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vakova_kalikovak\AppData\Local\Microsoft\Windows\INetCache\Content.Outlook\M2EZATSN\"/>
    </mc:Choice>
  </mc:AlternateContent>
  <xr:revisionPtr revIDLastSave="0" documentId="13_ncr:1_{ACEF2A5C-B996-4E9B-8B31-7F0436F78C72}" xr6:coauthVersionLast="47" xr6:coauthVersionMax="47" xr10:uidLastSave="{00000000-0000-0000-0000-000000000000}"/>
  <bookViews>
    <workbookView xWindow="-120" yWindow="-120" windowWidth="29040" windowHeight="15840" tabRatio="857" firstSheet="24" activeTab="32" xr2:uid="{00000000-000D-0000-FFFF-FFFF00000000}"/>
  </bookViews>
  <sheets>
    <sheet name="LB_stat" sheetId="21" r:id="rId1"/>
    <sheet name="LB_rozp" sheetId="22" r:id="rId2"/>
    <sheet name="LB_ZUKA" sheetId="38" r:id="rId3"/>
    <sheet name="LB_230901" sheetId="57" r:id="rId4"/>
    <sheet name="FR_stat" sheetId="19" r:id="rId5"/>
    <sheet name="FR_rozp" sheetId="23" r:id="rId6"/>
    <sheet name="FR_ZUKA" sheetId="37" r:id="rId7"/>
    <sheet name="FR_230901" sheetId="58" r:id="rId8"/>
    <sheet name="JN_stat" sheetId="17" r:id="rId9"/>
    <sheet name="JN_rozp" sheetId="24" r:id="rId10"/>
    <sheet name="JN_ZUKA" sheetId="43" r:id="rId11"/>
    <sheet name="JN_230901" sheetId="59" r:id="rId12"/>
    <sheet name="TA_stat" sheetId="16" r:id="rId13"/>
    <sheet name="TA_rozp" sheetId="25" r:id="rId14"/>
    <sheet name="TA_ZUKA" sheetId="39" r:id="rId15"/>
    <sheet name="TA_230901" sheetId="60" r:id="rId16"/>
    <sheet name="ZB_stat" sheetId="14" r:id="rId17"/>
    <sheet name="ZB_rozp" sheetId="26" r:id="rId18"/>
    <sheet name="ZB_ZUKA" sheetId="34" r:id="rId19"/>
    <sheet name="ZB_230901" sheetId="61" r:id="rId20"/>
    <sheet name="CL_stat" sheetId="12" r:id="rId21"/>
    <sheet name="CL_rozp" sheetId="27" r:id="rId22"/>
    <sheet name="CL_ZUKA" sheetId="35" r:id="rId23"/>
    <sheet name="CL_230901" sheetId="62" r:id="rId24"/>
    <sheet name="NB_stat" sheetId="10" r:id="rId25"/>
    <sheet name="NB_rozp" sheetId="33" r:id="rId26"/>
    <sheet name="NB_ZUKA" sheetId="36" r:id="rId27"/>
    <sheet name="NB_230901" sheetId="63" r:id="rId28"/>
    <sheet name="SM_stat" sheetId="8" r:id="rId29"/>
    <sheet name="SM_rozp" sheetId="29" r:id="rId30"/>
    <sheet name="SM_ZUKA" sheetId="40" r:id="rId31"/>
    <sheet name="SM_230901" sheetId="64" r:id="rId32"/>
    <sheet name="JI_stat" sheetId="6" r:id="rId33"/>
    <sheet name="JI_rozp" sheetId="30" r:id="rId34"/>
    <sheet name="JI_ZUKA" sheetId="41" r:id="rId35"/>
    <sheet name="JI_230901" sheetId="65" r:id="rId36"/>
    <sheet name="TU_stat" sheetId="4" r:id="rId37"/>
    <sheet name="TU_rozp" sheetId="31" r:id="rId38"/>
    <sheet name="TU_ZUKA" sheetId="42" r:id="rId39"/>
    <sheet name="TU_230901" sheetId="67" r:id="rId40"/>
    <sheet name="sumář_230901" sheetId="66" r:id="rId41"/>
    <sheet name="SJMS_normativy" sheetId="44" r:id="rId42"/>
    <sheet name="SJZS_normativy" sheetId="45" r:id="rId43"/>
  </sheets>
  <definedNames>
    <definedName name="_xlnm._FilterDatabase" localSheetId="21" hidden="1">CL_rozp!$E$1:$E$103</definedName>
    <definedName name="_xlnm._FilterDatabase" localSheetId="20" hidden="1">CL_stat!$H$1:$P$103</definedName>
    <definedName name="_xlnm._FilterDatabase" localSheetId="22" hidden="1">CL_ZUKA!$D$1:$D$331</definedName>
    <definedName name="_xlnm._FilterDatabase" localSheetId="5" hidden="1">FR_rozp!$B$1:$B$112</definedName>
    <definedName name="_xlnm._FilterDatabase" localSheetId="4" hidden="1">FR_stat!$A$1:$A$112</definedName>
    <definedName name="_xlnm._FilterDatabase" localSheetId="6" hidden="1">FR_ZUKA!$F$1:$F$112</definedName>
    <definedName name="_xlnm._FilterDatabase" localSheetId="33" hidden="1">JI_rozp!$E$1:$E$110</definedName>
    <definedName name="_xlnm._FilterDatabase" localSheetId="32" hidden="1">JI_stat!$H$1:$P$110</definedName>
    <definedName name="_xlnm._FilterDatabase" localSheetId="34" hidden="1">JI_ZUKA!$I$1:$I$324</definedName>
    <definedName name="_xlnm._FilterDatabase" localSheetId="9" hidden="1">JN_rozp!$D$1:$D$118</definedName>
    <definedName name="_xlnm._FilterDatabase" localSheetId="8" hidden="1">JN_stat!$N$1:$P$118</definedName>
    <definedName name="_xlnm._FilterDatabase" localSheetId="10" hidden="1">JN_ZUKA!$G$1:$G$152</definedName>
    <definedName name="_xlnm._FilterDatabase" localSheetId="1" hidden="1">LB_rozp!$A$1:$A$111</definedName>
    <definedName name="_xlnm._FilterDatabase" localSheetId="0" hidden="1">LB_stat!$B$1:$B$112</definedName>
    <definedName name="_xlnm._FilterDatabase" localSheetId="2" hidden="1">LB_ZUKA!$F$1:$F$111</definedName>
    <definedName name="_xlnm._FilterDatabase" localSheetId="25" hidden="1">NB_rozp!$D$1:$D$116</definedName>
    <definedName name="_xlnm._FilterDatabase" localSheetId="24" hidden="1">NB_stat!$H$1:$P$116</definedName>
    <definedName name="_xlnm._FilterDatabase" localSheetId="26" hidden="1">NB_ZUKA!$F$1:$F$120</definedName>
    <definedName name="_xlnm._FilterDatabase" localSheetId="29" hidden="1">SM_rozp!$F$1:$F$124</definedName>
    <definedName name="_xlnm._FilterDatabase" localSheetId="28" hidden="1">SM_stat!$H$1:$P$111</definedName>
    <definedName name="_xlnm._FilterDatabase" localSheetId="30" hidden="1">SM_ZUKA!$F$1:$F$119</definedName>
    <definedName name="_xlnm._FilterDatabase" localSheetId="13" hidden="1">TA_rozp!$D$1:$D$116</definedName>
    <definedName name="_xlnm._FilterDatabase" localSheetId="12" hidden="1">TA_stat!$H$1:$P$116</definedName>
    <definedName name="_xlnm._FilterDatabase" localSheetId="14" hidden="1">TA_ZUKA!$F$1:$F$576</definedName>
    <definedName name="_xlnm._FilterDatabase" localSheetId="37" hidden="1">TU_rozp!$E$1:$E$108</definedName>
    <definedName name="_xlnm._FilterDatabase" localSheetId="36" hidden="1">TU_stat!$H$1:$P$108</definedName>
    <definedName name="_xlnm._FilterDatabase" localSheetId="38" hidden="1">TU_ZUKA!$H$1:$H$349</definedName>
    <definedName name="_xlnm._FilterDatabase" localSheetId="17" hidden="1">ZB_rozp!$B$1:$B$121</definedName>
    <definedName name="_xlnm._FilterDatabase" localSheetId="16" hidden="1">ZB_stat!$H$1:$P$121</definedName>
    <definedName name="_xlnm._FilterDatabase" localSheetId="18" hidden="1">ZB_ZUKA!$F$1:$F$247</definedName>
    <definedName name="_xlnm.Print_Titles" localSheetId="3">LB_230901!$1:$5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41" l="1"/>
  <c r="C9" i="30"/>
  <c r="B9" i="30"/>
  <c r="A9" i="30"/>
  <c r="R10" i="58"/>
  <c r="P10" i="58"/>
  <c r="D22" i="66" l="1"/>
  <c r="K22" i="66"/>
  <c r="D24" i="66"/>
  <c r="H24" i="66"/>
  <c r="J24" i="66"/>
  <c r="K24" i="66"/>
  <c r="M24" i="66"/>
  <c r="N24" i="66"/>
  <c r="D25" i="66"/>
  <c r="H25" i="66"/>
  <c r="K25" i="66"/>
  <c r="N25" i="66"/>
  <c r="D26" i="66"/>
  <c r="H26" i="66"/>
  <c r="I26" i="66"/>
  <c r="J26" i="66"/>
  <c r="K26" i="66"/>
  <c r="L26" i="66"/>
  <c r="M26" i="66"/>
  <c r="N26" i="66"/>
  <c r="D27" i="66"/>
  <c r="N27" i="66"/>
  <c r="D28" i="66"/>
  <c r="H28" i="66"/>
  <c r="K28" i="66"/>
  <c r="N28" i="66"/>
  <c r="D29" i="66"/>
  <c r="K29" i="66"/>
  <c r="N29" i="66"/>
  <c r="D30" i="66"/>
  <c r="H30" i="66"/>
  <c r="J30" i="66"/>
  <c r="K30" i="66"/>
  <c r="M30" i="66"/>
  <c r="N30" i="66"/>
  <c r="D31" i="66"/>
  <c r="K31" i="66"/>
  <c r="N31" i="66"/>
  <c r="AB42" i="67" l="1"/>
  <c r="AA42" i="67"/>
  <c r="AR42" i="67" s="1"/>
  <c r="Z42" i="67"/>
  <c r="Y42" i="67"/>
  <c r="X42" i="67"/>
  <c r="W42" i="67"/>
  <c r="AN42" i="67" s="1"/>
  <c r="V42" i="67"/>
  <c r="U42" i="67"/>
  <c r="T42" i="67"/>
  <c r="S42" i="67"/>
  <c r="AQ42" i="67"/>
  <c r="AM42" i="67"/>
  <c r="F42" i="67"/>
  <c r="E42" i="67"/>
  <c r="D42" i="67"/>
  <c r="C42" i="67"/>
  <c r="B42" i="67"/>
  <c r="A42" i="67"/>
  <c r="AB41" i="67"/>
  <c r="AA41" i="67"/>
  <c r="AR41" i="67" s="1"/>
  <c r="Z41" i="67"/>
  <c r="Y41" i="67"/>
  <c r="X41" i="67"/>
  <c r="W41" i="67"/>
  <c r="AN41" i="67" s="1"/>
  <c r="V41" i="67"/>
  <c r="U41" i="67"/>
  <c r="T41" i="67"/>
  <c r="S41" i="67"/>
  <c r="AQ41" i="67"/>
  <c r="AM41" i="67"/>
  <c r="F41" i="67"/>
  <c r="E41" i="67"/>
  <c r="D41" i="67"/>
  <c r="C41" i="67"/>
  <c r="B41" i="67"/>
  <c r="A41" i="67"/>
  <c r="AE40" i="67"/>
  <c r="AC40" i="67"/>
  <c r="AB40" i="67"/>
  <c r="AA40" i="67"/>
  <c r="AR40" i="67" s="1"/>
  <c r="Z40" i="67"/>
  <c r="Y40" i="67"/>
  <c r="X40" i="67"/>
  <c r="W40" i="67"/>
  <c r="AN40" i="67" s="1"/>
  <c r="V40" i="67"/>
  <c r="U40" i="67"/>
  <c r="T40" i="67"/>
  <c r="S40" i="67"/>
  <c r="AH40" i="67" s="1"/>
  <c r="AJ40" i="67" s="1"/>
  <c r="F40" i="67"/>
  <c r="E40" i="67"/>
  <c r="D40" i="67"/>
  <c r="C40" i="67"/>
  <c r="B40" i="67"/>
  <c r="A40" i="67"/>
  <c r="AB39" i="67"/>
  <c r="AA39" i="67"/>
  <c r="Z39" i="67"/>
  <c r="Y39" i="67"/>
  <c r="X39" i="67"/>
  <c r="W39" i="67"/>
  <c r="V39" i="67"/>
  <c r="U39" i="67"/>
  <c r="T39" i="67"/>
  <c r="AQ39" i="67"/>
  <c r="AM39" i="67"/>
  <c r="F39" i="67"/>
  <c r="E39" i="67"/>
  <c r="D39" i="67"/>
  <c r="C39" i="67"/>
  <c r="B39" i="67"/>
  <c r="A39" i="67"/>
  <c r="AB38" i="67"/>
  <c r="AA38" i="67"/>
  <c r="AR38" i="67" s="1"/>
  <c r="Z38" i="67"/>
  <c r="Y38" i="67"/>
  <c r="X38" i="67"/>
  <c r="W38" i="67"/>
  <c r="AN38" i="67" s="1"/>
  <c r="V38" i="67"/>
  <c r="U38" i="67"/>
  <c r="T38" i="67"/>
  <c r="S38" i="67"/>
  <c r="AQ38" i="67"/>
  <c r="AM38" i="67"/>
  <c r="F38" i="67"/>
  <c r="E38" i="67"/>
  <c r="D38" i="67"/>
  <c r="C38" i="67"/>
  <c r="B38" i="67"/>
  <c r="A38" i="67"/>
  <c r="AB37" i="67"/>
  <c r="AA37" i="67"/>
  <c r="AR37" i="67" s="1"/>
  <c r="Z37" i="67"/>
  <c r="Y37" i="67"/>
  <c r="X37" i="67"/>
  <c r="W37" i="67"/>
  <c r="AN37" i="67" s="1"/>
  <c r="V37" i="67"/>
  <c r="U37" i="67"/>
  <c r="T37" i="67"/>
  <c r="S37" i="67"/>
  <c r="AQ37" i="67"/>
  <c r="AM37" i="67"/>
  <c r="F37" i="67"/>
  <c r="E37" i="67"/>
  <c r="D37" i="67"/>
  <c r="C37" i="67"/>
  <c r="B37" i="67"/>
  <c r="A37" i="67"/>
  <c r="AB36" i="67"/>
  <c r="AA36" i="67"/>
  <c r="AR36" i="67" s="1"/>
  <c r="Z36" i="67"/>
  <c r="Y36" i="67"/>
  <c r="X36" i="67"/>
  <c r="W36" i="67"/>
  <c r="AN36" i="67" s="1"/>
  <c r="V36" i="67"/>
  <c r="U36" i="67"/>
  <c r="T36" i="67"/>
  <c r="S36" i="67"/>
  <c r="F36" i="67"/>
  <c r="E36" i="67"/>
  <c r="D36" i="67"/>
  <c r="C36" i="67"/>
  <c r="B36" i="67"/>
  <c r="A36" i="67"/>
  <c r="AB35" i="67"/>
  <c r="AA35" i="67"/>
  <c r="Z35" i="67"/>
  <c r="Y35" i="67"/>
  <c r="X35" i="67"/>
  <c r="W35" i="67"/>
  <c r="V35" i="67"/>
  <c r="U35" i="67"/>
  <c r="T35" i="67"/>
  <c r="AQ35" i="67"/>
  <c r="AM35" i="67"/>
  <c r="F35" i="67"/>
  <c r="E35" i="67"/>
  <c r="D35" i="67"/>
  <c r="C35" i="67"/>
  <c r="B35" i="67"/>
  <c r="A35" i="67"/>
  <c r="AB34" i="67"/>
  <c r="AA34" i="67"/>
  <c r="AR34" i="67" s="1"/>
  <c r="Z34" i="67"/>
  <c r="Y34" i="67"/>
  <c r="X34" i="67"/>
  <c r="W34" i="67"/>
  <c r="AN34" i="67" s="1"/>
  <c r="V34" i="67"/>
  <c r="U34" i="67"/>
  <c r="T34" i="67"/>
  <c r="S34" i="67"/>
  <c r="AQ34" i="67"/>
  <c r="AM34" i="67"/>
  <c r="F34" i="67"/>
  <c r="E34" i="67"/>
  <c r="D34" i="67"/>
  <c r="C34" i="67"/>
  <c r="B34" i="67"/>
  <c r="A34" i="67"/>
  <c r="AB33" i="67"/>
  <c r="AA33" i="67"/>
  <c r="AR33" i="67" s="1"/>
  <c r="Z33" i="67"/>
  <c r="Y33" i="67"/>
  <c r="X33" i="67"/>
  <c r="W33" i="67"/>
  <c r="AN33" i="67" s="1"/>
  <c r="V33" i="67"/>
  <c r="U33" i="67"/>
  <c r="AL33" i="67" s="1"/>
  <c r="T33" i="67"/>
  <c r="S33" i="67"/>
  <c r="AQ33" i="67"/>
  <c r="AM33" i="67"/>
  <c r="F33" i="67"/>
  <c r="E33" i="67"/>
  <c r="D33" i="67"/>
  <c r="C33" i="67"/>
  <c r="B33" i="67"/>
  <c r="A33" i="67"/>
  <c r="AB32" i="67"/>
  <c r="AA32" i="67"/>
  <c r="AR32" i="67" s="1"/>
  <c r="Z32" i="67"/>
  <c r="Y32" i="67"/>
  <c r="X32" i="67"/>
  <c r="W32" i="67"/>
  <c r="AN32" i="67" s="1"/>
  <c r="V32" i="67"/>
  <c r="U32" i="67"/>
  <c r="T32" i="67"/>
  <c r="S32" i="67"/>
  <c r="F32" i="67"/>
  <c r="E32" i="67"/>
  <c r="D32" i="67"/>
  <c r="C32" i="67"/>
  <c r="B32" i="67"/>
  <c r="A32" i="67"/>
  <c r="AE31" i="67"/>
  <c r="AC31" i="67"/>
  <c r="AB31" i="67"/>
  <c r="AA31" i="67"/>
  <c r="Z31" i="67"/>
  <c r="Y31" i="67"/>
  <c r="X31" i="67"/>
  <c r="W31" i="67"/>
  <c r="V31" i="67"/>
  <c r="U31" i="67"/>
  <c r="T31" i="67"/>
  <c r="AQ31" i="67"/>
  <c r="AM31" i="67"/>
  <c r="F31" i="67"/>
  <c r="E31" i="67"/>
  <c r="D31" i="67"/>
  <c r="C31" i="67"/>
  <c r="B31" i="67"/>
  <c r="A31" i="67"/>
  <c r="AE30" i="67"/>
  <c r="AC30" i="67"/>
  <c r="AB30" i="67"/>
  <c r="AA30" i="67"/>
  <c r="AR30" i="67" s="1"/>
  <c r="Z30" i="67"/>
  <c r="Y30" i="67"/>
  <c r="X30" i="67"/>
  <c r="W30" i="67"/>
  <c r="AN30" i="67" s="1"/>
  <c r="V30" i="67"/>
  <c r="U30" i="67"/>
  <c r="T30" i="67"/>
  <c r="S30" i="67"/>
  <c r="AH30" i="67" s="1"/>
  <c r="AJ30" i="67" s="1"/>
  <c r="AQ30" i="67"/>
  <c r="AM30" i="67"/>
  <c r="F30" i="67"/>
  <c r="E30" i="67"/>
  <c r="D30" i="67"/>
  <c r="C30" i="67"/>
  <c r="B30" i="67"/>
  <c r="A30" i="67"/>
  <c r="AB29" i="67"/>
  <c r="AA29" i="67"/>
  <c r="AR29" i="67" s="1"/>
  <c r="Z29" i="67"/>
  <c r="Y29" i="67"/>
  <c r="X29" i="67"/>
  <c r="W29" i="67"/>
  <c r="AN29" i="67" s="1"/>
  <c r="V29" i="67"/>
  <c r="U29" i="67"/>
  <c r="T29" i="67"/>
  <c r="S29" i="67"/>
  <c r="AQ29" i="67"/>
  <c r="AM29" i="67"/>
  <c r="F29" i="67"/>
  <c r="E29" i="67"/>
  <c r="D29" i="67"/>
  <c r="C29" i="67"/>
  <c r="B29" i="67"/>
  <c r="A29" i="67"/>
  <c r="AB28" i="67"/>
  <c r="AA28" i="67"/>
  <c r="AR28" i="67" s="1"/>
  <c r="Z28" i="67"/>
  <c r="Y28" i="67"/>
  <c r="X28" i="67"/>
  <c r="W28" i="67"/>
  <c r="AN28" i="67" s="1"/>
  <c r="V28" i="67"/>
  <c r="U28" i="67"/>
  <c r="T28" i="67"/>
  <c r="S28" i="67"/>
  <c r="F28" i="67"/>
  <c r="E28" i="67"/>
  <c r="D28" i="67"/>
  <c r="C28" i="67"/>
  <c r="B28" i="67"/>
  <c r="A28" i="67"/>
  <c r="AB27" i="67"/>
  <c r="AA27" i="67"/>
  <c r="Z27" i="67"/>
  <c r="Y27" i="67"/>
  <c r="X27" i="67"/>
  <c r="W27" i="67"/>
  <c r="V27" i="67"/>
  <c r="U27" i="67"/>
  <c r="T27" i="67"/>
  <c r="AQ27" i="67"/>
  <c r="AM27" i="67"/>
  <c r="F27" i="67"/>
  <c r="E27" i="67"/>
  <c r="D27" i="67"/>
  <c r="C27" i="67"/>
  <c r="B27" i="67"/>
  <c r="A27" i="67"/>
  <c r="AB26" i="67"/>
  <c r="AA26" i="67"/>
  <c r="AR26" i="67" s="1"/>
  <c r="Z26" i="67"/>
  <c r="Y26" i="67"/>
  <c r="X26" i="67"/>
  <c r="W26" i="67"/>
  <c r="AN26" i="67" s="1"/>
  <c r="V26" i="67"/>
  <c r="U26" i="67"/>
  <c r="T26" i="67"/>
  <c r="S26" i="67"/>
  <c r="AQ26" i="67"/>
  <c r="AM26" i="67"/>
  <c r="F26" i="67"/>
  <c r="E26" i="67"/>
  <c r="D26" i="67"/>
  <c r="C26" i="67"/>
  <c r="B26" i="67"/>
  <c r="A26" i="67"/>
  <c r="AB25" i="67"/>
  <c r="AA25" i="67"/>
  <c r="AR25" i="67" s="1"/>
  <c r="Z25" i="67"/>
  <c r="Y25" i="67"/>
  <c r="X25" i="67"/>
  <c r="W25" i="67"/>
  <c r="AN25" i="67" s="1"/>
  <c r="V25" i="67"/>
  <c r="U25" i="67"/>
  <c r="T25" i="67"/>
  <c r="S25" i="67"/>
  <c r="AQ25" i="67"/>
  <c r="AM25" i="67"/>
  <c r="F25" i="67"/>
  <c r="E25" i="67"/>
  <c r="D25" i="67"/>
  <c r="C25" i="67"/>
  <c r="B25" i="67"/>
  <c r="A25" i="67"/>
  <c r="AB24" i="67"/>
  <c r="AA24" i="67"/>
  <c r="AR24" i="67" s="1"/>
  <c r="Z24" i="67"/>
  <c r="Y24" i="67"/>
  <c r="X24" i="67"/>
  <c r="W24" i="67"/>
  <c r="AN24" i="67" s="1"/>
  <c r="V24" i="67"/>
  <c r="U24" i="67"/>
  <c r="T24" i="67"/>
  <c r="S24" i="67"/>
  <c r="F24" i="67"/>
  <c r="E24" i="67"/>
  <c r="D24" i="67"/>
  <c r="C24" i="67"/>
  <c r="B24" i="67"/>
  <c r="A24" i="67"/>
  <c r="AB23" i="67"/>
  <c r="AA23" i="67"/>
  <c r="Z23" i="67"/>
  <c r="Y23" i="67"/>
  <c r="X23" i="67"/>
  <c r="W23" i="67"/>
  <c r="V23" i="67"/>
  <c r="U23" i="67"/>
  <c r="AL23" i="67" s="1"/>
  <c r="T23" i="67"/>
  <c r="AQ23" i="67"/>
  <c r="AM23" i="67"/>
  <c r="F23" i="67"/>
  <c r="E23" i="67"/>
  <c r="D23" i="67"/>
  <c r="C23" i="67"/>
  <c r="B23" i="67"/>
  <c r="A23" i="67"/>
  <c r="AB22" i="67"/>
  <c r="AA22" i="67"/>
  <c r="AR22" i="67" s="1"/>
  <c r="Z22" i="67"/>
  <c r="Y22" i="67"/>
  <c r="X22" i="67"/>
  <c r="W22" i="67"/>
  <c r="AN22" i="67" s="1"/>
  <c r="V22" i="67"/>
  <c r="U22" i="67"/>
  <c r="T22" i="67"/>
  <c r="S22" i="67"/>
  <c r="AQ22" i="67"/>
  <c r="AM22" i="67"/>
  <c r="F22" i="67"/>
  <c r="E22" i="67"/>
  <c r="D22" i="67"/>
  <c r="C22" i="67"/>
  <c r="B22" i="67"/>
  <c r="A22" i="67"/>
  <c r="AB21" i="67"/>
  <c r="AA21" i="67"/>
  <c r="AR21" i="67" s="1"/>
  <c r="Z21" i="67"/>
  <c r="Y21" i="67"/>
  <c r="X21" i="67"/>
  <c r="W21" i="67"/>
  <c r="AN21" i="67" s="1"/>
  <c r="V21" i="67"/>
  <c r="U21" i="67"/>
  <c r="T21" i="67"/>
  <c r="S21" i="67"/>
  <c r="AQ21" i="67"/>
  <c r="AM21" i="67"/>
  <c r="F21" i="67"/>
  <c r="E21" i="67"/>
  <c r="D21" i="67"/>
  <c r="C21" i="67"/>
  <c r="B21" i="67"/>
  <c r="A21" i="67"/>
  <c r="AE20" i="67"/>
  <c r="AC20" i="67"/>
  <c r="AB20" i="67"/>
  <c r="AA20" i="67"/>
  <c r="AR20" i="67" s="1"/>
  <c r="Z20" i="67"/>
  <c r="Y20" i="67"/>
  <c r="X20" i="67"/>
  <c r="W20" i="67"/>
  <c r="AN20" i="67" s="1"/>
  <c r="V20" i="67"/>
  <c r="U20" i="67"/>
  <c r="T20" i="67"/>
  <c r="S20" i="67"/>
  <c r="AH20" i="67" s="1"/>
  <c r="AJ20" i="67" s="1"/>
  <c r="F20" i="67"/>
  <c r="E20" i="67"/>
  <c r="D20" i="67"/>
  <c r="C20" i="67"/>
  <c r="B20" i="67"/>
  <c r="A20" i="67"/>
  <c r="AB19" i="67"/>
  <c r="AA19" i="67"/>
  <c r="Z19" i="67"/>
  <c r="Y19" i="67"/>
  <c r="X19" i="67"/>
  <c r="W19" i="67"/>
  <c r="V19" i="67"/>
  <c r="U19" i="67"/>
  <c r="T19" i="67"/>
  <c r="AQ19" i="67"/>
  <c r="AM19" i="67"/>
  <c r="F19" i="67"/>
  <c r="E19" i="67"/>
  <c r="D19" i="67"/>
  <c r="C19" i="67"/>
  <c r="B19" i="67"/>
  <c r="A19" i="67"/>
  <c r="AB18" i="67"/>
  <c r="AA18" i="67"/>
  <c r="Z18" i="67"/>
  <c r="Y18" i="67"/>
  <c r="X18" i="67"/>
  <c r="W18" i="67"/>
  <c r="V18" i="67"/>
  <c r="U18" i="67"/>
  <c r="T18" i="67"/>
  <c r="S18" i="67"/>
  <c r="AQ18" i="67"/>
  <c r="F18" i="67"/>
  <c r="E18" i="67"/>
  <c r="D18" i="67"/>
  <c r="C18" i="67"/>
  <c r="B18" i="67"/>
  <c r="A18" i="67"/>
  <c r="AB17" i="67"/>
  <c r="AA17" i="67"/>
  <c r="AR17" i="67" s="1"/>
  <c r="Z17" i="67"/>
  <c r="Y17" i="67"/>
  <c r="X17" i="67"/>
  <c r="W17" i="67"/>
  <c r="V17" i="67"/>
  <c r="U17" i="67"/>
  <c r="T17" i="67"/>
  <c r="AQ17" i="67"/>
  <c r="AM17" i="67"/>
  <c r="F17" i="67"/>
  <c r="E17" i="67"/>
  <c r="D17" i="67"/>
  <c r="C17" i="67"/>
  <c r="B17" i="67"/>
  <c r="A17" i="67"/>
  <c r="AB16" i="67"/>
  <c r="AA16" i="67"/>
  <c r="Z16" i="67"/>
  <c r="Y16" i="67"/>
  <c r="X16" i="67"/>
  <c r="W16" i="67"/>
  <c r="V16" i="67"/>
  <c r="U16" i="67"/>
  <c r="T16" i="67"/>
  <c r="S16" i="67"/>
  <c r="AQ16" i="67"/>
  <c r="F16" i="67"/>
  <c r="E16" i="67"/>
  <c r="D16" i="67"/>
  <c r="C16" i="67"/>
  <c r="B16" i="67"/>
  <c r="A16" i="67"/>
  <c r="AB15" i="67"/>
  <c r="AA15" i="67"/>
  <c r="AR15" i="67" s="1"/>
  <c r="Z15" i="67"/>
  <c r="Y15" i="67"/>
  <c r="X15" i="67"/>
  <c r="W15" i="67"/>
  <c r="V15" i="67"/>
  <c r="U15" i="67"/>
  <c r="T15" i="67"/>
  <c r="AQ15" i="67"/>
  <c r="AM15" i="67"/>
  <c r="F15" i="67"/>
  <c r="E15" i="67"/>
  <c r="D15" i="67"/>
  <c r="C15" i="67"/>
  <c r="B15" i="67"/>
  <c r="A15" i="67"/>
  <c r="AB14" i="67"/>
  <c r="AA14" i="67"/>
  <c r="Z14" i="67"/>
  <c r="Y14" i="67"/>
  <c r="X14" i="67"/>
  <c r="W14" i="67"/>
  <c r="V14" i="67"/>
  <c r="AM14" i="67" s="1"/>
  <c r="U14" i="67"/>
  <c r="T14" i="67"/>
  <c r="S14" i="67"/>
  <c r="AQ14" i="67"/>
  <c r="F14" i="67"/>
  <c r="E14" i="67"/>
  <c r="D14" i="67"/>
  <c r="C14" i="67"/>
  <c r="B14" i="67"/>
  <c r="A14" i="67"/>
  <c r="AB13" i="67"/>
  <c r="AA13" i="67"/>
  <c r="Z13" i="67"/>
  <c r="Y13" i="67"/>
  <c r="X13" i="67"/>
  <c r="W13" i="67"/>
  <c r="V13" i="67"/>
  <c r="U13" i="67"/>
  <c r="T13" i="67"/>
  <c r="S13" i="67"/>
  <c r="AQ13" i="67"/>
  <c r="AM13" i="67"/>
  <c r="F13" i="67"/>
  <c r="E13" i="67"/>
  <c r="D13" i="67"/>
  <c r="C13" i="67"/>
  <c r="B13" i="67"/>
  <c r="A13" i="67"/>
  <c r="AB12" i="67"/>
  <c r="AA12" i="67"/>
  <c r="AR12" i="67" s="1"/>
  <c r="Z12" i="67"/>
  <c r="Y12" i="67"/>
  <c r="X12" i="67"/>
  <c r="W12" i="67"/>
  <c r="AN12" i="67" s="1"/>
  <c r="V12" i="67"/>
  <c r="U12" i="67"/>
  <c r="T12" i="67"/>
  <c r="S12" i="67"/>
  <c r="AM12" i="67"/>
  <c r="F12" i="67"/>
  <c r="E12" i="67"/>
  <c r="D12" i="67"/>
  <c r="C12" i="67"/>
  <c r="B12" i="67"/>
  <c r="A12" i="67"/>
  <c r="AB11" i="67"/>
  <c r="AA11" i="67"/>
  <c r="Z11" i="67"/>
  <c r="Y11" i="67"/>
  <c r="X11" i="67"/>
  <c r="W11" i="67"/>
  <c r="V11" i="67"/>
  <c r="U11" i="67"/>
  <c r="T11" i="67"/>
  <c r="AK11" i="67" s="1"/>
  <c r="AQ11" i="67"/>
  <c r="AM11" i="67"/>
  <c r="F11" i="67"/>
  <c r="E11" i="67"/>
  <c r="D11" i="67"/>
  <c r="C11" i="67"/>
  <c r="B11" i="67"/>
  <c r="A11" i="67"/>
  <c r="AB10" i="67"/>
  <c r="AA10" i="67"/>
  <c r="AR10" i="67" s="1"/>
  <c r="Z10" i="67"/>
  <c r="Y10" i="67"/>
  <c r="X10" i="67"/>
  <c r="W10" i="67"/>
  <c r="AN10" i="67" s="1"/>
  <c r="V10" i="67"/>
  <c r="U10" i="67"/>
  <c r="T10" i="67"/>
  <c r="S10" i="67"/>
  <c r="AQ10" i="67"/>
  <c r="AM10" i="67"/>
  <c r="F10" i="67"/>
  <c r="E10" i="67"/>
  <c r="D10" i="67"/>
  <c r="C10" i="67"/>
  <c r="B10" i="67"/>
  <c r="A10" i="67"/>
  <c r="AE9" i="67"/>
  <c r="AC9" i="67"/>
  <c r="AB9" i="67"/>
  <c r="AA9" i="67"/>
  <c r="AR9" i="67" s="1"/>
  <c r="Z9" i="67"/>
  <c r="Y9" i="67"/>
  <c r="X9" i="67"/>
  <c r="W9" i="67"/>
  <c r="AN9" i="67" s="1"/>
  <c r="V9" i="67"/>
  <c r="U9" i="67"/>
  <c r="T9" i="67"/>
  <c r="S9" i="67"/>
  <c r="AQ9" i="67"/>
  <c r="AM9" i="67"/>
  <c r="F9" i="67"/>
  <c r="E9" i="67"/>
  <c r="D9" i="67"/>
  <c r="C9" i="67"/>
  <c r="B9" i="67"/>
  <c r="A9" i="67"/>
  <c r="AB8" i="67"/>
  <c r="AA8" i="67"/>
  <c r="AR8" i="67" s="1"/>
  <c r="Z8" i="67"/>
  <c r="Y8" i="67"/>
  <c r="X8" i="67"/>
  <c r="W8" i="67"/>
  <c r="AN8" i="67" s="1"/>
  <c r="V8" i="67"/>
  <c r="U8" i="67"/>
  <c r="T8" i="67"/>
  <c r="S8" i="67"/>
  <c r="F8" i="67"/>
  <c r="E8" i="67"/>
  <c r="D8" i="67"/>
  <c r="C8" i="67"/>
  <c r="B8" i="67"/>
  <c r="A8" i="67"/>
  <c r="AB7" i="67"/>
  <c r="AA7" i="67"/>
  <c r="Z7" i="67"/>
  <c r="Y7" i="67"/>
  <c r="X7" i="67"/>
  <c r="W7" i="67"/>
  <c r="V7" i="67"/>
  <c r="U7" i="67"/>
  <c r="T7" i="67"/>
  <c r="AQ7" i="67"/>
  <c r="AM7" i="67"/>
  <c r="F7" i="67"/>
  <c r="E7" i="67"/>
  <c r="D7" i="67"/>
  <c r="C7" i="67"/>
  <c r="B7" i="67"/>
  <c r="A7" i="67"/>
  <c r="AE6" i="67"/>
  <c r="AC6" i="67"/>
  <c r="AB6" i="67"/>
  <c r="AA6" i="67"/>
  <c r="Z6" i="67"/>
  <c r="Y6" i="67"/>
  <c r="X6" i="67"/>
  <c r="W6" i="67"/>
  <c r="V6" i="67"/>
  <c r="U6" i="67"/>
  <c r="T6" i="67"/>
  <c r="S6" i="67"/>
  <c r="M43" i="67"/>
  <c r="I43" i="67"/>
  <c r="F6" i="67"/>
  <c r="E6" i="67"/>
  <c r="D6" i="67"/>
  <c r="C6" i="67"/>
  <c r="B6" i="67"/>
  <c r="A6" i="67"/>
  <c r="AB33" i="65"/>
  <c r="AA33" i="65"/>
  <c r="Z33" i="65"/>
  <c r="Y33" i="65"/>
  <c r="X33" i="65"/>
  <c r="W33" i="65"/>
  <c r="V33" i="65"/>
  <c r="U33" i="65"/>
  <c r="T33" i="65"/>
  <c r="S33" i="65"/>
  <c r="AQ33" i="65"/>
  <c r="F33" i="65"/>
  <c r="E33" i="65"/>
  <c r="D33" i="65"/>
  <c r="C33" i="65"/>
  <c r="B33" i="65"/>
  <c r="A33" i="65"/>
  <c r="AB32" i="65"/>
  <c r="AA32" i="65"/>
  <c r="Z32" i="65"/>
  <c r="Y32" i="65"/>
  <c r="X32" i="65"/>
  <c r="W32" i="65"/>
  <c r="V32" i="65"/>
  <c r="U32" i="65"/>
  <c r="T32" i="65"/>
  <c r="S32" i="65"/>
  <c r="AQ32" i="65"/>
  <c r="AM32" i="65"/>
  <c r="F32" i="65"/>
  <c r="E32" i="65"/>
  <c r="D32" i="65"/>
  <c r="C32" i="65"/>
  <c r="B32" i="65"/>
  <c r="A32" i="65"/>
  <c r="AB31" i="65"/>
  <c r="AA31" i="65"/>
  <c r="Z31" i="65"/>
  <c r="Y31" i="65"/>
  <c r="X31" i="65"/>
  <c r="W31" i="65"/>
  <c r="V31" i="65"/>
  <c r="U31" i="65"/>
  <c r="T31" i="65"/>
  <c r="S31" i="65"/>
  <c r="AQ31" i="65"/>
  <c r="AM31" i="65"/>
  <c r="F31" i="65"/>
  <c r="E31" i="65"/>
  <c r="D31" i="65"/>
  <c r="C31" i="65"/>
  <c r="B31" i="65"/>
  <c r="A31" i="65"/>
  <c r="AB30" i="65"/>
  <c r="AA30" i="65"/>
  <c r="Z30" i="65"/>
  <c r="Y30" i="65"/>
  <c r="X30" i="65"/>
  <c r="W30" i="65"/>
  <c r="V30" i="65"/>
  <c r="U30" i="65"/>
  <c r="T30" i="65"/>
  <c r="AQ30" i="65"/>
  <c r="AM30" i="65"/>
  <c r="F30" i="65"/>
  <c r="E30" i="65"/>
  <c r="D30" i="65"/>
  <c r="C30" i="65"/>
  <c r="B30" i="65"/>
  <c r="A30" i="65"/>
  <c r="AB29" i="65"/>
  <c r="AA29" i="65"/>
  <c r="Z29" i="65"/>
  <c r="Y29" i="65"/>
  <c r="X29" i="65"/>
  <c r="W29" i="65"/>
  <c r="V29" i="65"/>
  <c r="U29" i="65"/>
  <c r="T29" i="65"/>
  <c r="AQ29" i="65"/>
  <c r="AM29" i="65"/>
  <c r="F29" i="65"/>
  <c r="E29" i="65"/>
  <c r="D29" i="65"/>
  <c r="C29" i="65"/>
  <c r="B29" i="65"/>
  <c r="A29" i="65"/>
  <c r="AE28" i="65"/>
  <c r="AC28" i="65"/>
  <c r="AB28" i="65"/>
  <c r="AA28" i="65"/>
  <c r="Z28" i="65"/>
  <c r="Y28" i="65"/>
  <c r="X28" i="65"/>
  <c r="W28" i="65"/>
  <c r="V28" i="65"/>
  <c r="U28" i="65"/>
  <c r="T28" i="65"/>
  <c r="S28" i="65"/>
  <c r="AH28" i="65" s="1"/>
  <c r="AJ28" i="65" s="1"/>
  <c r="AQ28" i="65"/>
  <c r="F28" i="65"/>
  <c r="E28" i="65"/>
  <c r="D28" i="65"/>
  <c r="C28" i="65"/>
  <c r="B28" i="65"/>
  <c r="A28" i="65"/>
  <c r="AE27" i="65"/>
  <c r="AC27" i="65"/>
  <c r="AB27" i="65"/>
  <c r="AA27" i="65"/>
  <c r="Z27" i="65"/>
  <c r="Y27" i="65"/>
  <c r="X27" i="65"/>
  <c r="W27" i="65"/>
  <c r="V27" i="65"/>
  <c r="U27" i="65"/>
  <c r="T27" i="65"/>
  <c r="S27" i="65"/>
  <c r="AM27" i="65"/>
  <c r="F27" i="65"/>
  <c r="E27" i="65"/>
  <c r="D27" i="65"/>
  <c r="C27" i="65"/>
  <c r="B27" i="65"/>
  <c r="A27" i="65"/>
  <c r="AB26" i="65"/>
  <c r="AA26" i="65"/>
  <c r="Z26" i="65"/>
  <c r="Y26" i="65"/>
  <c r="X26" i="65"/>
  <c r="W26" i="65"/>
  <c r="V26" i="65"/>
  <c r="U26" i="65"/>
  <c r="T26" i="65"/>
  <c r="S26" i="65"/>
  <c r="AM26" i="65"/>
  <c r="F26" i="65"/>
  <c r="E26" i="65"/>
  <c r="D26" i="65"/>
  <c r="C26" i="65"/>
  <c r="B26" i="65"/>
  <c r="A26" i="65"/>
  <c r="AB25" i="65"/>
  <c r="AA25" i="65"/>
  <c r="Z25" i="65"/>
  <c r="Y25" i="65"/>
  <c r="X25" i="65"/>
  <c r="W25" i="65"/>
  <c r="V25" i="65"/>
  <c r="U25" i="65"/>
  <c r="T25" i="65"/>
  <c r="AQ25" i="65"/>
  <c r="AM25" i="65"/>
  <c r="F25" i="65"/>
  <c r="E25" i="65"/>
  <c r="D25" i="65"/>
  <c r="C25" i="65"/>
  <c r="B25" i="65"/>
  <c r="A25" i="65"/>
  <c r="AB24" i="65"/>
  <c r="AA24" i="65"/>
  <c r="Z24" i="65"/>
  <c r="Y24" i="65"/>
  <c r="X24" i="65"/>
  <c r="W24" i="65"/>
  <c r="V24" i="65"/>
  <c r="U24" i="65"/>
  <c r="AL24" i="65" s="1"/>
  <c r="T24" i="65"/>
  <c r="S24" i="65"/>
  <c r="AM24" i="65"/>
  <c r="F24" i="65"/>
  <c r="E24" i="65"/>
  <c r="D24" i="65"/>
  <c r="C24" i="65"/>
  <c r="B24" i="65"/>
  <c r="A24" i="65"/>
  <c r="AB23" i="65"/>
  <c r="AA23" i="65"/>
  <c r="Z23" i="65"/>
  <c r="Y23" i="65"/>
  <c r="X23" i="65"/>
  <c r="W23" i="65"/>
  <c r="V23" i="65"/>
  <c r="U23" i="65"/>
  <c r="T23" i="65"/>
  <c r="AQ23" i="65"/>
  <c r="AM23" i="65"/>
  <c r="F23" i="65"/>
  <c r="E23" i="65"/>
  <c r="D23" i="65"/>
  <c r="C23" i="65"/>
  <c r="B23" i="65"/>
  <c r="A23" i="65"/>
  <c r="AE22" i="65"/>
  <c r="AC22" i="65"/>
  <c r="AB22" i="65"/>
  <c r="AA22" i="65"/>
  <c r="AR22" i="65" s="1"/>
  <c r="Z22" i="65"/>
  <c r="Y22" i="65"/>
  <c r="X22" i="65"/>
  <c r="W22" i="65"/>
  <c r="AN22" i="65" s="1"/>
  <c r="V22" i="65"/>
  <c r="U22" i="65"/>
  <c r="T22" i="65"/>
  <c r="S22" i="65"/>
  <c r="AH22" i="65" s="1"/>
  <c r="AJ22" i="65" s="1"/>
  <c r="AQ22" i="65"/>
  <c r="AM22" i="65"/>
  <c r="F22" i="65"/>
  <c r="E22" i="65"/>
  <c r="D22" i="65"/>
  <c r="C22" i="65"/>
  <c r="B22" i="65"/>
  <c r="A22" i="65"/>
  <c r="AB21" i="65"/>
  <c r="AA21" i="65"/>
  <c r="AR21" i="65" s="1"/>
  <c r="Z21" i="65"/>
  <c r="Y21" i="65"/>
  <c r="X21" i="65"/>
  <c r="W21" i="65"/>
  <c r="AN21" i="65" s="1"/>
  <c r="V21" i="65"/>
  <c r="U21" i="65"/>
  <c r="T21" i="65"/>
  <c r="S21" i="65"/>
  <c r="AQ21" i="65"/>
  <c r="AM21" i="65"/>
  <c r="F21" i="65"/>
  <c r="E21" i="65"/>
  <c r="D21" i="65"/>
  <c r="C21" i="65"/>
  <c r="B21" i="65"/>
  <c r="A21" i="65"/>
  <c r="AB20" i="65"/>
  <c r="AA20" i="65"/>
  <c r="AR20" i="65" s="1"/>
  <c r="Z20" i="65"/>
  <c r="Y20" i="65"/>
  <c r="X20" i="65"/>
  <c r="W20" i="65"/>
  <c r="AN20" i="65" s="1"/>
  <c r="V20" i="65"/>
  <c r="U20" i="65"/>
  <c r="T20" i="65"/>
  <c r="AK20" i="65" s="1"/>
  <c r="S20" i="65"/>
  <c r="F20" i="65"/>
  <c r="E20" i="65"/>
  <c r="D20" i="65"/>
  <c r="C20" i="65"/>
  <c r="B20" i="65"/>
  <c r="A20" i="65"/>
  <c r="AE19" i="65"/>
  <c r="AC19" i="65"/>
  <c r="AB19" i="65"/>
  <c r="AA19" i="65"/>
  <c r="Z19" i="65"/>
  <c r="Y19" i="65"/>
  <c r="X19" i="65"/>
  <c r="W19" i="65"/>
  <c r="V19" i="65"/>
  <c r="U19" i="65"/>
  <c r="T19" i="65"/>
  <c r="AQ19" i="65"/>
  <c r="AM19" i="65"/>
  <c r="F19" i="65"/>
  <c r="E19" i="65"/>
  <c r="D19" i="65"/>
  <c r="C19" i="65"/>
  <c r="B19" i="65"/>
  <c r="A19" i="65"/>
  <c r="AB18" i="65"/>
  <c r="AA18" i="65"/>
  <c r="AR18" i="65" s="1"/>
  <c r="Z18" i="65"/>
  <c r="Y18" i="65"/>
  <c r="X18" i="65"/>
  <c r="W18" i="65"/>
  <c r="AN18" i="65" s="1"/>
  <c r="V18" i="65"/>
  <c r="U18" i="65"/>
  <c r="T18" i="65"/>
  <c r="S18" i="65"/>
  <c r="AQ18" i="65"/>
  <c r="AM18" i="65"/>
  <c r="F18" i="65"/>
  <c r="E18" i="65"/>
  <c r="D18" i="65"/>
  <c r="C18" i="65"/>
  <c r="B18" i="65"/>
  <c r="A18" i="65"/>
  <c r="AB17" i="65"/>
  <c r="AA17" i="65"/>
  <c r="AR17" i="65" s="1"/>
  <c r="Z17" i="65"/>
  <c r="Y17" i="65"/>
  <c r="X17" i="65"/>
  <c r="W17" i="65"/>
  <c r="AN17" i="65" s="1"/>
  <c r="V17" i="65"/>
  <c r="U17" i="65"/>
  <c r="T17" i="65"/>
  <c r="S17" i="65"/>
  <c r="AQ17" i="65"/>
  <c r="AM17" i="65"/>
  <c r="F17" i="65"/>
  <c r="E17" i="65"/>
  <c r="D17" i="65"/>
  <c r="C17" i="65"/>
  <c r="B17" i="65"/>
  <c r="A17" i="65"/>
  <c r="AB16" i="65"/>
  <c r="AA16" i="65"/>
  <c r="AR16" i="65" s="1"/>
  <c r="Z16" i="65"/>
  <c r="Y16" i="65"/>
  <c r="X16" i="65"/>
  <c r="W16" i="65"/>
  <c r="AN16" i="65" s="1"/>
  <c r="V16" i="65"/>
  <c r="U16" i="65"/>
  <c r="T16" i="65"/>
  <c r="S16" i="65"/>
  <c r="F16" i="65"/>
  <c r="E16" i="65"/>
  <c r="D16" i="65"/>
  <c r="C16" i="65"/>
  <c r="B16" i="65"/>
  <c r="A16" i="65"/>
  <c r="AB15" i="65"/>
  <c r="AA15" i="65"/>
  <c r="Z15" i="65"/>
  <c r="AQ15" i="65" s="1"/>
  <c r="Y15" i="65"/>
  <c r="X15" i="65"/>
  <c r="W15" i="65"/>
  <c r="V15" i="65"/>
  <c r="U15" i="65"/>
  <c r="T15" i="65"/>
  <c r="AM15" i="65"/>
  <c r="F15" i="65"/>
  <c r="E15" i="65"/>
  <c r="D15" i="65"/>
  <c r="C15" i="65"/>
  <c r="B15" i="65"/>
  <c r="A15" i="65"/>
  <c r="AE14" i="65"/>
  <c r="AC14" i="65"/>
  <c r="AB14" i="65"/>
  <c r="AA14" i="65"/>
  <c r="AR14" i="65" s="1"/>
  <c r="Z14" i="65"/>
  <c r="Y14" i="65"/>
  <c r="X14" i="65"/>
  <c r="W14" i="65"/>
  <c r="AN14" i="65" s="1"/>
  <c r="V14" i="65"/>
  <c r="U14" i="65"/>
  <c r="T14" i="65"/>
  <c r="S14" i="65"/>
  <c r="AH14" i="65" s="1"/>
  <c r="AJ14" i="65" s="1"/>
  <c r="AQ14" i="65"/>
  <c r="AM14" i="65"/>
  <c r="F14" i="65"/>
  <c r="E14" i="65"/>
  <c r="D14" i="65"/>
  <c r="C14" i="65"/>
  <c r="B14" i="65"/>
  <c r="A14" i="65"/>
  <c r="AB13" i="65"/>
  <c r="AA13" i="65"/>
  <c r="AR13" i="65" s="1"/>
  <c r="Z13" i="65"/>
  <c r="Y13" i="65"/>
  <c r="X13" i="65"/>
  <c r="W13" i="65"/>
  <c r="AN13" i="65" s="1"/>
  <c r="V13" i="65"/>
  <c r="U13" i="65"/>
  <c r="T13" i="65"/>
  <c r="S13" i="65"/>
  <c r="AQ13" i="65"/>
  <c r="AM13" i="65"/>
  <c r="F13" i="65"/>
  <c r="E13" i="65"/>
  <c r="D13" i="65"/>
  <c r="C13" i="65"/>
  <c r="B13" i="65"/>
  <c r="A13" i="65"/>
  <c r="AB12" i="65"/>
  <c r="AA12" i="65"/>
  <c r="AR12" i="65" s="1"/>
  <c r="Z12" i="65"/>
  <c r="Y12" i="65"/>
  <c r="X12" i="65"/>
  <c r="W12" i="65"/>
  <c r="AN12" i="65" s="1"/>
  <c r="V12" i="65"/>
  <c r="U12" i="65"/>
  <c r="T12" i="65"/>
  <c r="S12" i="65"/>
  <c r="F12" i="65"/>
  <c r="E12" i="65"/>
  <c r="D12" i="65"/>
  <c r="C12" i="65"/>
  <c r="B12" i="65"/>
  <c r="A12" i="65"/>
  <c r="AB11" i="65"/>
  <c r="AA11" i="65"/>
  <c r="Z11" i="65"/>
  <c r="Y11" i="65"/>
  <c r="X11" i="65"/>
  <c r="W11" i="65"/>
  <c r="V11" i="65"/>
  <c r="U11" i="65"/>
  <c r="T11" i="65"/>
  <c r="AQ11" i="65"/>
  <c r="AM11" i="65"/>
  <c r="F11" i="65"/>
  <c r="E11" i="65"/>
  <c r="D11" i="65"/>
  <c r="C11" i="65"/>
  <c r="B11" i="65"/>
  <c r="A11" i="65"/>
  <c r="AB10" i="65"/>
  <c r="AA10" i="65"/>
  <c r="AR10" i="65" s="1"/>
  <c r="Z10" i="65"/>
  <c r="Y10" i="65"/>
  <c r="X10" i="65"/>
  <c r="W10" i="65"/>
  <c r="AN10" i="65" s="1"/>
  <c r="V10" i="65"/>
  <c r="U10" i="65"/>
  <c r="T10" i="65"/>
  <c r="S10" i="65"/>
  <c r="AQ10" i="65"/>
  <c r="AM10" i="65"/>
  <c r="F10" i="65"/>
  <c r="E10" i="65"/>
  <c r="D10" i="65"/>
  <c r="C10" i="65"/>
  <c r="B10" i="65"/>
  <c r="A10" i="65"/>
  <c r="AE9" i="65"/>
  <c r="AC9" i="65"/>
  <c r="AB9" i="65"/>
  <c r="AA9" i="65"/>
  <c r="AR9" i="65" s="1"/>
  <c r="Z9" i="65"/>
  <c r="Y9" i="65"/>
  <c r="X9" i="65"/>
  <c r="W9" i="65"/>
  <c r="AN9" i="65" s="1"/>
  <c r="V9" i="65"/>
  <c r="U9" i="65"/>
  <c r="T9" i="65"/>
  <c r="S9" i="65"/>
  <c r="AQ9" i="65"/>
  <c r="AM9" i="65"/>
  <c r="F9" i="65"/>
  <c r="E9" i="65"/>
  <c r="D9" i="65"/>
  <c r="C9" i="65"/>
  <c r="B9" i="65"/>
  <c r="A9" i="65"/>
  <c r="AE8" i="65"/>
  <c r="AC8" i="65"/>
  <c r="AB8" i="65"/>
  <c r="AA8" i="65"/>
  <c r="AR8" i="65" s="1"/>
  <c r="Z8" i="65"/>
  <c r="Y8" i="65"/>
  <c r="X8" i="65"/>
  <c r="W8" i="65"/>
  <c r="AN8" i="65" s="1"/>
  <c r="V8" i="65"/>
  <c r="U8" i="65"/>
  <c r="T8" i="65"/>
  <c r="S8" i="65"/>
  <c r="F8" i="65"/>
  <c r="E8" i="65"/>
  <c r="D8" i="65"/>
  <c r="C8" i="65"/>
  <c r="B8" i="65"/>
  <c r="A8" i="65"/>
  <c r="AB7" i="65"/>
  <c r="AA7" i="65"/>
  <c r="Z7" i="65"/>
  <c r="Y7" i="65"/>
  <c r="X7" i="65"/>
  <c r="W7" i="65"/>
  <c r="V7" i="65"/>
  <c r="U7" i="65"/>
  <c r="T7" i="65"/>
  <c r="AK7" i="65" s="1"/>
  <c r="AQ7" i="65"/>
  <c r="AM7" i="65"/>
  <c r="F7" i="65"/>
  <c r="E7" i="65"/>
  <c r="D7" i="65"/>
  <c r="C7" i="65"/>
  <c r="B7" i="65"/>
  <c r="A7" i="65"/>
  <c r="AB6" i="65"/>
  <c r="AA6" i="65"/>
  <c r="AA34" i="65" s="1"/>
  <c r="Z6" i="65"/>
  <c r="Y6" i="65"/>
  <c r="X6" i="65"/>
  <c r="W6" i="65"/>
  <c r="V6" i="65"/>
  <c r="U6" i="65"/>
  <c r="T6" i="65"/>
  <c r="I34" i="65"/>
  <c r="F6" i="65"/>
  <c r="E6" i="65"/>
  <c r="D6" i="65"/>
  <c r="C6" i="65"/>
  <c r="B6" i="65"/>
  <c r="A6" i="65"/>
  <c r="AB32" i="64"/>
  <c r="AA32" i="64"/>
  <c r="AR32" i="64" s="1"/>
  <c r="Z32" i="64"/>
  <c r="Y32" i="64"/>
  <c r="X32" i="64"/>
  <c r="W32" i="64"/>
  <c r="V32" i="64"/>
  <c r="U32" i="64"/>
  <c r="T32" i="64"/>
  <c r="S32" i="64"/>
  <c r="AQ32" i="64"/>
  <c r="AM32" i="64"/>
  <c r="F32" i="64"/>
  <c r="E32" i="64"/>
  <c r="D32" i="64"/>
  <c r="C32" i="64"/>
  <c r="B32" i="64"/>
  <c r="A32" i="64"/>
  <c r="AB31" i="64"/>
  <c r="AA31" i="64"/>
  <c r="Z31" i="64"/>
  <c r="Y31" i="64"/>
  <c r="X31" i="64"/>
  <c r="W31" i="64"/>
  <c r="AN31" i="64" s="1"/>
  <c r="V31" i="64"/>
  <c r="U31" i="64"/>
  <c r="AL31" i="64" s="1"/>
  <c r="T31" i="64"/>
  <c r="S31" i="64"/>
  <c r="AQ31" i="64"/>
  <c r="AM31" i="64"/>
  <c r="F31" i="64"/>
  <c r="E31" i="64"/>
  <c r="D31" i="64"/>
  <c r="C31" i="64"/>
  <c r="B31" i="64"/>
  <c r="A31" i="64"/>
  <c r="AB30" i="64"/>
  <c r="AA30" i="64"/>
  <c r="AR30" i="64" s="1"/>
  <c r="Z30" i="64"/>
  <c r="Y30" i="64"/>
  <c r="X30" i="64"/>
  <c r="W30" i="64"/>
  <c r="V30" i="64"/>
  <c r="U30" i="64"/>
  <c r="T30" i="64"/>
  <c r="S30" i="64"/>
  <c r="AQ30" i="64"/>
  <c r="AM30" i="64"/>
  <c r="F30" i="64"/>
  <c r="E30" i="64"/>
  <c r="D30" i="64"/>
  <c r="C30" i="64"/>
  <c r="B30" i="64"/>
  <c r="A30" i="64"/>
  <c r="AB29" i="64"/>
  <c r="AA29" i="64"/>
  <c r="AR29" i="64" s="1"/>
  <c r="Z29" i="64"/>
  <c r="Y29" i="64"/>
  <c r="X29" i="64"/>
  <c r="W29" i="64"/>
  <c r="AN29" i="64" s="1"/>
  <c r="V29" i="64"/>
  <c r="U29" i="64"/>
  <c r="AL29" i="64" s="1"/>
  <c r="T29" i="64"/>
  <c r="F29" i="64"/>
  <c r="E29" i="64"/>
  <c r="D29" i="64"/>
  <c r="C29" i="64"/>
  <c r="B29" i="64"/>
  <c r="A29" i="64"/>
  <c r="AB28" i="64"/>
  <c r="AA28" i="64"/>
  <c r="AR28" i="64" s="1"/>
  <c r="Z28" i="64"/>
  <c r="Y28" i="64"/>
  <c r="X28" i="64"/>
  <c r="W28" i="64"/>
  <c r="AN28" i="64" s="1"/>
  <c r="V28" i="64"/>
  <c r="U28" i="64"/>
  <c r="T28" i="64"/>
  <c r="S28" i="64"/>
  <c r="AM28" i="64"/>
  <c r="F28" i="64"/>
  <c r="E28" i="64"/>
  <c r="D28" i="64"/>
  <c r="C28" i="64"/>
  <c r="B28" i="64"/>
  <c r="A28" i="64"/>
  <c r="AB27" i="64"/>
  <c r="AA27" i="64"/>
  <c r="AR27" i="64" s="1"/>
  <c r="Z27" i="64"/>
  <c r="Y27" i="64"/>
  <c r="X27" i="64"/>
  <c r="W27" i="64"/>
  <c r="AN27" i="64" s="1"/>
  <c r="V27" i="64"/>
  <c r="U27" i="64"/>
  <c r="T27" i="64"/>
  <c r="S27" i="64"/>
  <c r="AQ27" i="64"/>
  <c r="AM27" i="64"/>
  <c r="F27" i="64"/>
  <c r="E27" i="64"/>
  <c r="D27" i="64"/>
  <c r="C27" i="64"/>
  <c r="B27" i="64"/>
  <c r="A27" i="64"/>
  <c r="AB26" i="64"/>
  <c r="AA26" i="64"/>
  <c r="AR26" i="64" s="1"/>
  <c r="Z26" i="64"/>
  <c r="Y26" i="64"/>
  <c r="X26" i="64"/>
  <c r="W26" i="64"/>
  <c r="AN26" i="64" s="1"/>
  <c r="V26" i="64"/>
  <c r="U26" i="64"/>
  <c r="AL26" i="64" s="1"/>
  <c r="T26" i="64"/>
  <c r="S26" i="64"/>
  <c r="F26" i="64"/>
  <c r="E26" i="64"/>
  <c r="D26" i="64"/>
  <c r="C26" i="64"/>
  <c r="B26" i="64"/>
  <c r="A26" i="64"/>
  <c r="AB25" i="64"/>
  <c r="AA25" i="64"/>
  <c r="Z25" i="64"/>
  <c r="Y25" i="64"/>
  <c r="X25" i="64"/>
  <c r="W25" i="64"/>
  <c r="V25" i="64"/>
  <c r="U25" i="64"/>
  <c r="T25" i="64"/>
  <c r="AQ25" i="64"/>
  <c r="AM25" i="64"/>
  <c r="F25" i="64"/>
  <c r="E25" i="64"/>
  <c r="D25" i="64"/>
  <c r="C25" i="64"/>
  <c r="B25" i="64"/>
  <c r="A25" i="64"/>
  <c r="AE24" i="64"/>
  <c r="AC24" i="64"/>
  <c r="AB24" i="64"/>
  <c r="AA24" i="64"/>
  <c r="AR24" i="64" s="1"/>
  <c r="Z24" i="64"/>
  <c r="Y24" i="64"/>
  <c r="X24" i="64"/>
  <c r="W24" i="64"/>
  <c r="AN24" i="64" s="1"/>
  <c r="V24" i="64"/>
  <c r="U24" i="64"/>
  <c r="T24" i="64"/>
  <c r="S24" i="64"/>
  <c r="AQ24" i="64"/>
  <c r="AM24" i="64"/>
  <c r="F24" i="64"/>
  <c r="E24" i="64"/>
  <c r="D24" i="64"/>
  <c r="C24" i="64"/>
  <c r="B24" i="64"/>
  <c r="A24" i="64"/>
  <c r="AB23" i="64"/>
  <c r="AA23" i="64"/>
  <c r="AR23" i="64" s="1"/>
  <c r="Z23" i="64"/>
  <c r="Y23" i="64"/>
  <c r="X23" i="64"/>
  <c r="W23" i="64"/>
  <c r="AN23" i="64" s="1"/>
  <c r="V23" i="64"/>
  <c r="U23" i="64"/>
  <c r="T23" i="64"/>
  <c r="S23" i="64"/>
  <c r="AQ23" i="64"/>
  <c r="AM23" i="64"/>
  <c r="F23" i="64"/>
  <c r="E23" i="64"/>
  <c r="D23" i="64"/>
  <c r="C23" i="64"/>
  <c r="B23" i="64"/>
  <c r="A23" i="64"/>
  <c r="AB22" i="64"/>
  <c r="AA22" i="64"/>
  <c r="AR22" i="64" s="1"/>
  <c r="Z22" i="64"/>
  <c r="Y22" i="64"/>
  <c r="X22" i="64"/>
  <c r="W22" i="64"/>
  <c r="AN22" i="64" s="1"/>
  <c r="V22" i="64"/>
  <c r="U22" i="64"/>
  <c r="T22" i="64"/>
  <c r="S22" i="64"/>
  <c r="F22" i="64"/>
  <c r="E22" i="64"/>
  <c r="D22" i="64"/>
  <c r="C22" i="64"/>
  <c r="B22" i="64"/>
  <c r="A22" i="64"/>
  <c r="AE21" i="64"/>
  <c r="AC21" i="64"/>
  <c r="AB21" i="64"/>
  <c r="AA21" i="64"/>
  <c r="Z21" i="64"/>
  <c r="Y21" i="64"/>
  <c r="X21" i="64"/>
  <c r="W21" i="64"/>
  <c r="V21" i="64"/>
  <c r="U21" i="64"/>
  <c r="T21" i="64"/>
  <c r="AQ21" i="64"/>
  <c r="AM21" i="64"/>
  <c r="F21" i="64"/>
  <c r="E21" i="64"/>
  <c r="D21" i="64"/>
  <c r="C21" i="64"/>
  <c r="B21" i="64"/>
  <c r="A21" i="64"/>
  <c r="AB20" i="64"/>
  <c r="AA20" i="64"/>
  <c r="AR20" i="64" s="1"/>
  <c r="Z20" i="64"/>
  <c r="Y20" i="64"/>
  <c r="X20" i="64"/>
  <c r="W20" i="64"/>
  <c r="AN20" i="64" s="1"/>
  <c r="V20" i="64"/>
  <c r="U20" i="64"/>
  <c r="T20" i="64"/>
  <c r="S20" i="64"/>
  <c r="AQ20" i="64"/>
  <c r="AM20" i="64"/>
  <c r="F20" i="64"/>
  <c r="E20" i="64"/>
  <c r="D20" i="64"/>
  <c r="C20" i="64"/>
  <c r="B20" i="64"/>
  <c r="A20" i="64"/>
  <c r="AE19" i="64"/>
  <c r="AC19" i="64"/>
  <c r="AB19" i="64"/>
  <c r="AA19" i="64"/>
  <c r="AR19" i="64" s="1"/>
  <c r="Z19" i="64"/>
  <c r="Y19" i="64"/>
  <c r="X19" i="64"/>
  <c r="W19" i="64"/>
  <c r="AN19" i="64" s="1"/>
  <c r="V19" i="64"/>
  <c r="U19" i="64"/>
  <c r="T19" i="64"/>
  <c r="S19" i="64"/>
  <c r="AQ19" i="64"/>
  <c r="AM19" i="64"/>
  <c r="F19" i="64"/>
  <c r="E19" i="64"/>
  <c r="D19" i="64"/>
  <c r="C19" i="64"/>
  <c r="B19" i="64"/>
  <c r="A19" i="64"/>
  <c r="AB18" i="64"/>
  <c r="AA18" i="64"/>
  <c r="AR18" i="64" s="1"/>
  <c r="Z18" i="64"/>
  <c r="Y18" i="64"/>
  <c r="X18" i="64"/>
  <c r="W18" i="64"/>
  <c r="AN18" i="64" s="1"/>
  <c r="V18" i="64"/>
  <c r="U18" i="64"/>
  <c r="T18" i="64"/>
  <c r="S18" i="64"/>
  <c r="F18" i="64"/>
  <c r="E18" i="64"/>
  <c r="D18" i="64"/>
  <c r="C18" i="64"/>
  <c r="B18" i="64"/>
  <c r="A18" i="64"/>
  <c r="AE17" i="64"/>
  <c r="AC17" i="64"/>
  <c r="AB17" i="64"/>
  <c r="AA17" i="64"/>
  <c r="Z17" i="64"/>
  <c r="Y17" i="64"/>
  <c r="X17" i="64"/>
  <c r="W17" i="64"/>
  <c r="V17" i="64"/>
  <c r="U17" i="64"/>
  <c r="T17" i="64"/>
  <c r="AQ17" i="64"/>
  <c r="AM17" i="64"/>
  <c r="F17" i="64"/>
  <c r="E17" i="64"/>
  <c r="D17" i="64"/>
  <c r="C17" i="64"/>
  <c r="B17" i="64"/>
  <c r="A17" i="64"/>
  <c r="AB16" i="64"/>
  <c r="AA16" i="64"/>
  <c r="AR16" i="64" s="1"/>
  <c r="Z16" i="64"/>
  <c r="Y16" i="64"/>
  <c r="X16" i="64"/>
  <c r="W16" i="64"/>
  <c r="AN16" i="64" s="1"/>
  <c r="V16" i="64"/>
  <c r="U16" i="64"/>
  <c r="T16" i="64"/>
  <c r="S16" i="64"/>
  <c r="AQ16" i="64"/>
  <c r="AM16" i="64"/>
  <c r="F16" i="64"/>
  <c r="E16" i="64"/>
  <c r="D16" i="64"/>
  <c r="C16" i="64"/>
  <c r="B16" i="64"/>
  <c r="A16" i="64"/>
  <c r="AB15" i="64"/>
  <c r="AA15" i="64"/>
  <c r="AR15" i="64" s="1"/>
  <c r="Z15" i="64"/>
  <c r="Y15" i="64"/>
  <c r="X15" i="64"/>
  <c r="W15" i="64"/>
  <c r="AN15" i="64" s="1"/>
  <c r="V15" i="64"/>
  <c r="U15" i="64"/>
  <c r="T15" i="64"/>
  <c r="S15" i="64"/>
  <c r="AQ15" i="64"/>
  <c r="AM15" i="64"/>
  <c r="F15" i="64"/>
  <c r="E15" i="64"/>
  <c r="D15" i="64"/>
  <c r="C15" i="64"/>
  <c r="B15" i="64"/>
  <c r="A15" i="64"/>
  <c r="AB14" i="64"/>
  <c r="AA14" i="64"/>
  <c r="AR14" i="64" s="1"/>
  <c r="Z14" i="64"/>
  <c r="Y14" i="64"/>
  <c r="X14" i="64"/>
  <c r="W14" i="64"/>
  <c r="AN14" i="64" s="1"/>
  <c r="V14" i="64"/>
  <c r="U14" i="64"/>
  <c r="T14" i="64"/>
  <c r="AK14" i="64" s="1"/>
  <c r="S14" i="64"/>
  <c r="F14" i="64"/>
  <c r="E14" i="64"/>
  <c r="D14" i="64"/>
  <c r="C14" i="64"/>
  <c r="B14" i="64"/>
  <c r="A14" i="64"/>
  <c r="AB13" i="64"/>
  <c r="AA13" i="64"/>
  <c r="Z13" i="64"/>
  <c r="Y13" i="64"/>
  <c r="X13" i="64"/>
  <c r="W13" i="64"/>
  <c r="V13" i="64"/>
  <c r="U13" i="64"/>
  <c r="AL13" i="64" s="1"/>
  <c r="T13" i="64"/>
  <c r="AK13" i="64" s="1"/>
  <c r="AQ13" i="64"/>
  <c r="AM13" i="64"/>
  <c r="F13" i="64"/>
  <c r="E13" i="64"/>
  <c r="D13" i="64"/>
  <c r="C13" i="64"/>
  <c r="B13" i="64"/>
  <c r="A13" i="64"/>
  <c r="AB12" i="64"/>
  <c r="AA12" i="64"/>
  <c r="AR12" i="64" s="1"/>
  <c r="Z12" i="64"/>
  <c r="Y12" i="64"/>
  <c r="X12" i="64"/>
  <c r="W12" i="64"/>
  <c r="AN12" i="64" s="1"/>
  <c r="V12" i="64"/>
  <c r="U12" i="64"/>
  <c r="T12" i="64"/>
  <c r="S12" i="64"/>
  <c r="AQ12" i="64"/>
  <c r="AM12" i="64"/>
  <c r="F12" i="64"/>
  <c r="E12" i="64"/>
  <c r="D12" i="64"/>
  <c r="C12" i="64"/>
  <c r="B12" i="64"/>
  <c r="A12" i="64"/>
  <c r="AB11" i="64"/>
  <c r="AA11" i="64"/>
  <c r="AR11" i="64" s="1"/>
  <c r="Z11" i="64"/>
  <c r="Y11" i="64"/>
  <c r="X11" i="64"/>
  <c r="W11" i="64"/>
  <c r="AN11" i="64" s="1"/>
  <c r="V11" i="64"/>
  <c r="U11" i="64"/>
  <c r="T11" i="64"/>
  <c r="S11" i="64"/>
  <c r="AQ11" i="64"/>
  <c r="AM11" i="64"/>
  <c r="F11" i="64"/>
  <c r="E11" i="64"/>
  <c r="D11" i="64"/>
  <c r="C11" i="64"/>
  <c r="B11" i="64"/>
  <c r="A11" i="64"/>
  <c r="AB10" i="64"/>
  <c r="AA10" i="64"/>
  <c r="AR10" i="64" s="1"/>
  <c r="Z10" i="64"/>
  <c r="Y10" i="64"/>
  <c r="X10" i="64"/>
  <c r="X33" i="64" s="1"/>
  <c r="W10" i="64"/>
  <c r="AN10" i="64" s="1"/>
  <c r="V10" i="64"/>
  <c r="U10" i="64"/>
  <c r="T10" i="64"/>
  <c r="S10" i="64"/>
  <c r="F10" i="64"/>
  <c r="E10" i="64"/>
  <c r="D10" i="64"/>
  <c r="C10" i="64"/>
  <c r="B10" i="64"/>
  <c r="A10" i="64"/>
  <c r="AE9" i="64"/>
  <c r="AC9" i="64"/>
  <c r="AB9" i="64"/>
  <c r="AA9" i="64"/>
  <c r="Z9" i="64"/>
  <c r="Y9" i="64"/>
  <c r="X9" i="64"/>
  <c r="W9" i="64"/>
  <c r="V9" i="64"/>
  <c r="U9" i="64"/>
  <c r="T9" i="64"/>
  <c r="AQ9" i="64"/>
  <c r="AM9" i="64"/>
  <c r="F9" i="64"/>
  <c r="E9" i="64"/>
  <c r="D9" i="64"/>
  <c r="C9" i="64"/>
  <c r="B9" i="64"/>
  <c r="A9" i="64"/>
  <c r="AB8" i="64"/>
  <c r="AA8" i="64"/>
  <c r="AR8" i="64" s="1"/>
  <c r="Z8" i="64"/>
  <c r="Y8" i="64"/>
  <c r="X8" i="64"/>
  <c r="W8" i="64"/>
  <c r="AN8" i="64" s="1"/>
  <c r="V8" i="64"/>
  <c r="U8" i="64"/>
  <c r="T8" i="64"/>
  <c r="S8" i="64"/>
  <c r="AQ8" i="64"/>
  <c r="AM8" i="64"/>
  <c r="F8" i="64"/>
  <c r="E8" i="64"/>
  <c r="D8" i="64"/>
  <c r="C8" i="64"/>
  <c r="B8" i="64"/>
  <c r="A8" i="64"/>
  <c r="AB7" i="64"/>
  <c r="AA7" i="64"/>
  <c r="AR7" i="64" s="1"/>
  <c r="Z7" i="64"/>
  <c r="AQ7" i="64" s="1"/>
  <c r="Y7" i="64"/>
  <c r="X7" i="64"/>
  <c r="W7" i="64"/>
  <c r="AN7" i="64" s="1"/>
  <c r="V7" i="64"/>
  <c r="U7" i="64"/>
  <c r="T7" i="64"/>
  <c r="S7" i="64"/>
  <c r="AM7" i="64"/>
  <c r="F7" i="64"/>
  <c r="E7" i="64"/>
  <c r="D7" i="64"/>
  <c r="C7" i="64"/>
  <c r="B7" i="64"/>
  <c r="A7" i="64"/>
  <c r="AB6" i="64"/>
  <c r="AA6" i="64"/>
  <c r="Z6" i="64"/>
  <c r="Y6" i="64"/>
  <c r="X6" i="64"/>
  <c r="W6" i="64"/>
  <c r="V6" i="64"/>
  <c r="U6" i="64"/>
  <c r="T6" i="64"/>
  <c r="R33" i="64"/>
  <c r="M33" i="64"/>
  <c r="I33" i="64"/>
  <c r="F6" i="64"/>
  <c r="E6" i="64"/>
  <c r="D6" i="64"/>
  <c r="C6" i="64"/>
  <c r="B6" i="64"/>
  <c r="A6" i="64"/>
  <c r="AB30" i="63"/>
  <c r="AA30" i="63"/>
  <c r="AR30" i="63" s="1"/>
  <c r="Z30" i="63"/>
  <c r="Y30" i="63"/>
  <c r="X30" i="63"/>
  <c r="W30" i="63"/>
  <c r="V30" i="63"/>
  <c r="U30" i="63"/>
  <c r="T30" i="63"/>
  <c r="S30" i="63"/>
  <c r="AQ30" i="63"/>
  <c r="AM30" i="63"/>
  <c r="F30" i="63"/>
  <c r="E30" i="63"/>
  <c r="D30" i="63"/>
  <c r="C30" i="63"/>
  <c r="B30" i="63"/>
  <c r="A30" i="63"/>
  <c r="AB29" i="63"/>
  <c r="AA29" i="63"/>
  <c r="AR29" i="63" s="1"/>
  <c r="Z29" i="63"/>
  <c r="Y29" i="63"/>
  <c r="X29" i="63"/>
  <c r="W29" i="63"/>
  <c r="AN29" i="63" s="1"/>
  <c r="V29" i="63"/>
  <c r="U29" i="63"/>
  <c r="T29" i="63"/>
  <c r="S29" i="63"/>
  <c r="AQ29" i="63"/>
  <c r="AM29" i="63"/>
  <c r="F29" i="63"/>
  <c r="E29" i="63"/>
  <c r="D29" i="63"/>
  <c r="C29" i="63"/>
  <c r="B29" i="63"/>
  <c r="A29" i="63"/>
  <c r="AB28" i="63"/>
  <c r="AA28" i="63"/>
  <c r="Z28" i="63"/>
  <c r="Y28" i="63"/>
  <c r="X28" i="63"/>
  <c r="W28" i="63"/>
  <c r="V28" i="63"/>
  <c r="U28" i="63"/>
  <c r="T28" i="63"/>
  <c r="AQ28" i="63"/>
  <c r="AM28" i="63"/>
  <c r="F28" i="63"/>
  <c r="E28" i="63"/>
  <c r="D28" i="63"/>
  <c r="C28" i="63"/>
  <c r="B28" i="63"/>
  <c r="A28" i="63"/>
  <c r="AB27" i="63"/>
  <c r="AA27" i="63"/>
  <c r="AR27" i="63" s="1"/>
  <c r="Z27" i="63"/>
  <c r="Y27" i="63"/>
  <c r="X27" i="63"/>
  <c r="W27" i="63"/>
  <c r="AN27" i="63" s="1"/>
  <c r="V27" i="63"/>
  <c r="U27" i="63"/>
  <c r="AL27" i="63" s="1"/>
  <c r="T27" i="63"/>
  <c r="S27" i="63"/>
  <c r="AQ27" i="63"/>
  <c r="AM27" i="63"/>
  <c r="F27" i="63"/>
  <c r="E27" i="63"/>
  <c r="D27" i="63"/>
  <c r="C27" i="63"/>
  <c r="B27" i="63"/>
  <c r="A27" i="63"/>
  <c r="AB26" i="63"/>
  <c r="AS26" i="63" s="1"/>
  <c r="AA26" i="63"/>
  <c r="AR26" i="63" s="1"/>
  <c r="Z26" i="63"/>
  <c r="AQ26" i="63" s="1"/>
  <c r="Y26" i="63"/>
  <c r="X26" i="63"/>
  <c r="AO26" i="63" s="1"/>
  <c r="W26" i="63"/>
  <c r="AN26" i="63" s="1"/>
  <c r="V26" i="63"/>
  <c r="U26" i="63"/>
  <c r="T26" i="63"/>
  <c r="S26" i="63"/>
  <c r="AM26" i="63"/>
  <c r="F26" i="63"/>
  <c r="E26" i="63"/>
  <c r="D26" i="63"/>
  <c r="C26" i="63"/>
  <c r="B26" i="63"/>
  <c r="A26" i="63"/>
  <c r="AB25" i="63"/>
  <c r="AA25" i="63"/>
  <c r="AR25" i="63" s="1"/>
  <c r="Z25" i="63"/>
  <c r="Y25" i="63"/>
  <c r="X25" i="63"/>
  <c r="W25" i="63"/>
  <c r="AN25" i="63" s="1"/>
  <c r="V25" i="63"/>
  <c r="U25" i="63"/>
  <c r="T25" i="63"/>
  <c r="S25" i="63"/>
  <c r="F25" i="63"/>
  <c r="E25" i="63"/>
  <c r="D25" i="63"/>
  <c r="C25" i="63"/>
  <c r="B25" i="63"/>
  <c r="A25" i="63"/>
  <c r="AB24" i="63"/>
  <c r="AA24" i="63"/>
  <c r="Z24" i="63"/>
  <c r="Y24" i="63"/>
  <c r="X24" i="63"/>
  <c r="W24" i="63"/>
  <c r="V24" i="63"/>
  <c r="U24" i="63"/>
  <c r="T24" i="63"/>
  <c r="AQ24" i="63"/>
  <c r="AM24" i="63"/>
  <c r="F24" i="63"/>
  <c r="E24" i="63"/>
  <c r="D24" i="63"/>
  <c r="C24" i="63"/>
  <c r="B24" i="63"/>
  <c r="A24" i="63"/>
  <c r="AB23" i="63"/>
  <c r="AA23" i="63"/>
  <c r="AR23" i="63" s="1"/>
  <c r="Z23" i="63"/>
  <c r="Y23" i="63"/>
  <c r="X23" i="63"/>
  <c r="W23" i="63"/>
  <c r="AN23" i="63" s="1"/>
  <c r="V23" i="63"/>
  <c r="U23" i="63"/>
  <c r="T23" i="63"/>
  <c r="S23" i="63"/>
  <c r="AQ23" i="63"/>
  <c r="AM23" i="63"/>
  <c r="F23" i="63"/>
  <c r="E23" i="63"/>
  <c r="D23" i="63"/>
  <c r="C23" i="63"/>
  <c r="B23" i="63"/>
  <c r="A23" i="63"/>
  <c r="AB22" i="63"/>
  <c r="AA22" i="63"/>
  <c r="AR22" i="63" s="1"/>
  <c r="Z22" i="63"/>
  <c r="Y22" i="63"/>
  <c r="X22" i="63"/>
  <c r="W22" i="63"/>
  <c r="AN22" i="63" s="1"/>
  <c r="V22" i="63"/>
  <c r="U22" i="63"/>
  <c r="T22" i="63"/>
  <c r="S22" i="63"/>
  <c r="AQ22" i="63"/>
  <c r="AM22" i="63"/>
  <c r="F22" i="63"/>
  <c r="E22" i="63"/>
  <c r="D22" i="63"/>
  <c r="C22" i="63"/>
  <c r="B22" i="63"/>
  <c r="A22" i="63"/>
  <c r="AB21" i="63"/>
  <c r="AA21" i="63"/>
  <c r="AR21" i="63" s="1"/>
  <c r="Z21" i="63"/>
  <c r="Y21" i="63"/>
  <c r="X21" i="63"/>
  <c r="W21" i="63"/>
  <c r="AN21" i="63" s="1"/>
  <c r="V21" i="63"/>
  <c r="U21" i="63"/>
  <c r="T21" i="63"/>
  <c r="S21" i="63"/>
  <c r="F21" i="63"/>
  <c r="E21" i="63"/>
  <c r="D21" i="63"/>
  <c r="C21" i="63"/>
  <c r="B21" i="63"/>
  <c r="A21" i="63"/>
  <c r="AB20" i="63"/>
  <c r="AA20" i="63"/>
  <c r="Z20" i="63"/>
  <c r="Y20" i="63"/>
  <c r="X20" i="63"/>
  <c r="W20" i="63"/>
  <c r="V20" i="63"/>
  <c r="U20" i="63"/>
  <c r="T20" i="63"/>
  <c r="AQ20" i="63"/>
  <c r="AM20" i="63"/>
  <c r="F20" i="63"/>
  <c r="E20" i="63"/>
  <c r="D20" i="63"/>
  <c r="C20" i="63"/>
  <c r="B20" i="63"/>
  <c r="A20" i="63"/>
  <c r="AB19" i="63"/>
  <c r="AA19" i="63"/>
  <c r="AR19" i="63" s="1"/>
  <c r="Z19" i="63"/>
  <c r="Y19" i="63"/>
  <c r="X19" i="63"/>
  <c r="W19" i="63"/>
  <c r="AN19" i="63" s="1"/>
  <c r="V19" i="63"/>
  <c r="U19" i="63"/>
  <c r="T19" i="63"/>
  <c r="S19" i="63"/>
  <c r="AQ19" i="63"/>
  <c r="AM19" i="63"/>
  <c r="F19" i="63"/>
  <c r="E19" i="63"/>
  <c r="D19" i="63"/>
  <c r="C19" i="63"/>
  <c r="B19" i="63"/>
  <c r="A19" i="63"/>
  <c r="AB18" i="63"/>
  <c r="AS18" i="63" s="1"/>
  <c r="AA18" i="63"/>
  <c r="AR18" i="63" s="1"/>
  <c r="Z18" i="63"/>
  <c r="Y18" i="63"/>
  <c r="X18" i="63"/>
  <c r="AO18" i="63" s="1"/>
  <c r="W18" i="63"/>
  <c r="AN18" i="63" s="1"/>
  <c r="V18" i="63"/>
  <c r="U18" i="63"/>
  <c r="T18" i="63"/>
  <c r="AK18" i="63" s="1"/>
  <c r="S18" i="63"/>
  <c r="AQ18" i="63"/>
  <c r="AM18" i="63"/>
  <c r="F18" i="63"/>
  <c r="E18" i="63"/>
  <c r="D18" i="63"/>
  <c r="C18" i="63"/>
  <c r="B18" i="63"/>
  <c r="A18" i="63"/>
  <c r="AB17" i="63"/>
  <c r="AA17" i="63"/>
  <c r="AR17" i="63" s="1"/>
  <c r="Z17" i="63"/>
  <c r="Y17" i="63"/>
  <c r="X17" i="63"/>
  <c r="W17" i="63"/>
  <c r="AN17" i="63" s="1"/>
  <c r="V17" i="63"/>
  <c r="U17" i="63"/>
  <c r="T17" i="63"/>
  <c r="S17" i="63"/>
  <c r="F17" i="63"/>
  <c r="E17" i="63"/>
  <c r="D17" i="63"/>
  <c r="C17" i="63"/>
  <c r="B17" i="63"/>
  <c r="A17" i="63"/>
  <c r="AB16" i="63"/>
  <c r="AA16" i="63"/>
  <c r="Z16" i="63"/>
  <c r="Y16" i="63"/>
  <c r="X16" i="63"/>
  <c r="W16" i="63"/>
  <c r="AN16" i="63" s="1"/>
  <c r="V16" i="63"/>
  <c r="U16" i="63"/>
  <c r="T16" i="63"/>
  <c r="AQ16" i="63"/>
  <c r="AM16" i="63"/>
  <c r="F16" i="63"/>
  <c r="E16" i="63"/>
  <c r="D16" i="63"/>
  <c r="C16" i="63"/>
  <c r="B16" i="63"/>
  <c r="A16" i="63"/>
  <c r="AB15" i="63"/>
  <c r="AA15" i="63"/>
  <c r="AR15" i="63" s="1"/>
  <c r="Z15" i="63"/>
  <c r="Y15" i="63"/>
  <c r="X15" i="63"/>
  <c r="W15" i="63"/>
  <c r="AN15" i="63" s="1"/>
  <c r="V15" i="63"/>
  <c r="U15" i="63"/>
  <c r="T15" i="63"/>
  <c r="S15" i="63"/>
  <c r="AQ15" i="63"/>
  <c r="AM15" i="63"/>
  <c r="F15" i="63"/>
  <c r="E15" i="63"/>
  <c r="D15" i="63"/>
  <c r="C15" i="63"/>
  <c r="B15" i="63"/>
  <c r="A15" i="63"/>
  <c r="AB14" i="63"/>
  <c r="AS14" i="63" s="1"/>
  <c r="AA14" i="63"/>
  <c r="AR14" i="63" s="1"/>
  <c r="Z14" i="63"/>
  <c r="Y14" i="63"/>
  <c r="X14" i="63"/>
  <c r="AO14" i="63" s="1"/>
  <c r="W14" i="63"/>
  <c r="AN14" i="63" s="1"/>
  <c r="V14" i="63"/>
  <c r="U14" i="63"/>
  <c r="T14" i="63"/>
  <c r="AK14" i="63" s="1"/>
  <c r="S14" i="63"/>
  <c r="AQ14" i="63"/>
  <c r="AM14" i="63"/>
  <c r="F14" i="63"/>
  <c r="E14" i="63"/>
  <c r="D14" i="63"/>
  <c r="C14" i="63"/>
  <c r="B14" i="63"/>
  <c r="A14" i="63"/>
  <c r="AB13" i="63"/>
  <c r="AA13" i="63"/>
  <c r="AR13" i="63" s="1"/>
  <c r="Z13" i="63"/>
  <c r="Y13" i="63"/>
  <c r="X13" i="63"/>
  <c r="W13" i="63"/>
  <c r="AN13" i="63" s="1"/>
  <c r="V13" i="63"/>
  <c r="U13" i="63"/>
  <c r="T13" i="63"/>
  <c r="S13" i="63"/>
  <c r="F13" i="63"/>
  <c r="E13" i="63"/>
  <c r="D13" i="63"/>
  <c r="C13" i="63"/>
  <c r="B13" i="63"/>
  <c r="A13" i="63"/>
  <c r="AB12" i="63"/>
  <c r="AA12" i="63"/>
  <c r="Z12" i="63"/>
  <c r="Y12" i="63"/>
  <c r="X12" i="63"/>
  <c r="W12" i="63"/>
  <c r="V12" i="63"/>
  <c r="U12" i="63"/>
  <c r="T12" i="63"/>
  <c r="AQ12" i="63"/>
  <c r="AM12" i="63"/>
  <c r="F12" i="63"/>
  <c r="E12" i="63"/>
  <c r="D12" i="63"/>
  <c r="C12" i="63"/>
  <c r="B12" i="63"/>
  <c r="A12" i="63"/>
  <c r="AB11" i="63"/>
  <c r="AA11" i="63"/>
  <c r="AR11" i="63" s="1"/>
  <c r="Z11" i="63"/>
  <c r="Y11" i="63"/>
  <c r="X11" i="63"/>
  <c r="W11" i="63"/>
  <c r="AN11" i="63" s="1"/>
  <c r="V11" i="63"/>
  <c r="U11" i="63"/>
  <c r="T11" i="63"/>
  <c r="S11" i="63"/>
  <c r="AQ11" i="63"/>
  <c r="AM11" i="63"/>
  <c r="F11" i="63"/>
  <c r="E11" i="63"/>
  <c r="D11" i="63"/>
  <c r="C11" i="63"/>
  <c r="B11" i="63"/>
  <c r="A11" i="63"/>
  <c r="AB10" i="63"/>
  <c r="AA10" i="63"/>
  <c r="Z10" i="63"/>
  <c r="AQ10" i="63" s="1"/>
  <c r="Y10" i="63"/>
  <c r="X10" i="63"/>
  <c r="AO10" i="63" s="1"/>
  <c r="W10" i="63"/>
  <c r="V10" i="63"/>
  <c r="U10" i="63"/>
  <c r="T10" i="63"/>
  <c r="AM10" i="63"/>
  <c r="F10" i="63"/>
  <c r="E10" i="63"/>
  <c r="D10" i="63"/>
  <c r="C10" i="63"/>
  <c r="B10" i="63"/>
  <c r="A10" i="63"/>
  <c r="AB9" i="63"/>
  <c r="AA9" i="63"/>
  <c r="AR9" i="63" s="1"/>
  <c r="Z9" i="63"/>
  <c r="Y9" i="63"/>
  <c r="X9" i="63"/>
  <c r="W9" i="63"/>
  <c r="AN9" i="63" s="1"/>
  <c r="V9" i="63"/>
  <c r="U9" i="63"/>
  <c r="T9" i="63"/>
  <c r="S9" i="63"/>
  <c r="AQ9" i="63"/>
  <c r="AM9" i="63"/>
  <c r="F9" i="63"/>
  <c r="E9" i="63"/>
  <c r="D9" i="63"/>
  <c r="C9" i="63"/>
  <c r="B9" i="63"/>
  <c r="A9" i="63"/>
  <c r="AB8" i="63"/>
  <c r="AS8" i="63" s="1"/>
  <c r="AA8" i="63"/>
  <c r="AR8" i="63" s="1"/>
  <c r="Z8" i="63"/>
  <c r="Y8" i="63"/>
  <c r="X8" i="63"/>
  <c r="AO8" i="63" s="1"/>
  <c r="W8" i="63"/>
  <c r="AN8" i="63" s="1"/>
  <c r="V8" i="63"/>
  <c r="U8" i="63"/>
  <c r="T8" i="63"/>
  <c r="AK8" i="63" s="1"/>
  <c r="S8" i="63"/>
  <c r="AQ8" i="63"/>
  <c r="AM8" i="63"/>
  <c r="F8" i="63"/>
  <c r="E8" i="63"/>
  <c r="D8" i="63"/>
  <c r="C8" i="63"/>
  <c r="B8" i="63"/>
  <c r="A8" i="63"/>
  <c r="AB7" i="63"/>
  <c r="AS7" i="63" s="1"/>
  <c r="AA7" i="63"/>
  <c r="AR7" i="63" s="1"/>
  <c r="Z7" i="63"/>
  <c r="Y7" i="63"/>
  <c r="X7" i="63"/>
  <c r="AO7" i="63" s="1"/>
  <c r="W7" i="63"/>
  <c r="AN7" i="63" s="1"/>
  <c r="V7" i="63"/>
  <c r="U7" i="63"/>
  <c r="T7" i="63"/>
  <c r="AK7" i="63" s="1"/>
  <c r="S7" i="63"/>
  <c r="F7" i="63"/>
  <c r="E7" i="63"/>
  <c r="D7" i="63"/>
  <c r="C7" i="63"/>
  <c r="B7" i="63"/>
  <c r="A7" i="63"/>
  <c r="AB6" i="63"/>
  <c r="AB31" i="63" s="1"/>
  <c r="AA6" i="63"/>
  <c r="AA31" i="63" s="1"/>
  <c r="Z6" i="63"/>
  <c r="Y6" i="63"/>
  <c r="X6" i="63"/>
  <c r="X31" i="63" s="1"/>
  <c r="W6" i="63"/>
  <c r="V6" i="63"/>
  <c r="U6" i="63"/>
  <c r="T6" i="63"/>
  <c r="R31" i="63"/>
  <c r="N31" i="63"/>
  <c r="M31" i="63"/>
  <c r="J31" i="63"/>
  <c r="I31" i="63"/>
  <c r="F6" i="63"/>
  <c r="E6" i="63"/>
  <c r="D6" i="63"/>
  <c r="C6" i="63"/>
  <c r="B6" i="63"/>
  <c r="A6" i="63"/>
  <c r="AB69" i="62"/>
  <c r="AA69" i="62"/>
  <c r="AR69" i="62" s="1"/>
  <c r="Z69" i="62"/>
  <c r="Y69" i="62"/>
  <c r="X69" i="62"/>
  <c r="W69" i="62"/>
  <c r="AN69" i="62" s="1"/>
  <c r="V69" i="62"/>
  <c r="U69" i="62"/>
  <c r="T69" i="62"/>
  <c r="S69" i="62"/>
  <c r="AQ69" i="62"/>
  <c r="AM69" i="62"/>
  <c r="F69" i="62"/>
  <c r="E69" i="62"/>
  <c r="D69" i="62"/>
  <c r="C69" i="62"/>
  <c r="B69" i="62"/>
  <c r="A69" i="62"/>
  <c r="AB68" i="62"/>
  <c r="AA68" i="62"/>
  <c r="AR68" i="62" s="1"/>
  <c r="Z68" i="62"/>
  <c r="Y68" i="62"/>
  <c r="X68" i="62"/>
  <c r="W68" i="62"/>
  <c r="AN68" i="62" s="1"/>
  <c r="V68" i="62"/>
  <c r="U68" i="62"/>
  <c r="T68" i="62"/>
  <c r="S68" i="62"/>
  <c r="AQ68" i="62"/>
  <c r="AM68" i="62"/>
  <c r="F68" i="62"/>
  <c r="E68" i="62"/>
  <c r="D68" i="62"/>
  <c r="C68" i="62"/>
  <c r="B68" i="62"/>
  <c r="A68" i="62"/>
  <c r="AB67" i="62"/>
  <c r="AA67" i="62"/>
  <c r="AR67" i="62" s="1"/>
  <c r="Z67" i="62"/>
  <c r="Y67" i="62"/>
  <c r="X67" i="62"/>
  <c r="W67" i="62"/>
  <c r="AN67" i="62" s="1"/>
  <c r="V67" i="62"/>
  <c r="U67" i="62"/>
  <c r="T67" i="62"/>
  <c r="S67" i="62"/>
  <c r="AQ67" i="62"/>
  <c r="F67" i="62"/>
  <c r="E67" i="62"/>
  <c r="D67" i="62"/>
  <c r="C67" i="62"/>
  <c r="B67" i="62"/>
  <c r="A67" i="62"/>
  <c r="AB66" i="62"/>
  <c r="AA66" i="62"/>
  <c r="AR66" i="62" s="1"/>
  <c r="Z66" i="62"/>
  <c r="Y66" i="62"/>
  <c r="X66" i="62"/>
  <c r="W66" i="62"/>
  <c r="AN66" i="62" s="1"/>
  <c r="V66" i="62"/>
  <c r="U66" i="62"/>
  <c r="T66" i="62"/>
  <c r="S66" i="62"/>
  <c r="AQ66" i="62"/>
  <c r="AM66" i="62"/>
  <c r="F66" i="62"/>
  <c r="E66" i="62"/>
  <c r="D66" i="62"/>
  <c r="C66" i="62"/>
  <c r="B66" i="62"/>
  <c r="A66" i="62"/>
  <c r="AB65" i="62"/>
  <c r="AA65" i="62"/>
  <c r="Z65" i="62"/>
  <c r="Y65" i="62"/>
  <c r="X65" i="62"/>
  <c r="W65" i="62"/>
  <c r="V65" i="62"/>
  <c r="U65" i="62"/>
  <c r="T65" i="62"/>
  <c r="S65" i="62"/>
  <c r="AQ65" i="62"/>
  <c r="F65" i="62"/>
  <c r="E65" i="62"/>
  <c r="D65" i="62"/>
  <c r="C65" i="62"/>
  <c r="B65" i="62"/>
  <c r="A65" i="62"/>
  <c r="AB64" i="62"/>
  <c r="AA64" i="62"/>
  <c r="Z64" i="62"/>
  <c r="Y64" i="62"/>
  <c r="X64" i="62"/>
  <c r="W64" i="62"/>
  <c r="V64" i="62"/>
  <c r="U64" i="62"/>
  <c r="T64" i="62"/>
  <c r="S64" i="62"/>
  <c r="AQ64" i="62"/>
  <c r="AM64" i="62"/>
  <c r="F64" i="62"/>
  <c r="E64" i="62"/>
  <c r="D64" i="62"/>
  <c r="C64" i="62"/>
  <c r="B64" i="62"/>
  <c r="A64" i="62"/>
  <c r="AB63" i="62"/>
  <c r="AA63" i="62"/>
  <c r="Z63" i="62"/>
  <c r="Y63" i="62"/>
  <c r="X63" i="62"/>
  <c r="W63" i="62"/>
  <c r="V63" i="62"/>
  <c r="U63" i="62"/>
  <c r="T63" i="62"/>
  <c r="S63" i="62"/>
  <c r="AM63" i="62"/>
  <c r="F63" i="62"/>
  <c r="E63" i="62"/>
  <c r="D63" i="62"/>
  <c r="C63" i="62"/>
  <c r="B63" i="62"/>
  <c r="A63" i="62"/>
  <c r="AB62" i="62"/>
  <c r="AA62" i="62"/>
  <c r="AR62" i="62" s="1"/>
  <c r="Z62" i="62"/>
  <c r="Y62" i="62"/>
  <c r="X62" i="62"/>
  <c r="W62" i="62"/>
  <c r="AN62" i="62" s="1"/>
  <c r="V62" i="62"/>
  <c r="U62" i="62"/>
  <c r="T62" i="62"/>
  <c r="S62" i="62"/>
  <c r="AQ62" i="62"/>
  <c r="AM62" i="62"/>
  <c r="F62" i="62"/>
  <c r="E62" i="62"/>
  <c r="D62" i="62"/>
  <c r="C62" i="62"/>
  <c r="B62" i="62"/>
  <c r="A62" i="62"/>
  <c r="AB61" i="62"/>
  <c r="AA61" i="62"/>
  <c r="AR61" i="62" s="1"/>
  <c r="Z61" i="62"/>
  <c r="AQ61" i="62" s="1"/>
  <c r="Y61" i="62"/>
  <c r="X61" i="62"/>
  <c r="W61" i="62"/>
  <c r="AN61" i="62" s="1"/>
  <c r="V61" i="62"/>
  <c r="U61" i="62"/>
  <c r="T61" i="62"/>
  <c r="S61" i="62"/>
  <c r="AM61" i="62"/>
  <c r="F61" i="62"/>
  <c r="E61" i="62"/>
  <c r="D61" i="62"/>
  <c r="C61" i="62"/>
  <c r="B61" i="62"/>
  <c r="A61" i="62"/>
  <c r="AB60" i="62"/>
  <c r="AA60" i="62"/>
  <c r="AR60" i="62" s="1"/>
  <c r="Z60" i="62"/>
  <c r="Y60" i="62"/>
  <c r="X60" i="62"/>
  <c r="W60" i="62"/>
  <c r="AN60" i="62" s="1"/>
  <c r="V60" i="62"/>
  <c r="U60" i="62"/>
  <c r="T60" i="62"/>
  <c r="S60" i="62"/>
  <c r="AQ60" i="62"/>
  <c r="AM60" i="62"/>
  <c r="F60" i="62"/>
  <c r="E60" i="62"/>
  <c r="D60" i="62"/>
  <c r="C60" i="62"/>
  <c r="B60" i="62"/>
  <c r="A60" i="62"/>
  <c r="AB59" i="62"/>
  <c r="AA59" i="62"/>
  <c r="AR59" i="62" s="1"/>
  <c r="Z59" i="62"/>
  <c r="Y59" i="62"/>
  <c r="X59" i="62"/>
  <c r="W59" i="62"/>
  <c r="AN59" i="62" s="1"/>
  <c r="V59" i="62"/>
  <c r="U59" i="62"/>
  <c r="T59" i="62"/>
  <c r="S59" i="62"/>
  <c r="AQ59" i="62"/>
  <c r="AM59" i="62"/>
  <c r="F59" i="62"/>
  <c r="E59" i="62"/>
  <c r="D59" i="62"/>
  <c r="C59" i="62"/>
  <c r="B59" i="62"/>
  <c r="A59" i="62"/>
  <c r="AB58" i="62"/>
  <c r="AA58" i="62"/>
  <c r="AR58" i="62" s="1"/>
  <c r="Z58" i="62"/>
  <c r="Y58" i="62"/>
  <c r="X58" i="62"/>
  <c r="W58" i="62"/>
  <c r="AN58" i="62" s="1"/>
  <c r="V58" i="62"/>
  <c r="U58" i="62"/>
  <c r="T58" i="62"/>
  <c r="S58" i="62"/>
  <c r="AM58" i="62"/>
  <c r="F58" i="62"/>
  <c r="E58" i="62"/>
  <c r="D58" i="62"/>
  <c r="C58" i="62"/>
  <c r="B58" i="62"/>
  <c r="A58" i="62"/>
  <c r="AB57" i="62"/>
  <c r="AA57" i="62"/>
  <c r="AR57" i="62" s="1"/>
  <c r="Z57" i="62"/>
  <c r="Y57" i="62"/>
  <c r="X57" i="62"/>
  <c r="W57" i="62"/>
  <c r="AN57" i="62" s="1"/>
  <c r="V57" i="62"/>
  <c r="U57" i="62"/>
  <c r="T57" i="62"/>
  <c r="AQ57" i="62"/>
  <c r="AM57" i="62"/>
  <c r="F57" i="62"/>
  <c r="E57" i="62"/>
  <c r="D57" i="62"/>
  <c r="C57" i="62"/>
  <c r="B57" i="62"/>
  <c r="A57" i="62"/>
  <c r="AE56" i="62"/>
  <c r="AC56" i="62"/>
  <c r="AB56" i="62"/>
  <c r="AA56" i="62"/>
  <c r="AR56" i="62" s="1"/>
  <c r="Z56" i="62"/>
  <c r="Y56" i="62"/>
  <c r="X56" i="62"/>
  <c r="W56" i="62"/>
  <c r="AN56" i="62" s="1"/>
  <c r="V56" i="62"/>
  <c r="U56" i="62"/>
  <c r="T56" i="62"/>
  <c r="S56" i="62"/>
  <c r="AQ56" i="62"/>
  <c r="AM56" i="62"/>
  <c r="F56" i="62"/>
  <c r="E56" i="62"/>
  <c r="D56" i="62"/>
  <c r="C56" i="62"/>
  <c r="B56" i="62"/>
  <c r="A56" i="62"/>
  <c r="AB55" i="62"/>
  <c r="AA55" i="62"/>
  <c r="AR55" i="62" s="1"/>
  <c r="Z55" i="62"/>
  <c r="Y55" i="62"/>
  <c r="X55" i="62"/>
  <c r="W55" i="62"/>
  <c r="AN55" i="62" s="1"/>
  <c r="V55" i="62"/>
  <c r="U55" i="62"/>
  <c r="T55" i="62"/>
  <c r="S55" i="62"/>
  <c r="AQ55" i="62"/>
  <c r="AM55" i="62"/>
  <c r="F55" i="62"/>
  <c r="E55" i="62"/>
  <c r="D55" i="62"/>
  <c r="C55" i="62"/>
  <c r="B55" i="62"/>
  <c r="A55" i="62"/>
  <c r="AB54" i="62"/>
  <c r="AA54" i="62"/>
  <c r="AR54" i="62" s="1"/>
  <c r="Z54" i="62"/>
  <c r="Y54" i="62"/>
  <c r="X54" i="62"/>
  <c r="W54" i="62"/>
  <c r="AN54" i="62" s="1"/>
  <c r="V54" i="62"/>
  <c r="U54" i="62"/>
  <c r="T54" i="62"/>
  <c r="S54" i="62"/>
  <c r="AQ54" i="62"/>
  <c r="F54" i="62"/>
  <c r="E54" i="62"/>
  <c r="D54" i="62"/>
  <c r="C54" i="62"/>
  <c r="B54" i="62"/>
  <c r="A54" i="62"/>
  <c r="AB53" i="62"/>
  <c r="AA53" i="62"/>
  <c r="AR53" i="62" s="1"/>
  <c r="Z53" i="62"/>
  <c r="Y53" i="62"/>
  <c r="X53" i="62"/>
  <c r="W53" i="62"/>
  <c r="AN53" i="62" s="1"/>
  <c r="V53" i="62"/>
  <c r="U53" i="62"/>
  <c r="AL53" i="62" s="1"/>
  <c r="T53" i="62"/>
  <c r="S53" i="62"/>
  <c r="AQ53" i="62"/>
  <c r="AM53" i="62"/>
  <c r="F53" i="62"/>
  <c r="E53" i="62"/>
  <c r="D53" i="62"/>
  <c r="C53" i="62"/>
  <c r="B53" i="62"/>
  <c r="A53" i="62"/>
  <c r="AB52" i="62"/>
  <c r="AA52" i="62"/>
  <c r="AR52" i="62" s="1"/>
  <c r="Z52" i="62"/>
  <c r="Y52" i="62"/>
  <c r="X52" i="62"/>
  <c r="W52" i="62"/>
  <c r="AN52" i="62" s="1"/>
  <c r="V52" i="62"/>
  <c r="U52" i="62"/>
  <c r="T52" i="62"/>
  <c r="S52" i="62"/>
  <c r="AQ52" i="62"/>
  <c r="AM52" i="62"/>
  <c r="F52" i="62"/>
  <c r="E52" i="62"/>
  <c r="D52" i="62"/>
  <c r="C52" i="62"/>
  <c r="B52" i="62"/>
  <c r="A52" i="62"/>
  <c r="AB51" i="62"/>
  <c r="AA51" i="62"/>
  <c r="AR51" i="62" s="1"/>
  <c r="Z51" i="62"/>
  <c r="Y51" i="62"/>
  <c r="X51" i="62"/>
  <c r="W51" i="62"/>
  <c r="AN51" i="62" s="1"/>
  <c r="V51" i="62"/>
  <c r="U51" i="62"/>
  <c r="T51" i="62"/>
  <c r="S51" i="62"/>
  <c r="AQ51" i="62"/>
  <c r="AM51" i="62"/>
  <c r="F51" i="62"/>
  <c r="E51" i="62"/>
  <c r="D51" i="62"/>
  <c r="C51" i="62"/>
  <c r="B51" i="62"/>
  <c r="A51" i="62"/>
  <c r="AB50" i="62"/>
  <c r="AA50" i="62"/>
  <c r="AR50" i="62" s="1"/>
  <c r="Z50" i="62"/>
  <c r="Y50" i="62"/>
  <c r="X50" i="62"/>
  <c r="W50" i="62"/>
  <c r="AN50" i="62" s="1"/>
  <c r="V50" i="62"/>
  <c r="U50" i="62"/>
  <c r="T50" i="62"/>
  <c r="S50" i="62"/>
  <c r="AQ50" i="62"/>
  <c r="AM50" i="62"/>
  <c r="F50" i="62"/>
  <c r="E50" i="62"/>
  <c r="D50" i="62"/>
  <c r="C50" i="62"/>
  <c r="B50" i="62"/>
  <c r="A50" i="62"/>
  <c r="AB49" i="62"/>
  <c r="AA49" i="62"/>
  <c r="Z49" i="62"/>
  <c r="Y49" i="62"/>
  <c r="X49" i="62"/>
  <c r="W49" i="62"/>
  <c r="AN49" i="62" s="1"/>
  <c r="V49" i="62"/>
  <c r="U49" i="62"/>
  <c r="T49" i="62"/>
  <c r="S49" i="62"/>
  <c r="AQ49" i="62"/>
  <c r="AM49" i="62"/>
  <c r="F49" i="62"/>
  <c r="E49" i="62"/>
  <c r="D49" i="62"/>
  <c r="C49" i="62"/>
  <c r="B49" i="62"/>
  <c r="A49" i="62"/>
  <c r="AB48" i="62"/>
  <c r="AA48" i="62"/>
  <c r="AR48" i="62" s="1"/>
  <c r="Z48" i="62"/>
  <c r="Y48" i="62"/>
  <c r="X48" i="62"/>
  <c r="W48" i="62"/>
  <c r="AN48" i="62" s="1"/>
  <c r="V48" i="62"/>
  <c r="U48" i="62"/>
  <c r="T48" i="62"/>
  <c r="S48" i="62"/>
  <c r="AQ48" i="62"/>
  <c r="AM48" i="62"/>
  <c r="F48" i="62"/>
  <c r="E48" i="62"/>
  <c r="D48" i="62"/>
  <c r="C48" i="62"/>
  <c r="B48" i="62"/>
  <c r="A48" i="62"/>
  <c r="AB47" i="62"/>
  <c r="AA47" i="62"/>
  <c r="AR47" i="62" s="1"/>
  <c r="Z47" i="62"/>
  <c r="Y47" i="62"/>
  <c r="X47" i="62"/>
  <c r="W47" i="62"/>
  <c r="AN47" i="62" s="1"/>
  <c r="V47" i="62"/>
  <c r="U47" i="62"/>
  <c r="T47" i="62"/>
  <c r="S47" i="62"/>
  <c r="AQ47" i="62"/>
  <c r="AM47" i="62"/>
  <c r="F47" i="62"/>
  <c r="E47" i="62"/>
  <c r="D47" i="62"/>
  <c r="C47" i="62"/>
  <c r="B47" i="62"/>
  <c r="A47" i="62"/>
  <c r="AB46" i="62"/>
  <c r="AA46" i="62"/>
  <c r="AR46" i="62" s="1"/>
  <c r="Z46" i="62"/>
  <c r="Y46" i="62"/>
  <c r="X46" i="62"/>
  <c r="W46" i="62"/>
  <c r="AN46" i="62" s="1"/>
  <c r="V46" i="62"/>
  <c r="U46" i="62"/>
  <c r="T46" i="62"/>
  <c r="S46" i="62"/>
  <c r="AQ46" i="62"/>
  <c r="AM46" i="62"/>
  <c r="F46" i="62"/>
  <c r="E46" i="62"/>
  <c r="D46" i="62"/>
  <c r="C46" i="62"/>
  <c r="B46" i="62"/>
  <c r="A46" i="62"/>
  <c r="AE45" i="62"/>
  <c r="AC45" i="62"/>
  <c r="AB45" i="62"/>
  <c r="AA45" i="62"/>
  <c r="AR45" i="62" s="1"/>
  <c r="Z45" i="62"/>
  <c r="Y45" i="62"/>
  <c r="X45" i="62"/>
  <c r="W45" i="62"/>
  <c r="V45" i="62"/>
  <c r="U45" i="62"/>
  <c r="T45" i="62"/>
  <c r="S45" i="62"/>
  <c r="AQ45" i="62"/>
  <c r="AM45" i="62"/>
  <c r="F45" i="62"/>
  <c r="E45" i="62"/>
  <c r="D45" i="62"/>
  <c r="C45" i="62"/>
  <c r="B45" i="62"/>
  <c r="A45" i="62"/>
  <c r="AB44" i="62"/>
  <c r="AA44" i="62"/>
  <c r="AR44" i="62" s="1"/>
  <c r="Z44" i="62"/>
  <c r="Y44" i="62"/>
  <c r="X44" i="62"/>
  <c r="W44" i="62"/>
  <c r="AN44" i="62" s="1"/>
  <c r="V44" i="62"/>
  <c r="U44" i="62"/>
  <c r="T44" i="62"/>
  <c r="S44" i="62"/>
  <c r="AQ44" i="62"/>
  <c r="AM44" i="62"/>
  <c r="F44" i="62"/>
  <c r="E44" i="62"/>
  <c r="D44" i="62"/>
  <c r="C44" i="62"/>
  <c r="B44" i="62"/>
  <c r="A44" i="62"/>
  <c r="AB43" i="62"/>
  <c r="AA43" i="62"/>
  <c r="AR43" i="62" s="1"/>
  <c r="Z43" i="62"/>
  <c r="Y43" i="62"/>
  <c r="X43" i="62"/>
  <c r="W43" i="62"/>
  <c r="AN43" i="62" s="1"/>
  <c r="V43" i="62"/>
  <c r="U43" i="62"/>
  <c r="T43" i="62"/>
  <c r="S43" i="62"/>
  <c r="AQ43" i="62"/>
  <c r="AM43" i="62"/>
  <c r="F43" i="62"/>
  <c r="E43" i="62"/>
  <c r="D43" i="62"/>
  <c r="C43" i="62"/>
  <c r="B43" i="62"/>
  <c r="A43" i="62"/>
  <c r="AB42" i="62"/>
  <c r="AA42" i="62"/>
  <c r="AR42" i="62" s="1"/>
  <c r="Z42" i="62"/>
  <c r="Y42" i="62"/>
  <c r="X42" i="62"/>
  <c r="W42" i="62"/>
  <c r="AN42" i="62" s="1"/>
  <c r="V42" i="62"/>
  <c r="U42" i="62"/>
  <c r="T42" i="62"/>
  <c r="S42" i="62"/>
  <c r="AM42" i="62"/>
  <c r="F42" i="62"/>
  <c r="E42" i="62"/>
  <c r="D42" i="62"/>
  <c r="C42" i="62"/>
  <c r="B42" i="62"/>
  <c r="A42" i="62"/>
  <c r="AB41" i="62"/>
  <c r="AA41" i="62"/>
  <c r="AR41" i="62" s="1"/>
  <c r="Z41" i="62"/>
  <c r="Y41" i="62"/>
  <c r="X41" i="62"/>
  <c r="W41" i="62"/>
  <c r="AN41" i="62" s="1"/>
  <c r="V41" i="62"/>
  <c r="U41" i="62"/>
  <c r="T41" i="62"/>
  <c r="AQ41" i="62"/>
  <c r="AM41" i="62"/>
  <c r="F41" i="62"/>
  <c r="E41" i="62"/>
  <c r="D41" i="62"/>
  <c r="C41" i="62"/>
  <c r="B41" i="62"/>
  <c r="A41" i="62"/>
  <c r="AB40" i="62"/>
  <c r="AA40" i="62"/>
  <c r="AR40" i="62" s="1"/>
  <c r="Z40" i="62"/>
  <c r="Y40" i="62"/>
  <c r="X40" i="62"/>
  <c r="W40" i="62"/>
  <c r="AN40" i="62" s="1"/>
  <c r="V40" i="62"/>
  <c r="U40" i="62"/>
  <c r="T40" i="62"/>
  <c r="S40" i="62"/>
  <c r="AQ40" i="62"/>
  <c r="AM40" i="62"/>
  <c r="F40" i="62"/>
  <c r="E40" i="62"/>
  <c r="D40" i="62"/>
  <c r="C40" i="62"/>
  <c r="B40" i="62"/>
  <c r="A40" i="62"/>
  <c r="AB39" i="62"/>
  <c r="AA39" i="62"/>
  <c r="AR39" i="62" s="1"/>
  <c r="Z39" i="62"/>
  <c r="Y39" i="62"/>
  <c r="X39" i="62"/>
  <c r="W39" i="62"/>
  <c r="AN39" i="62" s="1"/>
  <c r="V39" i="62"/>
  <c r="U39" i="62"/>
  <c r="T39" i="62"/>
  <c r="S39" i="62"/>
  <c r="AQ39" i="62"/>
  <c r="AM39" i="62"/>
  <c r="F39" i="62"/>
  <c r="E39" i="62"/>
  <c r="D39" i="62"/>
  <c r="C39" i="62"/>
  <c r="B39" i="62"/>
  <c r="A39" i="62"/>
  <c r="AB38" i="62"/>
  <c r="AA38" i="62"/>
  <c r="AR38" i="62" s="1"/>
  <c r="Z38" i="62"/>
  <c r="Y38" i="62"/>
  <c r="X38" i="62"/>
  <c r="W38" i="62"/>
  <c r="AN38" i="62" s="1"/>
  <c r="V38" i="62"/>
  <c r="U38" i="62"/>
  <c r="T38" i="62"/>
  <c r="S38" i="62"/>
  <c r="AQ38" i="62"/>
  <c r="F38" i="62"/>
  <c r="E38" i="62"/>
  <c r="D38" i="62"/>
  <c r="C38" i="62"/>
  <c r="B38" i="62"/>
  <c r="A38" i="62"/>
  <c r="AB37" i="62"/>
  <c r="AA37" i="62"/>
  <c r="AR37" i="62" s="1"/>
  <c r="Z37" i="62"/>
  <c r="Y37" i="62"/>
  <c r="X37" i="62"/>
  <c r="W37" i="62"/>
  <c r="AN37" i="62" s="1"/>
  <c r="V37" i="62"/>
  <c r="U37" i="62"/>
  <c r="T37" i="62"/>
  <c r="S37" i="62"/>
  <c r="AQ37" i="62"/>
  <c r="AM37" i="62"/>
  <c r="F37" i="62"/>
  <c r="E37" i="62"/>
  <c r="D37" i="62"/>
  <c r="C37" i="62"/>
  <c r="B37" i="62"/>
  <c r="A37" i="62"/>
  <c r="AB36" i="62"/>
  <c r="AA36" i="62"/>
  <c r="AR36" i="62" s="1"/>
  <c r="Z36" i="62"/>
  <c r="Y36" i="62"/>
  <c r="X36" i="62"/>
  <c r="W36" i="62"/>
  <c r="AN36" i="62" s="1"/>
  <c r="V36" i="62"/>
  <c r="U36" i="62"/>
  <c r="T36" i="62"/>
  <c r="S36" i="62"/>
  <c r="AQ36" i="62"/>
  <c r="AM36" i="62"/>
  <c r="F36" i="62"/>
  <c r="E36" i="62"/>
  <c r="D36" i="62"/>
  <c r="C36" i="62"/>
  <c r="B36" i="62"/>
  <c r="A36" i="62"/>
  <c r="AB35" i="62"/>
  <c r="AA35" i="62"/>
  <c r="AR35" i="62" s="1"/>
  <c r="Z35" i="62"/>
  <c r="Y35" i="62"/>
  <c r="X35" i="62"/>
  <c r="W35" i="62"/>
  <c r="AN35" i="62" s="1"/>
  <c r="V35" i="62"/>
  <c r="U35" i="62"/>
  <c r="T35" i="62"/>
  <c r="AQ35" i="62"/>
  <c r="AM35" i="62"/>
  <c r="F35" i="62"/>
  <c r="E35" i="62"/>
  <c r="D35" i="62"/>
  <c r="C35" i="62"/>
  <c r="B35" i="62"/>
  <c r="A35" i="62"/>
  <c r="AB34" i="62"/>
  <c r="AA34" i="62"/>
  <c r="AR34" i="62" s="1"/>
  <c r="Z34" i="62"/>
  <c r="Y34" i="62"/>
  <c r="X34" i="62"/>
  <c r="W34" i="62"/>
  <c r="AN34" i="62" s="1"/>
  <c r="V34" i="62"/>
  <c r="U34" i="62"/>
  <c r="T34" i="62"/>
  <c r="S34" i="62"/>
  <c r="AQ34" i="62"/>
  <c r="AM34" i="62"/>
  <c r="F34" i="62"/>
  <c r="E34" i="62"/>
  <c r="D34" i="62"/>
  <c r="C34" i="62"/>
  <c r="B34" i="62"/>
  <c r="A34" i="62"/>
  <c r="AE33" i="62"/>
  <c r="AC33" i="62"/>
  <c r="AB33" i="62"/>
  <c r="AA33" i="62"/>
  <c r="AR33" i="62" s="1"/>
  <c r="Z33" i="62"/>
  <c r="Y33" i="62"/>
  <c r="X33" i="62"/>
  <c r="W33" i="62"/>
  <c r="AN33" i="62" s="1"/>
  <c r="V33" i="62"/>
  <c r="U33" i="62"/>
  <c r="T33" i="62"/>
  <c r="S33" i="62"/>
  <c r="AQ33" i="62"/>
  <c r="AM33" i="62"/>
  <c r="F33" i="62"/>
  <c r="E33" i="62"/>
  <c r="D33" i="62"/>
  <c r="C33" i="62"/>
  <c r="B33" i="62"/>
  <c r="A33" i="62"/>
  <c r="AB32" i="62"/>
  <c r="AA32" i="62"/>
  <c r="AR32" i="62" s="1"/>
  <c r="Z32" i="62"/>
  <c r="Y32" i="62"/>
  <c r="X32" i="62"/>
  <c r="W32" i="62"/>
  <c r="AN32" i="62" s="1"/>
  <c r="V32" i="62"/>
  <c r="U32" i="62"/>
  <c r="T32" i="62"/>
  <c r="S32" i="62"/>
  <c r="AQ32" i="62"/>
  <c r="AM32" i="62"/>
  <c r="F32" i="62"/>
  <c r="E32" i="62"/>
  <c r="D32" i="62"/>
  <c r="C32" i="62"/>
  <c r="B32" i="62"/>
  <c r="A32" i="62"/>
  <c r="AB31" i="62"/>
  <c r="AA31" i="62"/>
  <c r="AR31" i="62" s="1"/>
  <c r="Z31" i="62"/>
  <c r="Y31" i="62"/>
  <c r="X31" i="62"/>
  <c r="W31" i="62"/>
  <c r="V31" i="62"/>
  <c r="U31" i="62"/>
  <c r="T31" i="62"/>
  <c r="S31" i="62"/>
  <c r="AQ31" i="62"/>
  <c r="AM31" i="62"/>
  <c r="F31" i="62"/>
  <c r="E31" i="62"/>
  <c r="D31" i="62"/>
  <c r="C31" i="62"/>
  <c r="B31" i="62"/>
  <c r="A31" i="62"/>
  <c r="AB30" i="62"/>
  <c r="AA30" i="62"/>
  <c r="AR30" i="62" s="1"/>
  <c r="Z30" i="62"/>
  <c r="Y30" i="62"/>
  <c r="X30" i="62"/>
  <c r="W30" i="62"/>
  <c r="AN30" i="62" s="1"/>
  <c r="V30" i="62"/>
  <c r="U30" i="62"/>
  <c r="T30" i="62"/>
  <c r="S30" i="62"/>
  <c r="AQ30" i="62"/>
  <c r="AM30" i="62"/>
  <c r="F30" i="62"/>
  <c r="E30" i="62"/>
  <c r="D30" i="62"/>
  <c r="C30" i="62"/>
  <c r="B30" i="62"/>
  <c r="A30" i="62"/>
  <c r="AB29" i="62"/>
  <c r="AA29" i="62"/>
  <c r="AR29" i="62" s="1"/>
  <c r="Z29" i="62"/>
  <c r="Y29" i="62"/>
  <c r="X29" i="62"/>
  <c r="W29" i="62"/>
  <c r="AN29" i="62" s="1"/>
  <c r="V29" i="62"/>
  <c r="U29" i="62"/>
  <c r="T29" i="62"/>
  <c r="S29" i="62"/>
  <c r="AQ29" i="62"/>
  <c r="AM29" i="62"/>
  <c r="F29" i="62"/>
  <c r="E29" i="62"/>
  <c r="D29" i="62"/>
  <c r="C29" i="62"/>
  <c r="B29" i="62"/>
  <c r="A29" i="62"/>
  <c r="AB28" i="62"/>
  <c r="AA28" i="62"/>
  <c r="AR28" i="62" s="1"/>
  <c r="Z28" i="62"/>
  <c r="Y28" i="62"/>
  <c r="X28" i="62"/>
  <c r="W28" i="62"/>
  <c r="AN28" i="62" s="1"/>
  <c r="V28" i="62"/>
  <c r="U28" i="62"/>
  <c r="T28" i="62"/>
  <c r="S28" i="62"/>
  <c r="AM28" i="62"/>
  <c r="F28" i="62"/>
  <c r="E28" i="62"/>
  <c r="D28" i="62"/>
  <c r="C28" i="62"/>
  <c r="B28" i="62"/>
  <c r="A28" i="62"/>
  <c r="AB27" i="62"/>
  <c r="AA27" i="62"/>
  <c r="AR27" i="62" s="1"/>
  <c r="Z27" i="62"/>
  <c r="Y27" i="62"/>
  <c r="X27" i="62"/>
  <c r="W27" i="62"/>
  <c r="AN27" i="62" s="1"/>
  <c r="V27" i="62"/>
  <c r="AM27" i="62" s="1"/>
  <c r="U27" i="62"/>
  <c r="T27" i="62"/>
  <c r="AQ27" i="62"/>
  <c r="F27" i="62"/>
  <c r="E27" i="62"/>
  <c r="D27" i="62"/>
  <c r="C27" i="62"/>
  <c r="B27" i="62"/>
  <c r="A27" i="62"/>
  <c r="AB26" i="62"/>
  <c r="AA26" i="62"/>
  <c r="AR26" i="62" s="1"/>
  <c r="Z26" i="62"/>
  <c r="Y26" i="62"/>
  <c r="X26" i="62"/>
  <c r="W26" i="62"/>
  <c r="AN26" i="62" s="1"/>
  <c r="V26" i="62"/>
  <c r="U26" i="62"/>
  <c r="AL26" i="62" s="1"/>
  <c r="T26" i="62"/>
  <c r="S26" i="62"/>
  <c r="AQ26" i="62"/>
  <c r="AM26" i="62"/>
  <c r="F26" i="62"/>
  <c r="E26" i="62"/>
  <c r="D26" i="62"/>
  <c r="C26" i="62"/>
  <c r="B26" i="62"/>
  <c r="A26" i="62"/>
  <c r="AB25" i="62"/>
  <c r="AA25" i="62"/>
  <c r="AR25" i="62" s="1"/>
  <c r="Z25" i="62"/>
  <c r="Y25" i="62"/>
  <c r="X25" i="62"/>
  <c r="W25" i="62"/>
  <c r="AN25" i="62" s="1"/>
  <c r="V25" i="62"/>
  <c r="U25" i="62"/>
  <c r="T25" i="62"/>
  <c r="S25" i="62"/>
  <c r="AQ25" i="62"/>
  <c r="AM25" i="62"/>
  <c r="F25" i="62"/>
  <c r="E25" i="62"/>
  <c r="D25" i="62"/>
  <c r="C25" i="62"/>
  <c r="B25" i="62"/>
  <c r="A25" i="62"/>
  <c r="AB24" i="62"/>
  <c r="AA24" i="62"/>
  <c r="AR24" i="62" s="1"/>
  <c r="Z24" i="62"/>
  <c r="Y24" i="62"/>
  <c r="X24" i="62"/>
  <c r="W24" i="62"/>
  <c r="AN24" i="62" s="1"/>
  <c r="V24" i="62"/>
  <c r="U24" i="62"/>
  <c r="AL24" i="62" s="1"/>
  <c r="T24" i="62"/>
  <c r="S24" i="62"/>
  <c r="AQ24" i="62"/>
  <c r="F24" i="62"/>
  <c r="E24" i="62"/>
  <c r="D24" i="62"/>
  <c r="C24" i="62"/>
  <c r="B24" i="62"/>
  <c r="A24" i="62"/>
  <c r="AB23" i="62"/>
  <c r="AA23" i="62"/>
  <c r="AR23" i="62" s="1"/>
  <c r="Z23" i="62"/>
  <c r="Y23" i="62"/>
  <c r="X23" i="62"/>
  <c r="W23" i="62"/>
  <c r="AN23" i="62" s="1"/>
  <c r="V23" i="62"/>
  <c r="U23" i="62"/>
  <c r="T23" i="62"/>
  <c r="S23" i="62"/>
  <c r="AQ23" i="62"/>
  <c r="AM23" i="62"/>
  <c r="F23" i="62"/>
  <c r="E23" i="62"/>
  <c r="D23" i="62"/>
  <c r="C23" i="62"/>
  <c r="B23" i="62"/>
  <c r="A23" i="62"/>
  <c r="AB22" i="62"/>
  <c r="AA22" i="62"/>
  <c r="AR22" i="62" s="1"/>
  <c r="Z22" i="62"/>
  <c r="Y22" i="62"/>
  <c r="X22" i="62"/>
  <c r="W22" i="62"/>
  <c r="AN22" i="62" s="1"/>
  <c r="V22" i="62"/>
  <c r="U22" i="62"/>
  <c r="T22" i="62"/>
  <c r="S22" i="62"/>
  <c r="AQ22" i="62"/>
  <c r="AM22" i="62"/>
  <c r="F22" i="62"/>
  <c r="E22" i="62"/>
  <c r="D22" i="62"/>
  <c r="C22" i="62"/>
  <c r="B22" i="62"/>
  <c r="A22" i="62"/>
  <c r="AB21" i="62"/>
  <c r="AA21" i="62"/>
  <c r="AR21" i="62" s="1"/>
  <c r="Z21" i="62"/>
  <c r="Y21" i="62"/>
  <c r="X21" i="62"/>
  <c r="W21" i="62"/>
  <c r="AN21" i="62" s="1"/>
  <c r="V21" i="62"/>
  <c r="U21" i="62"/>
  <c r="T21" i="62"/>
  <c r="S21" i="62"/>
  <c r="AQ21" i="62"/>
  <c r="AM21" i="62"/>
  <c r="F21" i="62"/>
  <c r="E21" i="62"/>
  <c r="D21" i="62"/>
  <c r="C21" i="62"/>
  <c r="B21" i="62"/>
  <c r="A21" i="62"/>
  <c r="AB20" i="62"/>
  <c r="AA20" i="62"/>
  <c r="AR20" i="62" s="1"/>
  <c r="Z20" i="62"/>
  <c r="Y20" i="62"/>
  <c r="X20" i="62"/>
  <c r="W20" i="62"/>
  <c r="AN20" i="62" s="1"/>
  <c r="V20" i="62"/>
  <c r="AM20" i="62" s="1"/>
  <c r="U20" i="62"/>
  <c r="T20" i="62"/>
  <c r="S20" i="62"/>
  <c r="AQ20" i="62"/>
  <c r="F20" i="62"/>
  <c r="E20" i="62"/>
  <c r="D20" i="62"/>
  <c r="C20" i="62"/>
  <c r="B20" i="62"/>
  <c r="A20" i="62"/>
  <c r="AB19" i="62"/>
  <c r="AA19" i="62"/>
  <c r="Z19" i="62"/>
  <c r="Y19" i="62"/>
  <c r="X19" i="62"/>
  <c r="W19" i="62"/>
  <c r="AN19" i="62" s="1"/>
  <c r="V19" i="62"/>
  <c r="U19" i="62"/>
  <c r="T19" i="62"/>
  <c r="S19" i="62"/>
  <c r="AQ19" i="62"/>
  <c r="AM19" i="62"/>
  <c r="F19" i="62"/>
  <c r="E19" i="62"/>
  <c r="D19" i="62"/>
  <c r="C19" i="62"/>
  <c r="B19" i="62"/>
  <c r="A19" i="62"/>
  <c r="AB18" i="62"/>
  <c r="AA18" i="62"/>
  <c r="AR18" i="62" s="1"/>
  <c r="Z18" i="62"/>
  <c r="Y18" i="62"/>
  <c r="X18" i="62"/>
  <c r="W18" i="62"/>
  <c r="AN18" i="62" s="1"/>
  <c r="V18" i="62"/>
  <c r="U18" i="62"/>
  <c r="T18" i="62"/>
  <c r="AK18" i="62" s="1"/>
  <c r="S18" i="62"/>
  <c r="AQ18" i="62"/>
  <c r="AM18" i="62"/>
  <c r="F18" i="62"/>
  <c r="E18" i="62"/>
  <c r="D18" i="62"/>
  <c r="C18" i="62"/>
  <c r="B18" i="62"/>
  <c r="A18" i="62"/>
  <c r="AB17" i="62"/>
  <c r="AA17" i="62"/>
  <c r="AR17" i="62" s="1"/>
  <c r="Z17" i="62"/>
  <c r="Y17" i="62"/>
  <c r="X17" i="62"/>
  <c r="W17" i="62"/>
  <c r="AN17" i="62" s="1"/>
  <c r="V17" i="62"/>
  <c r="U17" i="62"/>
  <c r="T17" i="62"/>
  <c r="S17" i="62"/>
  <c r="AQ17" i="62"/>
  <c r="AM17" i="62"/>
  <c r="F17" i="62"/>
  <c r="E17" i="62"/>
  <c r="D17" i="62"/>
  <c r="C17" i="62"/>
  <c r="B17" i="62"/>
  <c r="A17" i="62"/>
  <c r="AB16" i="62"/>
  <c r="AA16" i="62"/>
  <c r="AR16" i="62" s="1"/>
  <c r="Z16" i="62"/>
  <c r="Y16" i="62"/>
  <c r="X16" i="62"/>
  <c r="W16" i="62"/>
  <c r="AN16" i="62" s="1"/>
  <c r="V16" i="62"/>
  <c r="U16" i="62"/>
  <c r="T16" i="62"/>
  <c r="AK16" i="62" s="1"/>
  <c r="S16" i="62"/>
  <c r="AQ16" i="62"/>
  <c r="AM16" i="62"/>
  <c r="F16" i="62"/>
  <c r="E16" i="62"/>
  <c r="D16" i="62"/>
  <c r="C16" i="62"/>
  <c r="B16" i="62"/>
  <c r="A16" i="62"/>
  <c r="AB15" i="62"/>
  <c r="AA15" i="62"/>
  <c r="AR15" i="62" s="1"/>
  <c r="Z15" i="62"/>
  <c r="Y15" i="62"/>
  <c r="X15" i="62"/>
  <c r="W15" i="62"/>
  <c r="V15" i="62"/>
  <c r="U15" i="62"/>
  <c r="T15" i="62"/>
  <c r="S15" i="62"/>
  <c r="AQ15" i="62"/>
  <c r="AM15" i="62"/>
  <c r="F15" i="62"/>
  <c r="E15" i="62"/>
  <c r="D15" i="62"/>
  <c r="C15" i="62"/>
  <c r="B15" i="62"/>
  <c r="A15" i="62"/>
  <c r="AB14" i="62"/>
  <c r="AA14" i="62"/>
  <c r="AR14" i="62" s="1"/>
  <c r="Z14" i="62"/>
  <c r="Y14" i="62"/>
  <c r="X14" i="62"/>
  <c r="W14" i="62"/>
  <c r="AN14" i="62" s="1"/>
  <c r="V14" i="62"/>
  <c r="U14" i="62"/>
  <c r="T14" i="62"/>
  <c r="AK14" i="62" s="1"/>
  <c r="S14" i="62"/>
  <c r="AQ14" i="62"/>
  <c r="AM14" i="62"/>
  <c r="F14" i="62"/>
  <c r="E14" i="62"/>
  <c r="D14" i="62"/>
  <c r="C14" i="62"/>
  <c r="B14" i="62"/>
  <c r="A14" i="62"/>
  <c r="AE13" i="62"/>
  <c r="AC13" i="62"/>
  <c r="AB13" i="62"/>
  <c r="AA13" i="62"/>
  <c r="AR13" i="62" s="1"/>
  <c r="Z13" i="62"/>
  <c r="Y13" i="62"/>
  <c r="X13" i="62"/>
  <c r="W13" i="62"/>
  <c r="AN13" i="62" s="1"/>
  <c r="V13" i="62"/>
  <c r="U13" i="62"/>
  <c r="T13" i="62"/>
  <c r="S13" i="62"/>
  <c r="AQ13" i="62"/>
  <c r="AM13" i="62"/>
  <c r="F13" i="62"/>
  <c r="E13" i="62"/>
  <c r="D13" i="62"/>
  <c r="C13" i="62"/>
  <c r="B13" i="62"/>
  <c r="A13" i="62"/>
  <c r="AB12" i="62"/>
  <c r="AA12" i="62"/>
  <c r="AR12" i="62" s="1"/>
  <c r="Z12" i="62"/>
  <c r="Y12" i="62"/>
  <c r="X12" i="62"/>
  <c r="W12" i="62"/>
  <c r="AN12" i="62" s="1"/>
  <c r="V12" i="62"/>
  <c r="U12" i="62"/>
  <c r="T12" i="62"/>
  <c r="S12" i="62"/>
  <c r="AM12" i="62"/>
  <c r="F12" i="62"/>
  <c r="E12" i="62"/>
  <c r="D12" i="62"/>
  <c r="C12" i="62"/>
  <c r="B12" i="62"/>
  <c r="A12" i="62"/>
  <c r="AE11" i="62"/>
  <c r="AC11" i="62"/>
  <c r="AB11" i="62"/>
  <c r="AA11" i="62"/>
  <c r="AR11" i="62" s="1"/>
  <c r="Z11" i="62"/>
  <c r="Y11" i="62"/>
  <c r="X11" i="62"/>
  <c r="W11" i="62"/>
  <c r="AN11" i="62" s="1"/>
  <c r="V11" i="62"/>
  <c r="U11" i="62"/>
  <c r="T11" i="62"/>
  <c r="AQ11" i="62"/>
  <c r="AM11" i="62"/>
  <c r="F11" i="62"/>
  <c r="E11" i="62"/>
  <c r="D11" i="62"/>
  <c r="C11" i="62"/>
  <c r="B11" i="62"/>
  <c r="A11" i="62"/>
  <c r="AB10" i="62"/>
  <c r="AA10" i="62"/>
  <c r="AR10" i="62" s="1"/>
  <c r="Z10" i="62"/>
  <c r="Y10" i="62"/>
  <c r="X10" i="62"/>
  <c r="W10" i="62"/>
  <c r="AN10" i="62" s="1"/>
  <c r="V10" i="62"/>
  <c r="U10" i="62"/>
  <c r="T10" i="62"/>
  <c r="S10" i="62"/>
  <c r="AQ10" i="62"/>
  <c r="AM10" i="62"/>
  <c r="F10" i="62"/>
  <c r="E10" i="62"/>
  <c r="D10" i="62"/>
  <c r="C10" i="62"/>
  <c r="B10" i="62"/>
  <c r="A10" i="62"/>
  <c r="AE9" i="62"/>
  <c r="AC9" i="62"/>
  <c r="AB9" i="62"/>
  <c r="AA9" i="62"/>
  <c r="AR9" i="62" s="1"/>
  <c r="Z9" i="62"/>
  <c r="Y9" i="62"/>
  <c r="X9" i="62"/>
  <c r="W9" i="62"/>
  <c r="AN9" i="62" s="1"/>
  <c r="V9" i="62"/>
  <c r="U9" i="62"/>
  <c r="T9" i="62"/>
  <c r="S9" i="62"/>
  <c r="AQ9" i="62"/>
  <c r="AM9" i="62"/>
  <c r="F9" i="62"/>
  <c r="E9" i="62"/>
  <c r="D9" i="62"/>
  <c r="C9" i="62"/>
  <c r="B9" i="62"/>
  <c r="A9" i="62"/>
  <c r="AB8" i="62"/>
  <c r="AA8" i="62"/>
  <c r="AR8" i="62" s="1"/>
  <c r="Z8" i="62"/>
  <c r="Y8" i="62"/>
  <c r="X8" i="62"/>
  <c r="W8" i="62"/>
  <c r="AN8" i="62" s="1"/>
  <c r="V8" i="62"/>
  <c r="U8" i="62"/>
  <c r="T8" i="62"/>
  <c r="S8" i="62"/>
  <c r="F8" i="62"/>
  <c r="E8" i="62"/>
  <c r="D8" i="62"/>
  <c r="C8" i="62"/>
  <c r="B8" i="62"/>
  <c r="A8" i="62"/>
  <c r="AE7" i="62"/>
  <c r="AC7" i="62"/>
  <c r="AB7" i="62"/>
  <c r="AA7" i="62"/>
  <c r="Z7" i="62"/>
  <c r="Y7" i="62"/>
  <c r="X7" i="62"/>
  <c r="W7" i="62"/>
  <c r="V7" i="62"/>
  <c r="U7" i="62"/>
  <c r="T7" i="62"/>
  <c r="AQ7" i="62"/>
  <c r="AM7" i="62"/>
  <c r="F7" i="62"/>
  <c r="E7" i="62"/>
  <c r="D7" i="62"/>
  <c r="C7" i="62"/>
  <c r="B7" i="62"/>
  <c r="A7" i="62"/>
  <c r="AB6" i="62"/>
  <c r="AA6" i="62"/>
  <c r="Z6" i="62"/>
  <c r="Y6" i="62"/>
  <c r="X6" i="62"/>
  <c r="W6" i="62"/>
  <c r="V6" i="62"/>
  <c r="U6" i="62"/>
  <c r="T6" i="62"/>
  <c r="S6" i="62"/>
  <c r="M70" i="62"/>
  <c r="I70" i="62"/>
  <c r="F6" i="62"/>
  <c r="E6" i="62"/>
  <c r="D6" i="62"/>
  <c r="C6" i="62"/>
  <c r="B6" i="62"/>
  <c r="A6" i="62"/>
  <c r="AB15" i="61"/>
  <c r="AS15" i="61" s="1"/>
  <c r="AA15" i="61"/>
  <c r="AR15" i="61" s="1"/>
  <c r="Z15" i="61"/>
  <c r="Y15" i="61"/>
  <c r="X15" i="61"/>
  <c r="AO15" i="61" s="1"/>
  <c r="W15" i="61"/>
  <c r="AN15" i="61" s="1"/>
  <c r="V15" i="61"/>
  <c r="U15" i="61"/>
  <c r="T15" i="61"/>
  <c r="AK15" i="61" s="1"/>
  <c r="S15" i="61"/>
  <c r="F15" i="61"/>
  <c r="E15" i="61"/>
  <c r="D15" i="61"/>
  <c r="C15" i="61"/>
  <c r="B15" i="61"/>
  <c r="A15" i="61"/>
  <c r="AB14" i="61"/>
  <c r="AA14" i="61"/>
  <c r="Z14" i="61"/>
  <c r="Y14" i="61"/>
  <c r="X14" i="61"/>
  <c r="W14" i="61"/>
  <c r="V14" i="61"/>
  <c r="U14" i="61"/>
  <c r="T14" i="61"/>
  <c r="AQ14" i="61"/>
  <c r="AM14" i="61"/>
  <c r="F14" i="61"/>
  <c r="E14" i="61"/>
  <c r="D14" i="61"/>
  <c r="C14" i="61"/>
  <c r="B14" i="61"/>
  <c r="A14" i="61"/>
  <c r="AB13" i="61"/>
  <c r="AA13" i="61"/>
  <c r="AR13" i="61" s="1"/>
  <c r="Z13" i="61"/>
  <c r="Y13" i="61"/>
  <c r="X13" i="61"/>
  <c r="W13" i="61"/>
  <c r="AN13" i="61" s="1"/>
  <c r="V13" i="61"/>
  <c r="U13" i="61"/>
  <c r="T13" i="61"/>
  <c r="S13" i="61"/>
  <c r="AQ13" i="61"/>
  <c r="AM13" i="61"/>
  <c r="F13" i="61"/>
  <c r="E13" i="61"/>
  <c r="D13" i="61"/>
  <c r="C13" i="61"/>
  <c r="B13" i="61"/>
  <c r="A13" i="61"/>
  <c r="AB12" i="61"/>
  <c r="AS12" i="61" s="1"/>
  <c r="AA12" i="61"/>
  <c r="AR12" i="61" s="1"/>
  <c r="Z12" i="61"/>
  <c r="Y12" i="61"/>
  <c r="X12" i="61"/>
  <c r="AO12" i="61" s="1"/>
  <c r="W12" i="61"/>
  <c r="AN12" i="61" s="1"/>
  <c r="V12" i="61"/>
  <c r="U12" i="61"/>
  <c r="T12" i="61"/>
  <c r="AK12" i="61" s="1"/>
  <c r="S12" i="61"/>
  <c r="AQ12" i="61"/>
  <c r="AM12" i="61"/>
  <c r="F12" i="61"/>
  <c r="E12" i="61"/>
  <c r="D12" i="61"/>
  <c r="C12" i="61"/>
  <c r="B12" i="61"/>
  <c r="A12" i="61"/>
  <c r="AB11" i="61"/>
  <c r="AS11" i="61" s="1"/>
  <c r="AA11" i="61"/>
  <c r="AR11" i="61" s="1"/>
  <c r="Z11" i="61"/>
  <c r="Y11" i="61"/>
  <c r="X11" i="61"/>
  <c r="AO11" i="61" s="1"/>
  <c r="W11" i="61"/>
  <c r="AN11" i="61" s="1"/>
  <c r="V11" i="61"/>
  <c r="U11" i="61"/>
  <c r="T11" i="61"/>
  <c r="S11" i="61"/>
  <c r="AM11" i="61"/>
  <c r="F11" i="61"/>
  <c r="E11" i="61"/>
  <c r="D11" i="61"/>
  <c r="C11" i="61"/>
  <c r="B11" i="61"/>
  <c r="A11" i="61"/>
  <c r="AB10" i="61"/>
  <c r="AA10" i="61"/>
  <c r="AR10" i="61" s="1"/>
  <c r="Z10" i="61"/>
  <c r="Y10" i="61"/>
  <c r="X10" i="61"/>
  <c r="AO10" i="61" s="1"/>
  <c r="W10" i="61"/>
  <c r="AN10" i="61" s="1"/>
  <c r="V10" i="61"/>
  <c r="U10" i="61"/>
  <c r="T10" i="61"/>
  <c r="S10" i="61"/>
  <c r="F10" i="61"/>
  <c r="E10" i="61"/>
  <c r="D10" i="61"/>
  <c r="C10" i="61"/>
  <c r="B10" i="61"/>
  <c r="A10" i="61"/>
  <c r="AB9" i="61"/>
  <c r="AS9" i="61" s="1"/>
  <c r="AA9" i="61"/>
  <c r="AR9" i="61" s="1"/>
  <c r="Z9" i="61"/>
  <c r="Y9" i="61"/>
  <c r="X9" i="61"/>
  <c r="AO9" i="61" s="1"/>
  <c r="W9" i="61"/>
  <c r="AN9" i="61" s="1"/>
  <c r="V9" i="61"/>
  <c r="U9" i="61"/>
  <c r="T9" i="61"/>
  <c r="S9" i="61"/>
  <c r="AM9" i="61"/>
  <c r="F9" i="61"/>
  <c r="E9" i="61"/>
  <c r="D9" i="61"/>
  <c r="C9" i="61"/>
  <c r="B9" i="61"/>
  <c r="A9" i="61"/>
  <c r="AB8" i="61"/>
  <c r="AA8" i="61"/>
  <c r="Z8" i="61"/>
  <c r="Y8" i="61"/>
  <c r="X8" i="61"/>
  <c r="W8" i="61"/>
  <c r="AN8" i="61" s="1"/>
  <c r="V8" i="61"/>
  <c r="U8" i="61"/>
  <c r="T8" i="61"/>
  <c r="AK8" i="61" s="1"/>
  <c r="S8" i="61"/>
  <c r="AQ8" i="61"/>
  <c r="F8" i="61"/>
  <c r="E8" i="61"/>
  <c r="D8" i="61"/>
  <c r="C8" i="61"/>
  <c r="B8" i="61"/>
  <c r="A8" i="61"/>
  <c r="AB7" i="61"/>
  <c r="AA7" i="61"/>
  <c r="Z7" i="61"/>
  <c r="Y7" i="61"/>
  <c r="X7" i="61"/>
  <c r="W7" i="61"/>
  <c r="V7" i="61"/>
  <c r="U7" i="61"/>
  <c r="T7" i="61"/>
  <c r="AK7" i="61" s="1"/>
  <c r="S7" i="61"/>
  <c r="AM7" i="61"/>
  <c r="F7" i="61"/>
  <c r="E7" i="61"/>
  <c r="D7" i="61"/>
  <c r="C7" i="61"/>
  <c r="B7" i="61"/>
  <c r="A7" i="61"/>
  <c r="AB6" i="61"/>
  <c r="AB16" i="61" s="1"/>
  <c r="AA6" i="61"/>
  <c r="AA16" i="61" s="1"/>
  <c r="Z6" i="61"/>
  <c r="Y6" i="61"/>
  <c r="X6" i="61"/>
  <c r="X16" i="61" s="1"/>
  <c r="W6" i="61"/>
  <c r="W16" i="61" s="1"/>
  <c r="V6" i="61"/>
  <c r="U6" i="61"/>
  <c r="T6" i="61"/>
  <c r="R16" i="61"/>
  <c r="N16" i="61"/>
  <c r="M16" i="61"/>
  <c r="J16" i="61"/>
  <c r="I16" i="61"/>
  <c r="F6" i="61"/>
  <c r="E6" i="61"/>
  <c r="D6" i="61"/>
  <c r="C6" i="61"/>
  <c r="B6" i="61"/>
  <c r="A6" i="61"/>
  <c r="AB23" i="60"/>
  <c r="AA23" i="60"/>
  <c r="Z23" i="60"/>
  <c r="Y23" i="60"/>
  <c r="X23" i="60"/>
  <c r="AO23" i="60" s="1"/>
  <c r="W23" i="60"/>
  <c r="AN23" i="60" s="1"/>
  <c r="V23" i="60"/>
  <c r="U23" i="60"/>
  <c r="T23" i="60"/>
  <c r="AK23" i="60" s="1"/>
  <c r="S23" i="60"/>
  <c r="AQ23" i="60"/>
  <c r="F23" i="60"/>
  <c r="E23" i="60"/>
  <c r="D23" i="60"/>
  <c r="C23" i="60"/>
  <c r="B23" i="60"/>
  <c r="A23" i="60"/>
  <c r="AB22" i="60"/>
  <c r="AS22" i="60" s="1"/>
  <c r="AA22" i="60"/>
  <c r="AR22" i="60" s="1"/>
  <c r="Z22" i="60"/>
  <c r="Y22" i="60"/>
  <c r="X22" i="60"/>
  <c r="AO22" i="60" s="1"/>
  <c r="W22" i="60"/>
  <c r="V22" i="60"/>
  <c r="U22" i="60"/>
  <c r="T22" i="60"/>
  <c r="S22" i="60"/>
  <c r="F22" i="60"/>
  <c r="E22" i="60"/>
  <c r="D22" i="60"/>
  <c r="C22" i="60"/>
  <c r="B22" i="60"/>
  <c r="A22" i="60"/>
  <c r="AB21" i="60"/>
  <c r="AS21" i="60" s="1"/>
  <c r="AA21" i="60"/>
  <c r="AR21" i="60" s="1"/>
  <c r="Z21" i="60"/>
  <c r="Y21" i="60"/>
  <c r="X21" i="60"/>
  <c r="AO21" i="60" s="1"/>
  <c r="W21" i="60"/>
  <c r="AN21" i="60" s="1"/>
  <c r="V21" i="60"/>
  <c r="U21" i="60"/>
  <c r="T21" i="60"/>
  <c r="S21" i="60"/>
  <c r="AM21" i="60"/>
  <c r="F21" i="60"/>
  <c r="E21" i="60"/>
  <c r="D21" i="60"/>
  <c r="C21" i="60"/>
  <c r="B21" i="60"/>
  <c r="A21" i="60"/>
  <c r="AB20" i="60"/>
  <c r="AS20" i="60" s="1"/>
  <c r="AA20" i="60"/>
  <c r="AR20" i="60" s="1"/>
  <c r="Z20" i="60"/>
  <c r="Y20" i="60"/>
  <c r="X20" i="60"/>
  <c r="AO20" i="60" s="1"/>
  <c r="W20" i="60"/>
  <c r="V20" i="60"/>
  <c r="U20" i="60"/>
  <c r="T20" i="60"/>
  <c r="AK20" i="60" s="1"/>
  <c r="S20" i="60"/>
  <c r="F20" i="60"/>
  <c r="E20" i="60"/>
  <c r="D20" i="60"/>
  <c r="C20" i="60"/>
  <c r="B20" i="60"/>
  <c r="A20" i="60"/>
  <c r="AB19" i="60"/>
  <c r="AA19" i="60"/>
  <c r="AR19" i="60" s="1"/>
  <c r="Z19" i="60"/>
  <c r="Y19" i="60"/>
  <c r="X19" i="60"/>
  <c r="AO19" i="60" s="1"/>
  <c r="W19" i="60"/>
  <c r="AN19" i="60" s="1"/>
  <c r="V19" i="60"/>
  <c r="U19" i="60"/>
  <c r="T19" i="60"/>
  <c r="AK19" i="60" s="1"/>
  <c r="S19" i="60"/>
  <c r="F19" i="60"/>
  <c r="E19" i="60"/>
  <c r="D19" i="60"/>
  <c r="C19" i="60"/>
  <c r="B19" i="60"/>
  <c r="A19" i="60"/>
  <c r="AB18" i="60"/>
  <c r="AA18" i="60"/>
  <c r="Z18" i="60"/>
  <c r="Y18" i="60"/>
  <c r="X18" i="60"/>
  <c r="W18" i="60"/>
  <c r="AN18" i="60" s="1"/>
  <c r="V18" i="60"/>
  <c r="U18" i="60"/>
  <c r="T18" i="60"/>
  <c r="AK18" i="60" s="1"/>
  <c r="F18" i="60"/>
  <c r="E18" i="60"/>
  <c r="D18" i="60"/>
  <c r="C18" i="60"/>
  <c r="B18" i="60"/>
  <c r="A18" i="60"/>
  <c r="AB17" i="60"/>
  <c r="AS17" i="60" s="1"/>
  <c r="AA17" i="60"/>
  <c r="AR17" i="60" s="1"/>
  <c r="Z17" i="60"/>
  <c r="Y17" i="60"/>
  <c r="X17" i="60"/>
  <c r="W17" i="60"/>
  <c r="AN17" i="60" s="1"/>
  <c r="V17" i="60"/>
  <c r="U17" i="60"/>
  <c r="T17" i="60"/>
  <c r="S17" i="60"/>
  <c r="F17" i="60"/>
  <c r="E17" i="60"/>
  <c r="D17" i="60"/>
  <c r="C17" i="60"/>
  <c r="B17" i="60"/>
  <c r="A17" i="60"/>
  <c r="AB16" i="60"/>
  <c r="AS16" i="60" s="1"/>
  <c r="AA16" i="60"/>
  <c r="AR16" i="60" s="1"/>
  <c r="Z16" i="60"/>
  <c r="Y16" i="60"/>
  <c r="X16" i="60"/>
  <c r="AO16" i="60" s="1"/>
  <c r="W16" i="60"/>
  <c r="AN16" i="60" s="1"/>
  <c r="V16" i="60"/>
  <c r="U16" i="60"/>
  <c r="T16" i="60"/>
  <c r="S16" i="60"/>
  <c r="F16" i="60"/>
  <c r="E16" i="60"/>
  <c r="D16" i="60"/>
  <c r="C16" i="60"/>
  <c r="B16" i="60"/>
  <c r="A16" i="60"/>
  <c r="AB15" i="60"/>
  <c r="AA15" i="60"/>
  <c r="AR15" i="60" s="1"/>
  <c r="Z15" i="60"/>
  <c r="Y15" i="60"/>
  <c r="X15" i="60"/>
  <c r="AO15" i="60" s="1"/>
  <c r="W15" i="60"/>
  <c r="AN15" i="60" s="1"/>
  <c r="V15" i="60"/>
  <c r="U15" i="60"/>
  <c r="T15" i="60"/>
  <c r="F15" i="60"/>
  <c r="E15" i="60"/>
  <c r="D15" i="60"/>
  <c r="C15" i="60"/>
  <c r="B15" i="60"/>
  <c r="A15" i="60"/>
  <c r="AB14" i="60"/>
  <c r="AA14" i="60"/>
  <c r="AR14" i="60" s="1"/>
  <c r="Z14" i="60"/>
  <c r="Y14" i="60"/>
  <c r="X14" i="60"/>
  <c r="AO14" i="60" s="1"/>
  <c r="W14" i="60"/>
  <c r="AN14" i="60" s="1"/>
  <c r="V14" i="60"/>
  <c r="U14" i="60"/>
  <c r="T14" i="60"/>
  <c r="S14" i="60"/>
  <c r="AQ14" i="60"/>
  <c r="AM14" i="60"/>
  <c r="F14" i="60"/>
  <c r="E14" i="60"/>
  <c r="D14" i="60"/>
  <c r="C14" i="60"/>
  <c r="B14" i="60"/>
  <c r="A14" i="60"/>
  <c r="AB13" i="60"/>
  <c r="AA13" i="60"/>
  <c r="AR13" i="60" s="1"/>
  <c r="Z13" i="60"/>
  <c r="Y13" i="60"/>
  <c r="X13" i="60"/>
  <c r="AO13" i="60" s="1"/>
  <c r="W13" i="60"/>
  <c r="AN13" i="60" s="1"/>
  <c r="V13" i="60"/>
  <c r="U13" i="60"/>
  <c r="T13" i="60"/>
  <c r="S13" i="60"/>
  <c r="AQ13" i="60"/>
  <c r="AM13" i="60"/>
  <c r="F13" i="60"/>
  <c r="E13" i="60"/>
  <c r="D13" i="60"/>
  <c r="C13" i="60"/>
  <c r="B13" i="60"/>
  <c r="A13" i="60"/>
  <c r="AE12" i="60"/>
  <c r="AC12" i="60"/>
  <c r="AB12" i="60"/>
  <c r="AA12" i="60"/>
  <c r="AR12" i="60" s="1"/>
  <c r="Z12" i="60"/>
  <c r="Y12" i="60"/>
  <c r="X12" i="60"/>
  <c r="W12" i="60"/>
  <c r="AN12" i="60" s="1"/>
  <c r="V12" i="60"/>
  <c r="U12" i="60"/>
  <c r="T12" i="60"/>
  <c r="AK12" i="60" s="1"/>
  <c r="S12" i="60"/>
  <c r="AQ12" i="60"/>
  <c r="F12" i="60"/>
  <c r="E12" i="60"/>
  <c r="D12" i="60"/>
  <c r="C12" i="60"/>
  <c r="B12" i="60"/>
  <c r="A12" i="60"/>
  <c r="AB11" i="60"/>
  <c r="AS11" i="60" s="1"/>
  <c r="AA11" i="60"/>
  <c r="AR11" i="60" s="1"/>
  <c r="Z11" i="60"/>
  <c r="Y11" i="60"/>
  <c r="X11" i="60"/>
  <c r="AO11" i="60" s="1"/>
  <c r="W11" i="60"/>
  <c r="AN11" i="60" s="1"/>
  <c r="V11" i="60"/>
  <c r="U11" i="60"/>
  <c r="T11" i="60"/>
  <c r="S11" i="60"/>
  <c r="AQ11" i="60"/>
  <c r="AM11" i="60"/>
  <c r="F11" i="60"/>
  <c r="E11" i="60"/>
  <c r="D11" i="60"/>
  <c r="C11" i="60"/>
  <c r="B11" i="60"/>
  <c r="A11" i="60"/>
  <c r="AB10" i="60"/>
  <c r="AS10" i="60" s="1"/>
  <c r="AA10" i="60"/>
  <c r="AR10" i="60" s="1"/>
  <c r="Z10" i="60"/>
  <c r="Y10" i="60"/>
  <c r="X10" i="60"/>
  <c r="W10" i="60"/>
  <c r="AN10" i="60" s="1"/>
  <c r="V10" i="60"/>
  <c r="U10" i="60"/>
  <c r="T10" i="60"/>
  <c r="AK10" i="60" s="1"/>
  <c r="S10" i="60"/>
  <c r="AQ10" i="60"/>
  <c r="AM10" i="60"/>
  <c r="F10" i="60"/>
  <c r="E10" i="60"/>
  <c r="D10" i="60"/>
  <c r="C10" i="60"/>
  <c r="B10" i="60"/>
  <c r="A10" i="60"/>
  <c r="AB9" i="60"/>
  <c r="AS9" i="60" s="1"/>
  <c r="AA9" i="60"/>
  <c r="AR9" i="60" s="1"/>
  <c r="Z9" i="60"/>
  <c r="Y9" i="60"/>
  <c r="X9" i="60"/>
  <c r="W9" i="60"/>
  <c r="AN9" i="60" s="1"/>
  <c r="V9" i="60"/>
  <c r="U9" i="60"/>
  <c r="T9" i="60"/>
  <c r="AK9" i="60" s="1"/>
  <c r="S9" i="60"/>
  <c r="AQ9" i="60"/>
  <c r="AM9" i="60"/>
  <c r="F9" i="60"/>
  <c r="E9" i="60"/>
  <c r="D9" i="60"/>
  <c r="C9" i="60"/>
  <c r="B9" i="60"/>
  <c r="A9" i="60"/>
  <c r="AE8" i="60"/>
  <c r="AC8" i="60"/>
  <c r="AB8" i="60"/>
  <c r="AS8" i="60" s="1"/>
  <c r="AA8" i="60"/>
  <c r="AR8" i="60" s="1"/>
  <c r="Z8" i="60"/>
  <c r="Y8" i="60"/>
  <c r="X8" i="60"/>
  <c r="W8" i="60"/>
  <c r="AN8" i="60" s="1"/>
  <c r="V8" i="60"/>
  <c r="U8" i="60"/>
  <c r="T8" i="60"/>
  <c r="S8" i="60"/>
  <c r="AQ8" i="60"/>
  <c r="AM8" i="60"/>
  <c r="F8" i="60"/>
  <c r="E8" i="60"/>
  <c r="D8" i="60"/>
  <c r="C8" i="60"/>
  <c r="B8" i="60"/>
  <c r="A8" i="60"/>
  <c r="AB7" i="60"/>
  <c r="AA7" i="60"/>
  <c r="Z7" i="60"/>
  <c r="Y7" i="60"/>
  <c r="X7" i="60"/>
  <c r="AO7" i="60" s="1"/>
  <c r="W7" i="60"/>
  <c r="AN7" i="60" s="1"/>
  <c r="V7" i="60"/>
  <c r="U7" i="60"/>
  <c r="T7" i="60"/>
  <c r="AK7" i="60" s="1"/>
  <c r="S7" i="60"/>
  <c r="AQ7" i="60"/>
  <c r="AM7" i="60"/>
  <c r="F7" i="60"/>
  <c r="E7" i="60"/>
  <c r="D7" i="60"/>
  <c r="C7" i="60"/>
  <c r="B7" i="60"/>
  <c r="A7" i="60"/>
  <c r="AB6" i="60"/>
  <c r="AA6" i="60"/>
  <c r="AA24" i="60" s="1"/>
  <c r="Z6" i="60"/>
  <c r="Y6" i="60"/>
  <c r="X6" i="60"/>
  <c r="W6" i="60"/>
  <c r="V6" i="60"/>
  <c r="U6" i="60"/>
  <c r="T6" i="60"/>
  <c r="S6" i="60"/>
  <c r="F6" i="60"/>
  <c r="E6" i="60"/>
  <c r="D6" i="60"/>
  <c r="C6" i="60"/>
  <c r="B6" i="60"/>
  <c r="A6" i="60"/>
  <c r="AB47" i="59"/>
  <c r="AA47" i="59"/>
  <c r="Z47" i="59"/>
  <c r="Y47" i="59"/>
  <c r="X47" i="59"/>
  <c r="W47" i="59"/>
  <c r="V47" i="59"/>
  <c r="U47" i="59"/>
  <c r="T47" i="59"/>
  <c r="S47" i="59"/>
  <c r="AQ47" i="59"/>
  <c r="AM47" i="59"/>
  <c r="F47" i="59"/>
  <c r="E47" i="59"/>
  <c r="D47" i="59"/>
  <c r="C47" i="59"/>
  <c r="B47" i="59"/>
  <c r="A47" i="59"/>
  <c r="AB46" i="59"/>
  <c r="AA46" i="59"/>
  <c r="Z46" i="59"/>
  <c r="Y46" i="59"/>
  <c r="X46" i="59"/>
  <c r="W46" i="59"/>
  <c r="V46" i="59"/>
  <c r="U46" i="59"/>
  <c r="T46" i="59"/>
  <c r="S46" i="59"/>
  <c r="AQ46" i="59"/>
  <c r="AM46" i="59"/>
  <c r="F46" i="59"/>
  <c r="E46" i="59"/>
  <c r="D46" i="59"/>
  <c r="C46" i="59"/>
  <c r="B46" i="59"/>
  <c r="A46" i="59"/>
  <c r="AB45" i="59"/>
  <c r="AA45" i="59"/>
  <c r="Z45" i="59"/>
  <c r="Y45" i="59"/>
  <c r="X45" i="59"/>
  <c r="W45" i="59"/>
  <c r="V45" i="59"/>
  <c r="U45" i="59"/>
  <c r="T45" i="59"/>
  <c r="AQ45" i="59"/>
  <c r="F45" i="59"/>
  <c r="E45" i="59"/>
  <c r="D45" i="59"/>
  <c r="C45" i="59"/>
  <c r="B45" i="59"/>
  <c r="A45" i="59"/>
  <c r="AE44" i="59"/>
  <c r="AC44" i="59"/>
  <c r="AB44" i="59"/>
  <c r="AA44" i="59"/>
  <c r="Z44" i="59"/>
  <c r="Y44" i="59"/>
  <c r="X44" i="59"/>
  <c r="W44" i="59"/>
  <c r="V44" i="59"/>
  <c r="U44" i="59"/>
  <c r="T44" i="59"/>
  <c r="S44" i="59"/>
  <c r="AM44" i="59"/>
  <c r="F44" i="59"/>
  <c r="E44" i="59"/>
  <c r="D44" i="59"/>
  <c r="C44" i="59"/>
  <c r="B44" i="59"/>
  <c r="A44" i="59"/>
  <c r="AB43" i="59"/>
  <c r="AA43" i="59"/>
  <c r="Z43" i="59"/>
  <c r="Y43" i="59"/>
  <c r="X43" i="59"/>
  <c r="W43" i="59"/>
  <c r="V43" i="59"/>
  <c r="U43" i="59"/>
  <c r="T43" i="59"/>
  <c r="AK43" i="59" s="1"/>
  <c r="S43" i="59"/>
  <c r="AQ43" i="59"/>
  <c r="AM43" i="59"/>
  <c r="F43" i="59"/>
  <c r="E43" i="59"/>
  <c r="D43" i="59"/>
  <c r="C43" i="59"/>
  <c r="B43" i="59"/>
  <c r="A43" i="59"/>
  <c r="AB42" i="59"/>
  <c r="AA42" i="59"/>
  <c r="Z42" i="59"/>
  <c r="Y42" i="59"/>
  <c r="X42" i="59"/>
  <c r="W42" i="59"/>
  <c r="V42" i="59"/>
  <c r="U42" i="59"/>
  <c r="T42" i="59"/>
  <c r="S42" i="59"/>
  <c r="AQ42" i="59"/>
  <c r="AM42" i="59"/>
  <c r="F42" i="59"/>
  <c r="E42" i="59"/>
  <c r="D42" i="59"/>
  <c r="C42" i="59"/>
  <c r="B42" i="59"/>
  <c r="A42" i="59"/>
  <c r="AB41" i="59"/>
  <c r="AA41" i="59"/>
  <c r="Z41" i="59"/>
  <c r="Y41" i="59"/>
  <c r="X41" i="59"/>
  <c r="W41" i="59"/>
  <c r="V41" i="59"/>
  <c r="U41" i="59"/>
  <c r="AL41" i="59" s="1"/>
  <c r="T41" i="59"/>
  <c r="AQ41" i="59"/>
  <c r="F41" i="59"/>
  <c r="E41" i="59"/>
  <c r="D41" i="59"/>
  <c r="C41" i="59"/>
  <c r="B41" i="59"/>
  <c r="A41" i="59"/>
  <c r="AB40" i="59"/>
  <c r="AA40" i="59"/>
  <c r="Z40" i="59"/>
  <c r="Y40" i="59"/>
  <c r="X40" i="59"/>
  <c r="W40" i="59"/>
  <c r="V40" i="59"/>
  <c r="U40" i="59"/>
  <c r="T40" i="59"/>
  <c r="S40" i="59"/>
  <c r="AM40" i="59"/>
  <c r="F40" i="59"/>
  <c r="E40" i="59"/>
  <c r="D40" i="59"/>
  <c r="C40" i="59"/>
  <c r="B40" i="59"/>
  <c r="A40" i="59"/>
  <c r="AB39" i="59"/>
  <c r="AA39" i="59"/>
  <c r="Z39" i="59"/>
  <c r="Y39" i="59"/>
  <c r="X39" i="59"/>
  <c r="W39" i="59"/>
  <c r="V39" i="59"/>
  <c r="U39" i="59"/>
  <c r="T39" i="59"/>
  <c r="S39" i="59"/>
  <c r="AQ39" i="59"/>
  <c r="AM39" i="59"/>
  <c r="F39" i="59"/>
  <c r="E39" i="59"/>
  <c r="D39" i="59"/>
  <c r="C39" i="59"/>
  <c r="B39" i="59"/>
  <c r="A39" i="59"/>
  <c r="AB38" i="59"/>
  <c r="AA38" i="59"/>
  <c r="Z38" i="59"/>
  <c r="Y38" i="59"/>
  <c r="X38" i="59"/>
  <c r="W38" i="59"/>
  <c r="V38" i="59"/>
  <c r="U38" i="59"/>
  <c r="T38" i="59"/>
  <c r="S38" i="59"/>
  <c r="AQ38" i="59"/>
  <c r="AM38" i="59"/>
  <c r="F38" i="59"/>
  <c r="E38" i="59"/>
  <c r="D38" i="59"/>
  <c r="C38" i="59"/>
  <c r="B38" i="59"/>
  <c r="A38" i="59"/>
  <c r="AB37" i="59"/>
  <c r="AA37" i="59"/>
  <c r="Z37" i="59"/>
  <c r="Y37" i="59"/>
  <c r="X37" i="59"/>
  <c r="W37" i="59"/>
  <c r="V37" i="59"/>
  <c r="U37" i="59"/>
  <c r="T37" i="59"/>
  <c r="AQ37" i="59"/>
  <c r="AM37" i="59"/>
  <c r="F37" i="59"/>
  <c r="E37" i="59"/>
  <c r="D37" i="59"/>
  <c r="C37" i="59"/>
  <c r="B37" i="59"/>
  <c r="A37" i="59"/>
  <c r="AB36" i="59"/>
  <c r="AA36" i="59"/>
  <c r="Z36" i="59"/>
  <c r="Y36" i="59"/>
  <c r="X36" i="59"/>
  <c r="W36" i="59"/>
  <c r="V36" i="59"/>
  <c r="U36" i="59"/>
  <c r="T36" i="59"/>
  <c r="S36" i="59"/>
  <c r="AQ36" i="59"/>
  <c r="F36" i="59"/>
  <c r="E36" i="59"/>
  <c r="D36" i="59"/>
  <c r="C36" i="59"/>
  <c r="B36" i="59"/>
  <c r="A36" i="59"/>
  <c r="AB35" i="59"/>
  <c r="AA35" i="59"/>
  <c r="Z35" i="59"/>
  <c r="Y35" i="59"/>
  <c r="X35" i="59"/>
  <c r="W35" i="59"/>
  <c r="V35" i="59"/>
  <c r="U35" i="59"/>
  <c r="T35" i="59"/>
  <c r="S35" i="59"/>
  <c r="AQ35" i="59"/>
  <c r="F35" i="59"/>
  <c r="E35" i="59"/>
  <c r="D35" i="59"/>
  <c r="C35" i="59"/>
  <c r="B35" i="59"/>
  <c r="A35" i="59"/>
  <c r="AB34" i="59"/>
  <c r="AA34" i="59"/>
  <c r="Z34" i="59"/>
  <c r="Y34" i="59"/>
  <c r="X34" i="59"/>
  <c r="W34" i="59"/>
  <c r="V34" i="59"/>
  <c r="U34" i="59"/>
  <c r="T34" i="59"/>
  <c r="AM34" i="59"/>
  <c r="F34" i="59"/>
  <c r="E34" i="59"/>
  <c r="D34" i="59"/>
  <c r="C34" i="59"/>
  <c r="B34" i="59"/>
  <c r="A34" i="59"/>
  <c r="AB33" i="59"/>
  <c r="AA33" i="59"/>
  <c r="Z33" i="59"/>
  <c r="Y33" i="59"/>
  <c r="X33" i="59"/>
  <c r="W33" i="59"/>
  <c r="V33" i="59"/>
  <c r="U33" i="59"/>
  <c r="T33" i="59"/>
  <c r="S33" i="59"/>
  <c r="AQ33" i="59"/>
  <c r="AM33" i="59"/>
  <c r="F33" i="59"/>
  <c r="E33" i="59"/>
  <c r="D33" i="59"/>
  <c r="C33" i="59"/>
  <c r="B33" i="59"/>
  <c r="A33" i="59"/>
  <c r="AB32" i="59"/>
  <c r="AA32" i="59"/>
  <c r="Z32" i="59"/>
  <c r="Y32" i="59"/>
  <c r="X32" i="59"/>
  <c r="W32" i="59"/>
  <c r="V32" i="59"/>
  <c r="U32" i="59"/>
  <c r="T32" i="59"/>
  <c r="S32" i="59"/>
  <c r="AQ32" i="59"/>
  <c r="AM32" i="59"/>
  <c r="F32" i="59"/>
  <c r="E32" i="59"/>
  <c r="D32" i="59"/>
  <c r="C32" i="59"/>
  <c r="B32" i="59"/>
  <c r="A32" i="59"/>
  <c r="AB31" i="59"/>
  <c r="AA31" i="59"/>
  <c r="Z31" i="59"/>
  <c r="Y31" i="59"/>
  <c r="X31" i="59"/>
  <c r="W31" i="59"/>
  <c r="V31" i="59"/>
  <c r="U31" i="59"/>
  <c r="T31" i="59"/>
  <c r="F31" i="59"/>
  <c r="E31" i="59"/>
  <c r="D31" i="59"/>
  <c r="C31" i="59"/>
  <c r="B31" i="59"/>
  <c r="A31" i="59"/>
  <c r="AB30" i="59"/>
  <c r="AA30" i="59"/>
  <c r="Z30" i="59"/>
  <c r="Y30" i="59"/>
  <c r="X30" i="59"/>
  <c r="W30" i="59"/>
  <c r="V30" i="59"/>
  <c r="U30" i="59"/>
  <c r="AL30" i="59" s="1"/>
  <c r="T30" i="59"/>
  <c r="S30" i="59"/>
  <c r="AQ30" i="59"/>
  <c r="AM30" i="59"/>
  <c r="F30" i="59"/>
  <c r="E30" i="59"/>
  <c r="D30" i="59"/>
  <c r="C30" i="59"/>
  <c r="B30" i="59"/>
  <c r="A30" i="59"/>
  <c r="AB29" i="59"/>
  <c r="AA29" i="59"/>
  <c r="Z29" i="59"/>
  <c r="Y29" i="59"/>
  <c r="X29" i="59"/>
  <c r="W29" i="59"/>
  <c r="V29" i="59"/>
  <c r="U29" i="59"/>
  <c r="T29" i="59"/>
  <c r="S29" i="59"/>
  <c r="AQ29" i="59"/>
  <c r="AM29" i="59"/>
  <c r="F29" i="59"/>
  <c r="E29" i="59"/>
  <c r="D29" i="59"/>
  <c r="C29" i="59"/>
  <c r="B29" i="59"/>
  <c r="A29" i="59"/>
  <c r="AB28" i="59"/>
  <c r="AA28" i="59"/>
  <c r="Z28" i="59"/>
  <c r="Y28" i="59"/>
  <c r="X28" i="59"/>
  <c r="W28" i="59"/>
  <c r="V28" i="59"/>
  <c r="U28" i="59"/>
  <c r="T28" i="59"/>
  <c r="S28" i="59"/>
  <c r="AQ28" i="59"/>
  <c r="AM28" i="59"/>
  <c r="F28" i="59"/>
  <c r="E28" i="59"/>
  <c r="D28" i="59"/>
  <c r="C28" i="59"/>
  <c r="B28" i="59"/>
  <c r="A28" i="59"/>
  <c r="AE27" i="59"/>
  <c r="AC27" i="59"/>
  <c r="AB27" i="59"/>
  <c r="AA27" i="59"/>
  <c r="Z27" i="59"/>
  <c r="Y27" i="59"/>
  <c r="X27" i="59"/>
  <c r="W27" i="59"/>
  <c r="V27" i="59"/>
  <c r="U27" i="59"/>
  <c r="T27" i="59"/>
  <c r="S27" i="59"/>
  <c r="AQ27" i="59"/>
  <c r="F27" i="59"/>
  <c r="E27" i="59"/>
  <c r="D27" i="59"/>
  <c r="C27" i="59"/>
  <c r="B27" i="59"/>
  <c r="A27" i="59"/>
  <c r="AB26" i="59"/>
  <c r="AA26" i="59"/>
  <c r="Z26" i="59"/>
  <c r="Y26" i="59"/>
  <c r="X26" i="59"/>
  <c r="W26" i="59"/>
  <c r="V26" i="59"/>
  <c r="U26" i="59"/>
  <c r="T26" i="59"/>
  <c r="AK26" i="59" s="1"/>
  <c r="S26" i="59"/>
  <c r="AQ26" i="59"/>
  <c r="AM26" i="59"/>
  <c r="F26" i="59"/>
  <c r="E26" i="59"/>
  <c r="D26" i="59"/>
  <c r="C26" i="59"/>
  <c r="B26" i="59"/>
  <c r="A26" i="59"/>
  <c r="AE25" i="59"/>
  <c r="AC25" i="59"/>
  <c r="AB25" i="59"/>
  <c r="AA25" i="59"/>
  <c r="Z25" i="59"/>
  <c r="Y25" i="59"/>
  <c r="X25" i="59"/>
  <c r="W25" i="59"/>
  <c r="V25" i="59"/>
  <c r="U25" i="59"/>
  <c r="T25" i="59"/>
  <c r="S25" i="59"/>
  <c r="AH25" i="59" s="1"/>
  <c r="AJ25" i="59" s="1"/>
  <c r="F25" i="59"/>
  <c r="E25" i="59"/>
  <c r="D25" i="59"/>
  <c r="C25" i="59"/>
  <c r="B25" i="59"/>
  <c r="A25" i="59"/>
  <c r="AB24" i="59"/>
  <c r="AA24" i="59"/>
  <c r="Z24" i="59"/>
  <c r="Y24" i="59"/>
  <c r="X24" i="59"/>
  <c r="W24" i="59"/>
  <c r="V24" i="59"/>
  <c r="U24" i="59"/>
  <c r="T24" i="59"/>
  <c r="AQ24" i="59"/>
  <c r="AM24" i="59"/>
  <c r="F24" i="59"/>
  <c r="E24" i="59"/>
  <c r="D24" i="59"/>
  <c r="C24" i="59"/>
  <c r="B24" i="59"/>
  <c r="A24" i="59"/>
  <c r="AB23" i="59"/>
  <c r="AA23" i="59"/>
  <c r="Z23" i="59"/>
  <c r="Y23" i="59"/>
  <c r="X23" i="59"/>
  <c r="W23" i="59"/>
  <c r="V23" i="59"/>
  <c r="U23" i="59"/>
  <c r="T23" i="59"/>
  <c r="S23" i="59"/>
  <c r="AQ23" i="59"/>
  <c r="F23" i="59"/>
  <c r="E23" i="59"/>
  <c r="D23" i="59"/>
  <c r="C23" i="59"/>
  <c r="B23" i="59"/>
  <c r="A23" i="59"/>
  <c r="AB22" i="59"/>
  <c r="AA22" i="59"/>
  <c r="Z22" i="59"/>
  <c r="Y22" i="59"/>
  <c r="X22" i="59"/>
  <c r="W22" i="59"/>
  <c r="V22" i="59"/>
  <c r="U22" i="59"/>
  <c r="T22" i="59"/>
  <c r="S22" i="59"/>
  <c r="AQ22" i="59"/>
  <c r="F22" i="59"/>
  <c r="E22" i="59"/>
  <c r="D22" i="59"/>
  <c r="C22" i="59"/>
  <c r="B22" i="59"/>
  <c r="A22" i="59"/>
  <c r="AE21" i="59"/>
  <c r="AC21" i="59"/>
  <c r="AB21" i="59"/>
  <c r="AA21" i="59"/>
  <c r="Z21" i="59"/>
  <c r="Y21" i="59"/>
  <c r="X21" i="59"/>
  <c r="W21" i="59"/>
  <c r="V21" i="59"/>
  <c r="U21" i="59"/>
  <c r="T21" i="59"/>
  <c r="AQ21" i="59"/>
  <c r="AM21" i="59"/>
  <c r="F21" i="59"/>
  <c r="E21" i="59"/>
  <c r="D21" i="59"/>
  <c r="C21" i="59"/>
  <c r="B21" i="59"/>
  <c r="A21" i="59"/>
  <c r="AE20" i="59"/>
  <c r="AC20" i="59"/>
  <c r="AB20" i="59"/>
  <c r="AA20" i="59"/>
  <c r="AR20" i="59" s="1"/>
  <c r="Z20" i="59"/>
  <c r="Y20" i="59"/>
  <c r="X20" i="59"/>
  <c r="W20" i="59"/>
  <c r="AN20" i="59" s="1"/>
  <c r="V20" i="59"/>
  <c r="U20" i="59"/>
  <c r="T20" i="59"/>
  <c r="S20" i="59"/>
  <c r="AQ20" i="59"/>
  <c r="F20" i="59"/>
  <c r="E20" i="59"/>
  <c r="D20" i="59"/>
  <c r="C20" i="59"/>
  <c r="B20" i="59"/>
  <c r="A20" i="59"/>
  <c r="AE19" i="59"/>
  <c r="AC19" i="59"/>
  <c r="AB19" i="59"/>
  <c r="AA19" i="59"/>
  <c r="AR19" i="59" s="1"/>
  <c r="Z19" i="59"/>
  <c r="Y19" i="59"/>
  <c r="X19" i="59"/>
  <c r="W19" i="59"/>
  <c r="AN19" i="59" s="1"/>
  <c r="V19" i="59"/>
  <c r="U19" i="59"/>
  <c r="T19" i="59"/>
  <c r="S19" i="59"/>
  <c r="AM19" i="59"/>
  <c r="F19" i="59"/>
  <c r="E19" i="59"/>
  <c r="D19" i="59"/>
  <c r="C19" i="59"/>
  <c r="B19" i="59"/>
  <c r="A19" i="59"/>
  <c r="AE18" i="59"/>
  <c r="AC18" i="59"/>
  <c r="AB18" i="59"/>
  <c r="AA18" i="59"/>
  <c r="AR18" i="59" s="1"/>
  <c r="Z18" i="59"/>
  <c r="Y18" i="59"/>
  <c r="X18" i="59"/>
  <c r="W18" i="59"/>
  <c r="V18" i="59"/>
  <c r="U18" i="59"/>
  <c r="T18" i="59"/>
  <c r="S18" i="59"/>
  <c r="AQ18" i="59"/>
  <c r="AM18" i="59"/>
  <c r="F18" i="59"/>
  <c r="E18" i="59"/>
  <c r="D18" i="59"/>
  <c r="C18" i="59"/>
  <c r="B18" i="59"/>
  <c r="A18" i="59"/>
  <c r="AB17" i="59"/>
  <c r="AA17" i="59"/>
  <c r="Z17" i="59"/>
  <c r="Y17" i="59"/>
  <c r="X17" i="59"/>
  <c r="W17" i="59"/>
  <c r="AN17" i="59" s="1"/>
  <c r="V17" i="59"/>
  <c r="U17" i="59"/>
  <c r="T17" i="59"/>
  <c r="S17" i="59"/>
  <c r="AQ17" i="59"/>
  <c r="AM17" i="59"/>
  <c r="F17" i="59"/>
  <c r="E17" i="59"/>
  <c r="D17" i="59"/>
  <c r="C17" i="59"/>
  <c r="B17" i="59"/>
  <c r="A17" i="59"/>
  <c r="AE16" i="59"/>
  <c r="AC16" i="59"/>
  <c r="AB16" i="59"/>
  <c r="AA16" i="59"/>
  <c r="AR16" i="59" s="1"/>
  <c r="Z16" i="59"/>
  <c r="Y16" i="59"/>
  <c r="X16" i="59"/>
  <c r="W16" i="59"/>
  <c r="V16" i="59"/>
  <c r="U16" i="59"/>
  <c r="T16" i="59"/>
  <c r="S16" i="59"/>
  <c r="AQ16" i="59"/>
  <c r="AM16" i="59"/>
  <c r="F16" i="59"/>
  <c r="E16" i="59"/>
  <c r="D16" i="59"/>
  <c r="C16" i="59"/>
  <c r="B16" i="59"/>
  <c r="A16" i="59"/>
  <c r="AB15" i="59"/>
  <c r="AA15" i="59"/>
  <c r="AR15" i="59" s="1"/>
  <c r="Z15" i="59"/>
  <c r="Y15" i="59"/>
  <c r="X15" i="59"/>
  <c r="W15" i="59"/>
  <c r="AN15" i="59" s="1"/>
  <c r="V15" i="59"/>
  <c r="U15" i="59"/>
  <c r="T15" i="59"/>
  <c r="S15" i="59"/>
  <c r="AM15" i="59"/>
  <c r="F15" i="59"/>
  <c r="E15" i="59"/>
  <c r="D15" i="59"/>
  <c r="C15" i="59"/>
  <c r="B15" i="59"/>
  <c r="A15" i="59"/>
  <c r="AB14" i="59"/>
  <c r="AA14" i="59"/>
  <c r="AR14" i="59" s="1"/>
  <c r="Z14" i="59"/>
  <c r="Y14" i="59"/>
  <c r="X14" i="59"/>
  <c r="W14" i="59"/>
  <c r="V14" i="59"/>
  <c r="U14" i="59"/>
  <c r="T14" i="59"/>
  <c r="S14" i="59"/>
  <c r="AQ14" i="59"/>
  <c r="AM14" i="59"/>
  <c r="F14" i="59"/>
  <c r="E14" i="59"/>
  <c r="D14" i="59"/>
  <c r="C14" i="59"/>
  <c r="B14" i="59"/>
  <c r="A14" i="59"/>
  <c r="AB13" i="59"/>
  <c r="AA13" i="59"/>
  <c r="AR13" i="59" s="1"/>
  <c r="Z13" i="59"/>
  <c r="Y13" i="59"/>
  <c r="X13" i="59"/>
  <c r="W13" i="59"/>
  <c r="AN13" i="59" s="1"/>
  <c r="V13" i="59"/>
  <c r="U13" i="59"/>
  <c r="T13" i="59"/>
  <c r="AM13" i="59"/>
  <c r="F13" i="59"/>
  <c r="E13" i="59"/>
  <c r="D13" i="59"/>
  <c r="C13" i="59"/>
  <c r="B13" i="59"/>
  <c r="A13" i="59"/>
  <c r="AB12" i="59"/>
  <c r="AA12" i="59"/>
  <c r="AR12" i="59" s="1"/>
  <c r="Z12" i="59"/>
  <c r="Y12" i="59"/>
  <c r="X12" i="59"/>
  <c r="W12" i="59"/>
  <c r="V12" i="59"/>
  <c r="U12" i="59"/>
  <c r="T12" i="59"/>
  <c r="S12" i="59"/>
  <c r="AQ12" i="59"/>
  <c r="AM12" i="59"/>
  <c r="F12" i="59"/>
  <c r="E12" i="59"/>
  <c r="D12" i="59"/>
  <c r="C12" i="59"/>
  <c r="B12" i="59"/>
  <c r="A12" i="59"/>
  <c r="AE11" i="59"/>
  <c r="AC11" i="59"/>
  <c r="AB11" i="59"/>
  <c r="AA11" i="59"/>
  <c r="AR11" i="59" s="1"/>
  <c r="Z11" i="59"/>
  <c r="Y11" i="59"/>
  <c r="X11" i="59"/>
  <c r="W11" i="59"/>
  <c r="V11" i="59"/>
  <c r="U11" i="59"/>
  <c r="T11" i="59"/>
  <c r="S11" i="59"/>
  <c r="AQ11" i="59"/>
  <c r="AM11" i="59"/>
  <c r="F11" i="59"/>
  <c r="E11" i="59"/>
  <c r="D11" i="59"/>
  <c r="C11" i="59"/>
  <c r="B11" i="59"/>
  <c r="A11" i="59"/>
  <c r="AB10" i="59"/>
  <c r="AA10" i="59"/>
  <c r="Z10" i="59"/>
  <c r="Y10" i="59"/>
  <c r="X10" i="59"/>
  <c r="W10" i="59"/>
  <c r="AN10" i="59" s="1"/>
  <c r="V10" i="59"/>
  <c r="U10" i="59"/>
  <c r="T10" i="59"/>
  <c r="S10" i="59"/>
  <c r="AQ10" i="59"/>
  <c r="F10" i="59"/>
  <c r="E10" i="59"/>
  <c r="D10" i="59"/>
  <c r="C10" i="59"/>
  <c r="B10" i="59"/>
  <c r="A10" i="59"/>
  <c r="AB9" i="59"/>
  <c r="AA9" i="59"/>
  <c r="AR9" i="59" s="1"/>
  <c r="Z9" i="59"/>
  <c r="Y9" i="59"/>
  <c r="X9" i="59"/>
  <c r="W9" i="59"/>
  <c r="AN9" i="59" s="1"/>
  <c r="V9" i="59"/>
  <c r="U9" i="59"/>
  <c r="T9" i="59"/>
  <c r="AK9" i="59" s="1"/>
  <c r="AQ9" i="59"/>
  <c r="AM9" i="59"/>
  <c r="F9" i="59"/>
  <c r="E9" i="59"/>
  <c r="D9" i="59"/>
  <c r="C9" i="59"/>
  <c r="B9" i="59"/>
  <c r="A9" i="59"/>
  <c r="AE8" i="59"/>
  <c r="AC8" i="59"/>
  <c r="AB8" i="59"/>
  <c r="AA8" i="59"/>
  <c r="AR8" i="59" s="1"/>
  <c r="Z8" i="59"/>
  <c r="Y8" i="59"/>
  <c r="X8" i="59"/>
  <c r="W8" i="59"/>
  <c r="V8" i="59"/>
  <c r="U8" i="59"/>
  <c r="T8" i="59"/>
  <c r="S8" i="59"/>
  <c r="AQ8" i="59"/>
  <c r="AM8" i="59"/>
  <c r="F8" i="59"/>
  <c r="E8" i="59"/>
  <c r="D8" i="59"/>
  <c r="C8" i="59"/>
  <c r="B8" i="59"/>
  <c r="A8" i="59"/>
  <c r="AB7" i="59"/>
  <c r="AA7" i="59"/>
  <c r="AR7" i="59" s="1"/>
  <c r="Z7" i="59"/>
  <c r="Y7" i="59"/>
  <c r="X7" i="59"/>
  <c r="W7" i="59"/>
  <c r="V7" i="59"/>
  <c r="U7" i="59"/>
  <c r="T7" i="59"/>
  <c r="S7" i="59"/>
  <c r="AQ7" i="59"/>
  <c r="AM7" i="59"/>
  <c r="F7" i="59"/>
  <c r="E7" i="59"/>
  <c r="D7" i="59"/>
  <c r="C7" i="59"/>
  <c r="B7" i="59"/>
  <c r="A7" i="59"/>
  <c r="AE6" i="59"/>
  <c r="AC6" i="59"/>
  <c r="AB6" i="59"/>
  <c r="AA6" i="59"/>
  <c r="Z6" i="59"/>
  <c r="Y6" i="59"/>
  <c r="X6" i="59"/>
  <c r="W6" i="59"/>
  <c r="V6" i="59"/>
  <c r="U6" i="59"/>
  <c r="T6" i="59"/>
  <c r="F6" i="59"/>
  <c r="E6" i="59"/>
  <c r="D6" i="59"/>
  <c r="C6" i="59"/>
  <c r="B6" i="59"/>
  <c r="A6" i="59"/>
  <c r="AB27" i="58"/>
  <c r="AS27" i="58" s="1"/>
  <c r="AA27" i="58"/>
  <c r="AR27" i="58" s="1"/>
  <c r="Z27" i="58"/>
  <c r="AQ27" i="58" s="1"/>
  <c r="Y27" i="58"/>
  <c r="AP27" i="58" s="1"/>
  <c r="X27" i="58"/>
  <c r="AO27" i="58" s="1"/>
  <c r="W27" i="58"/>
  <c r="V27" i="58"/>
  <c r="AM27" i="58" s="1"/>
  <c r="U27" i="58"/>
  <c r="AL27" i="58" s="1"/>
  <c r="T27" i="58"/>
  <c r="AK27" i="58" s="1"/>
  <c r="S27" i="58"/>
  <c r="F27" i="58"/>
  <c r="E27" i="58"/>
  <c r="D27" i="58"/>
  <c r="C27" i="58"/>
  <c r="B27" i="58"/>
  <c r="A27" i="58"/>
  <c r="AB26" i="58"/>
  <c r="AS26" i="58" s="1"/>
  <c r="AA26" i="58"/>
  <c r="Z26" i="58"/>
  <c r="AQ26" i="58" s="1"/>
  <c r="Y26" i="58"/>
  <c r="AP26" i="58" s="1"/>
  <c r="X26" i="58"/>
  <c r="AO26" i="58" s="1"/>
  <c r="W26" i="58"/>
  <c r="AN26" i="58" s="1"/>
  <c r="V26" i="58"/>
  <c r="AM26" i="58" s="1"/>
  <c r="U26" i="58"/>
  <c r="AL26" i="58" s="1"/>
  <c r="T26" i="58"/>
  <c r="AK26" i="58" s="1"/>
  <c r="S26" i="58"/>
  <c r="F26" i="58"/>
  <c r="E26" i="58"/>
  <c r="D26" i="58"/>
  <c r="C26" i="58"/>
  <c r="B26" i="58"/>
  <c r="A26" i="58"/>
  <c r="AB25" i="58"/>
  <c r="AS25" i="58" s="1"/>
  <c r="AA25" i="58"/>
  <c r="Z25" i="58"/>
  <c r="AQ25" i="58" s="1"/>
  <c r="Y25" i="58"/>
  <c r="X25" i="58"/>
  <c r="AO25" i="58" s="1"/>
  <c r="W25" i="58"/>
  <c r="V25" i="58"/>
  <c r="AM25" i="58" s="1"/>
  <c r="U25" i="58"/>
  <c r="AL25" i="58" s="1"/>
  <c r="T25" i="58"/>
  <c r="AK25" i="58" s="1"/>
  <c r="S25" i="58"/>
  <c r="F25" i="58"/>
  <c r="E25" i="58"/>
  <c r="D25" i="58"/>
  <c r="C25" i="58"/>
  <c r="B25" i="58"/>
  <c r="A25" i="58"/>
  <c r="AB24" i="58"/>
  <c r="AS24" i="58" s="1"/>
  <c r="AA24" i="58"/>
  <c r="AR24" i="58" s="1"/>
  <c r="Z24" i="58"/>
  <c r="AQ24" i="58" s="1"/>
  <c r="Y24" i="58"/>
  <c r="AP24" i="58" s="1"/>
  <c r="X24" i="58"/>
  <c r="AO24" i="58" s="1"/>
  <c r="W24" i="58"/>
  <c r="V24" i="58"/>
  <c r="AM24" i="58" s="1"/>
  <c r="U24" i="58"/>
  <c r="AL24" i="58" s="1"/>
  <c r="T24" i="58"/>
  <c r="AK24" i="58" s="1"/>
  <c r="S24" i="58"/>
  <c r="F24" i="58"/>
  <c r="E24" i="58"/>
  <c r="D24" i="58"/>
  <c r="C24" i="58"/>
  <c r="B24" i="58"/>
  <c r="A24" i="58"/>
  <c r="AB23" i="58"/>
  <c r="AS23" i="58" s="1"/>
  <c r="AA23" i="58"/>
  <c r="Z23" i="58"/>
  <c r="AQ23" i="58" s="1"/>
  <c r="Y23" i="58"/>
  <c r="AP23" i="58" s="1"/>
  <c r="X23" i="58"/>
  <c r="AO23" i="58" s="1"/>
  <c r="W23" i="58"/>
  <c r="V23" i="58"/>
  <c r="AM23" i="58" s="1"/>
  <c r="U23" i="58"/>
  <c r="AL23" i="58" s="1"/>
  <c r="T23" i="58"/>
  <c r="S23" i="58"/>
  <c r="F23" i="58"/>
  <c r="E23" i="58"/>
  <c r="D23" i="58"/>
  <c r="C23" i="58"/>
  <c r="B23" i="58"/>
  <c r="A23" i="58"/>
  <c r="AB22" i="58"/>
  <c r="AS22" i="58" s="1"/>
  <c r="AA22" i="58"/>
  <c r="AR22" i="58" s="1"/>
  <c r="Z22" i="58"/>
  <c r="AQ22" i="58" s="1"/>
  <c r="Y22" i="58"/>
  <c r="AP22" i="58" s="1"/>
  <c r="X22" i="58"/>
  <c r="AO22" i="58" s="1"/>
  <c r="W22" i="58"/>
  <c r="V22" i="58"/>
  <c r="AM22" i="58" s="1"/>
  <c r="U22" i="58"/>
  <c r="AL22" i="58" s="1"/>
  <c r="T22" i="58"/>
  <c r="AK22" i="58" s="1"/>
  <c r="S22" i="58"/>
  <c r="F22" i="58"/>
  <c r="E22" i="58"/>
  <c r="D22" i="58"/>
  <c r="C22" i="58"/>
  <c r="B22" i="58"/>
  <c r="A22" i="58"/>
  <c r="AB21" i="58"/>
  <c r="AS21" i="58" s="1"/>
  <c r="AA21" i="58"/>
  <c r="Z21" i="58"/>
  <c r="AQ21" i="58" s="1"/>
  <c r="Y21" i="58"/>
  <c r="AP21" i="58" s="1"/>
  <c r="X21" i="58"/>
  <c r="AO21" i="58" s="1"/>
  <c r="W21" i="58"/>
  <c r="V21" i="58"/>
  <c r="AM21" i="58" s="1"/>
  <c r="U21" i="58"/>
  <c r="T21" i="58"/>
  <c r="AK21" i="58" s="1"/>
  <c r="F21" i="58"/>
  <c r="E21" i="58"/>
  <c r="D21" i="58"/>
  <c r="C21" i="58"/>
  <c r="B21" i="58"/>
  <c r="A21" i="58"/>
  <c r="AB20" i="58"/>
  <c r="AS20" i="58" s="1"/>
  <c r="AA20" i="58"/>
  <c r="Z20" i="58"/>
  <c r="Y20" i="58"/>
  <c r="AP20" i="58" s="1"/>
  <c r="X20" i="58"/>
  <c r="AO20" i="58" s="1"/>
  <c r="W20" i="58"/>
  <c r="V20" i="58"/>
  <c r="U20" i="58"/>
  <c r="T20" i="58"/>
  <c r="AK20" i="58" s="1"/>
  <c r="S20" i="58"/>
  <c r="F20" i="58"/>
  <c r="E20" i="58"/>
  <c r="D20" i="58"/>
  <c r="C20" i="58"/>
  <c r="B20" i="58"/>
  <c r="A20" i="58"/>
  <c r="AB19" i="58"/>
  <c r="AS19" i="58" s="1"/>
  <c r="AA19" i="58"/>
  <c r="Z19" i="58"/>
  <c r="AQ19" i="58" s="1"/>
  <c r="Y19" i="58"/>
  <c r="AP19" i="58" s="1"/>
  <c r="X19" i="58"/>
  <c r="AO19" i="58" s="1"/>
  <c r="W19" i="58"/>
  <c r="V19" i="58"/>
  <c r="AM19" i="58" s="1"/>
  <c r="U19" i="58"/>
  <c r="AL19" i="58" s="1"/>
  <c r="T19" i="58"/>
  <c r="AK19" i="58" s="1"/>
  <c r="S19" i="58"/>
  <c r="F19" i="58"/>
  <c r="E19" i="58"/>
  <c r="D19" i="58"/>
  <c r="C19" i="58"/>
  <c r="B19" i="58"/>
  <c r="A19" i="58"/>
  <c r="AB18" i="58"/>
  <c r="AS18" i="58" s="1"/>
  <c r="AA18" i="58"/>
  <c r="Z18" i="58"/>
  <c r="AQ18" i="58" s="1"/>
  <c r="Y18" i="58"/>
  <c r="AP18" i="58" s="1"/>
  <c r="X18" i="58"/>
  <c r="AO18" i="58" s="1"/>
  <c r="W18" i="58"/>
  <c r="V18" i="58"/>
  <c r="AM18" i="58" s="1"/>
  <c r="U18" i="58"/>
  <c r="AL18" i="58" s="1"/>
  <c r="T18" i="58"/>
  <c r="AK18" i="58" s="1"/>
  <c r="S18" i="58"/>
  <c r="F18" i="58"/>
  <c r="E18" i="58"/>
  <c r="D18" i="58"/>
  <c r="C18" i="58"/>
  <c r="B18" i="58"/>
  <c r="A18" i="58"/>
  <c r="AB17" i="58"/>
  <c r="AS17" i="58" s="1"/>
  <c r="AA17" i="58"/>
  <c r="Z17" i="58"/>
  <c r="AQ17" i="58" s="1"/>
  <c r="Y17" i="58"/>
  <c r="AP17" i="58" s="1"/>
  <c r="X17" i="58"/>
  <c r="AO17" i="58" s="1"/>
  <c r="W17" i="58"/>
  <c r="V17" i="58"/>
  <c r="AM17" i="58" s="1"/>
  <c r="U17" i="58"/>
  <c r="AL17" i="58" s="1"/>
  <c r="T17" i="58"/>
  <c r="F17" i="58"/>
  <c r="E17" i="58"/>
  <c r="D17" i="58"/>
  <c r="C17" i="58"/>
  <c r="B17" i="58"/>
  <c r="A17" i="58"/>
  <c r="AB16" i="58"/>
  <c r="AS16" i="58" s="1"/>
  <c r="AA16" i="58"/>
  <c r="Z16" i="58"/>
  <c r="AQ16" i="58" s="1"/>
  <c r="Y16" i="58"/>
  <c r="AP16" i="58" s="1"/>
  <c r="X16" i="58"/>
  <c r="AO16" i="58" s="1"/>
  <c r="W16" i="58"/>
  <c r="V16" i="58"/>
  <c r="AM16" i="58" s="1"/>
  <c r="U16" i="58"/>
  <c r="AL16" i="58" s="1"/>
  <c r="T16" i="58"/>
  <c r="AK16" i="58" s="1"/>
  <c r="S16" i="58"/>
  <c r="F16" i="58"/>
  <c r="E16" i="58"/>
  <c r="D16" i="58"/>
  <c r="C16" i="58"/>
  <c r="B16" i="58"/>
  <c r="A16" i="58"/>
  <c r="AB15" i="58"/>
  <c r="AS15" i="58" s="1"/>
  <c r="AA15" i="58"/>
  <c r="Z15" i="58"/>
  <c r="AQ15" i="58" s="1"/>
  <c r="Y15" i="58"/>
  <c r="AP15" i="58" s="1"/>
  <c r="X15" i="58"/>
  <c r="AO15" i="58" s="1"/>
  <c r="W15" i="58"/>
  <c r="V15" i="58"/>
  <c r="U15" i="58"/>
  <c r="AL15" i="58" s="1"/>
  <c r="T15" i="58"/>
  <c r="AK15" i="58" s="1"/>
  <c r="S15" i="58"/>
  <c r="F15" i="58"/>
  <c r="E15" i="58"/>
  <c r="D15" i="58"/>
  <c r="C15" i="58"/>
  <c r="B15" i="58"/>
  <c r="A15" i="58"/>
  <c r="AB14" i="58"/>
  <c r="AS14" i="58" s="1"/>
  <c r="AA14" i="58"/>
  <c r="Z14" i="58"/>
  <c r="AQ14" i="58" s="1"/>
  <c r="Y14" i="58"/>
  <c r="AP14" i="58" s="1"/>
  <c r="X14" i="58"/>
  <c r="AO14" i="58" s="1"/>
  <c r="W14" i="58"/>
  <c r="V14" i="58"/>
  <c r="AM14" i="58" s="1"/>
  <c r="U14" i="58"/>
  <c r="AL14" i="58" s="1"/>
  <c r="T14" i="58"/>
  <c r="S14" i="58"/>
  <c r="F14" i="58"/>
  <c r="E14" i="58"/>
  <c r="D14" i="58"/>
  <c r="C14" i="58"/>
  <c r="B14" i="58"/>
  <c r="A14" i="58"/>
  <c r="AB13" i="58"/>
  <c r="AS13" i="58" s="1"/>
  <c r="AA13" i="58"/>
  <c r="Z13" i="58"/>
  <c r="AQ13" i="58" s="1"/>
  <c r="Y13" i="58"/>
  <c r="AP13" i="58" s="1"/>
  <c r="X13" i="58"/>
  <c r="AO13" i="58" s="1"/>
  <c r="W13" i="58"/>
  <c r="V13" i="58"/>
  <c r="AM13" i="58" s="1"/>
  <c r="U13" i="58"/>
  <c r="AL13" i="58" s="1"/>
  <c r="T13" i="58"/>
  <c r="AK13" i="58" s="1"/>
  <c r="S13" i="58"/>
  <c r="F13" i="58"/>
  <c r="E13" i="58"/>
  <c r="D13" i="58"/>
  <c r="C13" i="58"/>
  <c r="B13" i="58"/>
  <c r="A13" i="58"/>
  <c r="AB12" i="58"/>
  <c r="AS12" i="58" s="1"/>
  <c r="AA12" i="58"/>
  <c r="Z12" i="58"/>
  <c r="AQ12" i="58" s="1"/>
  <c r="Y12" i="58"/>
  <c r="AP12" i="58" s="1"/>
  <c r="X12" i="58"/>
  <c r="AO12" i="58" s="1"/>
  <c r="W12" i="58"/>
  <c r="V12" i="58"/>
  <c r="AM12" i="58" s="1"/>
  <c r="U12" i="58"/>
  <c r="AL12" i="58" s="1"/>
  <c r="T12" i="58"/>
  <c r="AK12" i="58" s="1"/>
  <c r="S12" i="58"/>
  <c r="F12" i="58"/>
  <c r="E12" i="58"/>
  <c r="D12" i="58"/>
  <c r="C12" i="58"/>
  <c r="B12" i="58"/>
  <c r="A12" i="58"/>
  <c r="AB11" i="58"/>
  <c r="AS11" i="58" s="1"/>
  <c r="AA11" i="58"/>
  <c r="Z11" i="58"/>
  <c r="AQ11" i="58" s="1"/>
  <c r="Y11" i="58"/>
  <c r="AP11" i="58" s="1"/>
  <c r="X11" i="58"/>
  <c r="AO11" i="58" s="1"/>
  <c r="W11" i="58"/>
  <c r="AN11" i="58" s="1"/>
  <c r="V11" i="58"/>
  <c r="AM11" i="58" s="1"/>
  <c r="U11" i="58"/>
  <c r="AL11" i="58" s="1"/>
  <c r="T11" i="58"/>
  <c r="AK11" i="58" s="1"/>
  <c r="S11" i="58"/>
  <c r="F11" i="58"/>
  <c r="E11" i="58"/>
  <c r="D11" i="58"/>
  <c r="C11" i="58"/>
  <c r="B11" i="58"/>
  <c r="A11" i="58"/>
  <c r="AB10" i="58"/>
  <c r="AS10" i="58" s="1"/>
  <c r="AA10" i="58"/>
  <c r="AR10" i="58" s="1"/>
  <c r="Z10" i="58"/>
  <c r="AQ10" i="58" s="1"/>
  <c r="Y10" i="58"/>
  <c r="AP10" i="58" s="1"/>
  <c r="X10" i="58"/>
  <c r="W10" i="58"/>
  <c r="V10" i="58"/>
  <c r="AM10" i="58" s="1"/>
  <c r="U10" i="58"/>
  <c r="AL10" i="58" s="1"/>
  <c r="T10" i="58"/>
  <c r="AK10" i="58" s="1"/>
  <c r="F10" i="58"/>
  <c r="E10" i="58"/>
  <c r="D10" i="58"/>
  <c r="C10" i="58"/>
  <c r="B10" i="58"/>
  <c r="A10" i="58"/>
  <c r="AB9" i="58"/>
  <c r="AS9" i="58" s="1"/>
  <c r="AA9" i="58"/>
  <c r="Z9" i="58"/>
  <c r="AQ9" i="58" s="1"/>
  <c r="Y9" i="58"/>
  <c r="AP9" i="58" s="1"/>
  <c r="X9" i="58"/>
  <c r="AO9" i="58" s="1"/>
  <c r="W9" i="58"/>
  <c r="V9" i="58"/>
  <c r="AM9" i="58" s="1"/>
  <c r="U9" i="58"/>
  <c r="AL9" i="58" s="1"/>
  <c r="T9" i="58"/>
  <c r="AK9" i="58" s="1"/>
  <c r="S9" i="58"/>
  <c r="F9" i="58"/>
  <c r="E9" i="58"/>
  <c r="D9" i="58"/>
  <c r="C9" i="58"/>
  <c r="B9" i="58"/>
  <c r="A9" i="58"/>
  <c r="AB8" i="58"/>
  <c r="AS8" i="58" s="1"/>
  <c r="AA8" i="58"/>
  <c r="Z8" i="58"/>
  <c r="AQ8" i="58" s="1"/>
  <c r="Y8" i="58"/>
  <c r="X8" i="58"/>
  <c r="AO8" i="58" s="1"/>
  <c r="W8" i="58"/>
  <c r="V8" i="58"/>
  <c r="AM8" i="58" s="1"/>
  <c r="U8" i="58"/>
  <c r="AL8" i="58" s="1"/>
  <c r="T8" i="58"/>
  <c r="AK8" i="58" s="1"/>
  <c r="S8" i="58"/>
  <c r="F8" i="58"/>
  <c r="E8" i="58"/>
  <c r="D8" i="58"/>
  <c r="C8" i="58"/>
  <c r="B8" i="58"/>
  <c r="A8" i="58"/>
  <c r="AB7" i="58"/>
  <c r="AS7" i="58" s="1"/>
  <c r="AA7" i="58"/>
  <c r="AR7" i="58" s="1"/>
  <c r="Z7" i="58"/>
  <c r="AQ7" i="58" s="1"/>
  <c r="Y7" i="58"/>
  <c r="AP7" i="58" s="1"/>
  <c r="X7" i="58"/>
  <c r="AO7" i="58" s="1"/>
  <c r="W7" i="58"/>
  <c r="V7" i="58"/>
  <c r="AM7" i="58" s="1"/>
  <c r="U7" i="58"/>
  <c r="AL7" i="58" s="1"/>
  <c r="T7" i="58"/>
  <c r="AK7" i="58" s="1"/>
  <c r="S7" i="58"/>
  <c r="F7" i="58"/>
  <c r="E7" i="58"/>
  <c r="D7" i="58"/>
  <c r="C7" i="58"/>
  <c r="B7" i="58"/>
  <c r="A7" i="58"/>
  <c r="AB6" i="58"/>
  <c r="AA6" i="58"/>
  <c r="Z6" i="58"/>
  <c r="Y6" i="58"/>
  <c r="X6" i="58"/>
  <c r="W6" i="58"/>
  <c r="V6" i="58"/>
  <c r="U6" i="58"/>
  <c r="T6" i="58"/>
  <c r="N28" i="58"/>
  <c r="M28" i="58"/>
  <c r="J28" i="58"/>
  <c r="I28" i="58"/>
  <c r="F6" i="58"/>
  <c r="E6" i="58"/>
  <c r="D6" i="58"/>
  <c r="C6" i="58"/>
  <c r="B6" i="58"/>
  <c r="A6" i="58"/>
  <c r="AI43" i="67"/>
  <c r="AS42" i="67"/>
  <c r="AP42" i="67"/>
  <c r="AO42" i="67"/>
  <c r="AL42" i="67"/>
  <c r="AK42" i="67"/>
  <c r="Q42" i="67"/>
  <c r="AS41" i="67"/>
  <c r="AP41" i="67"/>
  <c r="AO41" i="67"/>
  <c r="AL41" i="67"/>
  <c r="AK41" i="67"/>
  <c r="Q41" i="67"/>
  <c r="AF40" i="67"/>
  <c r="AD40" i="67"/>
  <c r="AS40" i="67"/>
  <c r="AQ40" i="67"/>
  <c r="AP40" i="67"/>
  <c r="AO40" i="67"/>
  <c r="AM40" i="67"/>
  <c r="AL40" i="67"/>
  <c r="AK40" i="67"/>
  <c r="Q40" i="67"/>
  <c r="AS39" i="67"/>
  <c r="AR39" i="67"/>
  <c r="AP39" i="67"/>
  <c r="AO39" i="67"/>
  <c r="AN39" i="67"/>
  <c r="AL39" i="67"/>
  <c r="AK39" i="67"/>
  <c r="S39" i="67"/>
  <c r="Q39" i="67"/>
  <c r="AS38" i="67"/>
  <c r="AP38" i="67"/>
  <c r="AO38" i="67"/>
  <c r="AL38" i="67"/>
  <c r="AK38" i="67"/>
  <c r="Q38" i="67"/>
  <c r="AS37" i="67"/>
  <c r="AP37" i="67"/>
  <c r="AO37" i="67"/>
  <c r="AL37" i="67"/>
  <c r="AK37" i="67"/>
  <c r="Q37" i="67"/>
  <c r="AS36" i="67"/>
  <c r="AQ36" i="67"/>
  <c r="AP36" i="67"/>
  <c r="AO36" i="67"/>
  <c r="AM36" i="67"/>
  <c r="AL36" i="67"/>
  <c r="AK36" i="67"/>
  <c r="Q36" i="67"/>
  <c r="AS35" i="67"/>
  <c r="AR35" i="67"/>
  <c r="AP35" i="67"/>
  <c r="AO35" i="67"/>
  <c r="AN35" i="67"/>
  <c r="AL35" i="67"/>
  <c r="AK35" i="67"/>
  <c r="S35" i="67"/>
  <c r="Q35" i="67"/>
  <c r="AS34" i="67"/>
  <c r="AP34" i="67"/>
  <c r="AO34" i="67"/>
  <c r="AL34" i="67"/>
  <c r="AK34" i="67"/>
  <c r="Q34" i="67"/>
  <c r="AS33" i="67"/>
  <c r="AP33" i="67"/>
  <c r="AO33" i="67"/>
  <c r="AK33" i="67"/>
  <c r="Q33" i="67"/>
  <c r="AS32" i="67"/>
  <c r="AQ32" i="67"/>
  <c r="AP32" i="67"/>
  <c r="AO32" i="67"/>
  <c r="AM32" i="67"/>
  <c r="AL32" i="67"/>
  <c r="AK32" i="67"/>
  <c r="Q32" i="67"/>
  <c r="AF31" i="67"/>
  <c r="AD31" i="67"/>
  <c r="AS31" i="67"/>
  <c r="AR31" i="67"/>
  <c r="AP31" i="67"/>
  <c r="AO31" i="67"/>
  <c r="AN31" i="67"/>
  <c r="AL31" i="67"/>
  <c r="AK31" i="67"/>
  <c r="S31" i="67"/>
  <c r="AH31" i="67" s="1"/>
  <c r="AJ31" i="67" s="1"/>
  <c r="Q31" i="67"/>
  <c r="AF30" i="67"/>
  <c r="AD30" i="67"/>
  <c r="AS30" i="67"/>
  <c r="AP30" i="67"/>
  <c r="AO30" i="67"/>
  <c r="AL30" i="67"/>
  <c r="AK30" i="67"/>
  <c r="Q30" i="67"/>
  <c r="AS29" i="67"/>
  <c r="AP29" i="67"/>
  <c r="AO29" i="67"/>
  <c r="AL29" i="67"/>
  <c r="AK29" i="67"/>
  <c r="Q29" i="67"/>
  <c r="AS28" i="67"/>
  <c r="AQ28" i="67"/>
  <c r="AP28" i="67"/>
  <c r="AO28" i="67"/>
  <c r="AM28" i="67"/>
  <c r="AL28" i="67"/>
  <c r="AK28" i="67"/>
  <c r="Q28" i="67"/>
  <c r="AS27" i="67"/>
  <c r="AR27" i="67"/>
  <c r="AP27" i="67"/>
  <c r="AO27" i="67"/>
  <c r="AN27" i="67"/>
  <c r="AL27" i="67"/>
  <c r="AK27" i="67"/>
  <c r="S27" i="67"/>
  <c r="Q27" i="67"/>
  <c r="AS26" i="67"/>
  <c r="AP26" i="67"/>
  <c r="AO26" i="67"/>
  <c r="AL26" i="67"/>
  <c r="AK26" i="67"/>
  <c r="Q26" i="67"/>
  <c r="AS25" i="67"/>
  <c r="AP25" i="67"/>
  <c r="AO25" i="67"/>
  <c r="AL25" i="67"/>
  <c r="AK25" i="67"/>
  <c r="Q25" i="67"/>
  <c r="AS24" i="67"/>
  <c r="AQ24" i="67"/>
  <c r="AP24" i="67"/>
  <c r="AO24" i="67"/>
  <c r="AM24" i="67"/>
  <c r="AL24" i="67"/>
  <c r="AK24" i="67"/>
  <c r="Q24" i="67"/>
  <c r="AS23" i="67"/>
  <c r="AR23" i="67"/>
  <c r="AP23" i="67"/>
  <c r="AO23" i="67"/>
  <c r="AN23" i="67"/>
  <c r="AK23" i="67"/>
  <c r="S23" i="67"/>
  <c r="Q23" i="67"/>
  <c r="AS22" i="67"/>
  <c r="AP22" i="67"/>
  <c r="AO22" i="67"/>
  <c r="AL22" i="67"/>
  <c r="AK22" i="67"/>
  <c r="Q22" i="67"/>
  <c r="AS21" i="67"/>
  <c r="AP21" i="67"/>
  <c r="AO21" i="67"/>
  <c r="AL21" i="67"/>
  <c r="AK21" i="67"/>
  <c r="Q21" i="67"/>
  <c r="AF20" i="67"/>
  <c r="AD20" i="67"/>
  <c r="AS20" i="67"/>
  <c r="AQ20" i="67"/>
  <c r="AP20" i="67"/>
  <c r="AO20" i="67"/>
  <c r="AM20" i="67"/>
  <c r="AL20" i="67"/>
  <c r="AK20" i="67"/>
  <c r="Q20" i="67"/>
  <c r="AS19" i="67"/>
  <c r="AR19" i="67"/>
  <c r="AP19" i="67"/>
  <c r="AO19" i="67"/>
  <c r="AN19" i="67"/>
  <c r="AL19" i="67"/>
  <c r="AK19" i="67"/>
  <c r="S19" i="67"/>
  <c r="Q19" i="67"/>
  <c r="AS18" i="67"/>
  <c r="AP18" i="67"/>
  <c r="AO18" i="67"/>
  <c r="AM18" i="67"/>
  <c r="AL18" i="67"/>
  <c r="AK18" i="67"/>
  <c r="Q18" i="67"/>
  <c r="AS17" i="67"/>
  <c r="AP17" i="67"/>
  <c r="AO17" i="67"/>
  <c r="AN17" i="67"/>
  <c r="AL17" i="67"/>
  <c r="AK17" i="67"/>
  <c r="S17" i="67"/>
  <c r="Q17" i="67"/>
  <c r="AS16" i="67"/>
  <c r="AP16" i="67"/>
  <c r="AO16" i="67"/>
  <c r="AM16" i="67"/>
  <c r="AL16" i="67"/>
  <c r="AK16" i="67"/>
  <c r="Q16" i="67"/>
  <c r="AS15" i="67"/>
  <c r="AP15" i="67"/>
  <c r="AO15" i="67"/>
  <c r="AN15" i="67"/>
  <c r="AL15" i="67"/>
  <c r="AK15" i="67"/>
  <c r="S15" i="67"/>
  <c r="Q15" i="67"/>
  <c r="AS14" i="67"/>
  <c r="AP14" i="67"/>
  <c r="AO14" i="67"/>
  <c r="AL14" i="67"/>
  <c r="AK14" i="67"/>
  <c r="Q14" i="67"/>
  <c r="AS13" i="67"/>
  <c r="AP13" i="67"/>
  <c r="AO13" i="67"/>
  <c r="AL13" i="67"/>
  <c r="AK13" i="67"/>
  <c r="Q13" i="67"/>
  <c r="AS12" i="67"/>
  <c r="AP12" i="67"/>
  <c r="AO12" i="67"/>
  <c r="AL12" i="67"/>
  <c r="AK12" i="67"/>
  <c r="Q12" i="67"/>
  <c r="AQ12" i="67"/>
  <c r="AS11" i="67"/>
  <c r="AR11" i="67"/>
  <c r="AP11" i="67"/>
  <c r="AO11" i="67"/>
  <c r="AN11" i="67"/>
  <c r="AL11" i="67"/>
  <c r="S11" i="67"/>
  <c r="Q11" i="67"/>
  <c r="AS10" i="67"/>
  <c r="AP10" i="67"/>
  <c r="AO10" i="67"/>
  <c r="AL10" i="67"/>
  <c r="AK10" i="67"/>
  <c r="Q10" i="67"/>
  <c r="AF9" i="67"/>
  <c r="AD9" i="67"/>
  <c r="AS9" i="67"/>
  <c r="AP9" i="67"/>
  <c r="AO9" i="67"/>
  <c r="AL9" i="67"/>
  <c r="AK9" i="67"/>
  <c r="Q9" i="67"/>
  <c r="AS8" i="67"/>
  <c r="AQ8" i="67"/>
  <c r="AP8" i="67"/>
  <c r="AO8" i="67"/>
  <c r="AM8" i="67"/>
  <c r="AL8" i="67"/>
  <c r="AK8" i="67"/>
  <c r="Q8" i="67"/>
  <c r="AS7" i="67"/>
  <c r="AR7" i="67"/>
  <c r="AP7" i="67"/>
  <c r="AO7" i="67"/>
  <c r="AN7" i="67"/>
  <c r="AL7" i="67"/>
  <c r="AK7" i="67"/>
  <c r="S7" i="67"/>
  <c r="Q7" i="67"/>
  <c r="AF6" i="67"/>
  <c r="AB43" i="67"/>
  <c r="Z43" i="67"/>
  <c r="Y43" i="67"/>
  <c r="X43" i="67"/>
  <c r="V43" i="67"/>
  <c r="T43" i="67"/>
  <c r="P43" i="67"/>
  <c r="O43" i="67"/>
  <c r="N43" i="67"/>
  <c r="L43" i="67"/>
  <c r="K43" i="67"/>
  <c r="J43" i="67"/>
  <c r="H43" i="67"/>
  <c r="G43" i="67"/>
  <c r="AI34" i="65"/>
  <c r="AS33" i="65"/>
  <c r="AP33" i="65"/>
  <c r="AO33" i="65"/>
  <c r="AM33" i="65"/>
  <c r="AL33" i="65"/>
  <c r="AK33" i="65"/>
  <c r="Q33" i="65"/>
  <c r="AS32" i="65"/>
  <c r="AP32" i="65"/>
  <c r="AO32" i="65"/>
  <c r="AL32" i="65"/>
  <c r="AK32" i="65"/>
  <c r="Q32" i="65"/>
  <c r="AS31" i="65"/>
  <c r="AP31" i="65"/>
  <c r="AO31" i="65"/>
  <c r="AL31" i="65"/>
  <c r="AK31" i="65"/>
  <c r="Q31" i="65"/>
  <c r="AS30" i="65"/>
  <c r="AP30" i="65"/>
  <c r="AO30" i="65"/>
  <c r="AL30" i="65"/>
  <c r="AK30" i="65"/>
  <c r="S30" i="65"/>
  <c r="Q30" i="65"/>
  <c r="AS29" i="65"/>
  <c r="AP29" i="65"/>
  <c r="AO29" i="65"/>
  <c r="AL29" i="65"/>
  <c r="AK29" i="65"/>
  <c r="S29" i="65"/>
  <c r="Q29" i="65"/>
  <c r="AF28" i="65"/>
  <c r="AD28" i="65"/>
  <c r="AS28" i="65"/>
  <c r="AP28" i="65"/>
  <c r="AO28" i="65"/>
  <c r="AM28" i="65"/>
  <c r="AL28" i="65"/>
  <c r="AK28" i="65"/>
  <c r="Q28" i="65"/>
  <c r="AF27" i="65"/>
  <c r="AD27" i="65"/>
  <c r="AS27" i="65"/>
  <c r="AQ27" i="65"/>
  <c r="AP27" i="65"/>
  <c r="AO27" i="65"/>
  <c r="AL27" i="65"/>
  <c r="AK27" i="65"/>
  <c r="Q27" i="65"/>
  <c r="AQ26" i="65"/>
  <c r="AS26" i="65"/>
  <c r="AP26" i="65"/>
  <c r="AO26" i="65"/>
  <c r="AL26" i="65"/>
  <c r="AK26" i="65"/>
  <c r="Q26" i="65"/>
  <c r="AS25" i="65"/>
  <c r="AP25" i="65"/>
  <c r="AO25" i="65"/>
  <c r="AL25" i="65"/>
  <c r="AK25" i="65"/>
  <c r="S25" i="65"/>
  <c r="Q25" i="65"/>
  <c r="AS24" i="65"/>
  <c r="AP24" i="65"/>
  <c r="AO24" i="65"/>
  <c r="AK24" i="65"/>
  <c r="Q24" i="65"/>
  <c r="AQ24" i="65"/>
  <c r="AS23" i="65"/>
  <c r="AR23" i="65"/>
  <c r="AP23" i="65"/>
  <c r="AO23" i="65"/>
  <c r="AN23" i="65"/>
  <c r="AL23" i="65"/>
  <c r="AK23" i="65"/>
  <c r="S23" i="65"/>
  <c r="Q23" i="65"/>
  <c r="AF22" i="65"/>
  <c r="AD22" i="65"/>
  <c r="AS22" i="65"/>
  <c r="AP22" i="65"/>
  <c r="AO22" i="65"/>
  <c r="AL22" i="65"/>
  <c r="AK22" i="65"/>
  <c r="Q22" i="65"/>
  <c r="AS21" i="65"/>
  <c r="AP21" i="65"/>
  <c r="AO21" i="65"/>
  <c r="AL21" i="65"/>
  <c r="AK21" i="65"/>
  <c r="Q21" i="65"/>
  <c r="AS20" i="65"/>
  <c r="AQ20" i="65"/>
  <c r="AP20" i="65"/>
  <c r="AO20" i="65"/>
  <c r="AM20" i="65"/>
  <c r="AL20" i="65"/>
  <c r="Q20" i="65"/>
  <c r="AF19" i="65"/>
  <c r="AD19" i="65"/>
  <c r="AS19" i="65"/>
  <c r="AR19" i="65"/>
  <c r="AP19" i="65"/>
  <c r="AO19" i="65"/>
  <c r="AN19" i="65"/>
  <c r="AL19" i="65"/>
  <c r="AK19" i="65"/>
  <c r="S19" i="65"/>
  <c r="Q19" i="65"/>
  <c r="AS18" i="65"/>
  <c r="AP18" i="65"/>
  <c r="AO18" i="65"/>
  <c r="AL18" i="65"/>
  <c r="AK18" i="65"/>
  <c r="Q18" i="65"/>
  <c r="AS17" i="65"/>
  <c r="AP17" i="65"/>
  <c r="AO17" i="65"/>
  <c r="AL17" i="65"/>
  <c r="AK17" i="65"/>
  <c r="Q17" i="65"/>
  <c r="AS16" i="65"/>
  <c r="AQ16" i="65"/>
  <c r="AP16" i="65"/>
  <c r="AO16" i="65"/>
  <c r="AM16" i="65"/>
  <c r="AL16" i="65"/>
  <c r="AK16" i="65"/>
  <c r="Q16" i="65"/>
  <c r="AS15" i="65"/>
  <c r="AR15" i="65"/>
  <c r="AP15" i="65"/>
  <c r="AO15" i="65"/>
  <c r="AN15" i="65"/>
  <c r="AL15" i="65"/>
  <c r="AK15" i="65"/>
  <c r="S15" i="65"/>
  <c r="Q15" i="65"/>
  <c r="AF14" i="65"/>
  <c r="AD14" i="65"/>
  <c r="AS14" i="65"/>
  <c r="AP14" i="65"/>
  <c r="AO14" i="65"/>
  <c r="AL14" i="65"/>
  <c r="AK14" i="65"/>
  <c r="Q14" i="65"/>
  <c r="AS13" i="65"/>
  <c r="AP13" i="65"/>
  <c r="AO13" i="65"/>
  <c r="AL13" i="65"/>
  <c r="AK13" i="65"/>
  <c r="Q13" i="65"/>
  <c r="AS12" i="65"/>
  <c r="AQ12" i="65"/>
  <c r="AP12" i="65"/>
  <c r="AO12" i="65"/>
  <c r="AM12" i="65"/>
  <c r="AL12" i="65"/>
  <c r="AK12" i="65"/>
  <c r="Q12" i="65"/>
  <c r="AS11" i="65"/>
  <c r="AR11" i="65"/>
  <c r="AP11" i="65"/>
  <c r="AO11" i="65"/>
  <c r="AN11" i="65"/>
  <c r="AK11" i="65"/>
  <c r="S11" i="65"/>
  <c r="Q11" i="65"/>
  <c r="AS10" i="65"/>
  <c r="AP10" i="65"/>
  <c r="AO10" i="65"/>
  <c r="AL10" i="65"/>
  <c r="AK10" i="65"/>
  <c r="Q10" i="65"/>
  <c r="AF9" i="65"/>
  <c r="AD9" i="65"/>
  <c r="AS9" i="65"/>
  <c r="AP9" i="65"/>
  <c r="AO9" i="65"/>
  <c r="AL9" i="65"/>
  <c r="AK9" i="65"/>
  <c r="Q9" i="65"/>
  <c r="AF8" i="65"/>
  <c r="AD8" i="65"/>
  <c r="AS8" i="65"/>
  <c r="AQ8" i="65"/>
  <c r="AP8" i="65"/>
  <c r="AO8" i="65"/>
  <c r="AM8" i="65"/>
  <c r="AL8" i="65"/>
  <c r="AK8" i="65"/>
  <c r="Q8" i="65"/>
  <c r="AS7" i="65"/>
  <c r="AR7" i="65"/>
  <c r="AP7" i="65"/>
  <c r="AO7" i="65"/>
  <c r="AN7" i="65"/>
  <c r="AL7" i="65"/>
  <c r="S7" i="65"/>
  <c r="Q7" i="65"/>
  <c r="Y34" i="65"/>
  <c r="Q6" i="65"/>
  <c r="P34" i="65"/>
  <c r="O34" i="65"/>
  <c r="M34" i="65"/>
  <c r="L34" i="65"/>
  <c r="K34" i="65"/>
  <c r="H34" i="65"/>
  <c r="G34" i="65"/>
  <c r="AI33" i="64"/>
  <c r="AP32" i="64"/>
  <c r="AN32" i="64"/>
  <c r="AL32" i="64"/>
  <c r="Q32" i="64"/>
  <c r="AP31" i="64"/>
  <c r="AR31" i="64"/>
  <c r="Q31" i="64"/>
  <c r="AP30" i="64"/>
  <c r="AN30" i="64"/>
  <c r="AL30" i="64"/>
  <c r="Q30" i="64"/>
  <c r="AP29" i="64"/>
  <c r="S29" i="64"/>
  <c r="Q29" i="64"/>
  <c r="AP28" i="64"/>
  <c r="AL28" i="64"/>
  <c r="AS28" i="64"/>
  <c r="AQ28" i="64"/>
  <c r="AO28" i="64"/>
  <c r="AK28" i="64"/>
  <c r="Q28" i="64"/>
  <c r="AP27" i="64"/>
  <c r="AS27" i="64"/>
  <c r="AO27" i="64"/>
  <c r="AK27" i="64"/>
  <c r="Q27" i="64"/>
  <c r="AL27" i="64"/>
  <c r="AS26" i="64"/>
  <c r="AQ26" i="64"/>
  <c r="AP26" i="64"/>
  <c r="AO26" i="64"/>
  <c r="AM26" i="64"/>
  <c r="AK26" i="64"/>
  <c r="Q26" i="64"/>
  <c r="AS25" i="64"/>
  <c r="AR25" i="64"/>
  <c r="AP25" i="64"/>
  <c r="AO25" i="64"/>
  <c r="AN25" i="64"/>
  <c r="AL25" i="64"/>
  <c r="AK25" i="64"/>
  <c r="S25" i="64"/>
  <c r="Q25" i="64"/>
  <c r="AF24" i="64"/>
  <c r="AD24" i="64"/>
  <c r="AS24" i="64"/>
  <c r="AP24" i="64"/>
  <c r="AO24" i="64"/>
  <c r="AL24" i="64"/>
  <c r="AK24" i="64"/>
  <c r="Q24" i="64"/>
  <c r="AS23" i="64"/>
  <c r="AP23" i="64"/>
  <c r="AO23" i="64"/>
  <c r="AL23" i="64"/>
  <c r="AK23" i="64"/>
  <c r="Q23" i="64"/>
  <c r="AS22" i="64"/>
  <c r="AQ22" i="64"/>
  <c r="AP22" i="64"/>
  <c r="AO22" i="64"/>
  <c r="AM22" i="64"/>
  <c r="AL22" i="64"/>
  <c r="AK22" i="64"/>
  <c r="Q22" i="64"/>
  <c r="AF21" i="64"/>
  <c r="AD21" i="64"/>
  <c r="AS21" i="64"/>
  <c r="AR21" i="64"/>
  <c r="AP21" i="64"/>
  <c r="AO21" i="64"/>
  <c r="AN21" i="64"/>
  <c r="AL21" i="64"/>
  <c r="AK21" i="64"/>
  <c r="S21" i="64"/>
  <c r="Q21" i="64"/>
  <c r="AS20" i="64"/>
  <c r="AP20" i="64"/>
  <c r="AO20" i="64"/>
  <c r="AL20" i="64"/>
  <c r="AK20" i="64"/>
  <c r="Q20" i="64"/>
  <c r="AF19" i="64"/>
  <c r="AD19" i="64"/>
  <c r="AS19" i="64"/>
  <c r="AP19" i="64"/>
  <c r="AO19" i="64"/>
  <c r="AL19" i="64"/>
  <c r="AK19" i="64"/>
  <c r="Q19" i="64"/>
  <c r="AS18" i="64"/>
  <c r="AQ18" i="64"/>
  <c r="AP18" i="64"/>
  <c r="AO18" i="64"/>
  <c r="AM18" i="64"/>
  <c r="AL18" i="64"/>
  <c r="AK18" i="64"/>
  <c r="Q18" i="64"/>
  <c r="AF17" i="64"/>
  <c r="AD17" i="64"/>
  <c r="AS17" i="64"/>
  <c r="AR17" i="64"/>
  <c r="AP17" i="64"/>
  <c r="AO17" i="64"/>
  <c r="AN17" i="64"/>
  <c r="AL17" i="64"/>
  <c r="AK17" i="64"/>
  <c r="S17" i="64"/>
  <c r="Q17" i="64"/>
  <c r="AS16" i="64"/>
  <c r="AP16" i="64"/>
  <c r="AO16" i="64"/>
  <c r="AL16" i="64"/>
  <c r="AK16" i="64"/>
  <c r="Q16" i="64"/>
  <c r="AS15" i="64"/>
  <c r="AP15" i="64"/>
  <c r="AO15" i="64"/>
  <c r="AL15" i="64"/>
  <c r="AK15" i="64"/>
  <c r="Q15" i="64"/>
  <c r="AS14" i="64"/>
  <c r="AQ14" i="64"/>
  <c r="AP14" i="64"/>
  <c r="AO14" i="64"/>
  <c r="AM14" i="64"/>
  <c r="AL14" i="64"/>
  <c r="Q14" i="64"/>
  <c r="AS13" i="64"/>
  <c r="AR13" i="64"/>
  <c r="AP13" i="64"/>
  <c r="AO13" i="64"/>
  <c r="AN13" i="64"/>
  <c r="S13" i="64"/>
  <c r="Q13" i="64"/>
  <c r="AS12" i="64"/>
  <c r="AP12" i="64"/>
  <c r="AO12" i="64"/>
  <c r="AL12" i="64"/>
  <c r="AK12" i="64"/>
  <c r="Q12" i="64"/>
  <c r="AS11" i="64"/>
  <c r="AP11" i="64"/>
  <c r="AO11" i="64"/>
  <c r="AL11" i="64"/>
  <c r="AK11" i="64"/>
  <c r="Q11" i="64"/>
  <c r="AS10" i="64"/>
  <c r="AQ10" i="64"/>
  <c r="AP10" i="64"/>
  <c r="AM10" i="64"/>
  <c r="AL10" i="64"/>
  <c r="AK10" i="64"/>
  <c r="Q10" i="64"/>
  <c r="AF9" i="64"/>
  <c r="AD9" i="64"/>
  <c r="AS9" i="64"/>
  <c r="AR9" i="64"/>
  <c r="AP9" i="64"/>
  <c r="AO9" i="64"/>
  <c r="AN9" i="64"/>
  <c r="AL9" i="64"/>
  <c r="AK9" i="64"/>
  <c r="S9" i="64"/>
  <c r="Q9" i="64"/>
  <c r="AS8" i="64"/>
  <c r="AP8" i="64"/>
  <c r="AO8" i="64"/>
  <c r="AL8" i="64"/>
  <c r="AK8" i="64"/>
  <c r="Q8" i="64"/>
  <c r="AS7" i="64"/>
  <c r="AP7" i="64"/>
  <c r="AO7" i="64"/>
  <c r="AL7" i="64"/>
  <c r="AK7" i="64"/>
  <c r="Q7" i="64"/>
  <c r="AB33" i="64"/>
  <c r="Y33" i="64"/>
  <c r="V33" i="64"/>
  <c r="P33" i="64"/>
  <c r="N33" i="64"/>
  <c r="L33" i="64"/>
  <c r="J33" i="64"/>
  <c r="H33" i="64"/>
  <c r="AI31" i="63"/>
  <c r="AS30" i="63"/>
  <c r="AP30" i="63"/>
  <c r="AO30" i="63"/>
  <c r="AN30" i="63"/>
  <c r="AL30" i="63"/>
  <c r="AK30" i="63"/>
  <c r="Q30" i="63"/>
  <c r="AS29" i="63"/>
  <c r="AP29" i="63"/>
  <c r="AO29" i="63"/>
  <c r="AL29" i="63"/>
  <c r="AK29" i="63"/>
  <c r="Q29" i="63"/>
  <c r="AS28" i="63"/>
  <c r="AR28" i="63"/>
  <c r="AP28" i="63"/>
  <c r="AO28" i="63"/>
  <c r="AN28" i="63"/>
  <c r="AL28" i="63"/>
  <c r="AK28" i="63"/>
  <c r="S28" i="63"/>
  <c r="Q28" i="63"/>
  <c r="AS27" i="63"/>
  <c r="AP27" i="63"/>
  <c r="AO27" i="63"/>
  <c r="AK27" i="63"/>
  <c r="Q27" i="63"/>
  <c r="AP26" i="63"/>
  <c r="AL26" i="63"/>
  <c r="AK26" i="63"/>
  <c r="Q26" i="63"/>
  <c r="AS25" i="63"/>
  <c r="AQ25" i="63"/>
  <c r="AP25" i="63"/>
  <c r="AO25" i="63"/>
  <c r="AM25" i="63"/>
  <c r="AL25" i="63"/>
  <c r="AK25" i="63"/>
  <c r="Q25" i="63"/>
  <c r="AS24" i="63"/>
  <c r="AR24" i="63"/>
  <c r="AP24" i="63"/>
  <c r="AO24" i="63"/>
  <c r="AN24" i="63"/>
  <c r="AK24" i="63"/>
  <c r="S24" i="63"/>
  <c r="Q24" i="63"/>
  <c r="AS23" i="63"/>
  <c r="AP23" i="63"/>
  <c r="AO23" i="63"/>
  <c r="AL23" i="63"/>
  <c r="AK23" i="63"/>
  <c r="Q23" i="63"/>
  <c r="AS22" i="63"/>
  <c r="AP22" i="63"/>
  <c r="AO22" i="63"/>
  <c r="AL22" i="63"/>
  <c r="AK22" i="63"/>
  <c r="Q22" i="63"/>
  <c r="AS21" i="63"/>
  <c r="AP21" i="63"/>
  <c r="AO21" i="63"/>
  <c r="AM21" i="63"/>
  <c r="AL21" i="63"/>
  <c r="AK21" i="63"/>
  <c r="Q21" i="63"/>
  <c r="AS20" i="63"/>
  <c r="AR20" i="63"/>
  <c r="AP20" i="63"/>
  <c r="AO20" i="63"/>
  <c r="AN20" i="63"/>
  <c r="AL20" i="63"/>
  <c r="AK20" i="63"/>
  <c r="S20" i="63"/>
  <c r="Q20" i="63"/>
  <c r="AS19" i="63"/>
  <c r="AP19" i="63"/>
  <c r="AO19" i="63"/>
  <c r="AL19" i="63"/>
  <c r="AK19" i="63"/>
  <c r="Q19" i="63"/>
  <c r="AP18" i="63"/>
  <c r="AL18" i="63"/>
  <c r="Q18" i="63"/>
  <c r="AS17" i="63"/>
  <c r="AQ17" i="63"/>
  <c r="AP17" i="63"/>
  <c r="AO17" i="63"/>
  <c r="AM17" i="63"/>
  <c r="AL17" i="63"/>
  <c r="AK17" i="63"/>
  <c r="Q17" i="63"/>
  <c r="AS16" i="63"/>
  <c r="AR16" i="63"/>
  <c r="AP16" i="63"/>
  <c r="AO16" i="63"/>
  <c r="AL16" i="63"/>
  <c r="AK16" i="63"/>
  <c r="S16" i="63"/>
  <c r="Q16" i="63"/>
  <c r="AS15" i="63"/>
  <c r="AP15" i="63"/>
  <c r="AO15" i="63"/>
  <c r="AL15" i="63"/>
  <c r="AK15" i="63"/>
  <c r="Q15" i="63"/>
  <c r="AP14" i="63"/>
  <c r="AL14" i="63"/>
  <c r="Q14" i="63"/>
  <c r="AS13" i="63"/>
  <c r="AQ13" i="63"/>
  <c r="AP13" i="63"/>
  <c r="AO13" i="63"/>
  <c r="AM13" i="63"/>
  <c r="AL13" i="63"/>
  <c r="AK13" i="63"/>
  <c r="Q13" i="63"/>
  <c r="AS12" i="63"/>
  <c r="AR12" i="63"/>
  <c r="AP12" i="63"/>
  <c r="AO12" i="63"/>
  <c r="AN12" i="63"/>
  <c r="AL12" i="63"/>
  <c r="AK12" i="63"/>
  <c r="S12" i="63"/>
  <c r="Q12" i="63"/>
  <c r="AS11" i="63"/>
  <c r="AP11" i="63"/>
  <c r="AO11" i="63"/>
  <c r="AL11" i="63"/>
  <c r="AK11" i="63"/>
  <c r="Q11" i="63"/>
  <c r="AK10" i="63"/>
  <c r="AS10" i="63"/>
  <c r="AP10" i="63"/>
  <c r="AL10" i="63"/>
  <c r="S10" i="63"/>
  <c r="Q10" i="63"/>
  <c r="AS9" i="63"/>
  <c r="AP9" i="63"/>
  <c r="AO9" i="63"/>
  <c r="AL9" i="63"/>
  <c r="AK9" i="63"/>
  <c r="Q9" i="63"/>
  <c r="AP8" i="63"/>
  <c r="AL8" i="63"/>
  <c r="Q8" i="63"/>
  <c r="AQ7" i="63"/>
  <c r="AP7" i="63"/>
  <c r="AM7" i="63"/>
  <c r="AL7" i="63"/>
  <c r="Q7" i="63"/>
  <c r="Y31" i="63"/>
  <c r="V31" i="63"/>
  <c r="Q6" i="63"/>
  <c r="P31" i="63"/>
  <c r="O31" i="63"/>
  <c r="L31" i="63"/>
  <c r="K31" i="63"/>
  <c r="H31" i="63"/>
  <c r="G31" i="63"/>
  <c r="AI70" i="62"/>
  <c r="AS69" i="62"/>
  <c r="AP69" i="62"/>
  <c r="AO69" i="62"/>
  <c r="AL69" i="62"/>
  <c r="AK69" i="62"/>
  <c r="Q69" i="62"/>
  <c r="AS68" i="62"/>
  <c r="AP68" i="62"/>
  <c r="AO68" i="62"/>
  <c r="AL68" i="62"/>
  <c r="AK68" i="62"/>
  <c r="Q68" i="62"/>
  <c r="AS67" i="62"/>
  <c r="AP67" i="62"/>
  <c r="AO67" i="62"/>
  <c r="AM67" i="62"/>
  <c r="AL67" i="62"/>
  <c r="AK67" i="62"/>
  <c r="Q67" i="62"/>
  <c r="AS66" i="62"/>
  <c r="AP66" i="62"/>
  <c r="AO66" i="62"/>
  <c r="AL66" i="62"/>
  <c r="AK66" i="62"/>
  <c r="Q66" i="62"/>
  <c r="AS65" i="62"/>
  <c r="AP65" i="62"/>
  <c r="AO65" i="62"/>
  <c r="AM65" i="62"/>
  <c r="AL65" i="62"/>
  <c r="AK65" i="62"/>
  <c r="Q65" i="62"/>
  <c r="AS64" i="62"/>
  <c r="AP64" i="62"/>
  <c r="AO64" i="62"/>
  <c r="AL64" i="62"/>
  <c r="AK64" i="62"/>
  <c r="Q64" i="62"/>
  <c r="AS63" i="62"/>
  <c r="AQ63" i="62"/>
  <c r="AP63" i="62"/>
  <c r="AO63" i="62"/>
  <c r="AL63" i="62"/>
  <c r="AK63" i="62"/>
  <c r="Q63" i="62"/>
  <c r="AS62" i="62"/>
  <c r="AO62" i="62"/>
  <c r="AK62" i="62"/>
  <c r="Q62" i="62"/>
  <c r="AS61" i="62"/>
  <c r="AK61" i="62"/>
  <c r="AO61" i="62"/>
  <c r="Q61" i="62"/>
  <c r="AS60" i="62"/>
  <c r="AP60" i="62"/>
  <c r="AO60" i="62"/>
  <c r="AL60" i="62"/>
  <c r="AK60" i="62"/>
  <c r="Q60" i="62"/>
  <c r="AS59" i="62"/>
  <c r="AP59" i="62"/>
  <c r="AO59" i="62"/>
  <c r="AL59" i="62"/>
  <c r="AK59" i="62"/>
  <c r="Q59" i="62"/>
  <c r="AS58" i="62"/>
  <c r="AQ58" i="62"/>
  <c r="AP58" i="62"/>
  <c r="AO58" i="62"/>
  <c r="AL58" i="62"/>
  <c r="AK58" i="62"/>
  <c r="Q58" i="62"/>
  <c r="AS57" i="62"/>
  <c r="AP57" i="62"/>
  <c r="AO57" i="62"/>
  <c r="AL57" i="62"/>
  <c r="AK57" i="62"/>
  <c r="S57" i="62"/>
  <c r="Q57" i="62"/>
  <c r="AF56" i="62"/>
  <c r="AD56" i="62"/>
  <c r="AS56" i="62"/>
  <c r="AP56" i="62"/>
  <c r="AO56" i="62"/>
  <c r="AL56" i="62"/>
  <c r="AK56" i="62"/>
  <c r="Q56" i="62"/>
  <c r="AS55" i="62"/>
  <c r="AP55" i="62"/>
  <c r="AO55" i="62"/>
  <c r="AL55" i="62"/>
  <c r="AK55" i="62"/>
  <c r="Q55" i="62"/>
  <c r="AS54" i="62"/>
  <c r="AP54" i="62"/>
  <c r="AO54" i="62"/>
  <c r="AM54" i="62"/>
  <c r="AL54" i="62"/>
  <c r="AK54" i="62"/>
  <c r="Q54" i="62"/>
  <c r="AS53" i="62"/>
  <c r="AP53" i="62"/>
  <c r="AO53" i="62"/>
  <c r="AK53" i="62"/>
  <c r="Q53" i="62"/>
  <c r="AS52" i="62"/>
  <c r="AP52" i="62"/>
  <c r="AO52" i="62"/>
  <c r="AL52" i="62"/>
  <c r="AK52" i="62"/>
  <c r="Q52" i="62"/>
  <c r="AS51" i="62"/>
  <c r="AP51" i="62"/>
  <c r="AO51" i="62"/>
  <c r="AL51" i="62"/>
  <c r="AK51" i="62"/>
  <c r="Q51" i="62"/>
  <c r="AS50" i="62"/>
  <c r="AP50" i="62"/>
  <c r="AO50" i="62"/>
  <c r="AL50" i="62"/>
  <c r="AK50" i="62"/>
  <c r="Q50" i="62"/>
  <c r="AS49" i="62"/>
  <c r="AR49" i="62"/>
  <c r="AP49" i="62"/>
  <c r="AO49" i="62"/>
  <c r="AL49" i="62"/>
  <c r="AK49" i="62"/>
  <c r="Q49" i="62"/>
  <c r="AS48" i="62"/>
  <c r="AP48" i="62"/>
  <c r="AO48" i="62"/>
  <c r="AL48" i="62"/>
  <c r="AK48" i="62"/>
  <c r="Q48" i="62"/>
  <c r="AS47" i="62"/>
  <c r="AP47" i="62"/>
  <c r="AO47" i="62"/>
  <c r="AL47" i="62"/>
  <c r="AK47" i="62"/>
  <c r="Q47" i="62"/>
  <c r="AS46" i="62"/>
  <c r="AP46" i="62"/>
  <c r="AO46" i="62"/>
  <c r="AL46" i="62"/>
  <c r="AK46" i="62"/>
  <c r="Q46" i="62"/>
  <c r="AF45" i="62"/>
  <c r="AD45" i="62"/>
  <c r="AS45" i="62"/>
  <c r="AP45" i="62"/>
  <c r="AO45" i="62"/>
  <c r="AN45" i="62"/>
  <c r="AL45" i="62"/>
  <c r="AK45" i="62"/>
  <c r="Q45" i="62"/>
  <c r="AS44" i="62"/>
  <c r="AP44" i="62"/>
  <c r="AO44" i="62"/>
  <c r="AL44" i="62"/>
  <c r="AK44" i="62"/>
  <c r="Q44" i="62"/>
  <c r="AS43" i="62"/>
  <c r="AP43" i="62"/>
  <c r="AO43" i="62"/>
  <c r="AL43" i="62"/>
  <c r="AK43" i="62"/>
  <c r="Q43" i="62"/>
  <c r="AS42" i="62"/>
  <c r="AQ42" i="62"/>
  <c r="AP42" i="62"/>
  <c r="AO42" i="62"/>
  <c r="AL42" i="62"/>
  <c r="AK42" i="62"/>
  <c r="Q42" i="62"/>
  <c r="AS41" i="62"/>
  <c r="AP41" i="62"/>
  <c r="AO41" i="62"/>
  <c r="AL41" i="62"/>
  <c r="AK41" i="62"/>
  <c r="S41" i="62"/>
  <c r="Q41" i="62"/>
  <c r="AS40" i="62"/>
  <c r="AP40" i="62"/>
  <c r="AO40" i="62"/>
  <c r="AL40" i="62"/>
  <c r="AK40" i="62"/>
  <c r="Q40" i="62"/>
  <c r="AS39" i="62"/>
  <c r="AP39" i="62"/>
  <c r="AO39" i="62"/>
  <c r="AL39" i="62"/>
  <c r="AK39" i="62"/>
  <c r="Q39" i="62"/>
  <c r="AS38" i="62"/>
  <c r="AP38" i="62"/>
  <c r="AO38" i="62"/>
  <c r="AM38" i="62"/>
  <c r="AL38" i="62"/>
  <c r="AK38" i="62"/>
  <c r="Q38" i="62"/>
  <c r="AS37" i="62"/>
  <c r="AP37" i="62"/>
  <c r="AO37" i="62"/>
  <c r="AL37" i="62"/>
  <c r="AK37" i="62"/>
  <c r="Q37" i="62"/>
  <c r="AS36" i="62"/>
  <c r="AP36" i="62"/>
  <c r="AO36" i="62"/>
  <c r="AL36" i="62"/>
  <c r="AK36" i="62"/>
  <c r="Q36" i="62"/>
  <c r="AS35" i="62"/>
  <c r="AP35" i="62"/>
  <c r="AL35" i="62"/>
  <c r="S35" i="62"/>
  <c r="Q35" i="62"/>
  <c r="AS34" i="62"/>
  <c r="AO34" i="62"/>
  <c r="AK34" i="62"/>
  <c r="Q34" i="62"/>
  <c r="AF33" i="62"/>
  <c r="AD33" i="62"/>
  <c r="AS33" i="62"/>
  <c r="AO33" i="62"/>
  <c r="AK33" i="62"/>
  <c r="Q33" i="62"/>
  <c r="AS32" i="62"/>
  <c r="AP32" i="62"/>
  <c r="AO32" i="62"/>
  <c r="AL32" i="62"/>
  <c r="AK32" i="62"/>
  <c r="Q32" i="62"/>
  <c r="AS31" i="62"/>
  <c r="AP31" i="62"/>
  <c r="AO31" i="62"/>
  <c r="AN31" i="62"/>
  <c r="AL31" i="62"/>
  <c r="AK31" i="62"/>
  <c r="Q31" i="62"/>
  <c r="AS30" i="62"/>
  <c r="AP30" i="62"/>
  <c r="AO30" i="62"/>
  <c r="AL30" i="62"/>
  <c r="AK30" i="62"/>
  <c r="Q30" i="62"/>
  <c r="AS29" i="62"/>
  <c r="AP29" i="62"/>
  <c r="AO29" i="62"/>
  <c r="AL29" i="62"/>
  <c r="AK29" i="62"/>
  <c r="Q29" i="62"/>
  <c r="AS28" i="62"/>
  <c r="AQ28" i="62"/>
  <c r="AP28" i="62"/>
  <c r="AO28" i="62"/>
  <c r="AL28" i="62"/>
  <c r="AK28" i="62"/>
  <c r="Q28" i="62"/>
  <c r="AS27" i="62"/>
  <c r="AP27" i="62"/>
  <c r="AO27" i="62"/>
  <c r="AL27" i="62"/>
  <c r="AK27" i="62"/>
  <c r="S27" i="62"/>
  <c r="Q27" i="62"/>
  <c r="AS26" i="62"/>
  <c r="AP26" i="62"/>
  <c r="AO26" i="62"/>
  <c r="AK26" i="62"/>
  <c r="Q26" i="62"/>
  <c r="AS25" i="62"/>
  <c r="AP25" i="62"/>
  <c r="AO25" i="62"/>
  <c r="AL25" i="62"/>
  <c r="AK25" i="62"/>
  <c r="Q25" i="62"/>
  <c r="AS24" i="62"/>
  <c r="AP24" i="62"/>
  <c r="AO24" i="62"/>
  <c r="AM24" i="62"/>
  <c r="AK24" i="62"/>
  <c r="Q24" i="62"/>
  <c r="AS23" i="62"/>
  <c r="AP23" i="62"/>
  <c r="AO23" i="62"/>
  <c r="AL23" i="62"/>
  <c r="AK23" i="62"/>
  <c r="Q23" i="62"/>
  <c r="AS22" i="62"/>
  <c r="AP22" i="62"/>
  <c r="AO22" i="62"/>
  <c r="AL22" i="62"/>
  <c r="AK22" i="62"/>
  <c r="Q22" i="62"/>
  <c r="AS21" i="62"/>
  <c r="AP21" i="62"/>
  <c r="AO21" i="62"/>
  <c r="AL21" i="62"/>
  <c r="AK21" i="62"/>
  <c r="Q21" i="62"/>
  <c r="AS20" i="62"/>
  <c r="AP20" i="62"/>
  <c r="AO20" i="62"/>
  <c r="AL20" i="62"/>
  <c r="AK20" i="62"/>
  <c r="Q20" i="62"/>
  <c r="AS19" i="62"/>
  <c r="AR19" i="62"/>
  <c r="AP19" i="62"/>
  <c r="AO19" i="62"/>
  <c r="AL19" i="62"/>
  <c r="AK19" i="62"/>
  <c r="Q19" i="62"/>
  <c r="AS18" i="62"/>
  <c r="AP18" i="62"/>
  <c r="AO18" i="62"/>
  <c r="AL18" i="62"/>
  <c r="Q18" i="62"/>
  <c r="AS17" i="62"/>
  <c r="AP17" i="62"/>
  <c r="AO17" i="62"/>
  <c r="AL17" i="62"/>
  <c r="AK17" i="62"/>
  <c r="Q17" i="62"/>
  <c r="AS16" i="62"/>
  <c r="AP16" i="62"/>
  <c r="AO16" i="62"/>
  <c r="AL16" i="62"/>
  <c r="Q16" i="62"/>
  <c r="AS15" i="62"/>
  <c r="AP15" i="62"/>
  <c r="AO15" i="62"/>
  <c r="AN15" i="62"/>
  <c r="AL15" i="62"/>
  <c r="AK15" i="62"/>
  <c r="Q15" i="62"/>
  <c r="AS14" i="62"/>
  <c r="AP14" i="62"/>
  <c r="AO14" i="62"/>
  <c r="AL14" i="62"/>
  <c r="Q14" i="62"/>
  <c r="AF13" i="62"/>
  <c r="AD13" i="62"/>
  <c r="AS13" i="62"/>
  <c r="AP13" i="62"/>
  <c r="AO13" i="62"/>
  <c r="AL13" i="62"/>
  <c r="AK13" i="62"/>
  <c r="Q13" i="62"/>
  <c r="AS12" i="62"/>
  <c r="AQ12" i="62"/>
  <c r="AP12" i="62"/>
  <c r="AO12" i="62"/>
  <c r="AL12" i="62"/>
  <c r="Q12" i="62"/>
  <c r="AF11" i="62"/>
  <c r="AD11" i="62"/>
  <c r="AS11" i="62"/>
  <c r="AP11" i="62"/>
  <c r="AO11" i="62"/>
  <c r="AL11" i="62"/>
  <c r="AK11" i="62"/>
  <c r="S11" i="62"/>
  <c r="Q11" i="62"/>
  <c r="AS10" i="62"/>
  <c r="AP10" i="62"/>
  <c r="AO10" i="62"/>
  <c r="AL10" i="62"/>
  <c r="AK10" i="62"/>
  <c r="Q10" i="62"/>
  <c r="AF9" i="62"/>
  <c r="AD9" i="62"/>
  <c r="AS9" i="62"/>
  <c r="AP9" i="62"/>
  <c r="AO9" i="62"/>
  <c r="AL9" i="62"/>
  <c r="AK9" i="62"/>
  <c r="Q9" i="62"/>
  <c r="AS8" i="62"/>
  <c r="AQ8" i="62"/>
  <c r="AP8" i="62"/>
  <c r="AO8" i="62"/>
  <c r="AM8" i="62"/>
  <c r="AL8" i="62"/>
  <c r="AK8" i="62"/>
  <c r="Q8" i="62"/>
  <c r="AF7" i="62"/>
  <c r="AD7" i="62"/>
  <c r="AS7" i="62"/>
  <c r="AR7" i="62"/>
  <c r="AP7" i="62"/>
  <c r="AO7" i="62"/>
  <c r="AN7" i="62"/>
  <c r="AL7" i="62"/>
  <c r="AK7" i="62"/>
  <c r="S7" i="62"/>
  <c r="Q7" i="62"/>
  <c r="AB70" i="62"/>
  <c r="Y70" i="62"/>
  <c r="X70" i="62"/>
  <c r="V70" i="62"/>
  <c r="P70" i="62"/>
  <c r="O70" i="62"/>
  <c r="N70" i="62"/>
  <c r="L70" i="62"/>
  <c r="K70" i="62"/>
  <c r="J70" i="62"/>
  <c r="H70" i="62"/>
  <c r="G70" i="62"/>
  <c r="AI16" i="61"/>
  <c r="AQ15" i="61"/>
  <c r="AP15" i="61"/>
  <c r="AM15" i="61"/>
  <c r="AL15" i="61"/>
  <c r="Q15" i="61"/>
  <c r="AS14" i="61"/>
  <c r="AR14" i="61"/>
  <c r="AP14" i="61"/>
  <c r="AO14" i="61"/>
  <c r="AN14" i="61"/>
  <c r="AL14" i="61"/>
  <c r="AK14" i="61"/>
  <c r="S14" i="61"/>
  <c r="Q14" i="61"/>
  <c r="AS13" i="61"/>
  <c r="AP13" i="61"/>
  <c r="AO13" i="61"/>
  <c r="AL13" i="61"/>
  <c r="AK13" i="61"/>
  <c r="Q13" i="61"/>
  <c r="AP12" i="61"/>
  <c r="AL12" i="61"/>
  <c r="Q12" i="61"/>
  <c r="AQ11" i="61"/>
  <c r="AK11" i="61"/>
  <c r="Q11" i="61"/>
  <c r="AS10" i="61"/>
  <c r="AK10" i="61"/>
  <c r="AQ10" i="61"/>
  <c r="AP10" i="61"/>
  <c r="AM10" i="61"/>
  <c r="AL10" i="61"/>
  <c r="Q10" i="61"/>
  <c r="AQ9" i="61"/>
  <c r="AK9" i="61"/>
  <c r="Q9" i="61"/>
  <c r="AS8" i="61"/>
  <c r="AO8" i="61"/>
  <c r="AR8" i="61"/>
  <c r="AP8" i="61"/>
  <c r="AM8" i="61"/>
  <c r="AL8" i="61"/>
  <c r="Q8" i="61"/>
  <c r="AO7" i="61"/>
  <c r="AS7" i="61"/>
  <c r="AQ7" i="61"/>
  <c r="Q7" i="61"/>
  <c r="Z16" i="61"/>
  <c r="Y16" i="61"/>
  <c r="V16" i="61"/>
  <c r="P16" i="61"/>
  <c r="O16" i="61"/>
  <c r="L16" i="61"/>
  <c r="K16" i="61"/>
  <c r="H16" i="61"/>
  <c r="G16" i="61"/>
  <c r="AI24" i="60"/>
  <c r="AL23" i="60"/>
  <c r="AS23" i="60"/>
  <c r="AR23" i="60"/>
  <c r="AM23" i="60"/>
  <c r="Q23" i="60"/>
  <c r="AP23" i="60"/>
  <c r="AK22" i="60"/>
  <c r="AP22" i="60"/>
  <c r="AN22" i="60"/>
  <c r="AL22" i="60"/>
  <c r="Q22" i="60"/>
  <c r="AQ21" i="60"/>
  <c r="AK21" i="60"/>
  <c r="Q21" i="60"/>
  <c r="AP21" i="60"/>
  <c r="AL21" i="60"/>
  <c r="AP20" i="60"/>
  <c r="AN20" i="60"/>
  <c r="AL20" i="60"/>
  <c r="Q20" i="60"/>
  <c r="AS19" i="60"/>
  <c r="AP19" i="60"/>
  <c r="AL19" i="60"/>
  <c r="Q19" i="60"/>
  <c r="AS18" i="60"/>
  <c r="AO18" i="60"/>
  <c r="AR18" i="60"/>
  <c r="AP18" i="60"/>
  <c r="AL18" i="60"/>
  <c r="S18" i="60"/>
  <c r="Q18" i="60"/>
  <c r="AO17" i="60"/>
  <c r="AK17" i="60"/>
  <c r="AP17" i="60"/>
  <c r="AL17" i="60"/>
  <c r="Q17" i="60"/>
  <c r="AP16" i="60"/>
  <c r="AL16" i="60"/>
  <c r="AK16" i="60"/>
  <c r="Q16" i="60"/>
  <c r="AL15" i="60"/>
  <c r="AS15" i="60"/>
  <c r="AP15" i="60"/>
  <c r="AK15" i="60"/>
  <c r="S15" i="60"/>
  <c r="Q15" i="60"/>
  <c r="AS14" i="60"/>
  <c r="AP14" i="60"/>
  <c r="AL14" i="60"/>
  <c r="AK14" i="60"/>
  <c r="Q14" i="60"/>
  <c r="AS13" i="60"/>
  <c r="AP13" i="60"/>
  <c r="AL13" i="60"/>
  <c r="AK13" i="60"/>
  <c r="Q13" i="60"/>
  <c r="AF12" i="60"/>
  <c r="AD12" i="60"/>
  <c r="AS12" i="60"/>
  <c r="AP12" i="60"/>
  <c r="AO12" i="60"/>
  <c r="AM12" i="60"/>
  <c r="AL12" i="60"/>
  <c r="Q12" i="60"/>
  <c r="AP11" i="60"/>
  <c r="AL11" i="60"/>
  <c r="AK11" i="60"/>
  <c r="Q11" i="60"/>
  <c r="AP10" i="60"/>
  <c r="AO10" i="60"/>
  <c r="AL10" i="60"/>
  <c r="Q10" i="60"/>
  <c r="AP9" i="60"/>
  <c r="AO9" i="60"/>
  <c r="AL9" i="60"/>
  <c r="Q9" i="60"/>
  <c r="AF8" i="60"/>
  <c r="AD8" i="60"/>
  <c r="AP8" i="60"/>
  <c r="AO8" i="60"/>
  <c r="AL8" i="60"/>
  <c r="AK8" i="60"/>
  <c r="Q8" i="60"/>
  <c r="AS7" i="60"/>
  <c r="AR7" i="60"/>
  <c r="AP7" i="60"/>
  <c r="AL7" i="60"/>
  <c r="Q7" i="60"/>
  <c r="Q6" i="60"/>
  <c r="O24" i="60"/>
  <c r="K24" i="60"/>
  <c r="G24" i="60"/>
  <c r="AI48" i="59"/>
  <c r="AL47" i="59"/>
  <c r="AS47" i="59"/>
  <c r="AP47" i="59"/>
  <c r="AO47" i="59"/>
  <c r="AK47" i="59"/>
  <c r="Q47" i="59"/>
  <c r="AP46" i="59"/>
  <c r="AL46" i="59"/>
  <c r="AS46" i="59"/>
  <c r="AO46" i="59"/>
  <c r="AK46" i="59"/>
  <c r="Q46" i="59"/>
  <c r="AP45" i="59"/>
  <c r="AM45" i="59"/>
  <c r="AL45" i="59"/>
  <c r="AS45" i="59"/>
  <c r="AO45" i="59"/>
  <c r="AK45" i="59"/>
  <c r="S45" i="59"/>
  <c r="Q45" i="59"/>
  <c r="AP44" i="59"/>
  <c r="AL44" i="59"/>
  <c r="AF44" i="59"/>
  <c r="AD44" i="59"/>
  <c r="AS44" i="59"/>
  <c r="AQ44" i="59"/>
  <c r="AO44" i="59"/>
  <c r="AK44" i="59"/>
  <c r="Q44" i="59"/>
  <c r="AP43" i="59"/>
  <c r="AL43" i="59"/>
  <c r="AS43" i="59"/>
  <c r="AO43" i="59"/>
  <c r="Q43" i="59"/>
  <c r="AP42" i="59"/>
  <c r="AL42" i="59"/>
  <c r="AS42" i="59"/>
  <c r="AO42" i="59"/>
  <c r="AK42" i="59"/>
  <c r="Q42" i="59"/>
  <c r="AP41" i="59"/>
  <c r="AM41" i="59"/>
  <c r="AS41" i="59"/>
  <c r="AO41" i="59"/>
  <c r="AK41" i="59"/>
  <c r="S41" i="59"/>
  <c r="Q41" i="59"/>
  <c r="AP40" i="59"/>
  <c r="AL40" i="59"/>
  <c r="AS40" i="59"/>
  <c r="AQ40" i="59"/>
  <c r="AO40" i="59"/>
  <c r="AK40" i="59"/>
  <c r="Q40" i="59"/>
  <c r="AP39" i="59"/>
  <c r="AL39" i="59"/>
  <c r="AS39" i="59"/>
  <c r="AO39" i="59"/>
  <c r="AK39" i="59"/>
  <c r="Q39" i="59"/>
  <c r="AP38" i="59"/>
  <c r="AL38" i="59"/>
  <c r="AS38" i="59"/>
  <c r="AO38" i="59"/>
  <c r="AK38" i="59"/>
  <c r="Q38" i="59"/>
  <c r="AS37" i="59"/>
  <c r="AP37" i="59"/>
  <c r="AO37" i="59"/>
  <c r="AL37" i="59"/>
  <c r="AK37" i="59"/>
  <c r="S37" i="59"/>
  <c r="Q37" i="59"/>
  <c r="AS36" i="59"/>
  <c r="AP36" i="59"/>
  <c r="AO36" i="59"/>
  <c r="AM36" i="59"/>
  <c r="AL36" i="59"/>
  <c r="AK36" i="59"/>
  <c r="Q36" i="59"/>
  <c r="AL35" i="59"/>
  <c r="AS35" i="59"/>
  <c r="AP35" i="59"/>
  <c r="AO35" i="59"/>
  <c r="AK35" i="59"/>
  <c r="Q35" i="59"/>
  <c r="AL34" i="59"/>
  <c r="AS34" i="59"/>
  <c r="AQ34" i="59"/>
  <c r="AP34" i="59"/>
  <c r="AO34" i="59"/>
  <c r="AK34" i="59"/>
  <c r="S34" i="59"/>
  <c r="Q34" i="59"/>
  <c r="AS33" i="59"/>
  <c r="AP33" i="59"/>
  <c r="AO33" i="59"/>
  <c r="AL33" i="59"/>
  <c r="AK33" i="59"/>
  <c r="Q33" i="59"/>
  <c r="AP32" i="59"/>
  <c r="AS32" i="59"/>
  <c r="AO32" i="59"/>
  <c r="AL32" i="59"/>
  <c r="AK32" i="59"/>
  <c r="Q32" i="59"/>
  <c r="AL31" i="59"/>
  <c r="AS31" i="59"/>
  <c r="AQ31" i="59"/>
  <c r="AP31" i="59"/>
  <c r="AO31" i="59"/>
  <c r="AK31" i="59"/>
  <c r="S31" i="59"/>
  <c r="Q31" i="59"/>
  <c r="AS30" i="59"/>
  <c r="AP30" i="59"/>
  <c r="AO30" i="59"/>
  <c r="AK30" i="59"/>
  <c r="Q30" i="59"/>
  <c r="AS29" i="59"/>
  <c r="AP29" i="59"/>
  <c r="AO29" i="59"/>
  <c r="AL29" i="59"/>
  <c r="AK29" i="59"/>
  <c r="Q29" i="59"/>
  <c r="AS28" i="59"/>
  <c r="AP28" i="59"/>
  <c r="AO28" i="59"/>
  <c r="AL28" i="59"/>
  <c r="AK28" i="59"/>
  <c r="Q28" i="59"/>
  <c r="AL27" i="59"/>
  <c r="AF27" i="59"/>
  <c r="AD27" i="59"/>
  <c r="AS27" i="59"/>
  <c r="AP27" i="59"/>
  <c r="AO27" i="59"/>
  <c r="AK27" i="59"/>
  <c r="Q27" i="59"/>
  <c r="AL26" i="59"/>
  <c r="AS26" i="59"/>
  <c r="AP26" i="59"/>
  <c r="AO26" i="59"/>
  <c r="Q26" i="59"/>
  <c r="AM25" i="59"/>
  <c r="AF25" i="59"/>
  <c r="AD25" i="59"/>
  <c r="AS25" i="59"/>
  <c r="AQ25" i="59"/>
  <c r="AP25" i="59"/>
  <c r="AO25" i="59"/>
  <c r="AL25" i="59"/>
  <c r="AK25" i="59"/>
  <c r="Q25" i="59"/>
  <c r="AP24" i="59"/>
  <c r="AS24" i="59"/>
  <c r="AO24" i="59"/>
  <c r="AL24" i="59"/>
  <c r="AK24" i="59"/>
  <c r="S24" i="59"/>
  <c r="Q24" i="59"/>
  <c r="AL23" i="59"/>
  <c r="AS23" i="59"/>
  <c r="AP23" i="59"/>
  <c r="AO23" i="59"/>
  <c r="AK23" i="59"/>
  <c r="Q23" i="59"/>
  <c r="AM22" i="59"/>
  <c r="AL22" i="59"/>
  <c r="AS22" i="59"/>
  <c r="AP22" i="59"/>
  <c r="AO22" i="59"/>
  <c r="AK22" i="59"/>
  <c r="Q22" i="59"/>
  <c r="AF21" i="59"/>
  <c r="AD21" i="59"/>
  <c r="AS21" i="59"/>
  <c r="AP21" i="59"/>
  <c r="AO21" i="59"/>
  <c r="AL21" i="59"/>
  <c r="AK21" i="59"/>
  <c r="S21" i="59"/>
  <c r="AH21" i="59" s="1"/>
  <c r="AJ21" i="59" s="1"/>
  <c r="Q21" i="59"/>
  <c r="AP20" i="59"/>
  <c r="AF20" i="59"/>
  <c r="AD20" i="59"/>
  <c r="AM20" i="59"/>
  <c r="Q20" i="59"/>
  <c r="AL20" i="59"/>
  <c r="AK20" i="59"/>
  <c r="AF19" i="59"/>
  <c r="AD19" i="59"/>
  <c r="AQ19" i="59"/>
  <c r="AP19" i="59"/>
  <c r="AL19" i="59"/>
  <c r="Q19" i="59"/>
  <c r="AN18" i="59"/>
  <c r="AF18" i="59"/>
  <c r="AD18" i="59"/>
  <c r="AP18" i="59"/>
  <c r="AL18" i="59"/>
  <c r="Q18" i="59"/>
  <c r="AR17" i="59"/>
  <c r="AP17" i="59"/>
  <c r="AL17" i="59"/>
  <c r="Q17" i="59"/>
  <c r="AF16" i="59"/>
  <c r="AD16" i="59"/>
  <c r="AP16" i="59"/>
  <c r="AN16" i="59"/>
  <c r="AL16" i="59"/>
  <c r="Q16" i="59"/>
  <c r="AQ15" i="59"/>
  <c r="AP15" i="59"/>
  <c r="AL15" i="59"/>
  <c r="Q15" i="59"/>
  <c r="AN14" i="59"/>
  <c r="AP14" i="59"/>
  <c r="AL14" i="59"/>
  <c r="Q14" i="59"/>
  <c r="AQ13" i="59"/>
  <c r="AK13" i="59"/>
  <c r="S13" i="59"/>
  <c r="Q13" i="59"/>
  <c r="AS12" i="59"/>
  <c r="AO12" i="59"/>
  <c r="AN12" i="59"/>
  <c r="AK12" i="59"/>
  <c r="Q12" i="59"/>
  <c r="AS11" i="59"/>
  <c r="AK11" i="59"/>
  <c r="AF11" i="59"/>
  <c r="AD11" i="59"/>
  <c r="AO11" i="59"/>
  <c r="AN11" i="59"/>
  <c r="Q11" i="59"/>
  <c r="AS10" i="59"/>
  <c r="AK10" i="59"/>
  <c r="AR10" i="59"/>
  <c r="AO10" i="59"/>
  <c r="AM10" i="59"/>
  <c r="Q10" i="59"/>
  <c r="AS9" i="59"/>
  <c r="AO9" i="59"/>
  <c r="S9" i="59"/>
  <c r="Q9" i="59"/>
  <c r="AF8" i="59"/>
  <c r="AD8" i="59"/>
  <c r="AS8" i="59"/>
  <c r="AO8" i="59"/>
  <c r="AN8" i="59"/>
  <c r="AK8" i="59"/>
  <c r="Q8" i="59"/>
  <c r="AS7" i="59"/>
  <c r="AK7" i="59"/>
  <c r="AO7" i="59"/>
  <c r="AN7" i="59"/>
  <c r="Q7" i="59"/>
  <c r="AS6" i="59"/>
  <c r="AK6" i="59"/>
  <c r="AF6" i="59"/>
  <c r="AD6" i="59"/>
  <c r="S6" i="59"/>
  <c r="AI28" i="58"/>
  <c r="D23" i="66" s="1"/>
  <c r="D32" i="66" s="1"/>
  <c r="Q27" i="58"/>
  <c r="Q26" i="58"/>
  <c r="AP25" i="58"/>
  <c r="Q25" i="58"/>
  <c r="Q24" i="58"/>
  <c r="AK23" i="58"/>
  <c r="Q23" i="58"/>
  <c r="Q22" i="58"/>
  <c r="S21" i="58"/>
  <c r="Q21" i="58"/>
  <c r="AL21" i="58"/>
  <c r="AL20" i="58"/>
  <c r="Q20" i="58"/>
  <c r="Q19" i="58"/>
  <c r="Q18" i="58"/>
  <c r="AK17" i="58"/>
  <c r="S17" i="58"/>
  <c r="Q17" i="58"/>
  <c r="Q16" i="58"/>
  <c r="AM15" i="58"/>
  <c r="Q15" i="58"/>
  <c r="AK14" i="58"/>
  <c r="Q14" i="58"/>
  <c r="Q13" i="58"/>
  <c r="Q12" i="58"/>
  <c r="Q11" i="58"/>
  <c r="AO10" i="58"/>
  <c r="AN10" i="58"/>
  <c r="S10" i="58"/>
  <c r="Q10" i="58"/>
  <c r="Q9" i="58"/>
  <c r="AP8" i="58"/>
  <c r="Q8" i="58"/>
  <c r="AN7" i="58"/>
  <c r="Q7" i="58"/>
  <c r="R28" i="58"/>
  <c r="Q6" i="58"/>
  <c r="F106" i="57"/>
  <c r="E106" i="57"/>
  <c r="D106" i="57"/>
  <c r="C106" i="57"/>
  <c r="B106" i="57"/>
  <c r="A106" i="57"/>
  <c r="F105" i="57"/>
  <c r="E105" i="57"/>
  <c r="D105" i="57"/>
  <c r="C105" i="57"/>
  <c r="B105" i="57"/>
  <c r="A105" i="57"/>
  <c r="F104" i="57"/>
  <c r="E104" i="57"/>
  <c r="D104" i="57"/>
  <c r="C104" i="57"/>
  <c r="B104" i="57"/>
  <c r="A104" i="57"/>
  <c r="F103" i="57"/>
  <c r="E103" i="57"/>
  <c r="D103" i="57"/>
  <c r="C103" i="57"/>
  <c r="B103" i="57"/>
  <c r="A103" i="57"/>
  <c r="F102" i="57"/>
  <c r="E102" i="57"/>
  <c r="D102" i="57"/>
  <c r="C102" i="57"/>
  <c r="B102" i="57"/>
  <c r="A102" i="57"/>
  <c r="F101" i="57"/>
  <c r="E101" i="57"/>
  <c r="D101" i="57"/>
  <c r="C101" i="57"/>
  <c r="B101" i="57"/>
  <c r="A101" i="57"/>
  <c r="F100" i="57"/>
  <c r="E100" i="57"/>
  <c r="D100" i="57"/>
  <c r="C100" i="57"/>
  <c r="B100" i="57"/>
  <c r="A100" i="57"/>
  <c r="F99" i="57"/>
  <c r="E99" i="57"/>
  <c r="D99" i="57"/>
  <c r="C99" i="57"/>
  <c r="B99" i="57"/>
  <c r="A99" i="57"/>
  <c r="F98" i="57"/>
  <c r="E98" i="57"/>
  <c r="D98" i="57"/>
  <c r="C98" i="57"/>
  <c r="B98" i="57"/>
  <c r="A98" i="57"/>
  <c r="F97" i="57"/>
  <c r="E97" i="57"/>
  <c r="D97" i="57"/>
  <c r="C97" i="57"/>
  <c r="B97" i="57"/>
  <c r="A97" i="57"/>
  <c r="F96" i="57"/>
  <c r="E96" i="57"/>
  <c r="D96" i="57"/>
  <c r="C96" i="57"/>
  <c r="B96" i="57"/>
  <c r="A96" i="57"/>
  <c r="F95" i="57"/>
  <c r="E95" i="57"/>
  <c r="D95" i="57"/>
  <c r="C95" i="57"/>
  <c r="B95" i="57"/>
  <c r="A95" i="57"/>
  <c r="F94" i="57"/>
  <c r="E94" i="57"/>
  <c r="D94" i="57"/>
  <c r="C94" i="57"/>
  <c r="B94" i="57"/>
  <c r="A94" i="57"/>
  <c r="F93" i="57"/>
  <c r="E93" i="57"/>
  <c r="D93" i="57"/>
  <c r="C93" i="57"/>
  <c r="B93" i="57"/>
  <c r="A93" i="57"/>
  <c r="F92" i="57"/>
  <c r="E92" i="57"/>
  <c r="D92" i="57"/>
  <c r="C92" i="57"/>
  <c r="B92" i="57"/>
  <c r="A92" i="57"/>
  <c r="F91" i="57"/>
  <c r="E91" i="57"/>
  <c r="D91" i="57"/>
  <c r="C91" i="57"/>
  <c r="B91" i="57"/>
  <c r="A91" i="57"/>
  <c r="F90" i="57"/>
  <c r="E90" i="57"/>
  <c r="D90" i="57"/>
  <c r="C90" i="57"/>
  <c r="B90" i="57"/>
  <c r="A90" i="57"/>
  <c r="F89" i="57"/>
  <c r="E89" i="57"/>
  <c r="D89" i="57"/>
  <c r="C89" i="57"/>
  <c r="B89" i="57"/>
  <c r="A89" i="57"/>
  <c r="F88" i="57"/>
  <c r="E88" i="57"/>
  <c r="D88" i="57"/>
  <c r="C88" i="57"/>
  <c r="B88" i="57"/>
  <c r="A88" i="57"/>
  <c r="F87" i="57"/>
  <c r="E87" i="57"/>
  <c r="D87" i="57"/>
  <c r="C87" i="57"/>
  <c r="B87" i="57"/>
  <c r="A87" i="57"/>
  <c r="F86" i="57"/>
  <c r="E86" i="57"/>
  <c r="D86" i="57"/>
  <c r="C86" i="57"/>
  <c r="B86" i="57"/>
  <c r="A86" i="57"/>
  <c r="F85" i="57"/>
  <c r="E85" i="57"/>
  <c r="D85" i="57"/>
  <c r="C85" i="57"/>
  <c r="B85" i="57"/>
  <c r="A85" i="57"/>
  <c r="F84" i="57"/>
  <c r="E84" i="57"/>
  <c r="D84" i="57"/>
  <c r="C84" i="57"/>
  <c r="B84" i="57"/>
  <c r="A84" i="57"/>
  <c r="F83" i="57"/>
  <c r="E83" i="57"/>
  <c r="D83" i="57"/>
  <c r="C83" i="57"/>
  <c r="B83" i="57"/>
  <c r="A83" i="57"/>
  <c r="F82" i="57"/>
  <c r="E82" i="57"/>
  <c r="D82" i="57"/>
  <c r="C82" i="57"/>
  <c r="B82" i="57"/>
  <c r="A82" i="57"/>
  <c r="F81" i="57"/>
  <c r="E81" i="57"/>
  <c r="D81" i="57"/>
  <c r="C81" i="57"/>
  <c r="B81" i="57"/>
  <c r="A81" i="57"/>
  <c r="F80" i="57"/>
  <c r="E80" i="57"/>
  <c r="D80" i="57"/>
  <c r="C80" i="57"/>
  <c r="B80" i="57"/>
  <c r="A80" i="57"/>
  <c r="F79" i="57"/>
  <c r="E79" i="57"/>
  <c r="D79" i="57"/>
  <c r="C79" i="57"/>
  <c r="B79" i="57"/>
  <c r="A79" i="57"/>
  <c r="F78" i="57"/>
  <c r="E78" i="57"/>
  <c r="D78" i="57"/>
  <c r="C78" i="57"/>
  <c r="B78" i="57"/>
  <c r="A78" i="57"/>
  <c r="F77" i="57"/>
  <c r="E77" i="57"/>
  <c r="D77" i="57"/>
  <c r="C77" i="57"/>
  <c r="B77" i="57"/>
  <c r="A77" i="57"/>
  <c r="F76" i="57"/>
  <c r="E76" i="57"/>
  <c r="D76" i="57"/>
  <c r="C76" i="57"/>
  <c r="B76" i="57"/>
  <c r="A76" i="57"/>
  <c r="F75" i="57"/>
  <c r="E75" i="57"/>
  <c r="D75" i="57"/>
  <c r="C75" i="57"/>
  <c r="B75" i="57"/>
  <c r="A75" i="57"/>
  <c r="F74" i="57"/>
  <c r="E74" i="57"/>
  <c r="D74" i="57"/>
  <c r="C74" i="57"/>
  <c r="B74" i="57"/>
  <c r="A74" i="57"/>
  <c r="F73" i="57"/>
  <c r="E73" i="57"/>
  <c r="D73" i="57"/>
  <c r="C73" i="57"/>
  <c r="B73" i="57"/>
  <c r="A73" i="57"/>
  <c r="F72" i="57"/>
  <c r="E72" i="57"/>
  <c r="D72" i="57"/>
  <c r="C72" i="57"/>
  <c r="B72" i="57"/>
  <c r="A72" i="57"/>
  <c r="F71" i="57"/>
  <c r="E71" i="57"/>
  <c r="D71" i="57"/>
  <c r="C71" i="57"/>
  <c r="B71" i="57"/>
  <c r="A71" i="57"/>
  <c r="F70" i="57"/>
  <c r="E70" i="57"/>
  <c r="D70" i="57"/>
  <c r="C70" i="57"/>
  <c r="B70" i="57"/>
  <c r="A70" i="57"/>
  <c r="F69" i="57"/>
  <c r="E69" i="57"/>
  <c r="D69" i="57"/>
  <c r="C69" i="57"/>
  <c r="B69" i="57"/>
  <c r="A69" i="57"/>
  <c r="F68" i="57"/>
  <c r="E68" i="57"/>
  <c r="D68" i="57"/>
  <c r="C68" i="57"/>
  <c r="B68" i="57"/>
  <c r="A68" i="57"/>
  <c r="F67" i="57"/>
  <c r="E67" i="57"/>
  <c r="D67" i="57"/>
  <c r="C67" i="57"/>
  <c r="B67" i="57"/>
  <c r="A67" i="57"/>
  <c r="F66" i="57"/>
  <c r="E66" i="57"/>
  <c r="D66" i="57"/>
  <c r="C66" i="57"/>
  <c r="B66" i="57"/>
  <c r="A66" i="57"/>
  <c r="F65" i="57"/>
  <c r="E65" i="57"/>
  <c r="D65" i="57"/>
  <c r="C65" i="57"/>
  <c r="B65" i="57"/>
  <c r="A65" i="57"/>
  <c r="F64" i="57"/>
  <c r="E64" i="57"/>
  <c r="D64" i="57"/>
  <c r="C64" i="57"/>
  <c r="B64" i="57"/>
  <c r="A64" i="57"/>
  <c r="F63" i="57"/>
  <c r="E63" i="57"/>
  <c r="D63" i="57"/>
  <c r="C63" i="57"/>
  <c r="B63" i="57"/>
  <c r="A63" i="57"/>
  <c r="F62" i="57"/>
  <c r="E62" i="57"/>
  <c r="D62" i="57"/>
  <c r="C62" i="57"/>
  <c r="B62" i="57"/>
  <c r="A62" i="57"/>
  <c r="F61" i="57"/>
  <c r="E61" i="57"/>
  <c r="D61" i="57"/>
  <c r="C61" i="57"/>
  <c r="B61" i="57"/>
  <c r="A61" i="57"/>
  <c r="F60" i="57"/>
  <c r="E60" i="57"/>
  <c r="D60" i="57"/>
  <c r="C60" i="57"/>
  <c r="B60" i="57"/>
  <c r="A60" i="57"/>
  <c r="F59" i="57"/>
  <c r="E59" i="57"/>
  <c r="D59" i="57"/>
  <c r="C59" i="57"/>
  <c r="B59" i="57"/>
  <c r="A59" i="57"/>
  <c r="F58" i="57"/>
  <c r="E58" i="57"/>
  <c r="D58" i="57"/>
  <c r="C58" i="57"/>
  <c r="B58" i="57"/>
  <c r="A58" i="57"/>
  <c r="F57" i="57"/>
  <c r="E57" i="57"/>
  <c r="D57" i="57"/>
  <c r="C57" i="57"/>
  <c r="B57" i="57"/>
  <c r="A57" i="57"/>
  <c r="F56" i="57"/>
  <c r="E56" i="57"/>
  <c r="D56" i="57"/>
  <c r="C56" i="57"/>
  <c r="B56" i="57"/>
  <c r="A56" i="57"/>
  <c r="F55" i="57"/>
  <c r="E55" i="57"/>
  <c r="D55" i="57"/>
  <c r="C55" i="57"/>
  <c r="B55" i="57"/>
  <c r="A55" i="57"/>
  <c r="F54" i="57"/>
  <c r="E54" i="57"/>
  <c r="D54" i="57"/>
  <c r="C54" i="57"/>
  <c r="B54" i="57"/>
  <c r="A54" i="57"/>
  <c r="F53" i="57"/>
  <c r="E53" i="57"/>
  <c r="D53" i="57"/>
  <c r="C53" i="57"/>
  <c r="B53" i="57"/>
  <c r="A53" i="57"/>
  <c r="F52" i="57"/>
  <c r="E52" i="57"/>
  <c r="D52" i="57"/>
  <c r="C52" i="57"/>
  <c r="B52" i="57"/>
  <c r="A52" i="57"/>
  <c r="F51" i="57"/>
  <c r="E51" i="57"/>
  <c r="D51" i="57"/>
  <c r="C51" i="57"/>
  <c r="B51" i="57"/>
  <c r="A51" i="57"/>
  <c r="F50" i="57"/>
  <c r="E50" i="57"/>
  <c r="D50" i="57"/>
  <c r="C50" i="57"/>
  <c r="B50" i="57"/>
  <c r="A50" i="57"/>
  <c r="F49" i="57"/>
  <c r="E49" i="57"/>
  <c r="D49" i="57"/>
  <c r="C49" i="57"/>
  <c r="B49" i="57"/>
  <c r="A49" i="57"/>
  <c r="F48" i="57"/>
  <c r="E48" i="57"/>
  <c r="D48" i="57"/>
  <c r="C48" i="57"/>
  <c r="B48" i="57"/>
  <c r="A48" i="57"/>
  <c r="F47" i="57"/>
  <c r="E47" i="57"/>
  <c r="D47" i="57"/>
  <c r="C47" i="57"/>
  <c r="B47" i="57"/>
  <c r="A47" i="57"/>
  <c r="F46" i="57"/>
  <c r="E46" i="57"/>
  <c r="D46" i="57"/>
  <c r="C46" i="57"/>
  <c r="B46" i="57"/>
  <c r="A46" i="57"/>
  <c r="F45" i="57"/>
  <c r="E45" i="57"/>
  <c r="D45" i="57"/>
  <c r="C45" i="57"/>
  <c r="B45" i="57"/>
  <c r="A45" i="57"/>
  <c r="F44" i="57"/>
  <c r="E44" i="57"/>
  <c r="D44" i="57"/>
  <c r="C44" i="57"/>
  <c r="B44" i="57"/>
  <c r="A44" i="57"/>
  <c r="F43" i="57"/>
  <c r="E43" i="57"/>
  <c r="D43" i="57"/>
  <c r="C43" i="57"/>
  <c r="B43" i="57"/>
  <c r="A43" i="57"/>
  <c r="F42" i="57"/>
  <c r="E42" i="57"/>
  <c r="D42" i="57"/>
  <c r="C42" i="57"/>
  <c r="B42" i="57"/>
  <c r="A42" i="57"/>
  <c r="F41" i="57"/>
  <c r="E41" i="57"/>
  <c r="D41" i="57"/>
  <c r="C41" i="57"/>
  <c r="B41" i="57"/>
  <c r="A41" i="57"/>
  <c r="F40" i="57"/>
  <c r="E40" i="57"/>
  <c r="D40" i="57"/>
  <c r="C40" i="57"/>
  <c r="B40" i="57"/>
  <c r="A40" i="57"/>
  <c r="F39" i="57"/>
  <c r="E39" i="57"/>
  <c r="D39" i="57"/>
  <c r="C39" i="57"/>
  <c r="B39" i="57"/>
  <c r="A39" i="57"/>
  <c r="F38" i="57"/>
  <c r="E38" i="57"/>
  <c r="D38" i="57"/>
  <c r="C38" i="57"/>
  <c r="B38" i="57"/>
  <c r="A38" i="57"/>
  <c r="F37" i="57"/>
  <c r="E37" i="57"/>
  <c r="D37" i="57"/>
  <c r="C37" i="57"/>
  <c r="B37" i="57"/>
  <c r="A37" i="57"/>
  <c r="F36" i="57"/>
  <c r="E36" i="57"/>
  <c r="D36" i="57"/>
  <c r="C36" i="57"/>
  <c r="B36" i="57"/>
  <c r="A36" i="57"/>
  <c r="F35" i="57"/>
  <c r="E35" i="57"/>
  <c r="D35" i="57"/>
  <c r="C35" i="57"/>
  <c r="B35" i="57"/>
  <c r="A35" i="57"/>
  <c r="F34" i="57"/>
  <c r="E34" i="57"/>
  <c r="D34" i="57"/>
  <c r="C34" i="57"/>
  <c r="B34" i="57"/>
  <c r="A34" i="57"/>
  <c r="F33" i="57"/>
  <c r="E33" i="57"/>
  <c r="D33" i="57"/>
  <c r="C33" i="57"/>
  <c r="B33" i="57"/>
  <c r="A33" i="57"/>
  <c r="F32" i="57"/>
  <c r="E32" i="57"/>
  <c r="D32" i="57"/>
  <c r="C32" i="57"/>
  <c r="B32" i="57"/>
  <c r="A32" i="57"/>
  <c r="F31" i="57"/>
  <c r="E31" i="57"/>
  <c r="D31" i="57"/>
  <c r="C31" i="57"/>
  <c r="B31" i="57"/>
  <c r="A31" i="57"/>
  <c r="F30" i="57"/>
  <c r="E30" i="57"/>
  <c r="D30" i="57"/>
  <c r="C30" i="57"/>
  <c r="B30" i="57"/>
  <c r="A30" i="57"/>
  <c r="F29" i="57"/>
  <c r="E29" i="57"/>
  <c r="D29" i="57"/>
  <c r="C29" i="57"/>
  <c r="B29" i="57"/>
  <c r="A29" i="57"/>
  <c r="F28" i="57"/>
  <c r="E28" i="57"/>
  <c r="D28" i="57"/>
  <c r="C28" i="57"/>
  <c r="B28" i="57"/>
  <c r="A28" i="57"/>
  <c r="F27" i="57"/>
  <c r="E27" i="57"/>
  <c r="D27" i="57"/>
  <c r="C27" i="57"/>
  <c r="B27" i="57"/>
  <c r="A27" i="57"/>
  <c r="F26" i="57"/>
  <c r="E26" i="57"/>
  <c r="D26" i="57"/>
  <c r="C26" i="57"/>
  <c r="B26" i="57"/>
  <c r="A26" i="57"/>
  <c r="F25" i="57"/>
  <c r="E25" i="57"/>
  <c r="D25" i="57"/>
  <c r="C25" i="57"/>
  <c r="B25" i="57"/>
  <c r="A25" i="57"/>
  <c r="F24" i="57"/>
  <c r="E24" i="57"/>
  <c r="D24" i="57"/>
  <c r="C24" i="57"/>
  <c r="B24" i="57"/>
  <c r="A24" i="57"/>
  <c r="F23" i="57"/>
  <c r="E23" i="57"/>
  <c r="D23" i="57"/>
  <c r="C23" i="57"/>
  <c r="B23" i="57"/>
  <c r="A23" i="57"/>
  <c r="F22" i="57"/>
  <c r="E22" i="57"/>
  <c r="D22" i="57"/>
  <c r="C22" i="57"/>
  <c r="B22" i="57"/>
  <c r="A22" i="57"/>
  <c r="F21" i="57"/>
  <c r="E21" i="57"/>
  <c r="D21" i="57"/>
  <c r="C21" i="57"/>
  <c r="B21" i="57"/>
  <c r="A21" i="57"/>
  <c r="F20" i="57"/>
  <c r="E20" i="57"/>
  <c r="D20" i="57"/>
  <c r="C20" i="57"/>
  <c r="B20" i="57"/>
  <c r="A20" i="57"/>
  <c r="F19" i="57"/>
  <c r="E19" i="57"/>
  <c r="D19" i="57"/>
  <c r="C19" i="57"/>
  <c r="B19" i="57"/>
  <c r="A19" i="57"/>
  <c r="F18" i="57"/>
  <c r="E18" i="57"/>
  <c r="D18" i="57"/>
  <c r="C18" i="57"/>
  <c r="B18" i="57"/>
  <c r="A18" i="57"/>
  <c r="F17" i="57"/>
  <c r="E17" i="57"/>
  <c r="D17" i="57"/>
  <c r="C17" i="57"/>
  <c r="B17" i="57"/>
  <c r="A17" i="57"/>
  <c r="F16" i="57"/>
  <c r="E16" i="57"/>
  <c r="D16" i="57"/>
  <c r="C16" i="57"/>
  <c r="B16" i="57"/>
  <c r="A16" i="57"/>
  <c r="F15" i="57"/>
  <c r="E15" i="57"/>
  <c r="D15" i="57"/>
  <c r="C15" i="57"/>
  <c r="B15" i="57"/>
  <c r="A15" i="57"/>
  <c r="F14" i="57"/>
  <c r="E14" i="57"/>
  <c r="D14" i="57"/>
  <c r="C14" i="57"/>
  <c r="B14" i="57"/>
  <c r="A14" i="57"/>
  <c r="F13" i="57"/>
  <c r="E13" i="57"/>
  <c r="D13" i="57"/>
  <c r="C13" i="57"/>
  <c r="B13" i="57"/>
  <c r="A13" i="57"/>
  <c r="F12" i="57"/>
  <c r="E12" i="57"/>
  <c r="D12" i="57"/>
  <c r="C12" i="57"/>
  <c r="B12" i="57"/>
  <c r="A12" i="57"/>
  <c r="F11" i="57"/>
  <c r="E11" i="57"/>
  <c r="D11" i="57"/>
  <c r="C11" i="57"/>
  <c r="B11" i="57"/>
  <c r="A11" i="57"/>
  <c r="F10" i="57"/>
  <c r="E10" i="57"/>
  <c r="D10" i="57"/>
  <c r="C10" i="57"/>
  <c r="B10" i="57"/>
  <c r="A10" i="57"/>
  <c r="F9" i="57"/>
  <c r="E9" i="57"/>
  <c r="D9" i="57"/>
  <c r="C9" i="57"/>
  <c r="B9" i="57"/>
  <c r="A9" i="57"/>
  <c r="F8" i="57"/>
  <c r="E8" i="57"/>
  <c r="D8" i="57"/>
  <c r="C8" i="57"/>
  <c r="B8" i="57"/>
  <c r="A8" i="57"/>
  <c r="F7" i="57"/>
  <c r="E7" i="57"/>
  <c r="D7" i="57"/>
  <c r="C7" i="57"/>
  <c r="B7" i="57"/>
  <c r="A7" i="57"/>
  <c r="J15" i="66"/>
  <c r="G15" i="66"/>
  <c r="M14" i="66"/>
  <c r="J14" i="66"/>
  <c r="I14" i="66"/>
  <c r="G14" i="66"/>
  <c r="F14" i="66"/>
  <c r="D14" i="66"/>
  <c r="J13" i="66"/>
  <c r="G13" i="66"/>
  <c r="M12" i="66"/>
  <c r="J12" i="66"/>
  <c r="G12" i="66"/>
  <c r="D12" i="66"/>
  <c r="J11" i="66"/>
  <c r="M10" i="66"/>
  <c r="J10" i="66"/>
  <c r="I10" i="66"/>
  <c r="H10" i="66"/>
  <c r="G10" i="66"/>
  <c r="F10" i="66"/>
  <c r="E10" i="66"/>
  <c r="D10" i="66"/>
  <c r="M9" i="66"/>
  <c r="J9" i="66"/>
  <c r="G9" i="66"/>
  <c r="D9" i="66"/>
  <c r="M8" i="66"/>
  <c r="J8" i="66"/>
  <c r="I8" i="66"/>
  <c r="G8" i="66"/>
  <c r="F8" i="66"/>
  <c r="D8" i="66"/>
  <c r="G6" i="66"/>
  <c r="S106" i="57"/>
  <c r="Q106" i="57"/>
  <c r="S105" i="57"/>
  <c r="AH105" i="57" s="1"/>
  <c r="AJ105" i="57" s="1"/>
  <c r="Q105" i="57"/>
  <c r="AM105" i="57"/>
  <c r="S104" i="57"/>
  <c r="Q104" i="57"/>
  <c r="S103" i="57"/>
  <c r="Q103" i="57"/>
  <c r="AS103" i="57"/>
  <c r="S102" i="57"/>
  <c r="Q102" i="57"/>
  <c r="AP102" i="57"/>
  <c r="S101" i="57"/>
  <c r="Q101" i="57"/>
  <c r="AM101" i="57"/>
  <c r="S100" i="57"/>
  <c r="Q100" i="57"/>
  <c r="S99" i="57"/>
  <c r="Q99" i="57"/>
  <c r="AS99" i="57"/>
  <c r="S98" i="57"/>
  <c r="Q98" i="57"/>
  <c r="S97" i="57"/>
  <c r="Q97" i="57"/>
  <c r="AM97" i="57"/>
  <c r="S96" i="57"/>
  <c r="Q96" i="57"/>
  <c r="S95" i="57"/>
  <c r="Q95" i="57"/>
  <c r="S94" i="57"/>
  <c r="Q94" i="57"/>
  <c r="AP94" i="57"/>
  <c r="S93" i="57"/>
  <c r="Q93" i="57"/>
  <c r="AM93" i="57"/>
  <c r="S92" i="57"/>
  <c r="Q92" i="57"/>
  <c r="S91" i="57"/>
  <c r="Q91" i="57"/>
  <c r="AS91" i="57"/>
  <c r="S90" i="57"/>
  <c r="Q90" i="57"/>
  <c r="AP90" i="57"/>
  <c r="S89" i="57"/>
  <c r="Q89" i="57"/>
  <c r="AM89" i="57"/>
  <c r="S88" i="57"/>
  <c r="Q88" i="57"/>
  <c r="S87" i="57"/>
  <c r="Q87" i="57"/>
  <c r="AS87" i="57"/>
  <c r="S86" i="57"/>
  <c r="Q86" i="57"/>
  <c r="S85" i="57"/>
  <c r="Q85" i="57"/>
  <c r="AM85" i="57"/>
  <c r="S84" i="57"/>
  <c r="Q84" i="57"/>
  <c r="AR84" i="57"/>
  <c r="S83" i="57"/>
  <c r="Q83" i="57"/>
  <c r="AS83" i="57"/>
  <c r="AK83" i="57"/>
  <c r="S82" i="57"/>
  <c r="Q82" i="57"/>
  <c r="S81" i="57"/>
  <c r="Q81" i="57"/>
  <c r="S80" i="57"/>
  <c r="Q80" i="57"/>
  <c r="S79" i="57"/>
  <c r="Q79" i="57"/>
  <c r="S78" i="57"/>
  <c r="AH78" i="57" s="1"/>
  <c r="AJ78" i="57" s="1"/>
  <c r="Q78" i="57"/>
  <c r="S77" i="57"/>
  <c r="Q77" i="57"/>
  <c r="S76" i="57"/>
  <c r="Q76" i="57"/>
  <c r="S75" i="57"/>
  <c r="Q75" i="57"/>
  <c r="S74" i="57"/>
  <c r="Q74" i="57"/>
  <c r="S73" i="57"/>
  <c r="Q73" i="57"/>
  <c r="S72" i="57"/>
  <c r="Q72" i="57"/>
  <c r="S71" i="57"/>
  <c r="Q71" i="57"/>
  <c r="S70" i="57"/>
  <c r="Q70" i="57"/>
  <c r="S69" i="57"/>
  <c r="Q69" i="57"/>
  <c r="S68" i="57"/>
  <c r="Q68" i="57"/>
  <c r="S67" i="57"/>
  <c r="Q67" i="57"/>
  <c r="S66" i="57"/>
  <c r="Q66" i="57"/>
  <c r="S65" i="57"/>
  <c r="Q65" i="57"/>
  <c r="S64" i="57"/>
  <c r="Q64" i="57"/>
  <c r="S63" i="57"/>
  <c r="Q63" i="57"/>
  <c r="S62" i="57"/>
  <c r="Q62" i="57"/>
  <c r="S61" i="57"/>
  <c r="Q61" i="57"/>
  <c r="S60" i="57"/>
  <c r="Q60" i="57"/>
  <c r="S59" i="57"/>
  <c r="Q59" i="57"/>
  <c r="S58" i="57"/>
  <c r="Q58" i="57"/>
  <c r="S57" i="57"/>
  <c r="Q57" i="57"/>
  <c r="S56" i="57"/>
  <c r="Q56" i="57"/>
  <c r="S55" i="57"/>
  <c r="Q55" i="57"/>
  <c r="S54" i="57"/>
  <c r="Q54" i="57"/>
  <c r="AP54" i="57"/>
  <c r="S53" i="57"/>
  <c r="Q53" i="57"/>
  <c r="S52" i="57"/>
  <c r="Q52" i="57"/>
  <c r="S51" i="57"/>
  <c r="Q51" i="57"/>
  <c r="AG51" i="57" s="1"/>
  <c r="S50" i="57"/>
  <c r="Q50" i="57"/>
  <c r="AP50" i="57"/>
  <c r="S49" i="57"/>
  <c r="Q49" i="57"/>
  <c r="S48" i="57"/>
  <c r="Q48" i="57"/>
  <c r="S47" i="57"/>
  <c r="Q47" i="57"/>
  <c r="S46" i="57"/>
  <c r="Q46" i="57"/>
  <c r="S45" i="57"/>
  <c r="Q45" i="57"/>
  <c r="S44" i="57"/>
  <c r="Q44" i="57"/>
  <c r="S43" i="57"/>
  <c r="Q43" i="57"/>
  <c r="S42" i="57"/>
  <c r="Q42" i="57"/>
  <c r="S41" i="57"/>
  <c r="Q41" i="57"/>
  <c r="S40" i="57"/>
  <c r="Q40" i="57"/>
  <c r="S39" i="57"/>
  <c r="Q39" i="57"/>
  <c r="S38" i="57"/>
  <c r="Q38" i="57"/>
  <c r="S37" i="57"/>
  <c r="Q37" i="57"/>
  <c r="S36" i="57"/>
  <c r="Q36" i="57"/>
  <c r="S35" i="57"/>
  <c r="Q35" i="57"/>
  <c r="S34" i="57"/>
  <c r="Q34" i="57"/>
  <c r="AG34" i="57" s="1"/>
  <c r="AL34" i="57"/>
  <c r="S33" i="57"/>
  <c r="Q33" i="57"/>
  <c r="S32" i="57"/>
  <c r="Q32" i="57"/>
  <c r="S31" i="57"/>
  <c r="Q31" i="57"/>
  <c r="S30" i="57"/>
  <c r="Q30" i="57"/>
  <c r="AL30" i="57"/>
  <c r="S29" i="57"/>
  <c r="AH29" i="57" s="1"/>
  <c r="AJ29" i="57" s="1"/>
  <c r="Q29" i="57"/>
  <c r="S28" i="57"/>
  <c r="Q28" i="57"/>
  <c r="S27" i="57"/>
  <c r="Q27" i="57"/>
  <c r="S26" i="57"/>
  <c r="Q26" i="57"/>
  <c r="AL26" i="57"/>
  <c r="S25" i="57"/>
  <c r="Q25" i="57"/>
  <c r="S24" i="57"/>
  <c r="Q24" i="57"/>
  <c r="S23" i="57"/>
  <c r="Q23" i="57"/>
  <c r="S22" i="57"/>
  <c r="Q22" i="57"/>
  <c r="S21" i="57"/>
  <c r="Q21" i="57"/>
  <c r="S20" i="57"/>
  <c r="Q20" i="57"/>
  <c r="S19" i="57"/>
  <c r="Q19" i="57"/>
  <c r="S18" i="57"/>
  <c r="Q18" i="57"/>
  <c r="AL18" i="57"/>
  <c r="S17" i="57"/>
  <c r="Q17" i="57"/>
  <c r="S16" i="57"/>
  <c r="Q16" i="57"/>
  <c r="S15" i="57"/>
  <c r="Q15" i="57"/>
  <c r="S14" i="57"/>
  <c r="Q14" i="57"/>
  <c r="AL14" i="57"/>
  <c r="S13" i="57"/>
  <c r="Q13" i="57"/>
  <c r="S12" i="57"/>
  <c r="Q12" i="57"/>
  <c r="S11" i="57"/>
  <c r="Q11" i="57"/>
  <c r="S10" i="57"/>
  <c r="Q10" i="57"/>
  <c r="L107" i="57"/>
  <c r="AP108" i="57" s="1"/>
  <c r="H107" i="57"/>
  <c r="S9" i="57"/>
  <c r="Q9" i="57"/>
  <c r="M107" i="57"/>
  <c r="I107" i="57"/>
  <c r="S8" i="57"/>
  <c r="Q8" i="57"/>
  <c r="S7" i="57"/>
  <c r="Q7" i="57"/>
  <c r="AO6" i="57"/>
  <c r="AE106" i="57"/>
  <c r="AF106" i="57" s="1"/>
  <c r="AH106" i="57" s="1"/>
  <c r="AJ106" i="57" s="1"/>
  <c r="AC106" i="57"/>
  <c r="AD106" i="57" s="1"/>
  <c r="AB106" i="57"/>
  <c r="AS106" i="57" s="1"/>
  <c r="AA106" i="57"/>
  <c r="AR106" i="57" s="1"/>
  <c r="Z106" i="57"/>
  <c r="AQ106" i="57" s="1"/>
  <c r="Y106" i="57"/>
  <c r="X106" i="57"/>
  <c r="AO106" i="57" s="1"/>
  <c r="W106" i="57"/>
  <c r="AN106" i="57" s="1"/>
  <c r="V106" i="57"/>
  <c r="AM106" i="57" s="1"/>
  <c r="U106" i="57"/>
  <c r="T106" i="57"/>
  <c r="AK106" i="57" s="1"/>
  <c r="AE105" i="57"/>
  <c r="AF105" i="57" s="1"/>
  <c r="AD105" i="57"/>
  <c r="AC105" i="57"/>
  <c r="AB105" i="57"/>
  <c r="AS105" i="57" s="1"/>
  <c r="AA105" i="57"/>
  <c r="AR105" i="57" s="1"/>
  <c r="Z105" i="57"/>
  <c r="Y105" i="57"/>
  <c r="AP105" i="57" s="1"/>
  <c r="X105" i="57"/>
  <c r="AO105" i="57" s="1"/>
  <c r="W105" i="57"/>
  <c r="AN105" i="57" s="1"/>
  <c r="V105" i="57"/>
  <c r="U105" i="57"/>
  <c r="AL105" i="57" s="1"/>
  <c r="T105" i="57"/>
  <c r="AK105" i="57" s="1"/>
  <c r="AB104" i="57"/>
  <c r="AS104" i="57" s="1"/>
  <c r="AA104" i="57"/>
  <c r="Z104" i="57"/>
  <c r="AQ104" i="57" s="1"/>
  <c r="Y104" i="57"/>
  <c r="AP104" i="57" s="1"/>
  <c r="X104" i="57"/>
  <c r="AO104" i="57" s="1"/>
  <c r="W104" i="57"/>
  <c r="V104" i="57"/>
  <c r="AM104" i="57" s="1"/>
  <c r="U104" i="57"/>
  <c r="AL104" i="57" s="1"/>
  <c r="T104" i="57"/>
  <c r="AK104" i="57" s="1"/>
  <c r="AB103" i="57"/>
  <c r="AA103" i="57"/>
  <c r="AR103" i="57" s="1"/>
  <c r="Z103" i="57"/>
  <c r="AQ103" i="57" s="1"/>
  <c r="Y103" i="57"/>
  <c r="AP103" i="57" s="1"/>
  <c r="X103" i="57"/>
  <c r="W103" i="57"/>
  <c r="AN103" i="57" s="1"/>
  <c r="V103" i="57"/>
  <c r="AM103" i="57" s="1"/>
  <c r="U103" i="57"/>
  <c r="AL103" i="57" s="1"/>
  <c r="T103" i="57"/>
  <c r="AF102" i="57"/>
  <c r="AE102" i="57"/>
  <c r="AC102" i="57"/>
  <c r="AD102" i="57" s="1"/>
  <c r="AB102" i="57"/>
  <c r="AS102" i="57" s="1"/>
  <c r="AA102" i="57"/>
  <c r="AR102" i="57" s="1"/>
  <c r="Z102" i="57"/>
  <c r="AQ102" i="57" s="1"/>
  <c r="Y102" i="57"/>
  <c r="X102" i="57"/>
  <c r="AO102" i="57" s="1"/>
  <c r="W102" i="57"/>
  <c r="AN102" i="57" s="1"/>
  <c r="V102" i="57"/>
  <c r="AM102" i="57" s="1"/>
  <c r="U102" i="57"/>
  <c r="T102" i="57"/>
  <c r="AK102" i="57" s="1"/>
  <c r="AB101" i="57"/>
  <c r="AS101" i="57" s="1"/>
  <c r="AA101" i="57"/>
  <c r="AR101" i="57" s="1"/>
  <c r="Z101" i="57"/>
  <c r="Y101" i="57"/>
  <c r="AP101" i="57" s="1"/>
  <c r="X101" i="57"/>
  <c r="AO101" i="57" s="1"/>
  <c r="W101" i="57"/>
  <c r="AN101" i="57" s="1"/>
  <c r="V101" i="57"/>
  <c r="U101" i="57"/>
  <c r="AL101" i="57" s="1"/>
  <c r="T101" i="57"/>
  <c r="AK101" i="57" s="1"/>
  <c r="AB100" i="57"/>
  <c r="AS100" i="57" s="1"/>
  <c r="AA100" i="57"/>
  <c r="Z100" i="57"/>
  <c r="AQ100" i="57" s="1"/>
  <c r="Y100" i="57"/>
  <c r="AP100" i="57" s="1"/>
  <c r="X100" i="57"/>
  <c r="AO100" i="57" s="1"/>
  <c r="W100" i="57"/>
  <c r="V100" i="57"/>
  <c r="AM100" i="57" s="1"/>
  <c r="U100" i="57"/>
  <c r="AL100" i="57" s="1"/>
  <c r="T100" i="57"/>
  <c r="AK100" i="57" s="1"/>
  <c r="AB99" i="57"/>
  <c r="AA99" i="57"/>
  <c r="AR99" i="57" s="1"/>
  <c r="Z99" i="57"/>
  <c r="AQ99" i="57" s="1"/>
  <c r="Y99" i="57"/>
  <c r="AP99" i="57" s="1"/>
  <c r="X99" i="57"/>
  <c r="W99" i="57"/>
  <c r="AN99" i="57" s="1"/>
  <c r="V99" i="57"/>
  <c r="AM99" i="57" s="1"/>
  <c r="U99" i="57"/>
  <c r="AL99" i="57" s="1"/>
  <c r="T99" i="57"/>
  <c r="AP98" i="57"/>
  <c r="AB98" i="57"/>
  <c r="AS98" i="57" s="1"/>
  <c r="AA98" i="57"/>
  <c r="AR98" i="57" s="1"/>
  <c r="Z98" i="57"/>
  <c r="AQ98" i="57" s="1"/>
  <c r="Y98" i="57"/>
  <c r="X98" i="57"/>
  <c r="AO98" i="57" s="1"/>
  <c r="W98" i="57"/>
  <c r="AN98" i="57" s="1"/>
  <c r="V98" i="57"/>
  <c r="AM98" i="57" s="1"/>
  <c r="U98" i="57"/>
  <c r="T98" i="57"/>
  <c r="AK98" i="57" s="1"/>
  <c r="AB97" i="57"/>
  <c r="AS97" i="57" s="1"/>
  <c r="AA97" i="57"/>
  <c r="AR97" i="57" s="1"/>
  <c r="Z97" i="57"/>
  <c r="Y97" i="57"/>
  <c r="AP97" i="57" s="1"/>
  <c r="X97" i="57"/>
  <c r="AO97" i="57" s="1"/>
  <c r="W97" i="57"/>
  <c r="AN97" i="57" s="1"/>
  <c r="V97" i="57"/>
  <c r="U97" i="57"/>
  <c r="AL97" i="57" s="1"/>
  <c r="T97" i="57"/>
  <c r="AK97" i="57" s="1"/>
  <c r="AB96" i="57"/>
  <c r="AS96" i="57" s="1"/>
  <c r="AA96" i="57"/>
  <c r="AR96" i="57" s="1"/>
  <c r="Z96" i="57"/>
  <c r="AQ96" i="57" s="1"/>
  <c r="Y96" i="57"/>
  <c r="AP96" i="57" s="1"/>
  <c r="X96" i="57"/>
  <c r="AO96" i="57" s="1"/>
  <c r="W96" i="57"/>
  <c r="AN96" i="57" s="1"/>
  <c r="V96" i="57"/>
  <c r="AM96" i="57" s="1"/>
  <c r="U96" i="57"/>
  <c r="AL96" i="57" s="1"/>
  <c r="T96" i="57"/>
  <c r="AK96" i="57" s="1"/>
  <c r="AS95" i="57"/>
  <c r="AB95" i="57"/>
  <c r="AA95" i="57"/>
  <c r="AR95" i="57" s="1"/>
  <c r="Z95" i="57"/>
  <c r="AQ95" i="57" s="1"/>
  <c r="Y95" i="57"/>
  <c r="AP95" i="57" s="1"/>
  <c r="X95" i="57"/>
  <c r="AO95" i="57" s="1"/>
  <c r="W95" i="57"/>
  <c r="AN95" i="57" s="1"/>
  <c r="V95" i="57"/>
  <c r="AM95" i="57" s="1"/>
  <c r="U95" i="57"/>
  <c r="AL95" i="57" s="1"/>
  <c r="T95" i="57"/>
  <c r="AK95" i="57" s="1"/>
  <c r="AB94" i="57"/>
  <c r="AS94" i="57" s="1"/>
  <c r="AA94" i="57"/>
  <c r="AR94" i="57" s="1"/>
  <c r="Z94" i="57"/>
  <c r="AQ94" i="57" s="1"/>
  <c r="Y94" i="57"/>
  <c r="X94" i="57"/>
  <c r="AO94" i="57" s="1"/>
  <c r="W94" i="57"/>
  <c r="AN94" i="57" s="1"/>
  <c r="V94" i="57"/>
  <c r="AM94" i="57" s="1"/>
  <c r="U94" i="57"/>
  <c r="T94" i="57"/>
  <c r="AK94" i="57" s="1"/>
  <c r="AB93" i="57"/>
  <c r="AS93" i="57" s="1"/>
  <c r="AA93" i="57"/>
  <c r="AR93" i="57" s="1"/>
  <c r="Z93" i="57"/>
  <c r="Y93" i="57"/>
  <c r="AP93" i="57" s="1"/>
  <c r="X93" i="57"/>
  <c r="AO93" i="57" s="1"/>
  <c r="W93" i="57"/>
  <c r="AN93" i="57" s="1"/>
  <c r="V93" i="57"/>
  <c r="U93" i="57"/>
  <c r="AL93" i="57" s="1"/>
  <c r="T93" i="57"/>
  <c r="AK93" i="57" s="1"/>
  <c r="AB92" i="57"/>
  <c r="AS92" i="57" s="1"/>
  <c r="AA92" i="57"/>
  <c r="Z92" i="57"/>
  <c r="AQ92" i="57" s="1"/>
  <c r="Y92" i="57"/>
  <c r="AP92" i="57" s="1"/>
  <c r="X92" i="57"/>
  <c r="AO92" i="57" s="1"/>
  <c r="W92" i="57"/>
  <c r="V92" i="57"/>
  <c r="AM92" i="57" s="1"/>
  <c r="U92" i="57"/>
  <c r="AL92" i="57" s="1"/>
  <c r="T92" i="57"/>
  <c r="AK92" i="57" s="1"/>
  <c r="AB91" i="57"/>
  <c r="AA91" i="57"/>
  <c r="AR91" i="57" s="1"/>
  <c r="Z91" i="57"/>
  <c r="AQ91" i="57" s="1"/>
  <c r="Y91" i="57"/>
  <c r="AP91" i="57" s="1"/>
  <c r="X91" i="57"/>
  <c r="W91" i="57"/>
  <c r="AN91" i="57" s="1"/>
  <c r="V91" i="57"/>
  <c r="AM91" i="57" s="1"/>
  <c r="U91" i="57"/>
  <c r="AL91" i="57" s="1"/>
  <c r="T91" i="57"/>
  <c r="AB90" i="57"/>
  <c r="AS90" i="57" s="1"/>
  <c r="AA90" i="57"/>
  <c r="AR90" i="57" s="1"/>
  <c r="Z90" i="57"/>
  <c r="AQ90" i="57" s="1"/>
  <c r="Y90" i="57"/>
  <c r="X90" i="57"/>
  <c r="AO90" i="57" s="1"/>
  <c r="W90" i="57"/>
  <c r="AN90" i="57" s="1"/>
  <c r="V90" i="57"/>
  <c r="AM90" i="57" s="1"/>
  <c r="U90" i="57"/>
  <c r="T90" i="57"/>
  <c r="AK90" i="57" s="1"/>
  <c r="AB89" i="57"/>
  <c r="AS89" i="57" s="1"/>
  <c r="AA89" i="57"/>
  <c r="AR89" i="57" s="1"/>
  <c r="Z89" i="57"/>
  <c r="Y89" i="57"/>
  <c r="AP89" i="57" s="1"/>
  <c r="X89" i="57"/>
  <c r="AO89" i="57" s="1"/>
  <c r="W89" i="57"/>
  <c r="AN89" i="57" s="1"/>
  <c r="V89" i="57"/>
  <c r="U89" i="57"/>
  <c r="AL89" i="57" s="1"/>
  <c r="T89" i="57"/>
  <c r="AK89" i="57" s="1"/>
  <c r="AB88" i="57"/>
  <c r="AS88" i="57" s="1"/>
  <c r="AA88" i="57"/>
  <c r="Z88" i="57"/>
  <c r="AQ88" i="57" s="1"/>
  <c r="Y88" i="57"/>
  <c r="AP88" i="57" s="1"/>
  <c r="X88" i="57"/>
  <c r="AO88" i="57" s="1"/>
  <c r="W88" i="57"/>
  <c r="V88" i="57"/>
  <c r="AM88" i="57" s="1"/>
  <c r="U88" i="57"/>
  <c r="AL88" i="57" s="1"/>
  <c r="T88" i="57"/>
  <c r="AK88" i="57" s="1"/>
  <c r="AB87" i="57"/>
  <c r="AA87" i="57"/>
  <c r="AR87" i="57" s="1"/>
  <c r="Z87" i="57"/>
  <c r="AQ87" i="57" s="1"/>
  <c r="Y87" i="57"/>
  <c r="AP87" i="57" s="1"/>
  <c r="X87" i="57"/>
  <c r="W87" i="57"/>
  <c r="AN87" i="57" s="1"/>
  <c r="V87" i="57"/>
  <c r="AM87" i="57" s="1"/>
  <c r="U87" i="57"/>
  <c r="AL87" i="57" s="1"/>
  <c r="T87" i="57"/>
  <c r="AS86" i="57"/>
  <c r="AK86" i="57"/>
  <c r="AB86" i="57"/>
  <c r="AA86" i="57"/>
  <c r="AR86" i="57" s="1"/>
  <c r="Z86" i="57"/>
  <c r="AQ86" i="57" s="1"/>
  <c r="Y86" i="57"/>
  <c r="X86" i="57"/>
  <c r="AO86" i="57" s="1"/>
  <c r="W86" i="57"/>
  <c r="AN86" i="57" s="1"/>
  <c r="V86" i="57"/>
  <c r="AM86" i="57" s="1"/>
  <c r="U86" i="57"/>
  <c r="T86" i="57"/>
  <c r="AL85" i="57"/>
  <c r="AB85" i="57"/>
  <c r="AS85" i="57" s="1"/>
  <c r="AA85" i="57"/>
  <c r="AR85" i="57" s="1"/>
  <c r="Z85" i="57"/>
  <c r="Y85" i="57"/>
  <c r="AP85" i="57" s="1"/>
  <c r="X85" i="57"/>
  <c r="AO85" i="57" s="1"/>
  <c r="W85" i="57"/>
  <c r="AN85" i="57" s="1"/>
  <c r="V85" i="57"/>
  <c r="U85" i="57"/>
  <c r="T85" i="57"/>
  <c r="AK85" i="57" s="1"/>
  <c r="AB84" i="57"/>
  <c r="AS84" i="57" s="1"/>
  <c r="AA84" i="57"/>
  <c r="Z84" i="57"/>
  <c r="AQ84" i="57" s="1"/>
  <c r="Y84" i="57"/>
  <c r="AP84" i="57" s="1"/>
  <c r="X84" i="57"/>
  <c r="AO84" i="57" s="1"/>
  <c r="W84" i="57"/>
  <c r="V84" i="57"/>
  <c r="AM84" i="57" s="1"/>
  <c r="U84" i="57"/>
  <c r="AL84" i="57" s="1"/>
  <c r="T84" i="57"/>
  <c r="AK84" i="57" s="1"/>
  <c r="AO83" i="57"/>
  <c r="AB83" i="57"/>
  <c r="AA83" i="57"/>
  <c r="AR83" i="57" s="1"/>
  <c r="Z83" i="57"/>
  <c r="AQ83" i="57" s="1"/>
  <c r="Y83" i="57"/>
  <c r="AP83" i="57" s="1"/>
  <c r="X83" i="57"/>
  <c r="W83" i="57"/>
  <c r="AN83" i="57" s="1"/>
  <c r="V83" i="57"/>
  <c r="AM83" i="57" s="1"/>
  <c r="U83" i="57"/>
  <c r="AL83" i="57" s="1"/>
  <c r="T83" i="57"/>
  <c r="AS82" i="57"/>
  <c r="AB82" i="57"/>
  <c r="AA82" i="57"/>
  <c r="AR82" i="57" s="1"/>
  <c r="Z82" i="57"/>
  <c r="AQ82" i="57" s="1"/>
  <c r="Y82" i="57"/>
  <c r="X82" i="57"/>
  <c r="AO82" i="57" s="1"/>
  <c r="W82" i="57"/>
  <c r="AN82" i="57" s="1"/>
  <c r="V82" i="57"/>
  <c r="AM82" i="57" s="1"/>
  <c r="U82" i="57"/>
  <c r="T82" i="57"/>
  <c r="AK82" i="57" s="1"/>
  <c r="AB81" i="57"/>
  <c r="AS81" i="57" s="1"/>
  <c r="AA81" i="57"/>
  <c r="AR81" i="57" s="1"/>
  <c r="Z81" i="57"/>
  <c r="Y81" i="57"/>
  <c r="AP81" i="57" s="1"/>
  <c r="X81" i="57"/>
  <c r="AO81" i="57" s="1"/>
  <c r="W81" i="57"/>
  <c r="AN81" i="57" s="1"/>
  <c r="V81" i="57"/>
  <c r="U81" i="57"/>
  <c r="AL81" i="57" s="1"/>
  <c r="T81" i="57"/>
  <c r="AK81" i="57" s="1"/>
  <c r="AB80" i="57"/>
  <c r="AS80" i="57" s="1"/>
  <c r="AA80" i="57"/>
  <c r="Z80" i="57"/>
  <c r="AQ80" i="57" s="1"/>
  <c r="Y80" i="57"/>
  <c r="AP80" i="57" s="1"/>
  <c r="X80" i="57"/>
  <c r="AO80" i="57" s="1"/>
  <c r="W80" i="57"/>
  <c r="V80" i="57"/>
  <c r="AM80" i="57" s="1"/>
  <c r="U80" i="57"/>
  <c r="AL80" i="57" s="1"/>
  <c r="T80" i="57"/>
  <c r="AK80" i="57" s="1"/>
  <c r="AB79" i="57"/>
  <c r="AA79" i="57"/>
  <c r="AR79" i="57" s="1"/>
  <c r="Z79" i="57"/>
  <c r="AQ79" i="57" s="1"/>
  <c r="Y79" i="57"/>
  <c r="AP79" i="57" s="1"/>
  <c r="X79" i="57"/>
  <c r="W79" i="57"/>
  <c r="AN79" i="57" s="1"/>
  <c r="V79" i="57"/>
  <c r="AM79" i="57" s="1"/>
  <c r="U79" i="57"/>
  <c r="AL79" i="57" s="1"/>
  <c r="T79" i="57"/>
  <c r="AE78" i="57"/>
  <c r="AF78" i="57" s="1"/>
  <c r="AD78" i="57"/>
  <c r="AC78" i="57"/>
  <c r="AB78" i="57"/>
  <c r="AS78" i="57" s="1"/>
  <c r="AA78" i="57"/>
  <c r="AR78" i="57" s="1"/>
  <c r="Z78" i="57"/>
  <c r="AQ78" i="57" s="1"/>
  <c r="Y78" i="57"/>
  <c r="X78" i="57"/>
  <c r="AO78" i="57" s="1"/>
  <c r="W78" i="57"/>
  <c r="AN78" i="57" s="1"/>
  <c r="V78" i="57"/>
  <c r="AM78" i="57" s="1"/>
  <c r="U78" i="57"/>
  <c r="T78" i="57"/>
  <c r="AK78" i="57" s="1"/>
  <c r="AN77" i="57"/>
  <c r="AB77" i="57"/>
  <c r="AS77" i="57" s="1"/>
  <c r="AA77" i="57"/>
  <c r="AR77" i="57" s="1"/>
  <c r="Z77" i="57"/>
  <c r="Y77" i="57"/>
  <c r="AP77" i="57" s="1"/>
  <c r="X77" i="57"/>
  <c r="AO77" i="57" s="1"/>
  <c r="W77" i="57"/>
  <c r="V77" i="57"/>
  <c r="U77" i="57"/>
  <c r="AL77" i="57" s="1"/>
  <c r="T77" i="57"/>
  <c r="AK77" i="57" s="1"/>
  <c r="AB76" i="57"/>
  <c r="AS76" i="57" s="1"/>
  <c r="AA76" i="57"/>
  <c r="AR76" i="57" s="1"/>
  <c r="Z76" i="57"/>
  <c r="AQ76" i="57" s="1"/>
  <c r="Y76" i="57"/>
  <c r="AP76" i="57" s="1"/>
  <c r="X76" i="57"/>
  <c r="AO76" i="57" s="1"/>
  <c r="W76" i="57"/>
  <c r="AN76" i="57" s="1"/>
  <c r="V76" i="57"/>
  <c r="AM76" i="57" s="1"/>
  <c r="U76" i="57"/>
  <c r="AL76" i="57" s="1"/>
  <c r="T76" i="57"/>
  <c r="AK76" i="57" s="1"/>
  <c r="AB75" i="57"/>
  <c r="AA75" i="57"/>
  <c r="AR75" i="57" s="1"/>
  <c r="Z75" i="57"/>
  <c r="AQ75" i="57" s="1"/>
  <c r="Y75" i="57"/>
  <c r="AP75" i="57" s="1"/>
  <c r="X75" i="57"/>
  <c r="W75" i="57"/>
  <c r="AN75" i="57" s="1"/>
  <c r="V75" i="57"/>
  <c r="AM75" i="57" s="1"/>
  <c r="U75" i="57"/>
  <c r="AL75" i="57" s="1"/>
  <c r="T75" i="57"/>
  <c r="AB74" i="57"/>
  <c r="AS74" i="57" s="1"/>
  <c r="AA74" i="57"/>
  <c r="AR74" i="57" s="1"/>
  <c r="Z74" i="57"/>
  <c r="AQ74" i="57" s="1"/>
  <c r="Y74" i="57"/>
  <c r="X74" i="57"/>
  <c r="AO74" i="57" s="1"/>
  <c r="W74" i="57"/>
  <c r="AN74" i="57" s="1"/>
  <c r="V74" i="57"/>
  <c r="AM74" i="57" s="1"/>
  <c r="U74" i="57"/>
  <c r="T74" i="57"/>
  <c r="AK74" i="57" s="1"/>
  <c r="AN73" i="57"/>
  <c r="AB73" i="57"/>
  <c r="AS73" i="57" s="1"/>
  <c r="AA73" i="57"/>
  <c r="AR73" i="57" s="1"/>
  <c r="Z73" i="57"/>
  <c r="Y73" i="57"/>
  <c r="AP73" i="57" s="1"/>
  <c r="X73" i="57"/>
  <c r="AO73" i="57" s="1"/>
  <c r="W73" i="57"/>
  <c r="V73" i="57"/>
  <c r="U73" i="57"/>
  <c r="AL73" i="57" s="1"/>
  <c r="T73" i="57"/>
  <c r="AK73" i="57" s="1"/>
  <c r="AB72" i="57"/>
  <c r="AS72" i="57" s="1"/>
  <c r="AA72" i="57"/>
  <c r="AR72" i="57" s="1"/>
  <c r="Z72" i="57"/>
  <c r="AQ72" i="57" s="1"/>
  <c r="Y72" i="57"/>
  <c r="AP72" i="57" s="1"/>
  <c r="X72" i="57"/>
  <c r="AO72" i="57" s="1"/>
  <c r="W72" i="57"/>
  <c r="AN72" i="57" s="1"/>
  <c r="V72" i="57"/>
  <c r="AM72" i="57" s="1"/>
  <c r="U72" i="57"/>
  <c r="AL72" i="57" s="1"/>
  <c r="T72" i="57"/>
  <c r="AK72" i="57" s="1"/>
  <c r="AB71" i="57"/>
  <c r="AS71" i="57" s="1"/>
  <c r="AA71" i="57"/>
  <c r="AR71" i="57" s="1"/>
  <c r="Z71" i="57"/>
  <c r="AQ71" i="57" s="1"/>
  <c r="Y71" i="57"/>
  <c r="AP71" i="57" s="1"/>
  <c r="X71" i="57"/>
  <c r="AO71" i="57" s="1"/>
  <c r="W71" i="57"/>
  <c r="AN71" i="57" s="1"/>
  <c r="V71" i="57"/>
  <c r="AM71" i="57" s="1"/>
  <c r="U71" i="57"/>
  <c r="AL71" i="57" s="1"/>
  <c r="T71" i="57"/>
  <c r="AK71" i="57" s="1"/>
  <c r="AB70" i="57"/>
  <c r="AS70" i="57" s="1"/>
  <c r="AA70" i="57"/>
  <c r="AR70" i="57" s="1"/>
  <c r="Z70" i="57"/>
  <c r="AQ70" i="57" s="1"/>
  <c r="Y70" i="57"/>
  <c r="AP70" i="57" s="1"/>
  <c r="X70" i="57"/>
  <c r="AO70" i="57" s="1"/>
  <c r="W70" i="57"/>
  <c r="AN70" i="57" s="1"/>
  <c r="V70" i="57"/>
  <c r="AM70" i="57" s="1"/>
  <c r="U70" i="57"/>
  <c r="AL70" i="57" s="1"/>
  <c r="T70" i="57"/>
  <c r="AK70" i="57" s="1"/>
  <c r="AN69" i="57"/>
  <c r="AB69" i="57"/>
  <c r="AS69" i="57" s="1"/>
  <c r="AA69" i="57"/>
  <c r="AR69" i="57" s="1"/>
  <c r="Z69" i="57"/>
  <c r="AQ69" i="57" s="1"/>
  <c r="Y69" i="57"/>
  <c r="AP69" i="57" s="1"/>
  <c r="X69" i="57"/>
  <c r="AO69" i="57" s="1"/>
  <c r="W69" i="57"/>
  <c r="V69" i="57"/>
  <c r="AM69" i="57" s="1"/>
  <c r="U69" i="57"/>
  <c r="AL69" i="57" s="1"/>
  <c r="T69" i="57"/>
  <c r="AK69" i="57" s="1"/>
  <c r="AB68" i="57"/>
  <c r="AS68" i="57" s="1"/>
  <c r="AA68" i="57"/>
  <c r="AR68" i="57" s="1"/>
  <c r="Z68" i="57"/>
  <c r="AQ68" i="57" s="1"/>
  <c r="Y68" i="57"/>
  <c r="AP68" i="57" s="1"/>
  <c r="X68" i="57"/>
  <c r="AO68" i="57" s="1"/>
  <c r="W68" i="57"/>
  <c r="AN68" i="57" s="1"/>
  <c r="V68" i="57"/>
  <c r="AM68" i="57" s="1"/>
  <c r="U68" i="57"/>
  <c r="AL68" i="57" s="1"/>
  <c r="T68" i="57"/>
  <c r="AK68" i="57" s="1"/>
  <c r="AB67" i="57"/>
  <c r="AS67" i="57" s="1"/>
  <c r="AA67" i="57"/>
  <c r="AR67" i="57" s="1"/>
  <c r="Z67" i="57"/>
  <c r="AQ67" i="57" s="1"/>
  <c r="Y67" i="57"/>
  <c r="AP67" i="57" s="1"/>
  <c r="X67" i="57"/>
  <c r="AO67" i="57" s="1"/>
  <c r="W67" i="57"/>
  <c r="AN67" i="57" s="1"/>
  <c r="V67" i="57"/>
  <c r="AM67" i="57" s="1"/>
  <c r="U67" i="57"/>
  <c r="AL67" i="57" s="1"/>
  <c r="T67" i="57"/>
  <c r="AK67" i="57" s="1"/>
  <c r="AB66" i="57"/>
  <c r="AS66" i="57" s="1"/>
  <c r="AA66" i="57"/>
  <c r="AR66" i="57" s="1"/>
  <c r="Z66" i="57"/>
  <c r="AQ66" i="57" s="1"/>
  <c r="Y66" i="57"/>
  <c r="X66" i="57"/>
  <c r="AO66" i="57" s="1"/>
  <c r="W66" i="57"/>
  <c r="AN66" i="57" s="1"/>
  <c r="V66" i="57"/>
  <c r="AM66" i="57" s="1"/>
  <c r="U66" i="57"/>
  <c r="T66" i="57"/>
  <c r="AK66" i="57" s="1"/>
  <c r="AN65" i="57"/>
  <c r="AB65" i="57"/>
  <c r="AS65" i="57" s="1"/>
  <c r="AA65" i="57"/>
  <c r="AR65" i="57" s="1"/>
  <c r="Z65" i="57"/>
  <c r="Y65" i="57"/>
  <c r="AP65" i="57" s="1"/>
  <c r="X65" i="57"/>
  <c r="AO65" i="57" s="1"/>
  <c r="W65" i="57"/>
  <c r="V65" i="57"/>
  <c r="U65" i="57"/>
  <c r="AL65" i="57" s="1"/>
  <c r="T65" i="57"/>
  <c r="AK65" i="57" s="1"/>
  <c r="AB64" i="57"/>
  <c r="AS64" i="57" s="1"/>
  <c r="AA64" i="57"/>
  <c r="AR64" i="57" s="1"/>
  <c r="Z64" i="57"/>
  <c r="AQ64" i="57" s="1"/>
  <c r="Y64" i="57"/>
  <c r="AP64" i="57" s="1"/>
  <c r="X64" i="57"/>
  <c r="AO64" i="57" s="1"/>
  <c r="W64" i="57"/>
  <c r="AN64" i="57" s="1"/>
  <c r="V64" i="57"/>
  <c r="AM64" i="57" s="1"/>
  <c r="U64" i="57"/>
  <c r="AL64" i="57" s="1"/>
  <c r="T64" i="57"/>
  <c r="AK64" i="57" s="1"/>
  <c r="AB63" i="57"/>
  <c r="AS63" i="57" s="1"/>
  <c r="AA63" i="57"/>
  <c r="AR63" i="57" s="1"/>
  <c r="Z63" i="57"/>
  <c r="AQ63" i="57" s="1"/>
  <c r="Y63" i="57"/>
  <c r="AP63" i="57" s="1"/>
  <c r="X63" i="57"/>
  <c r="AO63" i="57" s="1"/>
  <c r="W63" i="57"/>
  <c r="AN63" i="57" s="1"/>
  <c r="V63" i="57"/>
  <c r="AM63" i="57" s="1"/>
  <c r="U63" i="57"/>
  <c r="AL63" i="57" s="1"/>
  <c r="T63" i="57"/>
  <c r="AK63" i="57" s="1"/>
  <c r="AB62" i="57"/>
  <c r="AS62" i="57" s="1"/>
  <c r="AA62" i="57"/>
  <c r="AR62" i="57" s="1"/>
  <c r="Z62" i="57"/>
  <c r="AQ62" i="57" s="1"/>
  <c r="Y62" i="57"/>
  <c r="AP62" i="57" s="1"/>
  <c r="X62" i="57"/>
  <c r="AO62" i="57" s="1"/>
  <c r="W62" i="57"/>
  <c r="AN62" i="57" s="1"/>
  <c r="V62" i="57"/>
  <c r="AM62" i="57" s="1"/>
  <c r="U62" i="57"/>
  <c r="AL62" i="57" s="1"/>
  <c r="T62" i="57"/>
  <c r="AK62" i="57" s="1"/>
  <c r="AN61" i="57"/>
  <c r="AB61" i="57"/>
  <c r="AS61" i="57" s="1"/>
  <c r="AA61" i="57"/>
  <c r="AR61" i="57" s="1"/>
  <c r="Z61" i="57"/>
  <c r="AQ61" i="57" s="1"/>
  <c r="Y61" i="57"/>
  <c r="AP61" i="57" s="1"/>
  <c r="X61" i="57"/>
  <c r="AO61" i="57" s="1"/>
  <c r="W61" i="57"/>
  <c r="V61" i="57"/>
  <c r="AM61" i="57" s="1"/>
  <c r="U61" i="57"/>
  <c r="AL61" i="57" s="1"/>
  <c r="T61" i="57"/>
  <c r="AK61" i="57" s="1"/>
  <c r="AB60" i="57"/>
  <c r="AS60" i="57" s="1"/>
  <c r="AA60" i="57"/>
  <c r="AR60" i="57" s="1"/>
  <c r="Z60" i="57"/>
  <c r="AQ60" i="57" s="1"/>
  <c r="Y60" i="57"/>
  <c r="AP60" i="57" s="1"/>
  <c r="X60" i="57"/>
  <c r="AO60" i="57" s="1"/>
  <c r="W60" i="57"/>
  <c r="AN60" i="57" s="1"/>
  <c r="V60" i="57"/>
  <c r="AM60" i="57" s="1"/>
  <c r="U60" i="57"/>
  <c r="AL60" i="57" s="1"/>
  <c r="T60" i="57"/>
  <c r="AK60" i="57" s="1"/>
  <c r="AB59" i="57"/>
  <c r="AS59" i="57" s="1"/>
  <c r="AA59" i="57"/>
  <c r="AR59" i="57" s="1"/>
  <c r="Z59" i="57"/>
  <c r="AQ59" i="57" s="1"/>
  <c r="Y59" i="57"/>
  <c r="AP59" i="57" s="1"/>
  <c r="X59" i="57"/>
  <c r="AO59" i="57" s="1"/>
  <c r="W59" i="57"/>
  <c r="AN59" i="57" s="1"/>
  <c r="V59" i="57"/>
  <c r="AM59" i="57" s="1"/>
  <c r="U59" i="57"/>
  <c r="AL59" i="57" s="1"/>
  <c r="T59" i="57"/>
  <c r="AK59" i="57" s="1"/>
  <c r="AB58" i="57"/>
  <c r="AS58" i="57" s="1"/>
  <c r="AA58" i="57"/>
  <c r="AR58" i="57" s="1"/>
  <c r="Z58" i="57"/>
  <c r="AQ58" i="57" s="1"/>
  <c r="Y58" i="57"/>
  <c r="X58" i="57"/>
  <c r="AO58" i="57" s="1"/>
  <c r="W58" i="57"/>
  <c r="AN58" i="57" s="1"/>
  <c r="V58" i="57"/>
  <c r="AM58" i="57" s="1"/>
  <c r="U58" i="57"/>
  <c r="T58" i="57"/>
  <c r="AK58" i="57" s="1"/>
  <c r="AN57" i="57"/>
  <c r="AB57" i="57"/>
  <c r="AS57" i="57" s="1"/>
  <c r="AA57" i="57"/>
  <c r="AR57" i="57" s="1"/>
  <c r="Z57" i="57"/>
  <c r="Y57" i="57"/>
  <c r="AP57" i="57" s="1"/>
  <c r="X57" i="57"/>
  <c r="AO57" i="57" s="1"/>
  <c r="W57" i="57"/>
  <c r="V57" i="57"/>
  <c r="U57" i="57"/>
  <c r="AL57" i="57" s="1"/>
  <c r="T57" i="57"/>
  <c r="AK57" i="57" s="1"/>
  <c r="AR56" i="57"/>
  <c r="AN56" i="57"/>
  <c r="AB56" i="57"/>
  <c r="AS56" i="57" s="1"/>
  <c r="AA56" i="57"/>
  <c r="Z56" i="57"/>
  <c r="AQ56" i="57" s="1"/>
  <c r="Y56" i="57"/>
  <c r="AP56" i="57" s="1"/>
  <c r="X56" i="57"/>
  <c r="AO56" i="57" s="1"/>
  <c r="W56" i="57"/>
  <c r="V56" i="57"/>
  <c r="AM56" i="57" s="1"/>
  <c r="U56" i="57"/>
  <c r="AL56" i="57" s="1"/>
  <c r="T56" i="57"/>
  <c r="AK56" i="57" s="1"/>
  <c r="AP55" i="57"/>
  <c r="AB55" i="57"/>
  <c r="AS55" i="57" s="1"/>
  <c r="AA55" i="57"/>
  <c r="AR55" i="57" s="1"/>
  <c r="Z55" i="57"/>
  <c r="AQ55" i="57" s="1"/>
  <c r="Y55" i="57"/>
  <c r="X55" i="57"/>
  <c r="AO55" i="57" s="1"/>
  <c r="W55" i="57"/>
  <c r="AN55" i="57" s="1"/>
  <c r="V55" i="57"/>
  <c r="AM55" i="57" s="1"/>
  <c r="U55" i="57"/>
  <c r="AL55" i="57" s="1"/>
  <c r="T55" i="57"/>
  <c r="AK55" i="57" s="1"/>
  <c r="AB54" i="57"/>
  <c r="AS54" i="57" s="1"/>
  <c r="AA54" i="57"/>
  <c r="AR54" i="57" s="1"/>
  <c r="Z54" i="57"/>
  <c r="AQ54" i="57" s="1"/>
  <c r="Y54" i="57"/>
  <c r="X54" i="57"/>
  <c r="AO54" i="57" s="1"/>
  <c r="W54" i="57"/>
  <c r="AN54" i="57" s="1"/>
  <c r="V54" i="57"/>
  <c r="AM54" i="57" s="1"/>
  <c r="U54" i="57"/>
  <c r="AL54" i="57" s="1"/>
  <c r="T54" i="57"/>
  <c r="AK54" i="57" s="1"/>
  <c r="AB53" i="57"/>
  <c r="AS53" i="57" s="1"/>
  <c r="AA53" i="57"/>
  <c r="AR53" i="57" s="1"/>
  <c r="Z53" i="57"/>
  <c r="AQ53" i="57" s="1"/>
  <c r="Y53" i="57"/>
  <c r="AP53" i="57" s="1"/>
  <c r="X53" i="57"/>
  <c r="AO53" i="57" s="1"/>
  <c r="W53" i="57"/>
  <c r="AN53" i="57" s="1"/>
  <c r="V53" i="57"/>
  <c r="AM53" i="57" s="1"/>
  <c r="U53" i="57"/>
  <c r="AL53" i="57" s="1"/>
  <c r="T53" i="57"/>
  <c r="AK53" i="57" s="1"/>
  <c r="AR52" i="57"/>
  <c r="AN52" i="57"/>
  <c r="AB52" i="57"/>
  <c r="AS52" i="57" s="1"/>
  <c r="AA52" i="57"/>
  <c r="Z52" i="57"/>
  <c r="AQ52" i="57" s="1"/>
  <c r="Y52" i="57"/>
  <c r="AP52" i="57" s="1"/>
  <c r="X52" i="57"/>
  <c r="AO52" i="57" s="1"/>
  <c r="W52" i="57"/>
  <c r="V52" i="57"/>
  <c r="AM52" i="57" s="1"/>
  <c r="U52" i="57"/>
  <c r="AL52" i="57" s="1"/>
  <c r="T52" i="57"/>
  <c r="AK52" i="57" s="1"/>
  <c r="AP51" i="57"/>
  <c r="AL51" i="57"/>
  <c r="AF51" i="57"/>
  <c r="AH51" i="57" s="1"/>
  <c r="AJ51" i="57" s="1"/>
  <c r="AE51" i="57"/>
  <c r="AC51" i="57"/>
  <c r="AD51" i="57" s="1"/>
  <c r="AB51" i="57"/>
  <c r="AS51" i="57" s="1"/>
  <c r="AA51" i="57"/>
  <c r="AR51" i="57" s="1"/>
  <c r="Z51" i="57"/>
  <c r="AQ51" i="57" s="1"/>
  <c r="Y51" i="57"/>
  <c r="X51" i="57"/>
  <c r="AO51" i="57" s="1"/>
  <c r="W51" i="57"/>
  <c r="AN51" i="57" s="1"/>
  <c r="V51" i="57"/>
  <c r="AM51" i="57" s="1"/>
  <c r="U51" i="57"/>
  <c r="T51" i="57"/>
  <c r="AK51" i="57" s="1"/>
  <c r="AB50" i="57"/>
  <c r="AS50" i="57" s="1"/>
  <c r="AA50" i="57"/>
  <c r="AR50" i="57" s="1"/>
  <c r="Z50" i="57"/>
  <c r="AQ50" i="57" s="1"/>
  <c r="Y50" i="57"/>
  <c r="X50" i="57"/>
  <c r="AO50" i="57" s="1"/>
  <c r="W50" i="57"/>
  <c r="AN50" i="57" s="1"/>
  <c r="V50" i="57"/>
  <c r="AM50" i="57" s="1"/>
  <c r="U50" i="57"/>
  <c r="AL50" i="57" s="1"/>
  <c r="T50" i="57"/>
  <c r="AK50" i="57" s="1"/>
  <c r="AB49" i="57"/>
  <c r="AS49" i="57" s="1"/>
  <c r="AA49" i="57"/>
  <c r="AR49" i="57" s="1"/>
  <c r="Z49" i="57"/>
  <c r="Y49" i="57"/>
  <c r="AP49" i="57" s="1"/>
  <c r="X49" i="57"/>
  <c r="AO49" i="57" s="1"/>
  <c r="W49" i="57"/>
  <c r="AN49" i="57" s="1"/>
  <c r="V49" i="57"/>
  <c r="U49" i="57"/>
  <c r="AL49" i="57" s="1"/>
  <c r="T49" i="57"/>
  <c r="AK49" i="57" s="1"/>
  <c r="AN48" i="57"/>
  <c r="AB48" i="57"/>
  <c r="AS48" i="57" s="1"/>
  <c r="AA48" i="57"/>
  <c r="AR48" i="57" s="1"/>
  <c r="Z48" i="57"/>
  <c r="AQ48" i="57" s="1"/>
  <c r="Y48" i="57"/>
  <c r="AP48" i="57" s="1"/>
  <c r="X48" i="57"/>
  <c r="AO48" i="57" s="1"/>
  <c r="W48" i="57"/>
  <c r="V48" i="57"/>
  <c r="AM48" i="57" s="1"/>
  <c r="U48" i="57"/>
  <c r="AL48" i="57" s="1"/>
  <c r="T48" i="57"/>
  <c r="AK48" i="57" s="1"/>
  <c r="AB47" i="57"/>
  <c r="AS47" i="57" s="1"/>
  <c r="AA47" i="57"/>
  <c r="AR47" i="57" s="1"/>
  <c r="Z47" i="57"/>
  <c r="AQ47" i="57" s="1"/>
  <c r="Y47" i="57"/>
  <c r="AP47" i="57" s="1"/>
  <c r="X47" i="57"/>
  <c r="AO47" i="57" s="1"/>
  <c r="W47" i="57"/>
  <c r="AN47" i="57" s="1"/>
  <c r="V47" i="57"/>
  <c r="AM47" i="57" s="1"/>
  <c r="U47" i="57"/>
  <c r="AL47" i="57" s="1"/>
  <c r="T47" i="57"/>
  <c r="AK47" i="57" s="1"/>
  <c r="AB46" i="57"/>
  <c r="AS46" i="57" s="1"/>
  <c r="AA46" i="57"/>
  <c r="AR46" i="57" s="1"/>
  <c r="Z46" i="57"/>
  <c r="AQ46" i="57" s="1"/>
  <c r="Y46" i="57"/>
  <c r="AP46" i="57" s="1"/>
  <c r="X46" i="57"/>
  <c r="AO46" i="57" s="1"/>
  <c r="W46" i="57"/>
  <c r="AN46" i="57" s="1"/>
  <c r="V46" i="57"/>
  <c r="AM46" i="57" s="1"/>
  <c r="U46" i="57"/>
  <c r="AL46" i="57" s="1"/>
  <c r="T46" i="57"/>
  <c r="AK46" i="57" s="1"/>
  <c r="AB45" i="57"/>
  <c r="AS45" i="57" s="1"/>
  <c r="AA45" i="57"/>
  <c r="AR45" i="57" s="1"/>
  <c r="Z45" i="57"/>
  <c r="Y45" i="57"/>
  <c r="AP45" i="57" s="1"/>
  <c r="X45" i="57"/>
  <c r="AO45" i="57" s="1"/>
  <c r="W45" i="57"/>
  <c r="AN45" i="57" s="1"/>
  <c r="V45" i="57"/>
  <c r="U45" i="57"/>
  <c r="AL45" i="57" s="1"/>
  <c r="T45" i="57"/>
  <c r="AK45" i="57" s="1"/>
  <c r="AR44" i="57"/>
  <c r="AN44" i="57"/>
  <c r="AB44" i="57"/>
  <c r="AS44" i="57" s="1"/>
  <c r="AA44" i="57"/>
  <c r="Z44" i="57"/>
  <c r="AQ44" i="57" s="1"/>
  <c r="Y44" i="57"/>
  <c r="AP44" i="57" s="1"/>
  <c r="X44" i="57"/>
  <c r="AO44" i="57" s="1"/>
  <c r="W44" i="57"/>
  <c r="V44" i="57"/>
  <c r="AM44" i="57" s="1"/>
  <c r="U44" i="57"/>
  <c r="AL44" i="57" s="1"/>
  <c r="T44" i="57"/>
  <c r="AK44" i="57" s="1"/>
  <c r="AB43" i="57"/>
  <c r="AS43" i="57" s="1"/>
  <c r="AA43" i="57"/>
  <c r="AR43" i="57" s="1"/>
  <c r="Z43" i="57"/>
  <c r="AQ43" i="57" s="1"/>
  <c r="Y43" i="57"/>
  <c r="AP43" i="57" s="1"/>
  <c r="X43" i="57"/>
  <c r="AO43" i="57" s="1"/>
  <c r="W43" i="57"/>
  <c r="AN43" i="57" s="1"/>
  <c r="V43" i="57"/>
  <c r="AM43" i="57" s="1"/>
  <c r="U43" i="57"/>
  <c r="AL43" i="57" s="1"/>
  <c r="T43" i="57"/>
  <c r="AK43" i="57" s="1"/>
  <c r="AB42" i="57"/>
  <c r="AS42" i="57" s="1"/>
  <c r="AA42" i="57"/>
  <c r="AR42" i="57" s="1"/>
  <c r="Z42" i="57"/>
  <c r="AQ42" i="57" s="1"/>
  <c r="Y42" i="57"/>
  <c r="AP42" i="57" s="1"/>
  <c r="X42" i="57"/>
  <c r="AO42" i="57" s="1"/>
  <c r="W42" i="57"/>
  <c r="AN42" i="57" s="1"/>
  <c r="V42" i="57"/>
  <c r="AM42" i="57" s="1"/>
  <c r="U42" i="57"/>
  <c r="AL42" i="57" s="1"/>
  <c r="T42" i="57"/>
  <c r="AK42" i="57" s="1"/>
  <c r="AB41" i="57"/>
  <c r="AS41" i="57" s="1"/>
  <c r="AA41" i="57"/>
  <c r="AR41" i="57" s="1"/>
  <c r="Z41" i="57"/>
  <c r="Y41" i="57"/>
  <c r="AP41" i="57" s="1"/>
  <c r="X41" i="57"/>
  <c r="AO41" i="57" s="1"/>
  <c r="W41" i="57"/>
  <c r="AN41" i="57" s="1"/>
  <c r="V41" i="57"/>
  <c r="U41" i="57"/>
  <c r="AL41" i="57" s="1"/>
  <c r="T41" i="57"/>
  <c r="AK41" i="57" s="1"/>
  <c r="AR40" i="57"/>
  <c r="AN40" i="57"/>
  <c r="AB40" i="57"/>
  <c r="AS40" i="57" s="1"/>
  <c r="AA40" i="57"/>
  <c r="Z40" i="57"/>
  <c r="AQ40" i="57" s="1"/>
  <c r="Y40" i="57"/>
  <c r="AP40" i="57" s="1"/>
  <c r="X40" i="57"/>
  <c r="AO40" i="57" s="1"/>
  <c r="W40" i="57"/>
  <c r="V40" i="57"/>
  <c r="AM40" i="57" s="1"/>
  <c r="U40" i="57"/>
  <c r="AL40" i="57" s="1"/>
  <c r="T40" i="57"/>
  <c r="AK40" i="57" s="1"/>
  <c r="AB39" i="57"/>
  <c r="AS39" i="57" s="1"/>
  <c r="AA39" i="57"/>
  <c r="AR39" i="57" s="1"/>
  <c r="Z39" i="57"/>
  <c r="AQ39" i="57" s="1"/>
  <c r="Y39" i="57"/>
  <c r="AP39" i="57" s="1"/>
  <c r="X39" i="57"/>
  <c r="AO39" i="57" s="1"/>
  <c r="W39" i="57"/>
  <c r="AN39" i="57" s="1"/>
  <c r="V39" i="57"/>
  <c r="AM39" i="57" s="1"/>
  <c r="U39" i="57"/>
  <c r="AL39" i="57" s="1"/>
  <c r="T39" i="57"/>
  <c r="AK39" i="57" s="1"/>
  <c r="AB38" i="57"/>
  <c r="AS38" i="57" s="1"/>
  <c r="AA38" i="57"/>
  <c r="AR38" i="57" s="1"/>
  <c r="Z38" i="57"/>
  <c r="AQ38" i="57" s="1"/>
  <c r="Y38" i="57"/>
  <c r="AP38" i="57" s="1"/>
  <c r="X38" i="57"/>
  <c r="AO38" i="57" s="1"/>
  <c r="W38" i="57"/>
  <c r="AN38" i="57" s="1"/>
  <c r="V38" i="57"/>
  <c r="AM38" i="57" s="1"/>
  <c r="U38" i="57"/>
  <c r="AL38" i="57" s="1"/>
  <c r="T38" i="57"/>
  <c r="AK38" i="57" s="1"/>
  <c r="AB37" i="57"/>
  <c r="AS37" i="57" s="1"/>
  <c r="AA37" i="57"/>
  <c r="AR37" i="57" s="1"/>
  <c r="Z37" i="57"/>
  <c r="Y37" i="57"/>
  <c r="AP37" i="57" s="1"/>
  <c r="X37" i="57"/>
  <c r="AO37" i="57" s="1"/>
  <c r="W37" i="57"/>
  <c r="AN37" i="57" s="1"/>
  <c r="V37" i="57"/>
  <c r="U37" i="57"/>
  <c r="AL37" i="57" s="1"/>
  <c r="T37" i="57"/>
  <c r="AK37" i="57" s="1"/>
  <c r="AR36" i="57"/>
  <c r="AN36" i="57"/>
  <c r="AE36" i="57"/>
  <c r="AF36" i="57" s="1"/>
  <c r="AH36" i="57" s="1"/>
  <c r="AJ36" i="57" s="1"/>
  <c r="AC36" i="57"/>
  <c r="AD36" i="57" s="1"/>
  <c r="AB36" i="57"/>
  <c r="AS36" i="57" s="1"/>
  <c r="AA36" i="57"/>
  <c r="Z36" i="57"/>
  <c r="AQ36" i="57" s="1"/>
  <c r="Y36" i="57"/>
  <c r="AP36" i="57" s="1"/>
  <c r="X36" i="57"/>
  <c r="AO36" i="57" s="1"/>
  <c r="W36" i="57"/>
  <c r="V36" i="57"/>
  <c r="AM36" i="57" s="1"/>
  <c r="U36" i="57"/>
  <c r="AL36" i="57" s="1"/>
  <c r="T36" i="57"/>
  <c r="AK36" i="57" s="1"/>
  <c r="AF35" i="57"/>
  <c r="AH35" i="57" s="1"/>
  <c r="AJ35" i="57" s="1"/>
  <c r="AE35" i="57"/>
  <c r="AD35" i="57"/>
  <c r="AG35" i="57" s="1"/>
  <c r="AC35" i="57"/>
  <c r="AB35" i="57"/>
  <c r="AS35" i="57" s="1"/>
  <c r="AA35" i="57"/>
  <c r="AR35" i="57" s="1"/>
  <c r="Z35" i="57"/>
  <c r="AQ35" i="57" s="1"/>
  <c r="Y35" i="57"/>
  <c r="AP35" i="57" s="1"/>
  <c r="X35" i="57"/>
  <c r="AO35" i="57" s="1"/>
  <c r="W35" i="57"/>
  <c r="AN35" i="57" s="1"/>
  <c r="V35" i="57"/>
  <c r="AM35" i="57" s="1"/>
  <c r="U35" i="57"/>
  <c r="AL35" i="57" s="1"/>
  <c r="T35" i="57"/>
  <c r="AK35" i="57" s="1"/>
  <c r="AE34" i="57"/>
  <c r="AF34" i="57" s="1"/>
  <c r="AH34" i="57" s="1"/>
  <c r="AJ34" i="57" s="1"/>
  <c r="AC34" i="57"/>
  <c r="AD34" i="57" s="1"/>
  <c r="AB34" i="57"/>
  <c r="AS34" i="57" s="1"/>
  <c r="AA34" i="57"/>
  <c r="AR34" i="57" s="1"/>
  <c r="Z34" i="57"/>
  <c r="AQ34" i="57" s="1"/>
  <c r="Y34" i="57"/>
  <c r="X34" i="57"/>
  <c r="AO34" i="57" s="1"/>
  <c r="W34" i="57"/>
  <c r="AN34" i="57" s="1"/>
  <c r="V34" i="57"/>
  <c r="AM34" i="57" s="1"/>
  <c r="U34" i="57"/>
  <c r="T34" i="57"/>
  <c r="AK34" i="57" s="1"/>
  <c r="AB33" i="57"/>
  <c r="AS33" i="57" s="1"/>
  <c r="AA33" i="57"/>
  <c r="AR33" i="57" s="1"/>
  <c r="Z33" i="57"/>
  <c r="Y33" i="57"/>
  <c r="AP33" i="57" s="1"/>
  <c r="X33" i="57"/>
  <c r="AO33" i="57" s="1"/>
  <c r="W33" i="57"/>
  <c r="AN33" i="57" s="1"/>
  <c r="V33" i="57"/>
  <c r="U33" i="57"/>
  <c r="AL33" i="57" s="1"/>
  <c r="T33" i="57"/>
  <c r="AK33" i="57" s="1"/>
  <c r="AN32" i="57"/>
  <c r="AB32" i="57"/>
  <c r="AS32" i="57" s="1"/>
  <c r="AA32" i="57"/>
  <c r="AR32" i="57" s="1"/>
  <c r="Z32" i="57"/>
  <c r="AQ32" i="57" s="1"/>
  <c r="Y32" i="57"/>
  <c r="AP32" i="57" s="1"/>
  <c r="X32" i="57"/>
  <c r="AO32" i="57" s="1"/>
  <c r="W32" i="57"/>
  <c r="V32" i="57"/>
  <c r="AM32" i="57" s="1"/>
  <c r="U32" i="57"/>
  <c r="AL32" i="57" s="1"/>
  <c r="T32" i="57"/>
  <c r="AK32" i="57" s="1"/>
  <c r="AB31" i="57"/>
  <c r="AS31" i="57" s="1"/>
  <c r="AA31" i="57"/>
  <c r="AR31" i="57" s="1"/>
  <c r="Z31" i="57"/>
  <c r="AQ31" i="57" s="1"/>
  <c r="Y31" i="57"/>
  <c r="AP31" i="57" s="1"/>
  <c r="X31" i="57"/>
  <c r="AO31" i="57" s="1"/>
  <c r="W31" i="57"/>
  <c r="AN31" i="57" s="1"/>
  <c r="V31" i="57"/>
  <c r="AM31" i="57" s="1"/>
  <c r="U31" i="57"/>
  <c r="AL31" i="57" s="1"/>
  <c r="T31" i="57"/>
  <c r="AK31" i="57" s="1"/>
  <c r="AB30" i="57"/>
  <c r="AS30" i="57" s="1"/>
  <c r="AA30" i="57"/>
  <c r="AR30" i="57" s="1"/>
  <c r="Z30" i="57"/>
  <c r="AQ30" i="57" s="1"/>
  <c r="Y30" i="57"/>
  <c r="AP30" i="57" s="1"/>
  <c r="X30" i="57"/>
  <c r="AO30" i="57" s="1"/>
  <c r="W30" i="57"/>
  <c r="AN30" i="57" s="1"/>
  <c r="V30" i="57"/>
  <c r="AM30" i="57" s="1"/>
  <c r="U30" i="57"/>
  <c r="T30" i="57"/>
  <c r="AK30" i="57" s="1"/>
  <c r="AF29" i="57"/>
  <c r="AE29" i="57"/>
  <c r="AD29" i="57"/>
  <c r="AC29" i="57"/>
  <c r="AB29" i="57"/>
  <c r="AS29" i="57" s="1"/>
  <c r="AA29" i="57"/>
  <c r="AR29" i="57" s="1"/>
  <c r="Z29" i="57"/>
  <c r="Y29" i="57"/>
  <c r="AP29" i="57" s="1"/>
  <c r="X29" i="57"/>
  <c r="AO29" i="57" s="1"/>
  <c r="W29" i="57"/>
  <c r="AN29" i="57" s="1"/>
  <c r="V29" i="57"/>
  <c r="U29" i="57"/>
  <c r="AL29" i="57" s="1"/>
  <c r="T29" i="57"/>
  <c r="AK29" i="57" s="1"/>
  <c r="AN28" i="57"/>
  <c r="AE28" i="57"/>
  <c r="AF28" i="57" s="1"/>
  <c r="AH28" i="57" s="1"/>
  <c r="AJ28" i="57" s="1"/>
  <c r="AC28" i="57"/>
  <c r="AD28" i="57" s="1"/>
  <c r="AB28" i="57"/>
  <c r="AS28" i="57" s="1"/>
  <c r="AA28" i="57"/>
  <c r="AR28" i="57" s="1"/>
  <c r="Z28" i="57"/>
  <c r="AQ28" i="57" s="1"/>
  <c r="Y28" i="57"/>
  <c r="AP28" i="57" s="1"/>
  <c r="X28" i="57"/>
  <c r="AO28" i="57" s="1"/>
  <c r="W28" i="57"/>
  <c r="V28" i="57"/>
  <c r="AM28" i="57" s="1"/>
  <c r="U28" i="57"/>
  <c r="AL28" i="57" s="1"/>
  <c r="T28" i="57"/>
  <c r="AK28" i="57" s="1"/>
  <c r="AB27" i="57"/>
  <c r="AS27" i="57" s="1"/>
  <c r="AA27" i="57"/>
  <c r="AR27" i="57" s="1"/>
  <c r="Z27" i="57"/>
  <c r="AQ27" i="57" s="1"/>
  <c r="Y27" i="57"/>
  <c r="AP27" i="57" s="1"/>
  <c r="X27" i="57"/>
  <c r="AO27" i="57" s="1"/>
  <c r="W27" i="57"/>
  <c r="AN27" i="57" s="1"/>
  <c r="V27" i="57"/>
  <c r="AM27" i="57" s="1"/>
  <c r="U27" i="57"/>
  <c r="AL27" i="57" s="1"/>
  <c r="T27" i="57"/>
  <c r="AK27" i="57" s="1"/>
  <c r="AB26" i="57"/>
  <c r="AS26" i="57" s="1"/>
  <c r="AA26" i="57"/>
  <c r="AR26" i="57" s="1"/>
  <c r="Z26" i="57"/>
  <c r="AQ26" i="57" s="1"/>
  <c r="Y26" i="57"/>
  <c r="X26" i="57"/>
  <c r="AO26" i="57" s="1"/>
  <c r="W26" i="57"/>
  <c r="AN26" i="57" s="1"/>
  <c r="V26" i="57"/>
  <c r="AM26" i="57" s="1"/>
  <c r="U26" i="57"/>
  <c r="T26" i="57"/>
  <c r="AK26" i="57" s="1"/>
  <c r="AH25" i="57"/>
  <c r="AJ25" i="57" s="1"/>
  <c r="AF25" i="57"/>
  <c r="AE25" i="57"/>
  <c r="AD25" i="57"/>
  <c r="AG25" i="57" s="1"/>
  <c r="AC25" i="57"/>
  <c r="AB25" i="57"/>
  <c r="AS25" i="57" s="1"/>
  <c r="AA25" i="57"/>
  <c r="AR25" i="57" s="1"/>
  <c r="Z25" i="57"/>
  <c r="AQ25" i="57" s="1"/>
  <c r="Y25" i="57"/>
  <c r="AP25" i="57" s="1"/>
  <c r="X25" i="57"/>
  <c r="AO25" i="57" s="1"/>
  <c r="W25" i="57"/>
  <c r="AN25" i="57" s="1"/>
  <c r="V25" i="57"/>
  <c r="AM25" i="57" s="1"/>
  <c r="U25" i="57"/>
  <c r="AL25" i="57" s="1"/>
  <c r="T25" i="57"/>
  <c r="AK25" i="57" s="1"/>
  <c r="AN24" i="57"/>
  <c r="AB24" i="57"/>
  <c r="AS24" i="57" s="1"/>
  <c r="AA24" i="57"/>
  <c r="AR24" i="57" s="1"/>
  <c r="Z24" i="57"/>
  <c r="AQ24" i="57" s="1"/>
  <c r="Y24" i="57"/>
  <c r="AP24" i="57" s="1"/>
  <c r="X24" i="57"/>
  <c r="AO24" i="57" s="1"/>
  <c r="W24" i="57"/>
  <c r="V24" i="57"/>
  <c r="AM24" i="57" s="1"/>
  <c r="U24" i="57"/>
  <c r="AL24" i="57" s="1"/>
  <c r="T24" i="57"/>
  <c r="AK24" i="57" s="1"/>
  <c r="AB23" i="57"/>
  <c r="AS23" i="57" s="1"/>
  <c r="AA23" i="57"/>
  <c r="AR23" i="57" s="1"/>
  <c r="Z23" i="57"/>
  <c r="AQ23" i="57" s="1"/>
  <c r="Y23" i="57"/>
  <c r="AP23" i="57" s="1"/>
  <c r="X23" i="57"/>
  <c r="AO23" i="57" s="1"/>
  <c r="W23" i="57"/>
  <c r="AN23" i="57" s="1"/>
  <c r="V23" i="57"/>
  <c r="AM23" i="57" s="1"/>
  <c r="U23" i="57"/>
  <c r="AL23" i="57" s="1"/>
  <c r="T23" i="57"/>
  <c r="AK23" i="57" s="1"/>
  <c r="AL22" i="57"/>
  <c r="AB22" i="57"/>
  <c r="AS22" i="57" s="1"/>
  <c r="AA22" i="57"/>
  <c r="AR22" i="57" s="1"/>
  <c r="Z22" i="57"/>
  <c r="AQ22" i="57" s="1"/>
  <c r="Y22" i="57"/>
  <c r="X22" i="57"/>
  <c r="AO22" i="57" s="1"/>
  <c r="W22" i="57"/>
  <c r="AN22" i="57" s="1"/>
  <c r="V22" i="57"/>
  <c r="AM22" i="57" s="1"/>
  <c r="U22" i="57"/>
  <c r="T22" i="57"/>
  <c r="AK22" i="57" s="1"/>
  <c r="AB21" i="57"/>
  <c r="AS21" i="57" s="1"/>
  <c r="AA21" i="57"/>
  <c r="AR21" i="57" s="1"/>
  <c r="Z21" i="57"/>
  <c r="Y21" i="57"/>
  <c r="AP21" i="57" s="1"/>
  <c r="X21" i="57"/>
  <c r="AO21" i="57" s="1"/>
  <c r="W21" i="57"/>
  <c r="AN21" i="57" s="1"/>
  <c r="V21" i="57"/>
  <c r="U21" i="57"/>
  <c r="AL21" i="57" s="1"/>
  <c r="T21" i="57"/>
  <c r="AK21" i="57" s="1"/>
  <c r="AN20" i="57"/>
  <c r="AB20" i="57"/>
  <c r="AS20" i="57" s="1"/>
  <c r="AA20" i="57"/>
  <c r="AR20" i="57" s="1"/>
  <c r="Z20" i="57"/>
  <c r="AQ20" i="57" s="1"/>
  <c r="Y20" i="57"/>
  <c r="AP20" i="57" s="1"/>
  <c r="X20" i="57"/>
  <c r="AO20" i="57" s="1"/>
  <c r="W20" i="57"/>
  <c r="V20" i="57"/>
  <c r="AM20" i="57" s="1"/>
  <c r="U20" i="57"/>
  <c r="AL20" i="57" s="1"/>
  <c r="T20" i="57"/>
  <c r="AK20" i="57" s="1"/>
  <c r="AB19" i="57"/>
  <c r="AS19" i="57" s="1"/>
  <c r="AA19" i="57"/>
  <c r="AR19" i="57" s="1"/>
  <c r="Z19" i="57"/>
  <c r="AQ19" i="57" s="1"/>
  <c r="Y19" i="57"/>
  <c r="AP19" i="57" s="1"/>
  <c r="X19" i="57"/>
  <c r="AO19" i="57" s="1"/>
  <c r="W19" i="57"/>
  <c r="AN19" i="57" s="1"/>
  <c r="V19" i="57"/>
  <c r="AM19" i="57" s="1"/>
  <c r="U19" i="57"/>
  <c r="AL19" i="57" s="1"/>
  <c r="T19" i="57"/>
  <c r="AK19" i="57" s="1"/>
  <c r="AB18" i="57"/>
  <c r="AS18" i="57" s="1"/>
  <c r="AA18" i="57"/>
  <c r="AR18" i="57" s="1"/>
  <c r="Z18" i="57"/>
  <c r="AQ18" i="57" s="1"/>
  <c r="Y18" i="57"/>
  <c r="X18" i="57"/>
  <c r="AO18" i="57" s="1"/>
  <c r="W18" i="57"/>
  <c r="AN18" i="57" s="1"/>
  <c r="V18" i="57"/>
  <c r="AM18" i="57" s="1"/>
  <c r="U18" i="57"/>
  <c r="T18" i="57"/>
  <c r="AK18" i="57" s="1"/>
  <c r="AH17" i="57"/>
  <c r="AJ17" i="57" s="1"/>
  <c r="AF17" i="57"/>
  <c r="AE17" i="57"/>
  <c r="AD17" i="57"/>
  <c r="AC17" i="57"/>
  <c r="AB17" i="57"/>
  <c r="AS17" i="57" s="1"/>
  <c r="AA17" i="57"/>
  <c r="AR17" i="57" s="1"/>
  <c r="Z17" i="57"/>
  <c r="Y17" i="57"/>
  <c r="AP17" i="57" s="1"/>
  <c r="X17" i="57"/>
  <c r="AO17" i="57" s="1"/>
  <c r="W17" i="57"/>
  <c r="AN17" i="57" s="1"/>
  <c r="V17" i="57"/>
  <c r="U17" i="57"/>
  <c r="AL17" i="57" s="1"/>
  <c r="T17" i="57"/>
  <c r="AK17" i="57" s="1"/>
  <c r="AN16" i="57"/>
  <c r="AE16" i="57"/>
  <c r="AF16" i="57" s="1"/>
  <c r="AC16" i="57"/>
  <c r="AD16" i="57" s="1"/>
  <c r="AB16" i="57"/>
  <c r="AS16" i="57" s="1"/>
  <c r="AA16" i="57"/>
  <c r="AR16" i="57" s="1"/>
  <c r="Z16" i="57"/>
  <c r="AQ16" i="57" s="1"/>
  <c r="Y16" i="57"/>
  <c r="AP16" i="57" s="1"/>
  <c r="X16" i="57"/>
  <c r="AO16" i="57" s="1"/>
  <c r="W16" i="57"/>
  <c r="V16" i="57"/>
  <c r="AM16" i="57" s="1"/>
  <c r="U16" i="57"/>
  <c r="AL16" i="57" s="1"/>
  <c r="T16" i="57"/>
  <c r="AK16" i="57" s="1"/>
  <c r="AF15" i="57"/>
  <c r="AH15" i="57" s="1"/>
  <c r="AJ15" i="57" s="1"/>
  <c r="AE15" i="57"/>
  <c r="AD15" i="57"/>
  <c r="AG15" i="57" s="1"/>
  <c r="AC15" i="57"/>
  <c r="AB15" i="57"/>
  <c r="AS15" i="57" s="1"/>
  <c r="AA15" i="57"/>
  <c r="AR15" i="57" s="1"/>
  <c r="Z15" i="57"/>
  <c r="AQ15" i="57" s="1"/>
  <c r="Y15" i="57"/>
  <c r="AP15" i="57" s="1"/>
  <c r="X15" i="57"/>
  <c r="AO15" i="57" s="1"/>
  <c r="W15" i="57"/>
  <c r="AN15" i="57" s="1"/>
  <c r="V15" i="57"/>
  <c r="AM15" i="57" s="1"/>
  <c r="U15" i="57"/>
  <c r="AL15" i="57" s="1"/>
  <c r="T15" i="57"/>
  <c r="AK15" i="57" s="1"/>
  <c r="AB14" i="57"/>
  <c r="AS14" i="57" s="1"/>
  <c r="AA14" i="57"/>
  <c r="AR14" i="57" s="1"/>
  <c r="Z14" i="57"/>
  <c r="AQ14" i="57" s="1"/>
  <c r="Y14" i="57"/>
  <c r="AP14" i="57" s="1"/>
  <c r="X14" i="57"/>
  <c r="AO14" i="57" s="1"/>
  <c r="W14" i="57"/>
  <c r="AN14" i="57" s="1"/>
  <c r="V14" i="57"/>
  <c r="AM14" i="57" s="1"/>
  <c r="U14" i="57"/>
  <c r="T14" i="57"/>
  <c r="AK14" i="57" s="1"/>
  <c r="AB13" i="57"/>
  <c r="AS13" i="57" s="1"/>
  <c r="AA13" i="57"/>
  <c r="AR13" i="57" s="1"/>
  <c r="Z13" i="57"/>
  <c r="Y13" i="57"/>
  <c r="AP13" i="57" s="1"/>
  <c r="X13" i="57"/>
  <c r="AO13" i="57" s="1"/>
  <c r="W13" i="57"/>
  <c r="AN13" i="57" s="1"/>
  <c r="V13" i="57"/>
  <c r="U13" i="57"/>
  <c r="AL13" i="57" s="1"/>
  <c r="T13" i="57"/>
  <c r="AK13" i="57" s="1"/>
  <c r="AN12" i="57"/>
  <c r="AB12" i="57"/>
  <c r="AS12" i="57" s="1"/>
  <c r="AA12" i="57"/>
  <c r="AR12" i="57" s="1"/>
  <c r="Z12" i="57"/>
  <c r="AQ12" i="57" s="1"/>
  <c r="Y12" i="57"/>
  <c r="AP12" i="57" s="1"/>
  <c r="X12" i="57"/>
  <c r="AO12" i="57" s="1"/>
  <c r="W12" i="57"/>
  <c r="V12" i="57"/>
  <c r="AM12" i="57" s="1"/>
  <c r="U12" i="57"/>
  <c r="AL12" i="57" s="1"/>
  <c r="T12" i="57"/>
  <c r="AK12" i="57" s="1"/>
  <c r="AB11" i="57"/>
  <c r="AS11" i="57" s="1"/>
  <c r="AA11" i="57"/>
  <c r="AR11" i="57" s="1"/>
  <c r="Z11" i="57"/>
  <c r="AQ11" i="57" s="1"/>
  <c r="Y11" i="57"/>
  <c r="AP11" i="57" s="1"/>
  <c r="X11" i="57"/>
  <c r="AO11" i="57" s="1"/>
  <c r="W11" i="57"/>
  <c r="AN11" i="57" s="1"/>
  <c r="V11" i="57"/>
  <c r="AM11" i="57" s="1"/>
  <c r="U11" i="57"/>
  <c r="AL11" i="57" s="1"/>
  <c r="T11" i="57"/>
  <c r="AK11" i="57" s="1"/>
  <c r="AB10" i="57"/>
  <c r="AS10" i="57" s="1"/>
  <c r="AA10" i="57"/>
  <c r="AR10" i="57" s="1"/>
  <c r="Z10" i="57"/>
  <c r="AQ10" i="57" s="1"/>
  <c r="Y10" i="57"/>
  <c r="X10" i="57"/>
  <c r="AO10" i="57" s="1"/>
  <c r="W10" i="57"/>
  <c r="AN10" i="57" s="1"/>
  <c r="V10" i="57"/>
  <c r="AM10" i="57" s="1"/>
  <c r="U10" i="57"/>
  <c r="T10" i="57"/>
  <c r="AK10" i="57" s="1"/>
  <c r="AB9" i="57"/>
  <c r="AS9" i="57" s="1"/>
  <c r="AA9" i="57"/>
  <c r="AR9" i="57" s="1"/>
  <c r="Z9" i="57"/>
  <c r="AQ9" i="57" s="1"/>
  <c r="Y9" i="57"/>
  <c r="AP9" i="57" s="1"/>
  <c r="X9" i="57"/>
  <c r="AO9" i="57" s="1"/>
  <c r="W9" i="57"/>
  <c r="AN9" i="57" s="1"/>
  <c r="V9" i="57"/>
  <c r="AM9" i="57" s="1"/>
  <c r="U9" i="57"/>
  <c r="AL9" i="57" s="1"/>
  <c r="T9" i="57"/>
  <c r="AK9" i="57" s="1"/>
  <c r="AE8" i="57"/>
  <c r="AF8" i="57" s="1"/>
  <c r="AH8" i="57" s="1"/>
  <c r="AJ8" i="57" s="1"/>
  <c r="AC8" i="57"/>
  <c r="AD8" i="57" s="1"/>
  <c r="AG8" i="57" s="1"/>
  <c r="AB8" i="57"/>
  <c r="AS8" i="57" s="1"/>
  <c r="AA8" i="57"/>
  <c r="AR8" i="57" s="1"/>
  <c r="Z8" i="57"/>
  <c r="AQ8" i="57" s="1"/>
  <c r="Y8" i="57"/>
  <c r="AP8" i="57" s="1"/>
  <c r="X8" i="57"/>
  <c r="AO8" i="57" s="1"/>
  <c r="W8" i="57"/>
  <c r="AN8" i="57" s="1"/>
  <c r="V8" i="57"/>
  <c r="AM8" i="57" s="1"/>
  <c r="U8" i="57"/>
  <c r="AL8" i="57" s="1"/>
  <c r="T8" i="57"/>
  <c r="AK8" i="57" s="1"/>
  <c r="AB7" i="57"/>
  <c r="AS7" i="57" s="1"/>
  <c r="AA7" i="57"/>
  <c r="AR7" i="57" s="1"/>
  <c r="Z7" i="57"/>
  <c r="AQ7" i="57" s="1"/>
  <c r="Y7" i="57"/>
  <c r="AP7" i="57" s="1"/>
  <c r="X7" i="57"/>
  <c r="AO7" i="57" s="1"/>
  <c r="W7" i="57"/>
  <c r="AN7" i="57" s="1"/>
  <c r="V7" i="57"/>
  <c r="AM7" i="57" s="1"/>
  <c r="U7" i="57"/>
  <c r="AL7" i="57" s="1"/>
  <c r="T7" i="57"/>
  <c r="AK7" i="57" s="1"/>
  <c r="J107" i="57"/>
  <c r="K107" i="57"/>
  <c r="AB6" i="57"/>
  <c r="AA6" i="57"/>
  <c r="Z6" i="57"/>
  <c r="Y6" i="57"/>
  <c r="X6" i="57"/>
  <c r="W6" i="57"/>
  <c r="V6" i="57"/>
  <c r="U6" i="57"/>
  <c r="F6" i="57"/>
  <c r="E6" i="57"/>
  <c r="D6" i="57"/>
  <c r="C6" i="57"/>
  <c r="B6" i="57"/>
  <c r="A6" i="57"/>
  <c r="T6" i="57"/>
  <c r="AK6" i="57" s="1"/>
  <c r="AI107" i="57"/>
  <c r="O107" i="57"/>
  <c r="N107" i="57"/>
  <c r="G107" i="57"/>
  <c r="AQ6" i="57"/>
  <c r="S6" i="57"/>
  <c r="Q6" i="57"/>
  <c r="AA70" i="62" l="1"/>
  <c r="AR71" i="62" s="1"/>
  <c r="Z70" i="62"/>
  <c r="AQ71" i="62" s="1"/>
  <c r="W70" i="62"/>
  <c r="AN71" i="62" s="1"/>
  <c r="U70" i="62"/>
  <c r="AL71" i="62" s="1"/>
  <c r="T70" i="62"/>
  <c r="AK71" i="62" s="1"/>
  <c r="AK12" i="62"/>
  <c r="U16" i="61"/>
  <c r="AL17" i="61" s="1"/>
  <c r="T16" i="61"/>
  <c r="AK17" i="61" s="1"/>
  <c r="W24" i="60"/>
  <c r="AM108" i="57"/>
  <c r="AA28" i="58"/>
  <c r="AR29" i="58" s="1"/>
  <c r="Y28" i="58"/>
  <c r="U28" i="58"/>
  <c r="W28" i="58"/>
  <c r="W43" i="67"/>
  <c r="AN44" i="67" s="1"/>
  <c r="U43" i="67"/>
  <c r="AL44" i="67" s="1"/>
  <c r="AA43" i="67"/>
  <c r="AR44" i="67" s="1"/>
  <c r="W34" i="65"/>
  <c r="U34" i="65"/>
  <c r="AL35" i="65" s="1"/>
  <c r="AL11" i="65"/>
  <c r="U33" i="64"/>
  <c r="AL34" i="64" s="1"/>
  <c r="T33" i="64"/>
  <c r="AO10" i="64"/>
  <c r="Z33" i="64"/>
  <c r="U31" i="63"/>
  <c r="AL32" i="63" s="1"/>
  <c r="AL24" i="63"/>
  <c r="Z31" i="63"/>
  <c r="AQ21" i="63"/>
  <c r="W31" i="63"/>
  <c r="AN32" i="63" s="1"/>
  <c r="T31" i="63"/>
  <c r="AK32" i="63" s="1"/>
  <c r="AH16" i="57"/>
  <c r="AJ16" i="57" s="1"/>
  <c r="AH102" i="57"/>
  <c r="AJ102" i="57" s="1"/>
  <c r="AN8" i="58"/>
  <c r="AR8" i="58"/>
  <c r="AN9" i="58"/>
  <c r="AR9" i="58"/>
  <c r="AR11" i="58"/>
  <c r="AN12" i="58"/>
  <c r="AR12" i="58"/>
  <c r="AN13" i="58"/>
  <c r="AR13" i="58"/>
  <c r="AN14" i="58"/>
  <c r="AR14" i="58"/>
  <c r="AN15" i="58"/>
  <c r="AR15" i="58"/>
  <c r="AN16" i="58"/>
  <c r="AR16" i="58"/>
  <c r="AN17" i="58"/>
  <c r="AR17" i="58"/>
  <c r="AN18" i="58"/>
  <c r="AR18" i="58"/>
  <c r="AN19" i="58"/>
  <c r="AR19" i="58"/>
  <c r="AN20" i="58"/>
  <c r="AR20" i="58"/>
  <c r="AN21" i="58"/>
  <c r="AR21" i="58"/>
  <c r="AN22" i="58"/>
  <c r="AN23" i="58"/>
  <c r="AR23" i="58"/>
  <c r="AN24" i="58"/>
  <c r="AN25" i="58"/>
  <c r="AR25" i="58"/>
  <c r="AR26" i="58"/>
  <c r="AN27" i="58"/>
  <c r="AG44" i="59"/>
  <c r="AG16" i="59"/>
  <c r="AG20" i="59"/>
  <c r="AH27" i="59"/>
  <c r="AJ27" i="59" s="1"/>
  <c r="S24" i="60"/>
  <c r="AM17" i="61"/>
  <c r="AQ17" i="61"/>
  <c r="R70" i="62"/>
  <c r="AH7" i="62"/>
  <c r="AJ7" i="62" s="1"/>
  <c r="AH11" i="62"/>
  <c r="AJ11" i="62" s="1"/>
  <c r="AH45" i="62"/>
  <c r="AJ45" i="62" s="1"/>
  <c r="Q31" i="63"/>
  <c r="AM34" i="64"/>
  <c r="AG8" i="65"/>
  <c r="AH27" i="65"/>
  <c r="AJ27" i="65" s="1"/>
  <c r="R43" i="67"/>
  <c r="AH9" i="67"/>
  <c r="AJ9" i="67" s="1"/>
  <c r="S43" i="67"/>
  <c r="AK44" i="67"/>
  <c r="AO44" i="67"/>
  <c r="AS44" i="67"/>
  <c r="AG9" i="65"/>
  <c r="AH19" i="65"/>
  <c r="AJ19" i="65" s="1"/>
  <c r="AG14" i="65"/>
  <c r="AG22" i="65"/>
  <c r="AG28" i="65"/>
  <c r="AP35" i="65"/>
  <c r="AG19" i="65"/>
  <c r="AG27" i="65"/>
  <c r="AH19" i="64"/>
  <c r="AJ19" i="64" s="1"/>
  <c r="AH24" i="64"/>
  <c r="AJ24" i="64" s="1"/>
  <c r="AQ34" i="64"/>
  <c r="AH9" i="64"/>
  <c r="AJ9" i="64" s="1"/>
  <c r="AH17" i="64"/>
  <c r="AJ17" i="64" s="1"/>
  <c r="AH21" i="64"/>
  <c r="AJ21" i="64" s="1"/>
  <c r="AP32" i="63"/>
  <c r="AH9" i="62"/>
  <c r="AJ9" i="62" s="1"/>
  <c r="AH13" i="62"/>
  <c r="AJ13" i="62" s="1"/>
  <c r="AG56" i="62"/>
  <c r="AG45" i="62"/>
  <c r="AO17" i="61"/>
  <c r="AS17" i="61"/>
  <c r="AH8" i="60"/>
  <c r="AJ8" i="60" s="1"/>
  <c r="AH12" i="60"/>
  <c r="AJ12" i="60" s="1"/>
  <c r="AG8" i="60"/>
  <c r="AG12" i="60"/>
  <c r="AH8" i="59"/>
  <c r="AJ8" i="59" s="1"/>
  <c r="AG25" i="59"/>
  <c r="AG18" i="59"/>
  <c r="AG21" i="59"/>
  <c r="AG8" i="59"/>
  <c r="AH11" i="59"/>
  <c r="AJ11" i="59" s="1"/>
  <c r="AH20" i="59"/>
  <c r="AJ20" i="59" s="1"/>
  <c r="AG9" i="67"/>
  <c r="AM44" i="67"/>
  <c r="AQ44" i="67"/>
  <c r="AD6" i="67"/>
  <c r="AH6" i="67"/>
  <c r="AM6" i="67"/>
  <c r="AM43" i="67" s="1"/>
  <c r="H31" i="66" s="1"/>
  <c r="AQ6" i="67"/>
  <c r="AQ43" i="67" s="1"/>
  <c r="L31" i="66" s="1"/>
  <c r="AN18" i="67"/>
  <c r="AR18" i="67"/>
  <c r="AN6" i="67"/>
  <c r="AR6" i="67"/>
  <c r="AN13" i="67"/>
  <c r="AR13" i="67"/>
  <c r="AN14" i="67"/>
  <c r="AR14" i="67"/>
  <c r="AG31" i="67"/>
  <c r="AK6" i="67"/>
  <c r="AK43" i="67" s="1"/>
  <c r="F31" i="66" s="1"/>
  <c r="AO6" i="67"/>
  <c r="AS6" i="67"/>
  <c r="AS43" i="67" s="1"/>
  <c r="AN16" i="67"/>
  <c r="AR16" i="67"/>
  <c r="Q6" i="67"/>
  <c r="Q43" i="67" s="1"/>
  <c r="AP44" i="67"/>
  <c r="AL6" i="67"/>
  <c r="AP6" i="67"/>
  <c r="AG20" i="67"/>
  <c r="AG30" i="67"/>
  <c r="AG40" i="67"/>
  <c r="AH8" i="65"/>
  <c r="AJ8" i="65" s="1"/>
  <c r="AH9" i="65"/>
  <c r="AJ9" i="65" s="1"/>
  <c r="Q34" i="65"/>
  <c r="AP6" i="65"/>
  <c r="AR28" i="65"/>
  <c r="AR30" i="65"/>
  <c r="AR32" i="65"/>
  <c r="J34" i="65"/>
  <c r="N34" i="65"/>
  <c r="AR35" i="65" s="1"/>
  <c r="R34" i="65"/>
  <c r="V34" i="65"/>
  <c r="AM35" i="65" s="1"/>
  <c r="Z34" i="65"/>
  <c r="AQ35" i="65" s="1"/>
  <c r="AM6" i="65"/>
  <c r="AQ6" i="65"/>
  <c r="AL6" i="65"/>
  <c r="AN26" i="65"/>
  <c r="AN28" i="65"/>
  <c r="AN30" i="65"/>
  <c r="S6" i="65"/>
  <c r="S34" i="65" s="1"/>
  <c r="AN35" i="65"/>
  <c r="AN6" i="65"/>
  <c r="AR6" i="65"/>
  <c r="AN24" i="65"/>
  <c r="AR24" i="65"/>
  <c r="AN27" i="65"/>
  <c r="AR27" i="65"/>
  <c r="AN29" i="65"/>
  <c r="AR29" i="65"/>
  <c r="AN31" i="65"/>
  <c r="AR31" i="65"/>
  <c r="AN33" i="65"/>
  <c r="AR33" i="65"/>
  <c r="AR26" i="65"/>
  <c r="AN32" i="65"/>
  <c r="T34" i="65"/>
  <c r="AK35" i="65" s="1"/>
  <c r="X34" i="65"/>
  <c r="AO35" i="65" s="1"/>
  <c r="AB34" i="65"/>
  <c r="AS35" i="65" s="1"/>
  <c r="AK6" i="65"/>
  <c r="AK34" i="65" s="1"/>
  <c r="F30" i="66" s="1"/>
  <c r="AO6" i="65"/>
  <c r="AO34" i="65" s="1"/>
  <c r="AS6" i="65"/>
  <c r="AS34" i="65" s="1"/>
  <c r="AN25" i="65"/>
  <c r="AR25" i="65"/>
  <c r="AG24" i="64"/>
  <c r="AG9" i="64"/>
  <c r="AG17" i="64"/>
  <c r="AG19" i="64"/>
  <c r="AG21" i="64"/>
  <c r="AK6" i="64"/>
  <c r="AO6" i="64"/>
  <c r="AS6" i="64"/>
  <c r="Q6" i="64"/>
  <c r="Q33" i="64" s="1"/>
  <c r="AP34" i="64"/>
  <c r="AL6" i="64"/>
  <c r="AP6" i="64"/>
  <c r="AK29" i="64"/>
  <c r="AO29" i="64"/>
  <c r="AS29" i="64"/>
  <c r="AK30" i="64"/>
  <c r="AO30" i="64"/>
  <c r="AS30" i="64"/>
  <c r="AK31" i="64"/>
  <c r="AO31" i="64"/>
  <c r="AS31" i="64"/>
  <c r="AK32" i="64"/>
  <c r="AO32" i="64"/>
  <c r="AS32" i="64"/>
  <c r="AM6" i="64"/>
  <c r="AQ6" i="64"/>
  <c r="G33" i="64"/>
  <c r="K33" i="64"/>
  <c r="AO34" i="64" s="1"/>
  <c r="O33" i="64"/>
  <c r="AS34" i="64" s="1"/>
  <c r="S6" i="64"/>
  <c r="S33" i="64" s="1"/>
  <c r="W33" i="64"/>
  <c r="AN34" i="64" s="1"/>
  <c r="AA33" i="64"/>
  <c r="AR34" i="64" s="1"/>
  <c r="AN6" i="64"/>
  <c r="AR6" i="64"/>
  <c r="AM29" i="64"/>
  <c r="AQ29" i="64"/>
  <c r="AO32" i="63"/>
  <c r="AS32" i="63"/>
  <c r="AK6" i="63"/>
  <c r="AK31" i="63" s="1"/>
  <c r="F28" i="66" s="1"/>
  <c r="AO6" i="63"/>
  <c r="AO31" i="63" s="1"/>
  <c r="J28" i="66" s="1"/>
  <c r="AS6" i="63"/>
  <c r="AS31" i="63" s="1"/>
  <c r="AL6" i="63"/>
  <c r="AP6" i="63"/>
  <c r="AM32" i="63"/>
  <c r="AQ32" i="63"/>
  <c r="AM6" i="63"/>
  <c r="AQ6" i="63"/>
  <c r="S6" i="63"/>
  <c r="AR32" i="63"/>
  <c r="AN6" i="63"/>
  <c r="AR6" i="63"/>
  <c r="AN10" i="63"/>
  <c r="AR10" i="63"/>
  <c r="AG7" i="62"/>
  <c r="AG9" i="62"/>
  <c r="AG11" i="62"/>
  <c r="AG13" i="62"/>
  <c r="AH33" i="62"/>
  <c r="AJ33" i="62" s="1"/>
  <c r="AO71" i="62"/>
  <c r="AS71" i="62"/>
  <c r="AK6" i="62"/>
  <c r="AO6" i="62"/>
  <c r="AS6" i="62"/>
  <c r="AS70" i="62" s="1"/>
  <c r="Q6" i="62"/>
  <c r="Q70" i="62" s="1"/>
  <c r="AP71" i="62"/>
  <c r="AL6" i="62"/>
  <c r="AP6" i="62"/>
  <c r="AL33" i="62"/>
  <c r="AP33" i="62"/>
  <c r="AL34" i="62"/>
  <c r="AP34" i="62"/>
  <c r="AM71" i="62"/>
  <c r="AM6" i="62"/>
  <c r="AM70" i="62" s="1"/>
  <c r="H27" i="66" s="1"/>
  <c r="AQ6" i="62"/>
  <c r="AQ70" i="62" s="1"/>
  <c r="L27" i="66" s="1"/>
  <c r="AG33" i="62"/>
  <c r="S70" i="62"/>
  <c r="AN6" i="62"/>
  <c r="AR6" i="62"/>
  <c r="AK35" i="62"/>
  <c r="AO35" i="62"/>
  <c r="AH56" i="62"/>
  <c r="AJ56" i="62" s="1"/>
  <c r="AL61" i="62"/>
  <c r="AP61" i="62"/>
  <c r="AL62" i="62"/>
  <c r="AP62" i="62"/>
  <c r="AN64" i="62"/>
  <c r="AR64" i="62"/>
  <c r="AN65" i="62"/>
  <c r="AR65" i="62"/>
  <c r="AN63" i="62"/>
  <c r="AR63" i="62"/>
  <c r="S6" i="61"/>
  <c r="S16" i="61" s="1"/>
  <c r="AN17" i="61"/>
  <c r="AR17" i="61"/>
  <c r="AN6" i="61"/>
  <c r="AR6" i="61"/>
  <c r="AL7" i="61"/>
  <c r="AP7" i="61"/>
  <c r="AL11" i="61"/>
  <c r="AP11" i="61"/>
  <c r="AK6" i="61"/>
  <c r="AO6" i="61"/>
  <c r="AS6" i="61"/>
  <c r="Q6" i="61"/>
  <c r="Q16" i="61" s="1"/>
  <c r="AP17" i="61"/>
  <c r="AL6" i="61"/>
  <c r="AP6" i="61"/>
  <c r="AN7" i="61"/>
  <c r="AR7" i="61"/>
  <c r="AL9" i="61"/>
  <c r="AP9" i="61"/>
  <c r="AM6" i="61"/>
  <c r="AQ6" i="61"/>
  <c r="AM16" i="60"/>
  <c r="H24" i="60"/>
  <c r="L24" i="60"/>
  <c r="P24" i="60"/>
  <c r="T24" i="60"/>
  <c r="AK25" i="60" s="1"/>
  <c r="X24" i="60"/>
  <c r="AO25" i="60" s="1"/>
  <c r="AB24" i="60"/>
  <c r="AS25" i="60" s="1"/>
  <c r="AK6" i="60"/>
  <c r="AO6" i="60"/>
  <c r="AS6" i="60"/>
  <c r="AM17" i="60"/>
  <c r="AQ17" i="60"/>
  <c r="AM18" i="60"/>
  <c r="AQ18" i="60"/>
  <c r="AM19" i="60"/>
  <c r="AQ19" i="60"/>
  <c r="AM20" i="60"/>
  <c r="AQ20" i="60"/>
  <c r="AN6" i="60"/>
  <c r="AQ16" i="60"/>
  <c r="I24" i="60"/>
  <c r="M24" i="60"/>
  <c r="Q24" i="60"/>
  <c r="U24" i="60"/>
  <c r="AL25" i="60" s="1"/>
  <c r="Y24" i="60"/>
  <c r="AL6" i="60"/>
  <c r="AP6" i="60"/>
  <c r="AR6" i="60"/>
  <c r="J24" i="60"/>
  <c r="N24" i="60"/>
  <c r="AR25" i="60" s="1"/>
  <c r="R24" i="60"/>
  <c r="V24" i="60"/>
  <c r="Z24" i="60"/>
  <c r="AQ25" i="60" s="1"/>
  <c r="AM6" i="60"/>
  <c r="AQ6" i="60"/>
  <c r="AM15" i="60"/>
  <c r="AQ15" i="60"/>
  <c r="AM22" i="60"/>
  <c r="AQ22" i="60"/>
  <c r="AL7" i="59"/>
  <c r="AP7" i="59"/>
  <c r="AL11" i="59"/>
  <c r="AP11" i="59"/>
  <c r="AK14" i="59"/>
  <c r="AO14" i="59"/>
  <c r="AS14" i="59"/>
  <c r="AK18" i="59"/>
  <c r="AO18" i="59"/>
  <c r="AS18" i="59"/>
  <c r="AH19" i="59"/>
  <c r="AJ19" i="59" s="1"/>
  <c r="AN30" i="59"/>
  <c r="AR30" i="59"/>
  <c r="AM31" i="59"/>
  <c r="AN39" i="59"/>
  <c r="AR39" i="59"/>
  <c r="AN41" i="59"/>
  <c r="AR41" i="59"/>
  <c r="AN43" i="59"/>
  <c r="AR43" i="59"/>
  <c r="AN45" i="59"/>
  <c r="AR45" i="59"/>
  <c r="AN47" i="59"/>
  <c r="AR47" i="59"/>
  <c r="S48" i="59"/>
  <c r="W48" i="59"/>
  <c r="AA48" i="59"/>
  <c r="AN6" i="59"/>
  <c r="AL8" i="59"/>
  <c r="AP8" i="59"/>
  <c r="AG11" i="59"/>
  <c r="AL12" i="59"/>
  <c r="AP12" i="59"/>
  <c r="AO13" i="59"/>
  <c r="AS13" i="59"/>
  <c r="AK15" i="59"/>
  <c r="AO15" i="59"/>
  <c r="AS15" i="59"/>
  <c r="AH16" i="59"/>
  <c r="AJ16" i="59" s="1"/>
  <c r="AK19" i="59"/>
  <c r="AO19" i="59"/>
  <c r="AS19" i="59"/>
  <c r="AN26" i="59"/>
  <c r="AR26" i="59"/>
  <c r="AM27" i="59"/>
  <c r="AG27" i="59"/>
  <c r="G48" i="59"/>
  <c r="K48" i="59"/>
  <c r="O48" i="59"/>
  <c r="T48" i="59"/>
  <c r="X48" i="59"/>
  <c r="AB48" i="59"/>
  <c r="AH6" i="59"/>
  <c r="AO6" i="59"/>
  <c r="AL9" i="59"/>
  <c r="AP9" i="59"/>
  <c r="AL13" i="59"/>
  <c r="AP13" i="59"/>
  <c r="AK16" i="59"/>
  <c r="AO16" i="59"/>
  <c r="AS16" i="59"/>
  <c r="AO20" i="59"/>
  <c r="J48" i="59"/>
  <c r="AN22" i="59"/>
  <c r="AR22" i="59"/>
  <c r="AM23" i="59"/>
  <c r="AN38" i="59"/>
  <c r="AR38" i="59"/>
  <c r="AN40" i="59"/>
  <c r="AR40" i="59"/>
  <c r="AN42" i="59"/>
  <c r="AR42" i="59"/>
  <c r="AN44" i="59"/>
  <c r="AR44" i="59"/>
  <c r="AH44" i="59"/>
  <c r="AJ44" i="59" s="1"/>
  <c r="AN46" i="59"/>
  <c r="AR46" i="59"/>
  <c r="H48" i="59"/>
  <c r="L48" i="59"/>
  <c r="P48" i="59"/>
  <c r="Q6" i="59"/>
  <c r="Q48" i="59" s="1"/>
  <c r="AR6" i="59"/>
  <c r="AL10" i="59"/>
  <c r="AP10" i="59"/>
  <c r="AK17" i="59"/>
  <c r="AO17" i="59"/>
  <c r="AS17" i="59"/>
  <c r="AH18" i="59"/>
  <c r="AJ18" i="59" s="1"/>
  <c r="AG19" i="59"/>
  <c r="AN34" i="59"/>
  <c r="AR34" i="59"/>
  <c r="AM35" i="59"/>
  <c r="AS20" i="59"/>
  <c r="AN23" i="59"/>
  <c r="AR23" i="59"/>
  <c r="AN27" i="59"/>
  <c r="AR27" i="59"/>
  <c r="AN31" i="59"/>
  <c r="AR31" i="59"/>
  <c r="AN35" i="59"/>
  <c r="AR35" i="59"/>
  <c r="I48" i="59"/>
  <c r="M48" i="59"/>
  <c r="U48" i="59"/>
  <c r="Y48" i="59"/>
  <c r="AL6" i="59"/>
  <c r="AP6" i="59"/>
  <c r="AN24" i="59"/>
  <c r="AR24" i="59"/>
  <c r="AN28" i="59"/>
  <c r="AR28" i="59"/>
  <c r="AN32" i="59"/>
  <c r="AR32" i="59"/>
  <c r="AN36" i="59"/>
  <c r="AR36" i="59"/>
  <c r="N48" i="59"/>
  <c r="R48" i="59"/>
  <c r="V48" i="59"/>
  <c r="Z48" i="59"/>
  <c r="AM6" i="59"/>
  <c r="AQ6" i="59"/>
  <c r="AN21" i="59"/>
  <c r="AR21" i="59"/>
  <c r="AN25" i="59"/>
  <c r="AR25" i="59"/>
  <c r="AN29" i="59"/>
  <c r="AR29" i="59"/>
  <c r="AN33" i="59"/>
  <c r="AR33" i="59"/>
  <c r="AN37" i="59"/>
  <c r="AR37" i="59"/>
  <c r="Q28" i="58"/>
  <c r="AP6" i="58"/>
  <c r="V28" i="58"/>
  <c r="AM29" i="58" s="1"/>
  <c r="Z28" i="58"/>
  <c r="AQ29" i="58" s="1"/>
  <c r="AM6" i="58"/>
  <c r="AQ6" i="58"/>
  <c r="AM20" i="58"/>
  <c r="AQ20" i="58"/>
  <c r="AL6" i="58"/>
  <c r="G28" i="58"/>
  <c r="K28" i="58"/>
  <c r="O28" i="58"/>
  <c r="S6" i="58"/>
  <c r="AN29" i="58"/>
  <c r="AN6" i="58"/>
  <c r="AR6" i="58"/>
  <c r="H28" i="58"/>
  <c r="L28" i="58"/>
  <c r="P28" i="58"/>
  <c r="T28" i="58"/>
  <c r="X28" i="58"/>
  <c r="AB28" i="58"/>
  <c r="AK6" i="58"/>
  <c r="AO6" i="58"/>
  <c r="AS6" i="58"/>
  <c r="AL10" i="57"/>
  <c r="AP10" i="57"/>
  <c r="AG16" i="57"/>
  <c r="AM21" i="57"/>
  <c r="AQ21" i="57"/>
  <c r="AP26" i="57"/>
  <c r="AG36" i="57"/>
  <c r="AM57" i="57"/>
  <c r="AQ57" i="57"/>
  <c r="AG78" i="57"/>
  <c r="AQ97" i="57"/>
  <c r="AM17" i="57"/>
  <c r="AQ17" i="57"/>
  <c r="AG17" i="57"/>
  <c r="AP22" i="57"/>
  <c r="AG28" i="57"/>
  <c r="AM33" i="57"/>
  <c r="AQ33" i="57"/>
  <c r="AL58" i="57"/>
  <c r="AP58" i="57"/>
  <c r="AM65" i="57"/>
  <c r="AQ65" i="57"/>
  <c r="AL66" i="57"/>
  <c r="AP66" i="57"/>
  <c r="AM73" i="57"/>
  <c r="AQ73" i="57"/>
  <c r="AL74" i="57"/>
  <c r="AQ85" i="57"/>
  <c r="AM13" i="57"/>
  <c r="AQ13" i="57"/>
  <c r="AP18" i="57"/>
  <c r="AM29" i="57"/>
  <c r="AQ29" i="57"/>
  <c r="AG29" i="57"/>
  <c r="AP34" i="57"/>
  <c r="AM37" i="57"/>
  <c r="AQ37" i="57"/>
  <c r="AM41" i="57"/>
  <c r="AQ41" i="57"/>
  <c r="AM45" i="57"/>
  <c r="AQ45" i="57"/>
  <c r="AM49" i="57"/>
  <c r="AQ49" i="57"/>
  <c r="AL94" i="57"/>
  <c r="AP74" i="57"/>
  <c r="AK75" i="57"/>
  <c r="AO75" i="57"/>
  <c r="AS75" i="57"/>
  <c r="AM81" i="57"/>
  <c r="AQ81" i="57"/>
  <c r="AL82" i="57"/>
  <c r="AP82" i="57"/>
  <c r="AN84" i="57"/>
  <c r="AL86" i="57"/>
  <c r="AP86" i="57"/>
  <c r="AL98" i="57"/>
  <c r="AK99" i="57"/>
  <c r="AK107" i="57" s="1"/>
  <c r="F22" i="66" s="1"/>
  <c r="AO99" i="57"/>
  <c r="AN100" i="57"/>
  <c r="AR100" i="57"/>
  <c r="AQ101" i="57"/>
  <c r="AN80" i="57"/>
  <c r="AR80" i="57"/>
  <c r="AK87" i="57"/>
  <c r="AO87" i="57"/>
  <c r="AN88" i="57"/>
  <c r="AR88" i="57"/>
  <c r="AQ89" i="57"/>
  <c r="AL102" i="57"/>
  <c r="AG102" i="57"/>
  <c r="AK103" i="57"/>
  <c r="AO103" i="57"/>
  <c r="AN104" i="57"/>
  <c r="AR104" i="57"/>
  <c r="AQ105" i="57"/>
  <c r="AG105" i="57"/>
  <c r="AM77" i="57"/>
  <c r="AQ77" i="57"/>
  <c r="AL78" i="57"/>
  <c r="AP78" i="57"/>
  <c r="AK79" i="57"/>
  <c r="AO79" i="57"/>
  <c r="AS79" i="57"/>
  <c r="AL90" i="57"/>
  <c r="AK91" i="57"/>
  <c r="AO91" i="57"/>
  <c r="AN92" i="57"/>
  <c r="AR92" i="57"/>
  <c r="AQ93" i="57"/>
  <c r="AL106" i="57"/>
  <c r="AP106" i="57"/>
  <c r="AG106" i="57"/>
  <c r="R107" i="57"/>
  <c r="U107" i="57"/>
  <c r="AL108" i="57" s="1"/>
  <c r="Y107" i="57"/>
  <c r="Z107" i="57"/>
  <c r="AQ108" i="57" s="1"/>
  <c r="AL6" i="57"/>
  <c r="V107" i="57"/>
  <c r="T107" i="57"/>
  <c r="AK108" i="57" s="1"/>
  <c r="AM6" i="57"/>
  <c r="AP6" i="57"/>
  <c r="AP107" i="57" s="1"/>
  <c r="S107" i="57"/>
  <c r="W107" i="57"/>
  <c r="AN108" i="57" s="1"/>
  <c r="AA107" i="57"/>
  <c r="AR108" i="57" s="1"/>
  <c r="AN6" i="57"/>
  <c r="AR6" i="57"/>
  <c r="X107" i="57"/>
  <c r="AO108" i="57" s="1"/>
  <c r="P107" i="57"/>
  <c r="Q107" i="57"/>
  <c r="AB107" i="57"/>
  <c r="AS108" i="57" s="1"/>
  <c r="AS6" i="57"/>
  <c r="AS107" i="57" s="1"/>
  <c r="N22" i="66" s="1"/>
  <c r="AN25" i="60" l="1"/>
  <c r="AP29" i="58"/>
  <c r="AL29" i="58"/>
  <c r="AS29" i="58"/>
  <c r="AK34" i="64"/>
  <c r="AP49" i="59"/>
  <c r="AL49" i="59"/>
  <c r="AS49" i="59"/>
  <c r="AO107" i="57"/>
  <c r="J22" i="66" s="1"/>
  <c r="AQ107" i="57"/>
  <c r="L22" i="66" s="1"/>
  <c r="AK29" i="58"/>
  <c r="AR28" i="58"/>
  <c r="M23" i="66" s="1"/>
  <c r="AN28" i="58"/>
  <c r="I23" i="66" s="1"/>
  <c r="AP25" i="60"/>
  <c r="AS48" i="59"/>
  <c r="AM48" i="59"/>
  <c r="AN49" i="59"/>
  <c r="AK48" i="59"/>
  <c r="F24" i="66" s="1"/>
  <c r="AN43" i="67"/>
  <c r="I31" i="66" s="1"/>
  <c r="AP43" i="67"/>
  <c r="AL43" i="67"/>
  <c r="G31" i="66" s="1"/>
  <c r="AO43" i="67"/>
  <c r="J31" i="66" s="1"/>
  <c r="AJ6" i="67"/>
  <c r="AR43" i="67"/>
  <c r="M31" i="66" s="1"/>
  <c r="AG6" i="67"/>
  <c r="AN34" i="65"/>
  <c r="I30" i="66" s="1"/>
  <c r="AQ34" i="65"/>
  <c r="L30" i="66" s="1"/>
  <c r="AL34" i="65"/>
  <c r="G30" i="66" s="1"/>
  <c r="AM34" i="65"/>
  <c r="AP34" i="65"/>
  <c r="AR34" i="65"/>
  <c r="AR33" i="64"/>
  <c r="M29" i="66" s="1"/>
  <c r="AQ33" i="64"/>
  <c r="L29" i="66" s="1"/>
  <c r="AS33" i="64"/>
  <c r="AN33" i="64"/>
  <c r="I29" i="66" s="1"/>
  <c r="AM33" i="64"/>
  <c r="H29" i="66" s="1"/>
  <c r="AO33" i="64"/>
  <c r="J29" i="66" s="1"/>
  <c r="AP33" i="64"/>
  <c r="AK33" i="64"/>
  <c r="F29" i="66" s="1"/>
  <c r="AL33" i="64"/>
  <c r="G29" i="66" s="1"/>
  <c r="AL31" i="63"/>
  <c r="G28" i="66" s="1"/>
  <c r="AR31" i="63"/>
  <c r="M28" i="66" s="1"/>
  <c r="S31" i="63"/>
  <c r="AQ31" i="63"/>
  <c r="L28" i="66" s="1"/>
  <c r="AN31" i="63"/>
  <c r="I28" i="66" s="1"/>
  <c r="AM31" i="63"/>
  <c r="AP31" i="63"/>
  <c r="AP70" i="62"/>
  <c r="K27" i="66" s="1"/>
  <c r="AL70" i="62"/>
  <c r="G27" i="66" s="1"/>
  <c r="AO70" i="62"/>
  <c r="J27" i="66" s="1"/>
  <c r="AR70" i="62"/>
  <c r="M27" i="66" s="1"/>
  <c r="AK70" i="62"/>
  <c r="F27" i="66" s="1"/>
  <c r="AN70" i="62"/>
  <c r="I27" i="66" s="1"/>
  <c r="AQ16" i="61"/>
  <c r="AP16" i="61"/>
  <c r="AN16" i="61"/>
  <c r="AM16" i="61"/>
  <c r="AL16" i="61"/>
  <c r="G26" i="66" s="1"/>
  <c r="AS16" i="61"/>
  <c r="AO16" i="61"/>
  <c r="AK16" i="61"/>
  <c r="F26" i="66" s="1"/>
  <c r="AR16" i="61"/>
  <c r="AS24" i="60"/>
  <c r="AP24" i="60"/>
  <c r="AO24" i="60"/>
  <c r="J25" i="66" s="1"/>
  <c r="AQ24" i="60"/>
  <c r="L25" i="66" s="1"/>
  <c r="AM25" i="60"/>
  <c r="AL24" i="60"/>
  <c r="G25" i="66" s="1"/>
  <c r="AK24" i="60"/>
  <c r="F25" i="66" s="1"/>
  <c r="AM24" i="60"/>
  <c r="AR24" i="60"/>
  <c r="M25" i="66" s="1"/>
  <c r="AN24" i="60"/>
  <c r="I25" i="66" s="1"/>
  <c r="AO48" i="59"/>
  <c r="AO49" i="59"/>
  <c r="AN48" i="59"/>
  <c r="I24" i="66" s="1"/>
  <c r="AQ49" i="59"/>
  <c r="AP48" i="59"/>
  <c r="AR48" i="59"/>
  <c r="AJ6" i="59"/>
  <c r="AK49" i="59"/>
  <c r="AQ48" i="59"/>
  <c r="L24" i="66" s="1"/>
  <c r="AM49" i="59"/>
  <c r="AL48" i="59"/>
  <c r="G24" i="66" s="1"/>
  <c r="AR49" i="59"/>
  <c r="AG6" i="59"/>
  <c r="AK28" i="58"/>
  <c r="F23" i="66" s="1"/>
  <c r="AL28" i="58"/>
  <c r="G23" i="66" s="1"/>
  <c r="AS28" i="58"/>
  <c r="N23" i="66" s="1"/>
  <c r="N32" i="66" s="1"/>
  <c r="S28" i="58"/>
  <c r="AQ28" i="58"/>
  <c r="L23" i="66" s="1"/>
  <c r="AO28" i="58"/>
  <c r="J23" i="66" s="1"/>
  <c r="AO29" i="58"/>
  <c r="AM28" i="58"/>
  <c r="H23" i="66" s="1"/>
  <c r="AP28" i="58"/>
  <c r="K23" i="66" s="1"/>
  <c r="AR107" i="57"/>
  <c r="M22" i="66" s="1"/>
  <c r="AL107" i="57"/>
  <c r="G22" i="66" s="1"/>
  <c r="AN107" i="57"/>
  <c r="I22" i="66" s="1"/>
  <c r="AM107" i="57"/>
  <c r="H22" i="66" s="1"/>
  <c r="K32" i="66" l="1"/>
  <c r="H32" i="66"/>
  <c r="F32" i="66"/>
  <c r="J32" i="66"/>
  <c r="M32" i="66"/>
  <c r="G32" i="66"/>
  <c r="L32" i="66"/>
  <c r="I32" i="66"/>
  <c r="L22" i="41" l="1"/>
  <c r="O22" i="30"/>
  <c r="Y22" i="41"/>
  <c r="C304" i="44" l="1"/>
  <c r="C305" i="44"/>
  <c r="C306" i="44"/>
  <c r="C307" i="44"/>
  <c r="C308" i="44"/>
  <c r="C309" i="44"/>
  <c r="C310" i="44"/>
  <c r="C311" i="44"/>
  <c r="C312" i="44"/>
  <c r="C313" i="44"/>
  <c r="C314" i="44"/>
  <c r="C315" i="44"/>
  <c r="C316" i="44"/>
  <c r="C317" i="44"/>
  <c r="C318" i="44"/>
  <c r="C319" i="44"/>
  <c r="C320" i="44"/>
  <c r="C321" i="44"/>
  <c r="C322" i="44"/>
  <c r="C323" i="44"/>
  <c r="C324" i="44"/>
  <c r="C325" i="44"/>
  <c r="C326" i="44"/>
  <c r="C327" i="44"/>
  <c r="C328" i="44"/>
  <c r="C329" i="44"/>
  <c r="C330" i="44"/>
  <c r="C331" i="44"/>
  <c r="C332" i="44"/>
  <c r="C333" i="44"/>
  <c r="I16" i="14" l="1"/>
  <c r="C10" i="66" s="1"/>
  <c r="H16" i="14"/>
  <c r="B10" i="66" s="1"/>
  <c r="M55" i="35"/>
  <c r="N55" i="35"/>
  <c r="O55" i="35"/>
  <c r="P55" i="35"/>
  <c r="Q55" i="35"/>
  <c r="R55" i="35"/>
  <c r="S55" i="35"/>
  <c r="U55" i="35"/>
  <c r="E55" i="35"/>
  <c r="D55" i="35"/>
  <c r="C55" i="35"/>
  <c r="L55" i="27"/>
  <c r="N55" i="27"/>
  <c r="I55" i="27"/>
  <c r="J55" i="27"/>
  <c r="K55" i="27"/>
  <c r="F55" i="27"/>
  <c r="G55" i="27"/>
  <c r="H55" i="27"/>
  <c r="E55" i="27"/>
  <c r="A55" i="27"/>
  <c r="B55" i="27"/>
  <c r="C55" i="27"/>
  <c r="D55" i="27"/>
  <c r="X55" i="35" l="1"/>
  <c r="V55" i="35"/>
  <c r="O55" i="27"/>
  <c r="Q55" i="27"/>
  <c r="AK55" i="12"/>
  <c r="AJ55" i="12"/>
  <c r="AI55" i="12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AB55" i="35" l="1"/>
  <c r="Z55" i="35"/>
  <c r="AA55" i="35"/>
  <c r="K55" i="35"/>
  <c r="T55" i="35"/>
  <c r="W55" i="35" s="1"/>
  <c r="Y55" i="35" s="1"/>
  <c r="L55" i="35" s="1"/>
  <c r="AE55" i="62" s="1"/>
  <c r="AF55" i="62" s="1"/>
  <c r="AH55" i="62" s="1"/>
  <c r="AJ55" i="62" s="1"/>
  <c r="M55" i="27"/>
  <c r="P55" i="27" s="1"/>
  <c r="R55" i="27" s="1"/>
  <c r="G55" i="35" s="1"/>
  <c r="S46" i="38"/>
  <c r="R46" i="38"/>
  <c r="Q46" i="38"/>
  <c r="P46" i="38"/>
  <c r="O46" i="38"/>
  <c r="N46" i="38"/>
  <c r="M46" i="38"/>
  <c r="F46" i="38"/>
  <c r="E46" i="38"/>
  <c r="D46" i="38"/>
  <c r="C46" i="38"/>
  <c r="B46" i="38"/>
  <c r="A46" i="38"/>
  <c r="L46" i="22"/>
  <c r="K46" i="22"/>
  <c r="J46" i="22"/>
  <c r="I46" i="22"/>
  <c r="H46" i="22"/>
  <c r="G46" i="22"/>
  <c r="F46" i="22"/>
  <c r="E46" i="22"/>
  <c r="D46" i="22"/>
  <c r="C46" i="22"/>
  <c r="B46" i="22"/>
  <c r="A46" i="22"/>
  <c r="AK46" i="21"/>
  <c r="AJ46" i="21"/>
  <c r="AI46" i="21"/>
  <c r="AH46" i="21"/>
  <c r="AG46" i="21"/>
  <c r="AF46" i="21"/>
  <c r="K46" i="38" s="1"/>
  <c r="AE46" i="21"/>
  <c r="AD46" i="21"/>
  <c r="AC46" i="21"/>
  <c r="AB46" i="21"/>
  <c r="AB46" i="38" s="1"/>
  <c r="AA46" i="21"/>
  <c r="Z46" i="21"/>
  <c r="Y46" i="21"/>
  <c r="X46" i="21"/>
  <c r="W46" i="21"/>
  <c r="V46" i="21"/>
  <c r="U46" i="21"/>
  <c r="T46" i="21"/>
  <c r="S46" i="21"/>
  <c r="R46" i="21"/>
  <c r="Q46" i="21"/>
  <c r="O46" i="22" l="1"/>
  <c r="V46" i="38"/>
  <c r="Z46" i="38"/>
  <c r="AA46" i="38"/>
  <c r="AC46" i="38" s="1"/>
  <c r="AC55" i="35"/>
  <c r="H55" i="35"/>
  <c r="N46" i="22"/>
  <c r="Q46" i="22" s="1"/>
  <c r="U46" i="38"/>
  <c r="X46" i="38" s="1"/>
  <c r="T46" i="38"/>
  <c r="W46" i="38" s="1"/>
  <c r="M46" i="22"/>
  <c r="P46" i="22" s="1"/>
  <c r="J55" i="35" l="1"/>
  <c r="I55" i="35" s="1"/>
  <c r="AC55" i="62"/>
  <c r="AD55" i="62" s="1"/>
  <c r="AG55" i="62" s="1"/>
  <c r="Y46" i="38"/>
  <c r="L46" i="38" s="1"/>
  <c r="AE46" i="57" s="1"/>
  <c r="AF46" i="57" s="1"/>
  <c r="AH46" i="57" s="1"/>
  <c r="AJ46" i="57" s="1"/>
  <c r="R46" i="22"/>
  <c r="G46" i="38" s="1"/>
  <c r="H46" i="38" s="1"/>
  <c r="J46" i="38" l="1"/>
  <c r="I46" i="38" s="1"/>
  <c r="AC46" i="57"/>
  <c r="AD46" i="57" s="1"/>
  <c r="AG46" i="57" s="1"/>
  <c r="D18" i="42"/>
  <c r="E18" i="42"/>
  <c r="F18" i="42"/>
  <c r="A18" i="31"/>
  <c r="B18" i="31"/>
  <c r="C18" i="31"/>
  <c r="D18" i="31"/>
  <c r="S106" i="21"/>
  <c r="R106" i="21"/>
  <c r="Q106" i="21"/>
  <c r="M56" i="35" l="1"/>
  <c r="N56" i="35"/>
  <c r="O56" i="35"/>
  <c r="P56" i="35"/>
  <c r="Q56" i="35"/>
  <c r="R56" i="35"/>
  <c r="T56" i="35"/>
  <c r="U56" i="35"/>
  <c r="C56" i="35"/>
  <c r="D56" i="35"/>
  <c r="E56" i="35"/>
  <c r="F56" i="35"/>
  <c r="F56" i="27"/>
  <c r="G56" i="27"/>
  <c r="H56" i="27"/>
  <c r="I56" i="27"/>
  <c r="J56" i="27"/>
  <c r="K56" i="27"/>
  <c r="M56" i="27"/>
  <c r="N56" i="27"/>
  <c r="E56" i="27"/>
  <c r="A56" i="27"/>
  <c r="B56" i="27"/>
  <c r="C56" i="27"/>
  <c r="D56" i="27"/>
  <c r="AC56" i="12"/>
  <c r="AD56" i="12"/>
  <c r="AE56" i="12"/>
  <c r="AF56" i="12"/>
  <c r="AG56" i="12"/>
  <c r="AH56" i="12"/>
  <c r="AI56" i="12"/>
  <c r="AJ56" i="12"/>
  <c r="AK56" i="12"/>
  <c r="T56" i="12"/>
  <c r="U56" i="12"/>
  <c r="V56" i="12"/>
  <c r="W56" i="12"/>
  <c r="X56" i="12"/>
  <c r="Y56" i="12"/>
  <c r="Z56" i="12"/>
  <c r="AA56" i="12"/>
  <c r="AB56" i="12"/>
  <c r="Q56" i="12"/>
  <c r="R56" i="12"/>
  <c r="S56" i="12"/>
  <c r="Z56" i="35" l="1"/>
  <c r="L56" i="27"/>
  <c r="O56" i="27" s="1"/>
  <c r="X56" i="35"/>
  <c r="K56" i="35"/>
  <c r="AB56" i="35"/>
  <c r="AA56" i="35"/>
  <c r="Q56" i="27"/>
  <c r="P56" i="27"/>
  <c r="S56" i="35"/>
  <c r="V56" i="35" s="1"/>
  <c r="W56" i="35"/>
  <c r="E18" i="31"/>
  <c r="F18" i="31"/>
  <c r="R56" i="27" l="1"/>
  <c r="G56" i="35" s="1"/>
  <c r="H56" i="35" s="1"/>
  <c r="J56" i="35" s="1"/>
  <c r="I56" i="35" s="1"/>
  <c r="AC56" i="35"/>
  <c r="Y56" i="35"/>
  <c r="L56" i="35" s="1"/>
  <c r="T106" i="21"/>
  <c r="U106" i="21"/>
  <c r="V106" i="21"/>
  <c r="W106" i="21"/>
  <c r="X106" i="21"/>
  <c r="Y106" i="21"/>
  <c r="Z106" i="21"/>
  <c r="AA106" i="21"/>
  <c r="AB106" i="21"/>
  <c r="AC106" i="21"/>
  <c r="AD106" i="21"/>
  <c r="AE106" i="21"/>
  <c r="AF106" i="21"/>
  <c r="AG106" i="21"/>
  <c r="AH106" i="21"/>
  <c r="AI106" i="21"/>
  <c r="AJ106" i="21"/>
  <c r="AK106" i="21"/>
  <c r="U106" i="38"/>
  <c r="T106" i="38"/>
  <c r="R106" i="38"/>
  <c r="Q106" i="38"/>
  <c r="P106" i="38"/>
  <c r="O106" i="38"/>
  <c r="N106" i="38"/>
  <c r="M106" i="38"/>
  <c r="B106" i="38"/>
  <c r="C106" i="38"/>
  <c r="D106" i="38"/>
  <c r="E106" i="38"/>
  <c r="F106" i="38"/>
  <c r="A106" i="38"/>
  <c r="N106" i="22"/>
  <c r="M106" i="22"/>
  <c r="K106" i="22"/>
  <c r="J106" i="22"/>
  <c r="I106" i="22"/>
  <c r="H106" i="22"/>
  <c r="G106" i="22"/>
  <c r="F106" i="22"/>
  <c r="E106" i="22"/>
  <c r="D106" i="22"/>
  <c r="C106" i="22"/>
  <c r="B106" i="22"/>
  <c r="A106" i="22"/>
  <c r="S106" i="38" l="1"/>
  <c r="V106" i="38" s="1"/>
  <c r="L106" i="22"/>
  <c r="O106" i="22" s="1"/>
  <c r="AB106" i="38"/>
  <c r="X106" i="38"/>
  <c r="K106" i="38"/>
  <c r="AA106" i="38"/>
  <c r="Z106" i="38"/>
  <c r="AC106" i="38" s="1"/>
  <c r="P106" i="22"/>
  <c r="Q106" i="22"/>
  <c r="W106" i="38"/>
  <c r="R106" i="22" l="1"/>
  <c r="G106" i="38" s="1"/>
  <c r="H106" i="38" s="1"/>
  <c r="J106" i="38" s="1"/>
  <c r="I106" i="38" s="1"/>
  <c r="Y106" i="38"/>
  <c r="L106" i="38" s="1"/>
  <c r="P107" i="21" l="1"/>
  <c r="J6" i="66" s="1"/>
  <c r="O107" i="21"/>
  <c r="I6" i="66" s="1"/>
  <c r="N107" i="21"/>
  <c r="H6" i="66" s="1"/>
  <c r="M107" i="21"/>
  <c r="L107" i="21"/>
  <c r="F6" i="66" s="1"/>
  <c r="K107" i="21"/>
  <c r="E6" i="66" s="1"/>
  <c r="J107" i="21"/>
  <c r="D6" i="66" s="1"/>
  <c r="I107" i="21"/>
  <c r="C6" i="66" s="1"/>
  <c r="H107" i="21"/>
  <c r="B6" i="66" s="1"/>
  <c r="Q33" i="4"/>
  <c r="R33" i="4"/>
  <c r="S33" i="4"/>
  <c r="Q34" i="4"/>
  <c r="R34" i="4"/>
  <c r="S34" i="4"/>
  <c r="Q35" i="4"/>
  <c r="R35" i="4"/>
  <c r="S35" i="4"/>
  <c r="Q36" i="4"/>
  <c r="R36" i="4"/>
  <c r="S36" i="4"/>
  <c r="Q37" i="4"/>
  <c r="R37" i="4"/>
  <c r="S37" i="4"/>
  <c r="Q38" i="4"/>
  <c r="R38" i="4"/>
  <c r="S38" i="4"/>
  <c r="Q39" i="4"/>
  <c r="R39" i="4"/>
  <c r="S39" i="4"/>
  <c r="Q40" i="4"/>
  <c r="R40" i="4"/>
  <c r="S40" i="4"/>
  <c r="Q41" i="4"/>
  <c r="R41" i="4"/>
  <c r="S41" i="4"/>
  <c r="Q42" i="4"/>
  <c r="R42" i="4"/>
  <c r="S42" i="4"/>
  <c r="Q22" i="4"/>
  <c r="R22" i="4"/>
  <c r="S22" i="4"/>
  <c r="Q23" i="4"/>
  <c r="R23" i="4"/>
  <c r="S23" i="4"/>
  <c r="Q24" i="4"/>
  <c r="R24" i="4"/>
  <c r="S24" i="4"/>
  <c r="Q25" i="4"/>
  <c r="R25" i="4"/>
  <c r="S25" i="4"/>
  <c r="Q26" i="4"/>
  <c r="R26" i="4"/>
  <c r="S26" i="4"/>
  <c r="Q27" i="4"/>
  <c r="R27" i="4"/>
  <c r="S27" i="4"/>
  <c r="Q28" i="4"/>
  <c r="R28" i="4"/>
  <c r="S28" i="4"/>
  <c r="Q29" i="4"/>
  <c r="R29" i="4"/>
  <c r="S29" i="4"/>
  <c r="Q30" i="4"/>
  <c r="R30" i="4"/>
  <c r="S30" i="4"/>
  <c r="Q31" i="4"/>
  <c r="R31" i="4"/>
  <c r="S31" i="4"/>
  <c r="Q32" i="4"/>
  <c r="R32" i="4"/>
  <c r="S32" i="4"/>
  <c r="Q7" i="4"/>
  <c r="R7" i="4"/>
  <c r="S7" i="4"/>
  <c r="Q8" i="4"/>
  <c r="R8" i="4"/>
  <c r="S8" i="4"/>
  <c r="Q9" i="4"/>
  <c r="R9" i="4"/>
  <c r="S9" i="4"/>
  <c r="Q10" i="4"/>
  <c r="R10" i="4"/>
  <c r="S10" i="4"/>
  <c r="Q11" i="4"/>
  <c r="R11" i="4"/>
  <c r="S11" i="4"/>
  <c r="Q12" i="4"/>
  <c r="R12" i="4"/>
  <c r="S12" i="4"/>
  <c r="Q13" i="4"/>
  <c r="R13" i="4"/>
  <c r="S13" i="4"/>
  <c r="Q14" i="4"/>
  <c r="R14" i="4"/>
  <c r="S14" i="4"/>
  <c r="Q15" i="4"/>
  <c r="R15" i="4"/>
  <c r="S15" i="4"/>
  <c r="Q16" i="4"/>
  <c r="R16" i="4"/>
  <c r="S16" i="4"/>
  <c r="Q17" i="4"/>
  <c r="R17" i="4"/>
  <c r="S17" i="4"/>
  <c r="Q18" i="4"/>
  <c r="R18" i="4"/>
  <c r="S18" i="4"/>
  <c r="Q19" i="4"/>
  <c r="R19" i="4"/>
  <c r="S19" i="4"/>
  <c r="Q20" i="4"/>
  <c r="R20" i="4"/>
  <c r="S20" i="4"/>
  <c r="Q21" i="4"/>
  <c r="R21" i="4"/>
  <c r="S21" i="4"/>
  <c r="Q108" i="21" l="1"/>
  <c r="R108" i="21"/>
  <c r="U44" i="38"/>
  <c r="T44" i="38"/>
  <c r="S44" i="38"/>
  <c r="R44" i="38"/>
  <c r="Q44" i="38"/>
  <c r="P44" i="38"/>
  <c r="O44" i="38"/>
  <c r="M44" i="38"/>
  <c r="B44" i="38"/>
  <c r="C44" i="38"/>
  <c r="D44" i="38"/>
  <c r="E44" i="38"/>
  <c r="F44" i="38"/>
  <c r="A44" i="38"/>
  <c r="N44" i="22"/>
  <c r="M44" i="22"/>
  <c r="L44" i="22"/>
  <c r="K44" i="22"/>
  <c r="J44" i="22"/>
  <c r="I44" i="22"/>
  <c r="H44" i="22"/>
  <c r="F44" i="22"/>
  <c r="E44" i="22"/>
  <c r="B44" i="22"/>
  <c r="C44" i="22"/>
  <c r="D44" i="22"/>
  <c r="A44" i="22"/>
  <c r="AK44" i="21"/>
  <c r="AJ44" i="21"/>
  <c r="AI44" i="21"/>
  <c r="AH44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N44" i="38" s="1"/>
  <c r="T44" i="21"/>
  <c r="S44" i="21"/>
  <c r="R44" i="21"/>
  <c r="Q44" i="21"/>
  <c r="K44" i="38" l="1"/>
  <c r="AB44" i="38"/>
  <c r="G44" i="22"/>
  <c r="P44" i="22" s="1"/>
  <c r="V44" i="38"/>
  <c r="O44" i="22"/>
  <c r="Z44" i="38"/>
  <c r="X44" i="38"/>
  <c r="W44" i="38"/>
  <c r="AA44" i="38"/>
  <c r="Q44" i="22"/>
  <c r="Y44" i="38" l="1"/>
  <c r="L44" i="38" s="1"/>
  <c r="AE44" i="57" s="1"/>
  <c r="AF44" i="57" s="1"/>
  <c r="AH44" i="57" s="1"/>
  <c r="AJ44" i="57" s="1"/>
  <c r="R44" i="22"/>
  <c r="G44" i="38" s="1"/>
  <c r="H44" i="38" s="1"/>
  <c r="AC44" i="57" s="1"/>
  <c r="AD44" i="57" s="1"/>
  <c r="AG44" i="57" s="1"/>
  <c r="AC44" i="38"/>
  <c r="J44" i="38" l="1"/>
  <c r="I44" i="38" s="1"/>
  <c r="AC105" i="21"/>
  <c r="AD105" i="21"/>
  <c r="AE105" i="21"/>
  <c r="AF105" i="21"/>
  <c r="AG105" i="21"/>
  <c r="AH105" i="21"/>
  <c r="AI105" i="21"/>
  <c r="AJ105" i="21"/>
  <c r="AK105" i="21"/>
  <c r="Q105" i="21"/>
  <c r="R105" i="21"/>
  <c r="S105" i="21"/>
  <c r="A7" i="37" l="1"/>
  <c r="B7" i="37"/>
  <c r="C7" i="37"/>
  <c r="D7" i="37"/>
  <c r="E7" i="37"/>
  <c r="F7" i="37"/>
  <c r="A8" i="37"/>
  <c r="B8" i="37"/>
  <c r="C8" i="37"/>
  <c r="D8" i="37"/>
  <c r="E8" i="37"/>
  <c r="F8" i="37"/>
  <c r="A9" i="37"/>
  <c r="B9" i="37"/>
  <c r="C9" i="37"/>
  <c r="D9" i="37"/>
  <c r="E9" i="37"/>
  <c r="F9" i="37"/>
  <c r="A10" i="37"/>
  <c r="B10" i="37"/>
  <c r="C10" i="37"/>
  <c r="D10" i="37"/>
  <c r="E10" i="37"/>
  <c r="F10" i="37"/>
  <c r="A11" i="37"/>
  <c r="B11" i="37"/>
  <c r="C11" i="37"/>
  <c r="D11" i="37"/>
  <c r="E11" i="37"/>
  <c r="F11" i="37"/>
  <c r="A12" i="37"/>
  <c r="B12" i="37"/>
  <c r="C12" i="37"/>
  <c r="D12" i="37"/>
  <c r="E12" i="37"/>
  <c r="F12" i="37"/>
  <c r="A13" i="37"/>
  <c r="B13" i="37"/>
  <c r="C13" i="37"/>
  <c r="D13" i="37"/>
  <c r="E13" i="37"/>
  <c r="F13" i="37"/>
  <c r="A14" i="37"/>
  <c r="B14" i="37"/>
  <c r="C14" i="37"/>
  <c r="D14" i="37"/>
  <c r="E14" i="37"/>
  <c r="F14" i="37"/>
  <c r="A15" i="37"/>
  <c r="B15" i="37"/>
  <c r="C15" i="37"/>
  <c r="D15" i="37"/>
  <c r="E15" i="37"/>
  <c r="F15" i="37"/>
  <c r="A16" i="37"/>
  <c r="B16" i="37"/>
  <c r="C16" i="37"/>
  <c r="D16" i="37"/>
  <c r="E16" i="37"/>
  <c r="F16" i="37"/>
  <c r="A17" i="37"/>
  <c r="B17" i="37"/>
  <c r="C17" i="37"/>
  <c r="D17" i="37"/>
  <c r="E17" i="37"/>
  <c r="F17" i="37"/>
  <c r="A18" i="37"/>
  <c r="B18" i="37"/>
  <c r="C18" i="37"/>
  <c r="D18" i="37"/>
  <c r="E18" i="37"/>
  <c r="F18" i="37"/>
  <c r="A19" i="37"/>
  <c r="B19" i="37"/>
  <c r="C19" i="37"/>
  <c r="D19" i="37"/>
  <c r="E19" i="37"/>
  <c r="F19" i="37"/>
  <c r="A20" i="37"/>
  <c r="B20" i="37"/>
  <c r="C20" i="37"/>
  <c r="D20" i="37"/>
  <c r="E20" i="37"/>
  <c r="F20" i="37"/>
  <c r="A21" i="37"/>
  <c r="B21" i="37"/>
  <c r="C21" i="37"/>
  <c r="D21" i="37"/>
  <c r="E21" i="37"/>
  <c r="F21" i="37"/>
  <c r="A22" i="37"/>
  <c r="B22" i="37"/>
  <c r="C22" i="37"/>
  <c r="D22" i="37"/>
  <c r="E22" i="37"/>
  <c r="F22" i="37"/>
  <c r="A23" i="37"/>
  <c r="B23" i="37"/>
  <c r="C23" i="37"/>
  <c r="D23" i="37"/>
  <c r="E23" i="37"/>
  <c r="F23" i="37"/>
  <c r="A24" i="37"/>
  <c r="B24" i="37"/>
  <c r="C24" i="37"/>
  <c r="D24" i="37"/>
  <c r="E24" i="37"/>
  <c r="F24" i="37"/>
  <c r="A25" i="37"/>
  <c r="B25" i="37"/>
  <c r="C25" i="37"/>
  <c r="D25" i="37"/>
  <c r="E25" i="37"/>
  <c r="F25" i="37"/>
  <c r="A26" i="37"/>
  <c r="B26" i="37"/>
  <c r="C26" i="37"/>
  <c r="D26" i="37"/>
  <c r="E26" i="37"/>
  <c r="F26" i="37"/>
  <c r="A27" i="37"/>
  <c r="B27" i="37"/>
  <c r="C27" i="37"/>
  <c r="D27" i="37"/>
  <c r="E27" i="37"/>
  <c r="F27" i="37"/>
  <c r="B6" i="37"/>
  <c r="C6" i="37"/>
  <c r="D6" i="37"/>
  <c r="E6" i="37"/>
  <c r="F6" i="37"/>
  <c r="A6" i="37"/>
  <c r="A7" i="23"/>
  <c r="B7" i="23"/>
  <c r="C7" i="23"/>
  <c r="D7" i="23"/>
  <c r="A8" i="23"/>
  <c r="B8" i="23"/>
  <c r="C8" i="23"/>
  <c r="D8" i="23"/>
  <c r="A9" i="23"/>
  <c r="B9" i="23"/>
  <c r="C9" i="23"/>
  <c r="D9" i="23"/>
  <c r="A10" i="23"/>
  <c r="B10" i="23"/>
  <c r="C10" i="23"/>
  <c r="D10" i="23"/>
  <c r="A11" i="23"/>
  <c r="B11" i="23"/>
  <c r="C11" i="23"/>
  <c r="D11" i="23"/>
  <c r="A12" i="23"/>
  <c r="B12" i="23"/>
  <c r="C12" i="23"/>
  <c r="D12" i="23"/>
  <c r="A13" i="23"/>
  <c r="B13" i="23"/>
  <c r="C13" i="23"/>
  <c r="D13" i="23"/>
  <c r="A14" i="23"/>
  <c r="B14" i="23"/>
  <c r="C14" i="23"/>
  <c r="D14" i="23"/>
  <c r="A15" i="23"/>
  <c r="B15" i="23"/>
  <c r="C15" i="23"/>
  <c r="D15" i="23"/>
  <c r="A16" i="23"/>
  <c r="B16" i="23"/>
  <c r="C16" i="23"/>
  <c r="D16" i="23"/>
  <c r="A17" i="23"/>
  <c r="B17" i="23"/>
  <c r="C17" i="23"/>
  <c r="D17" i="23"/>
  <c r="A18" i="23"/>
  <c r="B18" i="23"/>
  <c r="C18" i="23"/>
  <c r="D18" i="23"/>
  <c r="A19" i="23"/>
  <c r="B19" i="23"/>
  <c r="C19" i="23"/>
  <c r="D19" i="23"/>
  <c r="A20" i="23"/>
  <c r="B20" i="23"/>
  <c r="C20" i="23"/>
  <c r="D20" i="23"/>
  <c r="A21" i="23"/>
  <c r="B21" i="23"/>
  <c r="C21" i="23"/>
  <c r="D21" i="23"/>
  <c r="A22" i="23"/>
  <c r="B22" i="23"/>
  <c r="C22" i="23"/>
  <c r="D22" i="23"/>
  <c r="A23" i="23"/>
  <c r="B23" i="23"/>
  <c r="C23" i="23"/>
  <c r="D23" i="23"/>
  <c r="A24" i="23"/>
  <c r="B24" i="23"/>
  <c r="C24" i="23"/>
  <c r="D24" i="23"/>
  <c r="A25" i="23"/>
  <c r="B25" i="23"/>
  <c r="C25" i="23"/>
  <c r="D25" i="23"/>
  <c r="A26" i="23"/>
  <c r="B26" i="23"/>
  <c r="C26" i="23"/>
  <c r="D26" i="23"/>
  <c r="A27" i="23"/>
  <c r="B27" i="23"/>
  <c r="C27" i="23"/>
  <c r="D27" i="23"/>
  <c r="B6" i="23"/>
  <c r="C6" i="23"/>
  <c r="D6" i="23"/>
  <c r="A6" i="23"/>
  <c r="A7" i="38" l="1"/>
  <c r="B7" i="38"/>
  <c r="C7" i="38"/>
  <c r="D7" i="38"/>
  <c r="E7" i="38"/>
  <c r="F7" i="38"/>
  <c r="A8" i="38"/>
  <c r="B8" i="38"/>
  <c r="C8" i="38"/>
  <c r="D8" i="38"/>
  <c r="E8" i="38"/>
  <c r="F8" i="38"/>
  <c r="A9" i="38"/>
  <c r="B9" i="38"/>
  <c r="C9" i="38"/>
  <c r="D9" i="38"/>
  <c r="E9" i="38"/>
  <c r="F9" i="38"/>
  <c r="A10" i="38"/>
  <c r="B10" i="38"/>
  <c r="C10" i="38"/>
  <c r="D10" i="38"/>
  <c r="E10" i="38"/>
  <c r="F10" i="38"/>
  <c r="A11" i="38"/>
  <c r="B11" i="38"/>
  <c r="C11" i="38"/>
  <c r="D11" i="38"/>
  <c r="E11" i="38"/>
  <c r="F11" i="38"/>
  <c r="A12" i="38"/>
  <c r="B12" i="38"/>
  <c r="C12" i="38"/>
  <c r="D12" i="38"/>
  <c r="E12" i="38"/>
  <c r="F12" i="38"/>
  <c r="A13" i="38"/>
  <c r="B13" i="38"/>
  <c r="C13" i="38"/>
  <c r="D13" i="38"/>
  <c r="E13" i="38"/>
  <c r="F13" i="38"/>
  <c r="A14" i="38"/>
  <c r="B14" i="38"/>
  <c r="C14" i="38"/>
  <c r="D14" i="38"/>
  <c r="E14" i="38"/>
  <c r="F14" i="38"/>
  <c r="A15" i="38"/>
  <c r="B15" i="38"/>
  <c r="C15" i="38"/>
  <c r="D15" i="38"/>
  <c r="E15" i="38"/>
  <c r="F15" i="38"/>
  <c r="A16" i="38"/>
  <c r="B16" i="38"/>
  <c r="C16" i="38"/>
  <c r="D16" i="38"/>
  <c r="E16" i="38"/>
  <c r="F16" i="38"/>
  <c r="A17" i="38"/>
  <c r="B17" i="38"/>
  <c r="C17" i="38"/>
  <c r="D17" i="38"/>
  <c r="E17" i="38"/>
  <c r="F17" i="38"/>
  <c r="A18" i="38"/>
  <c r="B18" i="38"/>
  <c r="C18" i="38"/>
  <c r="D18" i="38"/>
  <c r="E18" i="38"/>
  <c r="F18" i="38"/>
  <c r="A19" i="38"/>
  <c r="B19" i="38"/>
  <c r="C19" i="38"/>
  <c r="D19" i="38"/>
  <c r="E19" i="38"/>
  <c r="F19" i="38"/>
  <c r="A20" i="38"/>
  <c r="B20" i="38"/>
  <c r="C20" i="38"/>
  <c r="D20" i="38"/>
  <c r="E20" i="38"/>
  <c r="F20" i="38"/>
  <c r="A21" i="38"/>
  <c r="B21" i="38"/>
  <c r="C21" i="38"/>
  <c r="D21" i="38"/>
  <c r="E21" i="38"/>
  <c r="F21" i="38"/>
  <c r="A22" i="38"/>
  <c r="B22" i="38"/>
  <c r="C22" i="38"/>
  <c r="D22" i="38"/>
  <c r="E22" i="38"/>
  <c r="F22" i="38"/>
  <c r="A23" i="38"/>
  <c r="B23" i="38"/>
  <c r="C23" i="38"/>
  <c r="D23" i="38"/>
  <c r="E23" i="38"/>
  <c r="F23" i="38"/>
  <c r="A24" i="38"/>
  <c r="B24" i="38"/>
  <c r="C24" i="38"/>
  <c r="D24" i="38"/>
  <c r="E24" i="38"/>
  <c r="F24" i="38"/>
  <c r="A25" i="38"/>
  <c r="B25" i="38"/>
  <c r="C25" i="38"/>
  <c r="D25" i="38"/>
  <c r="E25" i="38"/>
  <c r="F25" i="38"/>
  <c r="A26" i="38"/>
  <c r="B26" i="38"/>
  <c r="C26" i="38"/>
  <c r="D26" i="38"/>
  <c r="E26" i="38"/>
  <c r="F26" i="38"/>
  <c r="A27" i="38"/>
  <c r="B27" i="38"/>
  <c r="C27" i="38"/>
  <c r="D27" i="38"/>
  <c r="E27" i="38"/>
  <c r="F27" i="38"/>
  <c r="A28" i="38"/>
  <c r="B28" i="38"/>
  <c r="C28" i="38"/>
  <c r="D28" i="38"/>
  <c r="E28" i="38"/>
  <c r="F28" i="38"/>
  <c r="A29" i="38"/>
  <c r="B29" i="38"/>
  <c r="C29" i="38"/>
  <c r="D29" i="38"/>
  <c r="E29" i="38"/>
  <c r="F29" i="38"/>
  <c r="A30" i="38"/>
  <c r="B30" i="38"/>
  <c r="C30" i="38"/>
  <c r="D30" i="38"/>
  <c r="E30" i="38"/>
  <c r="F30" i="38"/>
  <c r="A31" i="38"/>
  <c r="B31" i="38"/>
  <c r="C31" i="38"/>
  <c r="D31" i="38"/>
  <c r="E31" i="38"/>
  <c r="F31" i="38"/>
  <c r="A32" i="38"/>
  <c r="B32" i="38"/>
  <c r="C32" i="38"/>
  <c r="D32" i="38"/>
  <c r="E32" i="38"/>
  <c r="F32" i="38"/>
  <c r="A33" i="38"/>
  <c r="B33" i="38"/>
  <c r="C33" i="38"/>
  <c r="D33" i="38"/>
  <c r="E33" i="38"/>
  <c r="F33" i="38"/>
  <c r="A34" i="38"/>
  <c r="B34" i="38"/>
  <c r="C34" i="38"/>
  <c r="D34" i="38"/>
  <c r="E34" i="38"/>
  <c r="F34" i="38"/>
  <c r="A35" i="38"/>
  <c r="B35" i="38"/>
  <c r="C35" i="38"/>
  <c r="D35" i="38"/>
  <c r="E35" i="38"/>
  <c r="F35" i="38"/>
  <c r="A36" i="38"/>
  <c r="B36" i="38"/>
  <c r="C36" i="38"/>
  <c r="D36" i="38"/>
  <c r="E36" i="38"/>
  <c r="F36" i="38"/>
  <c r="A37" i="38"/>
  <c r="B37" i="38"/>
  <c r="C37" i="38"/>
  <c r="D37" i="38"/>
  <c r="E37" i="38"/>
  <c r="F37" i="38"/>
  <c r="A38" i="38"/>
  <c r="B38" i="38"/>
  <c r="C38" i="38"/>
  <c r="D38" i="38"/>
  <c r="E38" i="38"/>
  <c r="F38" i="38"/>
  <c r="A39" i="38"/>
  <c r="B39" i="38"/>
  <c r="C39" i="38"/>
  <c r="D39" i="38"/>
  <c r="E39" i="38"/>
  <c r="F39" i="38"/>
  <c r="A40" i="38"/>
  <c r="B40" i="38"/>
  <c r="C40" i="38"/>
  <c r="D40" i="38"/>
  <c r="E40" i="38"/>
  <c r="F40" i="38"/>
  <c r="A41" i="38"/>
  <c r="B41" i="38"/>
  <c r="C41" i="38"/>
  <c r="D41" i="38"/>
  <c r="E41" i="38"/>
  <c r="F41" i="38"/>
  <c r="A42" i="38"/>
  <c r="B42" i="38"/>
  <c r="C42" i="38"/>
  <c r="D42" i="38"/>
  <c r="E42" i="38"/>
  <c r="F42" i="38"/>
  <c r="A43" i="38"/>
  <c r="B43" i="38"/>
  <c r="C43" i="38"/>
  <c r="D43" i="38"/>
  <c r="E43" i="38"/>
  <c r="F43" i="38"/>
  <c r="A45" i="38"/>
  <c r="B45" i="38"/>
  <c r="C45" i="38"/>
  <c r="D45" i="38"/>
  <c r="E45" i="38"/>
  <c r="F45" i="38"/>
  <c r="A47" i="38"/>
  <c r="B47" i="38"/>
  <c r="C47" i="38"/>
  <c r="D47" i="38"/>
  <c r="E47" i="38"/>
  <c r="F47" i="38"/>
  <c r="A48" i="38"/>
  <c r="B48" i="38"/>
  <c r="C48" i="38"/>
  <c r="D48" i="38"/>
  <c r="E48" i="38"/>
  <c r="F48" i="38"/>
  <c r="A49" i="38"/>
  <c r="B49" i="38"/>
  <c r="C49" i="38"/>
  <c r="D49" i="38"/>
  <c r="E49" i="38"/>
  <c r="F49" i="38"/>
  <c r="A50" i="38"/>
  <c r="B50" i="38"/>
  <c r="C50" i="38"/>
  <c r="D50" i="38"/>
  <c r="E50" i="38"/>
  <c r="F50" i="38"/>
  <c r="A51" i="38"/>
  <c r="B51" i="38"/>
  <c r="C51" i="38"/>
  <c r="D51" i="38"/>
  <c r="E51" i="38"/>
  <c r="F51" i="38"/>
  <c r="A52" i="38"/>
  <c r="B52" i="38"/>
  <c r="C52" i="38"/>
  <c r="D52" i="38"/>
  <c r="E52" i="38"/>
  <c r="F52" i="38"/>
  <c r="A53" i="38"/>
  <c r="B53" i="38"/>
  <c r="C53" i="38"/>
  <c r="D53" i="38"/>
  <c r="E53" i="38"/>
  <c r="F53" i="38"/>
  <c r="A54" i="38"/>
  <c r="B54" i="38"/>
  <c r="C54" i="38"/>
  <c r="D54" i="38"/>
  <c r="E54" i="38"/>
  <c r="F54" i="38"/>
  <c r="A55" i="38"/>
  <c r="B55" i="38"/>
  <c r="C55" i="38"/>
  <c r="D55" i="38"/>
  <c r="E55" i="38"/>
  <c r="F55" i="38"/>
  <c r="A56" i="38"/>
  <c r="B56" i="38"/>
  <c r="C56" i="38"/>
  <c r="D56" i="38"/>
  <c r="E56" i="38"/>
  <c r="F56" i="38"/>
  <c r="A57" i="38"/>
  <c r="B57" i="38"/>
  <c r="C57" i="38"/>
  <c r="D57" i="38"/>
  <c r="E57" i="38"/>
  <c r="F57" i="38"/>
  <c r="A58" i="38"/>
  <c r="B58" i="38"/>
  <c r="C58" i="38"/>
  <c r="D58" i="38"/>
  <c r="E58" i="38"/>
  <c r="F58" i="38"/>
  <c r="A59" i="38"/>
  <c r="B59" i="38"/>
  <c r="C59" i="38"/>
  <c r="D59" i="38"/>
  <c r="E59" i="38"/>
  <c r="F59" i="38"/>
  <c r="A60" i="38"/>
  <c r="B60" i="38"/>
  <c r="C60" i="38"/>
  <c r="D60" i="38"/>
  <c r="E60" i="38"/>
  <c r="F60" i="38"/>
  <c r="A61" i="38"/>
  <c r="B61" i="38"/>
  <c r="C61" i="38"/>
  <c r="D61" i="38"/>
  <c r="E61" i="38"/>
  <c r="F61" i="38"/>
  <c r="A62" i="38"/>
  <c r="B62" i="38"/>
  <c r="C62" i="38"/>
  <c r="D62" i="38"/>
  <c r="E62" i="38"/>
  <c r="F62" i="38"/>
  <c r="A63" i="38"/>
  <c r="B63" i="38"/>
  <c r="C63" i="38"/>
  <c r="D63" i="38"/>
  <c r="E63" i="38"/>
  <c r="F63" i="38"/>
  <c r="A64" i="38"/>
  <c r="B64" i="38"/>
  <c r="C64" i="38"/>
  <c r="D64" i="38"/>
  <c r="E64" i="38"/>
  <c r="F64" i="38"/>
  <c r="A65" i="38"/>
  <c r="B65" i="38"/>
  <c r="C65" i="38"/>
  <c r="D65" i="38"/>
  <c r="E65" i="38"/>
  <c r="F65" i="38"/>
  <c r="A66" i="38"/>
  <c r="B66" i="38"/>
  <c r="C66" i="38"/>
  <c r="D66" i="38"/>
  <c r="E66" i="38"/>
  <c r="F66" i="38"/>
  <c r="A67" i="38"/>
  <c r="B67" i="38"/>
  <c r="C67" i="38"/>
  <c r="D67" i="38"/>
  <c r="E67" i="38"/>
  <c r="F67" i="38"/>
  <c r="A68" i="38"/>
  <c r="B68" i="38"/>
  <c r="C68" i="38"/>
  <c r="D68" i="38"/>
  <c r="E68" i="38"/>
  <c r="F68" i="38"/>
  <c r="A69" i="38"/>
  <c r="B69" i="38"/>
  <c r="C69" i="38"/>
  <c r="D69" i="38"/>
  <c r="E69" i="38"/>
  <c r="F69" i="38"/>
  <c r="A70" i="38"/>
  <c r="B70" i="38"/>
  <c r="C70" i="38"/>
  <c r="D70" i="38"/>
  <c r="E70" i="38"/>
  <c r="F70" i="38"/>
  <c r="A71" i="38"/>
  <c r="B71" i="38"/>
  <c r="C71" i="38"/>
  <c r="D71" i="38"/>
  <c r="E71" i="38"/>
  <c r="F71" i="38"/>
  <c r="A72" i="38"/>
  <c r="B72" i="38"/>
  <c r="C72" i="38"/>
  <c r="D72" i="38"/>
  <c r="E72" i="38"/>
  <c r="F72" i="38"/>
  <c r="A73" i="38"/>
  <c r="B73" i="38"/>
  <c r="C73" i="38"/>
  <c r="D73" i="38"/>
  <c r="E73" i="38"/>
  <c r="F73" i="38"/>
  <c r="A74" i="38"/>
  <c r="B74" i="38"/>
  <c r="C74" i="38"/>
  <c r="D74" i="38"/>
  <c r="E74" i="38"/>
  <c r="F74" i="38"/>
  <c r="A75" i="38"/>
  <c r="B75" i="38"/>
  <c r="C75" i="38"/>
  <c r="D75" i="38"/>
  <c r="E75" i="38"/>
  <c r="F75" i="38"/>
  <c r="A76" i="38"/>
  <c r="B76" i="38"/>
  <c r="C76" i="38"/>
  <c r="D76" i="38"/>
  <c r="E76" i="38"/>
  <c r="F76" i="38"/>
  <c r="A77" i="38"/>
  <c r="B77" i="38"/>
  <c r="C77" i="38"/>
  <c r="D77" i="38"/>
  <c r="E77" i="38"/>
  <c r="F77" i="38"/>
  <c r="A78" i="38"/>
  <c r="B78" i="38"/>
  <c r="C78" i="38"/>
  <c r="D78" i="38"/>
  <c r="E78" i="38"/>
  <c r="F78" i="38"/>
  <c r="A79" i="38"/>
  <c r="B79" i="38"/>
  <c r="C79" i="38"/>
  <c r="D79" i="38"/>
  <c r="E79" i="38"/>
  <c r="F79" i="38"/>
  <c r="A80" i="38"/>
  <c r="B80" i="38"/>
  <c r="C80" i="38"/>
  <c r="D80" i="38"/>
  <c r="E80" i="38"/>
  <c r="F80" i="38"/>
  <c r="A81" i="38"/>
  <c r="B81" i="38"/>
  <c r="C81" i="38"/>
  <c r="D81" i="38"/>
  <c r="E81" i="38"/>
  <c r="F81" i="38"/>
  <c r="A82" i="38"/>
  <c r="B82" i="38"/>
  <c r="C82" i="38"/>
  <c r="D82" i="38"/>
  <c r="E82" i="38"/>
  <c r="F82" i="38"/>
  <c r="A83" i="38"/>
  <c r="B83" i="38"/>
  <c r="C83" i="38"/>
  <c r="D83" i="38"/>
  <c r="E83" i="38"/>
  <c r="F83" i="38"/>
  <c r="A84" i="38"/>
  <c r="B84" i="38"/>
  <c r="C84" i="38"/>
  <c r="D84" i="38"/>
  <c r="E84" i="38"/>
  <c r="F84" i="38"/>
  <c r="A85" i="38"/>
  <c r="B85" i="38"/>
  <c r="C85" i="38"/>
  <c r="D85" i="38"/>
  <c r="E85" i="38"/>
  <c r="F85" i="38"/>
  <c r="A86" i="38"/>
  <c r="B86" i="38"/>
  <c r="C86" i="38"/>
  <c r="D86" i="38"/>
  <c r="E86" i="38"/>
  <c r="F86" i="38"/>
  <c r="A87" i="38"/>
  <c r="B87" i="38"/>
  <c r="C87" i="38"/>
  <c r="D87" i="38"/>
  <c r="E87" i="38"/>
  <c r="F87" i="38"/>
  <c r="A88" i="38"/>
  <c r="B88" i="38"/>
  <c r="C88" i="38"/>
  <c r="D88" i="38"/>
  <c r="E88" i="38"/>
  <c r="F88" i="38"/>
  <c r="A89" i="38"/>
  <c r="B89" i="38"/>
  <c r="C89" i="38"/>
  <c r="D89" i="38"/>
  <c r="E89" i="38"/>
  <c r="F89" i="38"/>
  <c r="A90" i="38"/>
  <c r="B90" i="38"/>
  <c r="C90" i="38"/>
  <c r="D90" i="38"/>
  <c r="E90" i="38"/>
  <c r="F90" i="38"/>
  <c r="A91" i="38"/>
  <c r="B91" i="38"/>
  <c r="C91" i="38"/>
  <c r="D91" i="38"/>
  <c r="E91" i="38"/>
  <c r="F91" i="38"/>
  <c r="A92" i="38"/>
  <c r="B92" i="38"/>
  <c r="C92" i="38"/>
  <c r="D92" i="38"/>
  <c r="E92" i="38"/>
  <c r="F92" i="38"/>
  <c r="A93" i="38"/>
  <c r="B93" i="38"/>
  <c r="C93" i="38"/>
  <c r="D93" i="38"/>
  <c r="E93" i="38"/>
  <c r="F93" i="38"/>
  <c r="A94" i="38"/>
  <c r="B94" i="38"/>
  <c r="C94" i="38"/>
  <c r="D94" i="38"/>
  <c r="E94" i="38"/>
  <c r="F94" i="38"/>
  <c r="A95" i="38"/>
  <c r="B95" i="38"/>
  <c r="C95" i="38"/>
  <c r="D95" i="38"/>
  <c r="E95" i="38"/>
  <c r="F95" i="38"/>
  <c r="A96" i="38"/>
  <c r="B96" i="38"/>
  <c r="C96" i="38"/>
  <c r="D96" i="38"/>
  <c r="E96" i="38"/>
  <c r="F96" i="38"/>
  <c r="A97" i="38"/>
  <c r="B97" i="38"/>
  <c r="C97" i="38"/>
  <c r="D97" i="38"/>
  <c r="E97" i="38"/>
  <c r="F97" i="38"/>
  <c r="A98" i="38"/>
  <c r="B98" i="38"/>
  <c r="C98" i="38"/>
  <c r="D98" i="38"/>
  <c r="E98" i="38"/>
  <c r="F98" i="38"/>
  <c r="A99" i="38"/>
  <c r="B99" i="38"/>
  <c r="C99" i="38"/>
  <c r="D99" i="38"/>
  <c r="E99" i="38"/>
  <c r="F99" i="38"/>
  <c r="A100" i="38"/>
  <c r="B100" i="38"/>
  <c r="C100" i="38"/>
  <c r="D100" i="38"/>
  <c r="E100" i="38"/>
  <c r="F100" i="38"/>
  <c r="A101" i="38"/>
  <c r="B101" i="38"/>
  <c r="C101" i="38"/>
  <c r="D101" i="38"/>
  <c r="E101" i="38"/>
  <c r="F101" i="38"/>
  <c r="A102" i="38"/>
  <c r="B102" i="38"/>
  <c r="C102" i="38"/>
  <c r="D102" i="38"/>
  <c r="E102" i="38"/>
  <c r="F102" i="38"/>
  <c r="A103" i="38"/>
  <c r="B103" i="38"/>
  <c r="C103" i="38"/>
  <c r="D103" i="38"/>
  <c r="E103" i="38"/>
  <c r="F103" i="38"/>
  <c r="A104" i="38"/>
  <c r="B104" i="38"/>
  <c r="C104" i="38"/>
  <c r="D104" i="38"/>
  <c r="E104" i="38"/>
  <c r="F104" i="38"/>
  <c r="A105" i="38"/>
  <c r="B105" i="38"/>
  <c r="C105" i="38"/>
  <c r="D105" i="38"/>
  <c r="E105" i="38"/>
  <c r="F105" i="38"/>
  <c r="B6" i="38"/>
  <c r="C6" i="38"/>
  <c r="D6" i="38"/>
  <c r="E6" i="38"/>
  <c r="F6" i="38"/>
  <c r="A6" i="38"/>
  <c r="A7" i="22"/>
  <c r="B7" i="22"/>
  <c r="C7" i="22"/>
  <c r="D7" i="22"/>
  <c r="A8" i="22"/>
  <c r="B8" i="22"/>
  <c r="C8" i="22"/>
  <c r="D8" i="22"/>
  <c r="A9" i="22"/>
  <c r="B9" i="22"/>
  <c r="C9" i="22"/>
  <c r="D9" i="22"/>
  <c r="A10" i="22"/>
  <c r="B10" i="22"/>
  <c r="C10" i="22"/>
  <c r="D10" i="22"/>
  <c r="A11" i="22"/>
  <c r="B11" i="22"/>
  <c r="C11" i="22"/>
  <c r="D11" i="22"/>
  <c r="A12" i="22"/>
  <c r="B12" i="22"/>
  <c r="C12" i="22"/>
  <c r="D12" i="22"/>
  <c r="A13" i="22"/>
  <c r="B13" i="22"/>
  <c r="C13" i="22"/>
  <c r="D13" i="22"/>
  <c r="A14" i="22"/>
  <c r="B14" i="22"/>
  <c r="C14" i="22"/>
  <c r="D14" i="22"/>
  <c r="A15" i="22"/>
  <c r="B15" i="22"/>
  <c r="C15" i="22"/>
  <c r="D15" i="22"/>
  <c r="A16" i="22"/>
  <c r="B16" i="22"/>
  <c r="C16" i="22"/>
  <c r="D16" i="22"/>
  <c r="A17" i="22"/>
  <c r="B17" i="22"/>
  <c r="C17" i="22"/>
  <c r="D17" i="22"/>
  <c r="A18" i="22"/>
  <c r="B18" i="22"/>
  <c r="C18" i="22"/>
  <c r="D18" i="22"/>
  <c r="A19" i="22"/>
  <c r="B19" i="22"/>
  <c r="C19" i="22"/>
  <c r="D19" i="22"/>
  <c r="A20" i="22"/>
  <c r="B20" i="22"/>
  <c r="C20" i="22"/>
  <c r="D20" i="22"/>
  <c r="A21" i="22"/>
  <c r="B21" i="22"/>
  <c r="C21" i="22"/>
  <c r="D21" i="22"/>
  <c r="A22" i="22"/>
  <c r="B22" i="22"/>
  <c r="C22" i="22"/>
  <c r="D22" i="22"/>
  <c r="A23" i="22"/>
  <c r="B23" i="22"/>
  <c r="C23" i="22"/>
  <c r="D23" i="22"/>
  <c r="A24" i="22"/>
  <c r="B24" i="22"/>
  <c r="C24" i="22"/>
  <c r="D24" i="22"/>
  <c r="A25" i="22"/>
  <c r="B25" i="22"/>
  <c r="C25" i="22"/>
  <c r="D25" i="22"/>
  <c r="A26" i="22"/>
  <c r="B26" i="22"/>
  <c r="C26" i="22"/>
  <c r="D26" i="22"/>
  <c r="A27" i="22"/>
  <c r="B27" i="22"/>
  <c r="C27" i="22"/>
  <c r="D27" i="22"/>
  <c r="A28" i="22"/>
  <c r="B28" i="22"/>
  <c r="C28" i="22"/>
  <c r="D28" i="22"/>
  <c r="A29" i="22"/>
  <c r="B29" i="22"/>
  <c r="C29" i="22"/>
  <c r="D29" i="22"/>
  <c r="A30" i="22"/>
  <c r="B30" i="22"/>
  <c r="C30" i="22"/>
  <c r="D30" i="22"/>
  <c r="A31" i="22"/>
  <c r="B31" i="22"/>
  <c r="C31" i="22"/>
  <c r="D31" i="22"/>
  <c r="A32" i="22"/>
  <c r="B32" i="22"/>
  <c r="C32" i="22"/>
  <c r="D32" i="22"/>
  <c r="A33" i="22"/>
  <c r="B33" i="22"/>
  <c r="C33" i="22"/>
  <c r="D33" i="22"/>
  <c r="A34" i="22"/>
  <c r="B34" i="22"/>
  <c r="C34" i="22"/>
  <c r="D34" i="22"/>
  <c r="A35" i="22"/>
  <c r="B35" i="22"/>
  <c r="C35" i="22"/>
  <c r="D35" i="22"/>
  <c r="A36" i="22"/>
  <c r="B36" i="22"/>
  <c r="C36" i="22"/>
  <c r="D36" i="22"/>
  <c r="A37" i="22"/>
  <c r="B37" i="22"/>
  <c r="C37" i="22"/>
  <c r="D37" i="22"/>
  <c r="A38" i="22"/>
  <c r="B38" i="22"/>
  <c r="C38" i="22"/>
  <c r="D38" i="22"/>
  <c r="A39" i="22"/>
  <c r="B39" i="22"/>
  <c r="C39" i="22"/>
  <c r="D39" i="22"/>
  <c r="A40" i="22"/>
  <c r="B40" i="22"/>
  <c r="C40" i="22"/>
  <c r="D40" i="22"/>
  <c r="A41" i="22"/>
  <c r="B41" i="22"/>
  <c r="C41" i="22"/>
  <c r="D41" i="22"/>
  <c r="A42" i="22"/>
  <c r="B42" i="22"/>
  <c r="C42" i="22"/>
  <c r="D42" i="22"/>
  <c r="A43" i="22"/>
  <c r="B43" i="22"/>
  <c r="C43" i="22"/>
  <c r="D43" i="22"/>
  <c r="A45" i="22"/>
  <c r="B45" i="22"/>
  <c r="C45" i="22"/>
  <c r="D45" i="22"/>
  <c r="A47" i="22"/>
  <c r="B47" i="22"/>
  <c r="C47" i="22"/>
  <c r="D47" i="22"/>
  <c r="A48" i="22"/>
  <c r="B48" i="22"/>
  <c r="C48" i="22"/>
  <c r="D48" i="22"/>
  <c r="A49" i="22"/>
  <c r="B49" i="22"/>
  <c r="C49" i="22"/>
  <c r="D49" i="22"/>
  <c r="A50" i="22"/>
  <c r="B50" i="22"/>
  <c r="C50" i="22"/>
  <c r="D50" i="22"/>
  <c r="A51" i="22"/>
  <c r="B51" i="22"/>
  <c r="C51" i="22"/>
  <c r="D51" i="22"/>
  <c r="A52" i="22"/>
  <c r="B52" i="22"/>
  <c r="C52" i="22"/>
  <c r="D52" i="22"/>
  <c r="A53" i="22"/>
  <c r="B53" i="22"/>
  <c r="C53" i="22"/>
  <c r="D53" i="22"/>
  <c r="A54" i="22"/>
  <c r="B54" i="22"/>
  <c r="C54" i="22"/>
  <c r="D54" i="22"/>
  <c r="A55" i="22"/>
  <c r="B55" i="22"/>
  <c r="C55" i="22"/>
  <c r="D55" i="22"/>
  <c r="A56" i="22"/>
  <c r="B56" i="22"/>
  <c r="C56" i="22"/>
  <c r="D56" i="22"/>
  <c r="A57" i="22"/>
  <c r="B57" i="22"/>
  <c r="C57" i="22"/>
  <c r="D57" i="22"/>
  <c r="A58" i="22"/>
  <c r="B58" i="22"/>
  <c r="C58" i="22"/>
  <c r="D58" i="22"/>
  <c r="A59" i="22"/>
  <c r="B59" i="22"/>
  <c r="C59" i="22"/>
  <c r="D59" i="22"/>
  <c r="A60" i="22"/>
  <c r="B60" i="22"/>
  <c r="C60" i="22"/>
  <c r="D60" i="22"/>
  <c r="A61" i="22"/>
  <c r="B61" i="22"/>
  <c r="C61" i="22"/>
  <c r="D61" i="22"/>
  <c r="A62" i="22"/>
  <c r="B62" i="22"/>
  <c r="C62" i="22"/>
  <c r="D62" i="22"/>
  <c r="A63" i="22"/>
  <c r="B63" i="22"/>
  <c r="C63" i="22"/>
  <c r="D63" i="22"/>
  <c r="A64" i="22"/>
  <c r="B64" i="22"/>
  <c r="C64" i="22"/>
  <c r="D64" i="22"/>
  <c r="A65" i="22"/>
  <c r="B65" i="22"/>
  <c r="C65" i="22"/>
  <c r="D65" i="22"/>
  <c r="A66" i="22"/>
  <c r="B66" i="22"/>
  <c r="C66" i="22"/>
  <c r="D66" i="22"/>
  <c r="A67" i="22"/>
  <c r="B67" i="22"/>
  <c r="C67" i="22"/>
  <c r="D67" i="22"/>
  <c r="A68" i="22"/>
  <c r="B68" i="22"/>
  <c r="C68" i="22"/>
  <c r="D68" i="22"/>
  <c r="A69" i="22"/>
  <c r="B69" i="22"/>
  <c r="C69" i="22"/>
  <c r="D69" i="22"/>
  <c r="A70" i="22"/>
  <c r="B70" i="22"/>
  <c r="C70" i="22"/>
  <c r="D70" i="22"/>
  <c r="A71" i="22"/>
  <c r="B71" i="22"/>
  <c r="C71" i="22"/>
  <c r="D71" i="22"/>
  <c r="A72" i="22"/>
  <c r="B72" i="22"/>
  <c r="C72" i="22"/>
  <c r="D72" i="22"/>
  <c r="A73" i="22"/>
  <c r="B73" i="22"/>
  <c r="C73" i="22"/>
  <c r="D73" i="22"/>
  <c r="A74" i="22"/>
  <c r="B74" i="22"/>
  <c r="C74" i="22"/>
  <c r="D74" i="22"/>
  <c r="A75" i="22"/>
  <c r="B75" i="22"/>
  <c r="C75" i="22"/>
  <c r="D75" i="22"/>
  <c r="A76" i="22"/>
  <c r="B76" i="22"/>
  <c r="C76" i="22"/>
  <c r="D76" i="22"/>
  <c r="A77" i="22"/>
  <c r="B77" i="22"/>
  <c r="C77" i="22"/>
  <c r="D77" i="22"/>
  <c r="A78" i="22"/>
  <c r="B78" i="22"/>
  <c r="C78" i="22"/>
  <c r="D78" i="22"/>
  <c r="A79" i="22"/>
  <c r="B79" i="22"/>
  <c r="C79" i="22"/>
  <c r="D79" i="22"/>
  <c r="A80" i="22"/>
  <c r="B80" i="22"/>
  <c r="C80" i="22"/>
  <c r="D80" i="22"/>
  <c r="A81" i="22"/>
  <c r="B81" i="22"/>
  <c r="C81" i="22"/>
  <c r="D81" i="22"/>
  <c r="A82" i="22"/>
  <c r="B82" i="22"/>
  <c r="C82" i="22"/>
  <c r="D82" i="22"/>
  <c r="A83" i="22"/>
  <c r="B83" i="22"/>
  <c r="C83" i="22"/>
  <c r="D83" i="22"/>
  <c r="A84" i="22"/>
  <c r="B84" i="22"/>
  <c r="C84" i="22"/>
  <c r="D84" i="22"/>
  <c r="A85" i="22"/>
  <c r="B85" i="22"/>
  <c r="C85" i="22"/>
  <c r="D85" i="22"/>
  <c r="A86" i="22"/>
  <c r="B86" i="22"/>
  <c r="C86" i="22"/>
  <c r="D86" i="22"/>
  <c r="A87" i="22"/>
  <c r="B87" i="22"/>
  <c r="C87" i="22"/>
  <c r="D87" i="22"/>
  <c r="A88" i="22"/>
  <c r="B88" i="22"/>
  <c r="C88" i="22"/>
  <c r="D88" i="22"/>
  <c r="A89" i="22"/>
  <c r="B89" i="22"/>
  <c r="C89" i="22"/>
  <c r="D89" i="22"/>
  <c r="A90" i="22"/>
  <c r="B90" i="22"/>
  <c r="C90" i="22"/>
  <c r="D90" i="22"/>
  <c r="A91" i="22"/>
  <c r="B91" i="22"/>
  <c r="C91" i="22"/>
  <c r="D91" i="22"/>
  <c r="A92" i="22"/>
  <c r="B92" i="22"/>
  <c r="C92" i="22"/>
  <c r="D92" i="22"/>
  <c r="A93" i="22"/>
  <c r="B93" i="22"/>
  <c r="C93" i="22"/>
  <c r="D93" i="22"/>
  <c r="A94" i="22"/>
  <c r="B94" i="22"/>
  <c r="C94" i="22"/>
  <c r="D94" i="22"/>
  <c r="A95" i="22"/>
  <c r="B95" i="22"/>
  <c r="C95" i="22"/>
  <c r="D95" i="22"/>
  <c r="A96" i="22"/>
  <c r="B96" i="22"/>
  <c r="C96" i="22"/>
  <c r="D96" i="22"/>
  <c r="A97" i="22"/>
  <c r="B97" i="22"/>
  <c r="C97" i="22"/>
  <c r="D97" i="22"/>
  <c r="A98" i="22"/>
  <c r="B98" i="22"/>
  <c r="C98" i="22"/>
  <c r="D98" i="22"/>
  <c r="A99" i="22"/>
  <c r="B99" i="22"/>
  <c r="C99" i="22"/>
  <c r="D99" i="22"/>
  <c r="A100" i="22"/>
  <c r="B100" i="22"/>
  <c r="C100" i="22"/>
  <c r="D100" i="22"/>
  <c r="A101" i="22"/>
  <c r="B101" i="22"/>
  <c r="C101" i="22"/>
  <c r="D101" i="22"/>
  <c r="A102" i="22"/>
  <c r="B102" i="22"/>
  <c r="C102" i="22"/>
  <c r="D102" i="22"/>
  <c r="A103" i="22"/>
  <c r="B103" i="22"/>
  <c r="C103" i="22"/>
  <c r="D103" i="22"/>
  <c r="A104" i="22"/>
  <c r="B104" i="22"/>
  <c r="C104" i="22"/>
  <c r="D104" i="22"/>
  <c r="A105" i="22"/>
  <c r="B105" i="22"/>
  <c r="C105" i="22"/>
  <c r="D105" i="22"/>
  <c r="B6" i="22"/>
  <c r="C6" i="22"/>
  <c r="D6" i="22"/>
  <c r="A6" i="22"/>
  <c r="AB105" i="21" l="1"/>
  <c r="AA105" i="21"/>
  <c r="Z105" i="21"/>
  <c r="Y105" i="21"/>
  <c r="X105" i="21"/>
  <c r="W105" i="21"/>
  <c r="V105" i="21"/>
  <c r="U105" i="21"/>
  <c r="T105" i="21"/>
  <c r="AB105" i="38" l="1"/>
  <c r="AA105" i="38"/>
  <c r="Z105" i="38"/>
  <c r="U105" i="38"/>
  <c r="T105" i="38"/>
  <c r="S105" i="38"/>
  <c r="R105" i="38"/>
  <c r="Q105" i="38"/>
  <c r="P105" i="38"/>
  <c r="O105" i="38"/>
  <c r="N105" i="38"/>
  <c r="K105" i="38"/>
  <c r="N105" i="22"/>
  <c r="M105" i="22"/>
  <c r="L105" i="22"/>
  <c r="K105" i="22"/>
  <c r="J105" i="22"/>
  <c r="I105" i="22"/>
  <c r="H105" i="22"/>
  <c r="G105" i="22"/>
  <c r="E105" i="22"/>
  <c r="M105" i="38" s="1"/>
  <c r="F105" i="22" l="1"/>
  <c r="O105" i="22" s="1"/>
  <c r="V105" i="38"/>
  <c r="X105" i="38"/>
  <c r="Q105" i="22"/>
  <c r="AC105" i="38"/>
  <c r="P105" i="22"/>
  <c r="W105" i="38"/>
  <c r="R105" i="22" l="1"/>
  <c r="G105" i="38" s="1"/>
  <c r="H105" i="38" s="1"/>
  <c r="Y105" i="38"/>
  <c r="L105" i="38" s="1"/>
  <c r="J105" i="38" l="1"/>
  <c r="I105" i="38" s="1"/>
  <c r="U23" i="39" l="1"/>
  <c r="T23" i="39"/>
  <c r="S23" i="39"/>
  <c r="R23" i="39"/>
  <c r="Q23" i="39"/>
  <c r="P23" i="39"/>
  <c r="O23" i="39"/>
  <c r="U22" i="39"/>
  <c r="T22" i="39"/>
  <c r="S22" i="39"/>
  <c r="R22" i="39"/>
  <c r="Q22" i="39"/>
  <c r="P22" i="39"/>
  <c r="O22" i="39"/>
  <c r="M22" i="39"/>
  <c r="U21" i="39"/>
  <c r="T21" i="39"/>
  <c r="S21" i="39"/>
  <c r="R21" i="39"/>
  <c r="Q21" i="39"/>
  <c r="P21" i="39"/>
  <c r="O21" i="39"/>
  <c r="U20" i="39"/>
  <c r="T20" i="39"/>
  <c r="S20" i="39"/>
  <c r="R20" i="39"/>
  <c r="Q20" i="39"/>
  <c r="P20" i="39"/>
  <c r="O20" i="39"/>
  <c r="N20" i="39"/>
  <c r="U19" i="39"/>
  <c r="T19" i="39"/>
  <c r="S19" i="39"/>
  <c r="R19" i="39"/>
  <c r="Q19" i="39"/>
  <c r="P19" i="39"/>
  <c r="O19" i="39"/>
  <c r="U18" i="39"/>
  <c r="T18" i="39"/>
  <c r="S18" i="39"/>
  <c r="R18" i="39"/>
  <c r="Q18" i="39"/>
  <c r="P18" i="39"/>
  <c r="O18" i="39"/>
  <c r="N18" i="39"/>
  <c r="U17" i="39"/>
  <c r="T17" i="39"/>
  <c r="S17" i="39"/>
  <c r="R17" i="39"/>
  <c r="Q17" i="39"/>
  <c r="P17" i="39"/>
  <c r="O17" i="39"/>
  <c r="M17" i="39"/>
  <c r="U16" i="39"/>
  <c r="T16" i="39"/>
  <c r="S16" i="39"/>
  <c r="R16" i="39"/>
  <c r="Q16" i="39"/>
  <c r="P16" i="39"/>
  <c r="O16" i="39"/>
  <c r="N16" i="39"/>
  <c r="U15" i="39"/>
  <c r="T15" i="39"/>
  <c r="S15" i="39"/>
  <c r="R15" i="39"/>
  <c r="P15" i="39"/>
  <c r="O15" i="39"/>
  <c r="N15" i="39"/>
  <c r="U14" i="39"/>
  <c r="S14" i="39"/>
  <c r="R14" i="39"/>
  <c r="Q14" i="39"/>
  <c r="P14" i="39"/>
  <c r="O14" i="39"/>
  <c r="N14" i="39"/>
  <c r="M14" i="39"/>
  <c r="U13" i="39"/>
  <c r="T13" i="39"/>
  <c r="S13" i="39"/>
  <c r="R13" i="39"/>
  <c r="Q13" i="39"/>
  <c r="P13" i="39"/>
  <c r="O13" i="39"/>
  <c r="M13" i="39"/>
  <c r="U12" i="39"/>
  <c r="T12" i="39"/>
  <c r="S12" i="39"/>
  <c r="R12" i="39"/>
  <c r="Q12" i="39"/>
  <c r="P12" i="39"/>
  <c r="O12" i="39"/>
  <c r="N12" i="39"/>
  <c r="U11" i="39"/>
  <c r="T11" i="39"/>
  <c r="S11" i="39"/>
  <c r="R11" i="39"/>
  <c r="Q11" i="39"/>
  <c r="O11" i="39"/>
  <c r="M11" i="39"/>
  <c r="U10" i="39"/>
  <c r="T10" i="39"/>
  <c r="R10" i="39"/>
  <c r="Q10" i="39"/>
  <c r="P10" i="39"/>
  <c r="O10" i="39"/>
  <c r="N10" i="39"/>
  <c r="M10" i="39"/>
  <c r="U9" i="39"/>
  <c r="T9" i="39"/>
  <c r="S9" i="39"/>
  <c r="R9" i="39"/>
  <c r="Q9" i="39"/>
  <c r="P9" i="39"/>
  <c r="O9" i="39"/>
  <c r="U8" i="39"/>
  <c r="T8" i="39"/>
  <c r="R8" i="39"/>
  <c r="Q8" i="39"/>
  <c r="P8" i="39"/>
  <c r="O8" i="39"/>
  <c r="N8" i="39"/>
  <c r="M8" i="39"/>
  <c r="U7" i="39"/>
  <c r="T7" i="39"/>
  <c r="S7" i="39"/>
  <c r="R7" i="39"/>
  <c r="Q7" i="39"/>
  <c r="P7" i="39"/>
  <c r="O7" i="39"/>
  <c r="N7" i="39"/>
  <c r="U6" i="39"/>
  <c r="T6" i="39"/>
  <c r="S6" i="39"/>
  <c r="R6" i="39"/>
  <c r="Q6" i="39"/>
  <c r="O6" i="39"/>
  <c r="N6" i="39"/>
  <c r="U47" i="43"/>
  <c r="T47" i="43"/>
  <c r="S47" i="43"/>
  <c r="R47" i="43"/>
  <c r="Q47" i="43"/>
  <c r="P47" i="43"/>
  <c r="O47" i="43"/>
  <c r="N47" i="43"/>
  <c r="U46" i="43"/>
  <c r="T46" i="43"/>
  <c r="S46" i="43"/>
  <c r="R46" i="43"/>
  <c r="Q46" i="43"/>
  <c r="P46" i="43"/>
  <c r="O46" i="43"/>
  <c r="M46" i="43"/>
  <c r="U45" i="43"/>
  <c r="T45" i="43"/>
  <c r="S45" i="43"/>
  <c r="R45" i="43"/>
  <c r="Q45" i="43"/>
  <c r="P45" i="43"/>
  <c r="O45" i="43"/>
  <c r="M45" i="43"/>
  <c r="U44" i="43"/>
  <c r="T44" i="43"/>
  <c r="S44" i="43"/>
  <c r="R44" i="43"/>
  <c r="Q44" i="43"/>
  <c r="P44" i="43"/>
  <c r="O44" i="43"/>
  <c r="N44" i="43"/>
  <c r="U43" i="43"/>
  <c r="T43" i="43"/>
  <c r="S43" i="43"/>
  <c r="R43" i="43"/>
  <c r="Q43" i="43"/>
  <c r="P43" i="43"/>
  <c r="O43" i="43"/>
  <c r="U42" i="43"/>
  <c r="T42" i="43"/>
  <c r="S42" i="43"/>
  <c r="R42" i="43"/>
  <c r="Q42" i="43"/>
  <c r="P42" i="43"/>
  <c r="O42" i="43"/>
  <c r="N42" i="43"/>
  <c r="U41" i="43"/>
  <c r="T41" i="43"/>
  <c r="S41" i="43"/>
  <c r="R41" i="43"/>
  <c r="Q41" i="43"/>
  <c r="P41" i="43"/>
  <c r="O41" i="43"/>
  <c r="U40" i="43"/>
  <c r="T40" i="43"/>
  <c r="S40" i="43"/>
  <c r="R40" i="43"/>
  <c r="Q40" i="43"/>
  <c r="P40" i="43"/>
  <c r="O40" i="43"/>
  <c r="U39" i="43"/>
  <c r="T39" i="43"/>
  <c r="S39" i="43"/>
  <c r="R39" i="43"/>
  <c r="Q39" i="43"/>
  <c r="P39" i="43"/>
  <c r="O39" i="43"/>
  <c r="M39" i="43"/>
  <c r="U38" i="43"/>
  <c r="T38" i="43"/>
  <c r="S38" i="43"/>
  <c r="R38" i="43"/>
  <c r="Q38" i="43"/>
  <c r="P38" i="43"/>
  <c r="O38" i="43"/>
  <c r="U37" i="43"/>
  <c r="T37" i="43"/>
  <c r="S37" i="43"/>
  <c r="R37" i="43"/>
  <c r="Q37" i="43"/>
  <c r="P37" i="43"/>
  <c r="O37" i="43"/>
  <c r="M37" i="43"/>
  <c r="U36" i="43"/>
  <c r="T36" i="43"/>
  <c r="S36" i="43"/>
  <c r="R36" i="43"/>
  <c r="Q36" i="43"/>
  <c r="P36" i="43"/>
  <c r="O36" i="43"/>
  <c r="M36" i="43"/>
  <c r="U35" i="43"/>
  <c r="T35" i="43"/>
  <c r="S35" i="43"/>
  <c r="R35" i="43"/>
  <c r="Q35" i="43"/>
  <c r="P35" i="43"/>
  <c r="O35" i="43"/>
  <c r="M35" i="43"/>
  <c r="U34" i="43"/>
  <c r="T34" i="43"/>
  <c r="S34" i="43"/>
  <c r="R34" i="43"/>
  <c r="Q34" i="43"/>
  <c r="P34" i="43"/>
  <c r="O34" i="43"/>
  <c r="M34" i="43"/>
  <c r="U33" i="43"/>
  <c r="T33" i="43"/>
  <c r="S33" i="43"/>
  <c r="R33" i="43"/>
  <c r="Q33" i="43"/>
  <c r="O33" i="43"/>
  <c r="U32" i="43"/>
  <c r="T32" i="43"/>
  <c r="S32" i="43"/>
  <c r="R32" i="43"/>
  <c r="Q32" i="43"/>
  <c r="P32" i="43"/>
  <c r="O32" i="43"/>
  <c r="M32" i="43"/>
  <c r="U31" i="43"/>
  <c r="T31" i="43"/>
  <c r="S31" i="43"/>
  <c r="R31" i="43"/>
  <c r="Q31" i="43"/>
  <c r="P31" i="43"/>
  <c r="O31" i="43"/>
  <c r="M31" i="43"/>
  <c r="U30" i="43"/>
  <c r="T30" i="43"/>
  <c r="S30" i="43"/>
  <c r="R30" i="43"/>
  <c r="Q30" i="43"/>
  <c r="P30" i="43"/>
  <c r="O30" i="43"/>
  <c r="M30" i="43"/>
  <c r="U29" i="43"/>
  <c r="T29" i="43"/>
  <c r="S29" i="43"/>
  <c r="R29" i="43"/>
  <c r="Q29" i="43"/>
  <c r="P29" i="43"/>
  <c r="O29" i="43"/>
  <c r="M29" i="43"/>
  <c r="U28" i="43"/>
  <c r="T28" i="43"/>
  <c r="S28" i="43"/>
  <c r="R28" i="43"/>
  <c r="Q28" i="43"/>
  <c r="O28" i="43"/>
  <c r="U27" i="43"/>
  <c r="T27" i="43"/>
  <c r="R27" i="43"/>
  <c r="Q27" i="43"/>
  <c r="P27" i="43"/>
  <c r="O27" i="43"/>
  <c r="N27" i="43"/>
  <c r="M27" i="43"/>
  <c r="U26" i="43"/>
  <c r="T26" i="43"/>
  <c r="S26" i="43"/>
  <c r="R26" i="43"/>
  <c r="Q26" i="43"/>
  <c r="O26" i="43"/>
  <c r="N26" i="43"/>
  <c r="U25" i="43"/>
  <c r="T25" i="43"/>
  <c r="R25" i="43"/>
  <c r="Q25" i="43"/>
  <c r="P25" i="43"/>
  <c r="O25" i="43"/>
  <c r="N25" i="43"/>
  <c r="U24" i="43"/>
  <c r="T24" i="43"/>
  <c r="S24" i="43"/>
  <c r="R24" i="43"/>
  <c r="Q24" i="43"/>
  <c r="P24" i="43"/>
  <c r="O24" i="43"/>
  <c r="N24" i="43"/>
  <c r="U23" i="43"/>
  <c r="T23" i="43"/>
  <c r="S23" i="43"/>
  <c r="R23" i="43"/>
  <c r="Q23" i="43"/>
  <c r="P23" i="43"/>
  <c r="O23" i="43"/>
  <c r="N23" i="43"/>
  <c r="U22" i="43"/>
  <c r="T22" i="43"/>
  <c r="S22" i="43"/>
  <c r="R22" i="43"/>
  <c r="Q22" i="43"/>
  <c r="P22" i="43"/>
  <c r="O22" i="43"/>
  <c r="N22" i="43"/>
  <c r="U21" i="43"/>
  <c r="T21" i="43"/>
  <c r="S21" i="43"/>
  <c r="R21" i="43"/>
  <c r="Q21" i="43"/>
  <c r="P21" i="43"/>
  <c r="O21" i="43"/>
  <c r="N21" i="43"/>
  <c r="U20" i="43"/>
  <c r="T20" i="43"/>
  <c r="S20" i="43"/>
  <c r="R20" i="43"/>
  <c r="Q20" i="43"/>
  <c r="P20" i="43"/>
  <c r="O20" i="43"/>
  <c r="N20" i="43"/>
  <c r="U19" i="43"/>
  <c r="T19" i="43"/>
  <c r="S19" i="43"/>
  <c r="R19" i="43"/>
  <c r="Q19" i="43"/>
  <c r="P19" i="43"/>
  <c r="O19" i="43"/>
  <c r="N19" i="43"/>
  <c r="U18" i="43"/>
  <c r="T18" i="43"/>
  <c r="S18" i="43"/>
  <c r="R18" i="43"/>
  <c r="Q18" i="43"/>
  <c r="P18" i="43"/>
  <c r="O18" i="43"/>
  <c r="N18" i="43"/>
  <c r="U17" i="43"/>
  <c r="T17" i="43"/>
  <c r="S17" i="43"/>
  <c r="R17" i="43"/>
  <c r="Q17" i="43"/>
  <c r="P17" i="43"/>
  <c r="O17" i="43"/>
  <c r="N17" i="43"/>
  <c r="U16" i="43"/>
  <c r="T16" i="43"/>
  <c r="R16" i="43"/>
  <c r="Q16" i="43"/>
  <c r="P16" i="43"/>
  <c r="O16" i="43"/>
  <c r="N16" i="43"/>
  <c r="U15" i="43"/>
  <c r="T15" i="43"/>
  <c r="S15" i="43"/>
  <c r="R15" i="43"/>
  <c r="Q15" i="43"/>
  <c r="P15" i="43"/>
  <c r="O15" i="43"/>
  <c r="N15" i="43"/>
  <c r="U14" i="43"/>
  <c r="T14" i="43"/>
  <c r="R14" i="43"/>
  <c r="Q14" i="43"/>
  <c r="P14" i="43"/>
  <c r="O14" i="43"/>
  <c r="N14" i="43"/>
  <c r="M14" i="43"/>
  <c r="U13" i="43"/>
  <c r="T13" i="43"/>
  <c r="S13" i="43"/>
  <c r="R13" i="43"/>
  <c r="Q13" i="43"/>
  <c r="O13" i="43"/>
  <c r="N13" i="43"/>
  <c r="U12" i="43"/>
  <c r="T12" i="43"/>
  <c r="S12" i="43"/>
  <c r="R12" i="43"/>
  <c r="Q12" i="43"/>
  <c r="P12" i="43"/>
  <c r="O12" i="43"/>
  <c r="N12" i="43"/>
  <c r="U11" i="43"/>
  <c r="T11" i="43"/>
  <c r="S11" i="43"/>
  <c r="R11" i="43"/>
  <c r="Q11" i="43"/>
  <c r="O11" i="43"/>
  <c r="N11" i="43"/>
  <c r="U10" i="43"/>
  <c r="T10" i="43"/>
  <c r="S10" i="43"/>
  <c r="R10" i="43"/>
  <c r="Q10" i="43"/>
  <c r="P10" i="43"/>
  <c r="O10" i="43"/>
  <c r="N10" i="43"/>
  <c r="U9" i="43"/>
  <c r="T9" i="43"/>
  <c r="S9" i="43"/>
  <c r="R9" i="43"/>
  <c r="Q9" i="43"/>
  <c r="P9" i="43"/>
  <c r="O9" i="43"/>
  <c r="N9" i="43"/>
  <c r="U8" i="43"/>
  <c r="T8" i="43"/>
  <c r="S8" i="43"/>
  <c r="R8" i="43"/>
  <c r="Q8" i="43"/>
  <c r="P8" i="43"/>
  <c r="O8" i="43"/>
  <c r="N8" i="43"/>
  <c r="U7" i="43"/>
  <c r="T7" i="43"/>
  <c r="R7" i="43"/>
  <c r="Q7" i="43"/>
  <c r="O7" i="43"/>
  <c r="N7" i="43"/>
  <c r="U6" i="43"/>
  <c r="T6" i="43"/>
  <c r="S6" i="43"/>
  <c r="R6" i="43"/>
  <c r="Q6" i="43"/>
  <c r="P6" i="43"/>
  <c r="O6" i="43"/>
  <c r="N6" i="43"/>
  <c r="N23" i="25"/>
  <c r="M23" i="25"/>
  <c r="L23" i="25"/>
  <c r="K23" i="25"/>
  <c r="J23" i="25"/>
  <c r="I23" i="25"/>
  <c r="H23" i="25"/>
  <c r="N22" i="25"/>
  <c r="M22" i="25"/>
  <c r="L22" i="25"/>
  <c r="K22" i="25"/>
  <c r="J22" i="25"/>
  <c r="I22" i="25"/>
  <c r="H22" i="25"/>
  <c r="F22" i="25"/>
  <c r="N21" i="25"/>
  <c r="M21" i="25"/>
  <c r="L21" i="25"/>
  <c r="K21" i="25"/>
  <c r="J21" i="25"/>
  <c r="I21" i="25"/>
  <c r="H21" i="25"/>
  <c r="N20" i="25"/>
  <c r="M20" i="25"/>
  <c r="L20" i="25"/>
  <c r="K20" i="25"/>
  <c r="J20" i="25"/>
  <c r="I20" i="25"/>
  <c r="H20" i="25"/>
  <c r="G20" i="25"/>
  <c r="N19" i="25"/>
  <c r="M19" i="25"/>
  <c r="L19" i="25"/>
  <c r="K19" i="25"/>
  <c r="J19" i="25"/>
  <c r="I19" i="25"/>
  <c r="H19" i="25"/>
  <c r="N18" i="25"/>
  <c r="M18" i="25"/>
  <c r="L18" i="25"/>
  <c r="K18" i="25"/>
  <c r="J18" i="25"/>
  <c r="I18" i="25"/>
  <c r="H18" i="25"/>
  <c r="G18" i="25"/>
  <c r="N17" i="25"/>
  <c r="M17" i="25"/>
  <c r="L17" i="25"/>
  <c r="K17" i="25"/>
  <c r="J17" i="25"/>
  <c r="I17" i="25"/>
  <c r="H17" i="25"/>
  <c r="F17" i="25"/>
  <c r="N16" i="25"/>
  <c r="M16" i="25"/>
  <c r="L16" i="25"/>
  <c r="K16" i="25"/>
  <c r="J16" i="25"/>
  <c r="I16" i="25"/>
  <c r="H16" i="25"/>
  <c r="G16" i="25"/>
  <c r="N15" i="25"/>
  <c r="M15" i="25"/>
  <c r="L15" i="25"/>
  <c r="K15" i="25"/>
  <c r="I15" i="25"/>
  <c r="H15" i="25"/>
  <c r="G15" i="25"/>
  <c r="N14" i="25"/>
  <c r="L14" i="25"/>
  <c r="K14" i="25"/>
  <c r="J14" i="25"/>
  <c r="I14" i="25"/>
  <c r="H14" i="25"/>
  <c r="G14" i="25"/>
  <c r="F14" i="25"/>
  <c r="N13" i="25"/>
  <c r="M13" i="25"/>
  <c r="L13" i="25"/>
  <c r="K13" i="25"/>
  <c r="J13" i="25"/>
  <c r="I13" i="25"/>
  <c r="H13" i="25"/>
  <c r="F13" i="25"/>
  <c r="N12" i="25"/>
  <c r="M12" i="25"/>
  <c r="L12" i="25"/>
  <c r="K12" i="25"/>
  <c r="J12" i="25"/>
  <c r="I12" i="25"/>
  <c r="H12" i="25"/>
  <c r="G12" i="25"/>
  <c r="N11" i="25"/>
  <c r="M11" i="25"/>
  <c r="L11" i="25"/>
  <c r="K11" i="25"/>
  <c r="J11" i="25"/>
  <c r="H11" i="25"/>
  <c r="F11" i="25"/>
  <c r="N10" i="25"/>
  <c r="M10" i="25"/>
  <c r="K10" i="25"/>
  <c r="J10" i="25"/>
  <c r="I10" i="25"/>
  <c r="H10" i="25"/>
  <c r="G10" i="25"/>
  <c r="F10" i="25"/>
  <c r="N9" i="25"/>
  <c r="M9" i="25"/>
  <c r="L9" i="25"/>
  <c r="K9" i="25"/>
  <c r="J9" i="25"/>
  <c r="I9" i="25"/>
  <c r="H9" i="25"/>
  <c r="N8" i="25"/>
  <c r="M8" i="25"/>
  <c r="K8" i="25"/>
  <c r="J8" i="25"/>
  <c r="I8" i="25"/>
  <c r="H8" i="25"/>
  <c r="G8" i="25"/>
  <c r="F8" i="25"/>
  <c r="N7" i="25"/>
  <c r="M7" i="25"/>
  <c r="L7" i="25"/>
  <c r="K7" i="25"/>
  <c r="J7" i="25"/>
  <c r="I7" i="25"/>
  <c r="H7" i="25"/>
  <c r="G7" i="25"/>
  <c r="N6" i="25"/>
  <c r="M6" i="25"/>
  <c r="L6" i="25"/>
  <c r="K6" i="25"/>
  <c r="J6" i="25"/>
  <c r="H6" i="25"/>
  <c r="G6" i="25"/>
  <c r="N15" i="26"/>
  <c r="M15" i="26"/>
  <c r="L15" i="26"/>
  <c r="K15" i="26"/>
  <c r="J15" i="26"/>
  <c r="I15" i="26"/>
  <c r="H15" i="26"/>
  <c r="F15" i="26"/>
  <c r="N14" i="26"/>
  <c r="M14" i="26"/>
  <c r="L14" i="26"/>
  <c r="K14" i="26"/>
  <c r="J14" i="26"/>
  <c r="I14" i="26"/>
  <c r="H14" i="26"/>
  <c r="G14" i="26"/>
  <c r="N13" i="26"/>
  <c r="M13" i="26"/>
  <c r="L13" i="26"/>
  <c r="K13" i="26"/>
  <c r="J13" i="26"/>
  <c r="I13" i="26"/>
  <c r="H13" i="26"/>
  <c r="N12" i="26"/>
  <c r="M12" i="26"/>
  <c r="L12" i="26"/>
  <c r="K12" i="26"/>
  <c r="J12" i="26"/>
  <c r="I12" i="26"/>
  <c r="H12" i="26"/>
  <c r="N11" i="26"/>
  <c r="M11" i="26"/>
  <c r="L11" i="26"/>
  <c r="K11" i="26"/>
  <c r="J11" i="26"/>
  <c r="I11" i="26"/>
  <c r="H11" i="26"/>
  <c r="N10" i="26"/>
  <c r="M10" i="26"/>
  <c r="L10" i="26"/>
  <c r="K10" i="26"/>
  <c r="J10" i="26"/>
  <c r="I10" i="26"/>
  <c r="H10" i="26"/>
  <c r="F10" i="26"/>
  <c r="N9" i="26"/>
  <c r="M9" i="26"/>
  <c r="L9" i="26"/>
  <c r="K9" i="26"/>
  <c r="J9" i="26"/>
  <c r="I9" i="26"/>
  <c r="H9" i="26"/>
  <c r="F9" i="26"/>
  <c r="N8" i="26"/>
  <c r="M8" i="26"/>
  <c r="L8" i="26"/>
  <c r="K8" i="26"/>
  <c r="J8" i="26"/>
  <c r="I8" i="26"/>
  <c r="H8" i="26"/>
  <c r="G8" i="26"/>
  <c r="N6" i="26"/>
  <c r="M6" i="26"/>
  <c r="L6" i="26"/>
  <c r="K6" i="26"/>
  <c r="J6" i="26"/>
  <c r="I6" i="26"/>
  <c r="H6" i="26"/>
  <c r="G6" i="26"/>
  <c r="N7" i="26"/>
  <c r="M7" i="26"/>
  <c r="L7" i="26"/>
  <c r="K7" i="26"/>
  <c r="J7" i="26"/>
  <c r="I7" i="26"/>
  <c r="H7" i="26"/>
  <c r="G7" i="26"/>
  <c r="N47" i="24"/>
  <c r="M47" i="24"/>
  <c r="L47" i="24"/>
  <c r="K47" i="24"/>
  <c r="J47" i="24"/>
  <c r="I47" i="24"/>
  <c r="H47" i="24"/>
  <c r="G47" i="24"/>
  <c r="N46" i="24"/>
  <c r="M46" i="24"/>
  <c r="L46" i="24"/>
  <c r="K46" i="24"/>
  <c r="J46" i="24"/>
  <c r="I46" i="24"/>
  <c r="H46" i="24"/>
  <c r="F46" i="24"/>
  <c r="N45" i="24"/>
  <c r="M45" i="24"/>
  <c r="L45" i="24"/>
  <c r="K45" i="24"/>
  <c r="J45" i="24"/>
  <c r="I45" i="24"/>
  <c r="H45" i="24"/>
  <c r="F45" i="24"/>
  <c r="N44" i="24"/>
  <c r="M44" i="24"/>
  <c r="L44" i="24"/>
  <c r="K44" i="24"/>
  <c r="J44" i="24"/>
  <c r="I44" i="24"/>
  <c r="H44" i="24"/>
  <c r="G44" i="24"/>
  <c r="N43" i="24"/>
  <c r="M43" i="24"/>
  <c r="L43" i="24"/>
  <c r="K43" i="24"/>
  <c r="J43" i="24"/>
  <c r="I43" i="24"/>
  <c r="H43" i="24"/>
  <c r="N42" i="24"/>
  <c r="M42" i="24"/>
  <c r="L42" i="24"/>
  <c r="K42" i="24"/>
  <c r="J42" i="24"/>
  <c r="I42" i="24"/>
  <c r="H42" i="24"/>
  <c r="G42" i="24"/>
  <c r="N41" i="24"/>
  <c r="M41" i="24"/>
  <c r="L41" i="24"/>
  <c r="K41" i="24"/>
  <c r="J41" i="24"/>
  <c r="I41" i="24"/>
  <c r="H41" i="24"/>
  <c r="N40" i="24"/>
  <c r="M40" i="24"/>
  <c r="L40" i="24"/>
  <c r="K40" i="24"/>
  <c r="J40" i="24"/>
  <c r="I40" i="24"/>
  <c r="H40" i="24"/>
  <c r="N39" i="24"/>
  <c r="M39" i="24"/>
  <c r="L39" i="24"/>
  <c r="K39" i="24"/>
  <c r="J39" i="24"/>
  <c r="I39" i="24"/>
  <c r="H39" i="24"/>
  <c r="F39" i="24"/>
  <c r="N38" i="24"/>
  <c r="M38" i="24"/>
  <c r="L38" i="24"/>
  <c r="K38" i="24"/>
  <c r="J38" i="24"/>
  <c r="I38" i="24"/>
  <c r="H38" i="24"/>
  <c r="N37" i="24"/>
  <c r="M37" i="24"/>
  <c r="L37" i="24"/>
  <c r="K37" i="24"/>
  <c r="J37" i="24"/>
  <c r="I37" i="24"/>
  <c r="H37" i="24"/>
  <c r="F37" i="24"/>
  <c r="N36" i="24"/>
  <c r="M36" i="24"/>
  <c r="L36" i="24"/>
  <c r="K36" i="24"/>
  <c r="J36" i="24"/>
  <c r="I36" i="24"/>
  <c r="H36" i="24"/>
  <c r="F36" i="24"/>
  <c r="N35" i="24"/>
  <c r="M35" i="24"/>
  <c r="L35" i="24"/>
  <c r="K35" i="24"/>
  <c r="J35" i="24"/>
  <c r="I35" i="24"/>
  <c r="H35" i="24"/>
  <c r="F35" i="24"/>
  <c r="N34" i="24"/>
  <c r="M34" i="24"/>
  <c r="L34" i="24"/>
  <c r="K34" i="24"/>
  <c r="J34" i="24"/>
  <c r="I34" i="24"/>
  <c r="H34" i="24"/>
  <c r="F34" i="24"/>
  <c r="N33" i="24"/>
  <c r="M33" i="24"/>
  <c r="L33" i="24"/>
  <c r="K33" i="24"/>
  <c r="J33" i="24"/>
  <c r="H33" i="24"/>
  <c r="N32" i="24"/>
  <c r="M32" i="24"/>
  <c r="L32" i="24"/>
  <c r="K32" i="24"/>
  <c r="J32" i="24"/>
  <c r="I32" i="24"/>
  <c r="H32" i="24"/>
  <c r="F32" i="24"/>
  <c r="N31" i="24"/>
  <c r="M31" i="24"/>
  <c r="L31" i="24"/>
  <c r="K31" i="24"/>
  <c r="J31" i="24"/>
  <c r="I31" i="24"/>
  <c r="H31" i="24"/>
  <c r="F31" i="24"/>
  <c r="N30" i="24"/>
  <c r="M30" i="24"/>
  <c r="L30" i="24"/>
  <c r="K30" i="24"/>
  <c r="J30" i="24"/>
  <c r="I30" i="24"/>
  <c r="H30" i="24"/>
  <c r="F30" i="24"/>
  <c r="N29" i="24"/>
  <c r="M29" i="24"/>
  <c r="L29" i="24"/>
  <c r="K29" i="24"/>
  <c r="J29" i="24"/>
  <c r="I29" i="24"/>
  <c r="H29" i="24"/>
  <c r="F29" i="24"/>
  <c r="N28" i="24"/>
  <c r="M28" i="24"/>
  <c r="L28" i="24"/>
  <c r="K28" i="24"/>
  <c r="J28" i="24"/>
  <c r="H28" i="24"/>
  <c r="N27" i="24"/>
  <c r="M27" i="24"/>
  <c r="K27" i="24"/>
  <c r="J27" i="24"/>
  <c r="I27" i="24"/>
  <c r="H27" i="24"/>
  <c r="G27" i="24"/>
  <c r="F27" i="24"/>
  <c r="N26" i="24"/>
  <c r="M26" i="24"/>
  <c r="L26" i="24"/>
  <c r="K26" i="24"/>
  <c r="J26" i="24"/>
  <c r="H26" i="24"/>
  <c r="G26" i="24"/>
  <c r="N25" i="24"/>
  <c r="M25" i="24"/>
  <c r="K25" i="24"/>
  <c r="J25" i="24"/>
  <c r="I25" i="24"/>
  <c r="H25" i="24"/>
  <c r="G25" i="24"/>
  <c r="N24" i="24"/>
  <c r="M24" i="24"/>
  <c r="L24" i="24"/>
  <c r="K24" i="24"/>
  <c r="J24" i="24"/>
  <c r="I24" i="24"/>
  <c r="H24" i="24"/>
  <c r="G24" i="24"/>
  <c r="N23" i="24"/>
  <c r="M23" i="24"/>
  <c r="L23" i="24"/>
  <c r="K23" i="24"/>
  <c r="J23" i="24"/>
  <c r="I23" i="24"/>
  <c r="H23" i="24"/>
  <c r="G23" i="24"/>
  <c r="N22" i="24"/>
  <c r="M22" i="24"/>
  <c r="L22" i="24"/>
  <c r="K22" i="24"/>
  <c r="J22" i="24"/>
  <c r="I22" i="24"/>
  <c r="H22" i="24"/>
  <c r="G22" i="24"/>
  <c r="N21" i="24"/>
  <c r="M21" i="24"/>
  <c r="L21" i="24"/>
  <c r="K21" i="24"/>
  <c r="J21" i="24"/>
  <c r="I21" i="24"/>
  <c r="H21" i="24"/>
  <c r="G21" i="24"/>
  <c r="N20" i="24"/>
  <c r="M20" i="24"/>
  <c r="L20" i="24"/>
  <c r="K20" i="24"/>
  <c r="J20" i="24"/>
  <c r="I20" i="24"/>
  <c r="H20" i="24"/>
  <c r="G20" i="24"/>
  <c r="N19" i="24"/>
  <c r="M19" i="24"/>
  <c r="L19" i="24"/>
  <c r="K19" i="24"/>
  <c r="J19" i="24"/>
  <c r="I19" i="24"/>
  <c r="H19" i="24"/>
  <c r="G19" i="24"/>
  <c r="N18" i="24"/>
  <c r="M18" i="24"/>
  <c r="L18" i="24"/>
  <c r="K18" i="24"/>
  <c r="J18" i="24"/>
  <c r="I18" i="24"/>
  <c r="H18" i="24"/>
  <c r="G18" i="24"/>
  <c r="N17" i="24"/>
  <c r="M17" i="24"/>
  <c r="L17" i="24"/>
  <c r="K17" i="24"/>
  <c r="J17" i="24"/>
  <c r="I17" i="24"/>
  <c r="H17" i="24"/>
  <c r="G17" i="24"/>
  <c r="N16" i="24"/>
  <c r="M16" i="24"/>
  <c r="K16" i="24"/>
  <c r="J16" i="24"/>
  <c r="I16" i="24"/>
  <c r="H16" i="24"/>
  <c r="G16" i="24"/>
  <c r="N15" i="24"/>
  <c r="M15" i="24"/>
  <c r="L15" i="24"/>
  <c r="K15" i="24"/>
  <c r="J15" i="24"/>
  <c r="I15" i="24"/>
  <c r="H15" i="24"/>
  <c r="G15" i="24"/>
  <c r="N14" i="24"/>
  <c r="M14" i="24"/>
  <c r="K14" i="24"/>
  <c r="J14" i="24"/>
  <c r="I14" i="24"/>
  <c r="H14" i="24"/>
  <c r="G14" i="24"/>
  <c r="F14" i="24"/>
  <c r="N13" i="24"/>
  <c r="M13" i="24"/>
  <c r="L13" i="24"/>
  <c r="K13" i="24"/>
  <c r="J13" i="24"/>
  <c r="H13" i="24"/>
  <c r="G13" i="24"/>
  <c r="N12" i="24"/>
  <c r="M12" i="24"/>
  <c r="L12" i="24"/>
  <c r="K12" i="24"/>
  <c r="J12" i="24"/>
  <c r="I12" i="24"/>
  <c r="H12" i="24"/>
  <c r="G12" i="24"/>
  <c r="N11" i="24"/>
  <c r="M11" i="24"/>
  <c r="L11" i="24"/>
  <c r="K11" i="24"/>
  <c r="J11" i="24"/>
  <c r="H11" i="24"/>
  <c r="G11" i="24"/>
  <c r="N10" i="24"/>
  <c r="M10" i="24"/>
  <c r="L10" i="24"/>
  <c r="K10" i="24"/>
  <c r="J10" i="24"/>
  <c r="I10" i="24"/>
  <c r="H10" i="24"/>
  <c r="G10" i="24"/>
  <c r="N9" i="24"/>
  <c r="M9" i="24"/>
  <c r="L9" i="24"/>
  <c r="K9" i="24"/>
  <c r="J9" i="24"/>
  <c r="I9" i="24"/>
  <c r="H9" i="24"/>
  <c r="G9" i="24"/>
  <c r="N8" i="24"/>
  <c r="M8" i="24"/>
  <c r="L8" i="24"/>
  <c r="K8" i="24"/>
  <c r="J8" i="24"/>
  <c r="I8" i="24"/>
  <c r="H8" i="24"/>
  <c r="G8" i="24"/>
  <c r="N7" i="24"/>
  <c r="M7" i="24"/>
  <c r="K7" i="24"/>
  <c r="J7" i="24"/>
  <c r="H7" i="24"/>
  <c r="G7" i="24"/>
  <c r="N6" i="24"/>
  <c r="M6" i="24"/>
  <c r="L6" i="24"/>
  <c r="K6" i="24"/>
  <c r="J6" i="24"/>
  <c r="I6" i="24"/>
  <c r="H6" i="24"/>
  <c r="G6" i="24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AI43" i="17"/>
  <c r="AJ43" i="17"/>
  <c r="AK43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AI46" i="17"/>
  <c r="AJ46" i="17"/>
  <c r="AK46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N7" i="41"/>
  <c r="O7" i="41"/>
  <c r="P7" i="41"/>
  <c r="Q7" i="41"/>
  <c r="R7" i="41"/>
  <c r="S7" i="41"/>
  <c r="T7" i="41"/>
  <c r="U7" i="41"/>
  <c r="N8" i="41"/>
  <c r="O8" i="41"/>
  <c r="P8" i="41"/>
  <c r="Q8" i="41"/>
  <c r="R8" i="41"/>
  <c r="S8" i="41"/>
  <c r="T8" i="41"/>
  <c r="U8" i="41"/>
  <c r="M9" i="41"/>
  <c r="N9" i="41"/>
  <c r="O9" i="41"/>
  <c r="P9" i="41"/>
  <c r="Q9" i="41"/>
  <c r="R9" i="41"/>
  <c r="T9" i="41"/>
  <c r="U9" i="41"/>
  <c r="M10" i="41"/>
  <c r="O10" i="41"/>
  <c r="Q10" i="41"/>
  <c r="R10" i="41"/>
  <c r="S10" i="41"/>
  <c r="T10" i="41"/>
  <c r="U10" i="41"/>
  <c r="M11" i="41"/>
  <c r="O11" i="41"/>
  <c r="P11" i="41"/>
  <c r="Q11" i="41"/>
  <c r="R11" i="41"/>
  <c r="S11" i="41"/>
  <c r="T11" i="41"/>
  <c r="U11" i="41"/>
  <c r="O12" i="41"/>
  <c r="Q12" i="41"/>
  <c r="R12" i="41"/>
  <c r="S12" i="41"/>
  <c r="T12" i="41"/>
  <c r="U12" i="41"/>
  <c r="M13" i="41"/>
  <c r="O13" i="41"/>
  <c r="Q13" i="41"/>
  <c r="R13" i="41"/>
  <c r="S13" i="41"/>
  <c r="T13" i="41"/>
  <c r="U13" i="41"/>
  <c r="M14" i="41"/>
  <c r="N14" i="41"/>
  <c r="O14" i="41"/>
  <c r="P14" i="41"/>
  <c r="Q14" i="41"/>
  <c r="R14" i="41"/>
  <c r="T14" i="41"/>
  <c r="U14" i="41"/>
  <c r="M15" i="41"/>
  <c r="N15" i="41"/>
  <c r="O15" i="41"/>
  <c r="P15" i="41"/>
  <c r="Q15" i="41"/>
  <c r="R15" i="41"/>
  <c r="T15" i="41"/>
  <c r="U15" i="41"/>
  <c r="M16" i="41"/>
  <c r="O16" i="41"/>
  <c r="P16" i="41"/>
  <c r="Q16" i="41"/>
  <c r="R16" i="41"/>
  <c r="S16" i="41"/>
  <c r="T16" i="41"/>
  <c r="U16" i="41"/>
  <c r="N17" i="41"/>
  <c r="O17" i="41"/>
  <c r="P17" i="41"/>
  <c r="Q17" i="41"/>
  <c r="R17" i="41"/>
  <c r="S17" i="41"/>
  <c r="T17" i="41"/>
  <c r="U17" i="41"/>
  <c r="M18" i="41"/>
  <c r="N18" i="41"/>
  <c r="O18" i="41"/>
  <c r="P18" i="41"/>
  <c r="Q18" i="41"/>
  <c r="R18" i="41"/>
  <c r="T18" i="41"/>
  <c r="U18" i="41"/>
  <c r="N19" i="41"/>
  <c r="O19" i="41"/>
  <c r="P19" i="41"/>
  <c r="Q19" i="41"/>
  <c r="R19" i="41"/>
  <c r="S19" i="41"/>
  <c r="T19" i="41"/>
  <c r="U19" i="41"/>
  <c r="O20" i="41"/>
  <c r="P20" i="41"/>
  <c r="Q20" i="41"/>
  <c r="R20" i="41"/>
  <c r="S20" i="41"/>
  <c r="T20" i="41"/>
  <c r="U20" i="41"/>
  <c r="O21" i="41"/>
  <c r="P21" i="41"/>
  <c r="Q21" i="41"/>
  <c r="R21" i="41"/>
  <c r="S21" i="41"/>
  <c r="T21" i="41"/>
  <c r="U21" i="41"/>
  <c r="N22" i="41"/>
  <c r="O22" i="41"/>
  <c r="P22" i="41"/>
  <c r="Q22" i="41"/>
  <c r="R22" i="41"/>
  <c r="S22" i="41"/>
  <c r="T22" i="41"/>
  <c r="U22" i="41"/>
  <c r="N23" i="41"/>
  <c r="O23" i="41"/>
  <c r="P23" i="41"/>
  <c r="Q23" i="41"/>
  <c r="R23" i="41"/>
  <c r="S23" i="41"/>
  <c r="T23" i="41"/>
  <c r="U23" i="41"/>
  <c r="M24" i="41"/>
  <c r="O24" i="41"/>
  <c r="P24" i="41"/>
  <c r="Q24" i="41"/>
  <c r="R24" i="41"/>
  <c r="S24" i="41"/>
  <c r="T24" i="41"/>
  <c r="U24" i="41"/>
  <c r="N25" i="41"/>
  <c r="O25" i="41"/>
  <c r="P25" i="41"/>
  <c r="Q25" i="41"/>
  <c r="R25" i="41"/>
  <c r="S25" i="41"/>
  <c r="T25" i="41"/>
  <c r="U25" i="41"/>
  <c r="N26" i="41"/>
  <c r="O26" i="41"/>
  <c r="P26" i="41"/>
  <c r="Q26" i="41"/>
  <c r="R26" i="41"/>
  <c r="S26" i="41"/>
  <c r="T26" i="41"/>
  <c r="U26" i="41"/>
  <c r="M27" i="41"/>
  <c r="O27" i="41"/>
  <c r="P27" i="41"/>
  <c r="Q27" i="41"/>
  <c r="R27" i="41"/>
  <c r="S27" i="41"/>
  <c r="T27" i="41"/>
  <c r="U27" i="41"/>
  <c r="M28" i="41"/>
  <c r="N28" i="41"/>
  <c r="O28" i="41"/>
  <c r="P28" i="41"/>
  <c r="Q28" i="41"/>
  <c r="R28" i="41"/>
  <c r="T28" i="41"/>
  <c r="U28" i="41"/>
  <c r="M29" i="41"/>
  <c r="O29" i="41"/>
  <c r="P29" i="41"/>
  <c r="Q29" i="41"/>
  <c r="R29" i="41"/>
  <c r="S29" i="41"/>
  <c r="T29" i="41"/>
  <c r="U29" i="41"/>
  <c r="N30" i="41"/>
  <c r="O30" i="41"/>
  <c r="P30" i="41"/>
  <c r="Q30" i="41"/>
  <c r="R30" i="41"/>
  <c r="S30" i="41"/>
  <c r="T30" i="41"/>
  <c r="U30" i="41"/>
  <c r="N31" i="41"/>
  <c r="O31" i="41"/>
  <c r="P31" i="41"/>
  <c r="Q31" i="41"/>
  <c r="R31" i="41"/>
  <c r="S31" i="41"/>
  <c r="T31" i="41"/>
  <c r="U31" i="41"/>
  <c r="O32" i="41"/>
  <c r="P32" i="41"/>
  <c r="Q32" i="41"/>
  <c r="R32" i="41"/>
  <c r="S32" i="41"/>
  <c r="T32" i="41"/>
  <c r="U32" i="41"/>
  <c r="O33" i="41"/>
  <c r="P33" i="41"/>
  <c r="Q33" i="41"/>
  <c r="R33" i="41"/>
  <c r="S33" i="41"/>
  <c r="T33" i="41"/>
  <c r="U33" i="41"/>
  <c r="M7" i="40"/>
  <c r="N7" i="40"/>
  <c r="O7" i="40"/>
  <c r="P7" i="40"/>
  <c r="Q7" i="40"/>
  <c r="R7" i="40"/>
  <c r="T7" i="40"/>
  <c r="U7" i="40"/>
  <c r="N8" i="40"/>
  <c r="O8" i="40"/>
  <c r="Q8" i="40"/>
  <c r="R8" i="40"/>
  <c r="T8" i="40"/>
  <c r="U8" i="40"/>
  <c r="N9" i="40"/>
  <c r="O9" i="40"/>
  <c r="P9" i="40"/>
  <c r="Q9" i="40"/>
  <c r="R9" i="40"/>
  <c r="S9" i="40"/>
  <c r="T9" i="40"/>
  <c r="U9" i="40"/>
  <c r="M10" i="40"/>
  <c r="R10" i="40"/>
  <c r="S10" i="40"/>
  <c r="T10" i="40"/>
  <c r="U10" i="40"/>
  <c r="M11" i="40"/>
  <c r="O11" i="40"/>
  <c r="P11" i="40"/>
  <c r="Q11" i="40"/>
  <c r="R11" i="40"/>
  <c r="S11" i="40"/>
  <c r="T11" i="40"/>
  <c r="U11" i="40"/>
  <c r="M12" i="40"/>
  <c r="N12" i="40"/>
  <c r="O12" i="40"/>
  <c r="P12" i="40"/>
  <c r="Q12" i="40"/>
  <c r="R12" i="40"/>
  <c r="S12" i="40"/>
  <c r="U12" i="40"/>
  <c r="O13" i="40"/>
  <c r="P13" i="40"/>
  <c r="Q13" i="40"/>
  <c r="R13" i="40"/>
  <c r="S13" i="40"/>
  <c r="T13" i="40"/>
  <c r="U13" i="40"/>
  <c r="O14" i="40"/>
  <c r="P14" i="40"/>
  <c r="Q14" i="40"/>
  <c r="R14" i="40"/>
  <c r="S14" i="40"/>
  <c r="T14" i="40"/>
  <c r="U14" i="40"/>
  <c r="O15" i="40"/>
  <c r="Q15" i="40"/>
  <c r="R15" i="40"/>
  <c r="S15" i="40"/>
  <c r="T15" i="40"/>
  <c r="U15" i="40"/>
  <c r="M16" i="40"/>
  <c r="N16" i="40"/>
  <c r="O16" i="40"/>
  <c r="P16" i="40"/>
  <c r="Q16" i="40"/>
  <c r="R16" i="40"/>
  <c r="T16" i="40"/>
  <c r="U16" i="40"/>
  <c r="O17" i="40"/>
  <c r="P17" i="40"/>
  <c r="Q17" i="40"/>
  <c r="R17" i="40"/>
  <c r="S17" i="40"/>
  <c r="T17" i="40"/>
  <c r="U17" i="40"/>
  <c r="O18" i="40"/>
  <c r="P18" i="40"/>
  <c r="Q18" i="40"/>
  <c r="R18" i="40"/>
  <c r="S18" i="40"/>
  <c r="T18" i="40"/>
  <c r="U18" i="40"/>
  <c r="N19" i="40"/>
  <c r="O19" i="40"/>
  <c r="P19" i="40"/>
  <c r="Q19" i="40"/>
  <c r="R19" i="40"/>
  <c r="S19" i="40"/>
  <c r="T19" i="40"/>
  <c r="U19" i="40"/>
  <c r="M20" i="40"/>
  <c r="O20" i="40"/>
  <c r="P20" i="40"/>
  <c r="Q20" i="40"/>
  <c r="R20" i="40"/>
  <c r="S20" i="40"/>
  <c r="T20" i="40"/>
  <c r="U20" i="40"/>
  <c r="N21" i="40"/>
  <c r="O21" i="40"/>
  <c r="P21" i="40"/>
  <c r="Q21" i="40"/>
  <c r="R21" i="40"/>
  <c r="S21" i="40"/>
  <c r="T21" i="40"/>
  <c r="U21" i="40"/>
  <c r="M22" i="40"/>
  <c r="O22" i="40"/>
  <c r="P22" i="40"/>
  <c r="Q22" i="40"/>
  <c r="R22" i="40"/>
  <c r="S22" i="40"/>
  <c r="T22" i="40"/>
  <c r="U22" i="40"/>
  <c r="N23" i="40"/>
  <c r="O23" i="40"/>
  <c r="P23" i="40"/>
  <c r="Q23" i="40"/>
  <c r="R23" i="40"/>
  <c r="S23" i="40"/>
  <c r="T23" i="40"/>
  <c r="U23" i="40"/>
  <c r="M24" i="40"/>
  <c r="N24" i="40"/>
  <c r="O24" i="40"/>
  <c r="P24" i="40"/>
  <c r="Q24" i="40"/>
  <c r="R24" i="40"/>
  <c r="T24" i="40"/>
  <c r="U24" i="40"/>
  <c r="N25" i="40"/>
  <c r="O25" i="40"/>
  <c r="Q25" i="40"/>
  <c r="R25" i="40"/>
  <c r="S25" i="40"/>
  <c r="T25" i="40"/>
  <c r="U25" i="40"/>
  <c r="M26" i="40"/>
  <c r="O26" i="40"/>
  <c r="P26" i="40"/>
  <c r="Q26" i="40"/>
  <c r="R26" i="40"/>
  <c r="S26" i="40"/>
  <c r="T26" i="40"/>
  <c r="U26" i="40"/>
  <c r="O27" i="40"/>
  <c r="P27" i="40"/>
  <c r="Q27" i="40"/>
  <c r="R27" i="40"/>
  <c r="S27" i="40"/>
  <c r="T27" i="40"/>
  <c r="U27" i="40"/>
  <c r="O28" i="40"/>
  <c r="P28" i="40"/>
  <c r="Q28" i="40"/>
  <c r="R28" i="40"/>
  <c r="S28" i="40"/>
  <c r="T28" i="40"/>
  <c r="U28" i="40"/>
  <c r="O29" i="40"/>
  <c r="P29" i="40"/>
  <c r="Q29" i="40"/>
  <c r="R29" i="40"/>
  <c r="S29" i="40"/>
  <c r="T29" i="40"/>
  <c r="U29" i="40"/>
  <c r="N30" i="40"/>
  <c r="O30" i="40"/>
  <c r="P30" i="40"/>
  <c r="Q30" i="40"/>
  <c r="R30" i="40"/>
  <c r="S30" i="40"/>
  <c r="T30" i="40"/>
  <c r="U30" i="40"/>
  <c r="M31" i="40"/>
  <c r="O31" i="40"/>
  <c r="P31" i="40"/>
  <c r="Q31" i="40"/>
  <c r="R31" i="40"/>
  <c r="S31" i="40"/>
  <c r="T31" i="40"/>
  <c r="U31" i="40"/>
  <c r="N32" i="40"/>
  <c r="O32" i="40"/>
  <c r="P32" i="40"/>
  <c r="Q32" i="40"/>
  <c r="R32" i="40"/>
  <c r="S32" i="40"/>
  <c r="T32" i="40"/>
  <c r="U32" i="40"/>
  <c r="N7" i="36"/>
  <c r="O7" i="36"/>
  <c r="P7" i="36"/>
  <c r="Q7" i="36"/>
  <c r="R7" i="36"/>
  <c r="S7" i="36"/>
  <c r="T7" i="36"/>
  <c r="U7" i="36"/>
  <c r="N8" i="36"/>
  <c r="O8" i="36"/>
  <c r="P8" i="36"/>
  <c r="Q8" i="36"/>
  <c r="R8" i="36"/>
  <c r="S8" i="36"/>
  <c r="T8" i="36"/>
  <c r="U8" i="36"/>
  <c r="M9" i="36"/>
  <c r="N9" i="36"/>
  <c r="O9" i="36"/>
  <c r="P9" i="36"/>
  <c r="Q9" i="36"/>
  <c r="R9" i="36"/>
  <c r="T9" i="36"/>
  <c r="U9" i="36"/>
  <c r="M10" i="36"/>
  <c r="N10" i="36"/>
  <c r="O10" i="36"/>
  <c r="P10" i="36"/>
  <c r="Q10" i="36"/>
  <c r="R10" i="36"/>
  <c r="T10" i="36"/>
  <c r="U10" i="36"/>
  <c r="N11" i="36"/>
  <c r="O11" i="36"/>
  <c r="Q11" i="36"/>
  <c r="R11" i="36"/>
  <c r="S11" i="36"/>
  <c r="T11" i="36"/>
  <c r="U11" i="36"/>
  <c r="M12" i="36"/>
  <c r="O12" i="36"/>
  <c r="Q12" i="36"/>
  <c r="R12" i="36"/>
  <c r="S12" i="36"/>
  <c r="T12" i="36"/>
  <c r="U12" i="36"/>
  <c r="M13" i="36"/>
  <c r="N13" i="36"/>
  <c r="O13" i="36"/>
  <c r="P13" i="36"/>
  <c r="Q13" i="36"/>
  <c r="R13" i="36"/>
  <c r="S13" i="36"/>
  <c r="U13" i="36"/>
  <c r="M14" i="36"/>
  <c r="O14" i="36"/>
  <c r="R14" i="36"/>
  <c r="S14" i="36"/>
  <c r="T14" i="36"/>
  <c r="U14" i="36"/>
  <c r="N15" i="36"/>
  <c r="O15" i="36"/>
  <c r="Q15" i="36"/>
  <c r="R15" i="36"/>
  <c r="S15" i="36"/>
  <c r="T15" i="36"/>
  <c r="U15" i="36"/>
  <c r="N16" i="36"/>
  <c r="O16" i="36"/>
  <c r="Q16" i="36"/>
  <c r="R16" i="36"/>
  <c r="S16" i="36"/>
  <c r="T16" i="36"/>
  <c r="U16" i="36"/>
  <c r="M17" i="36"/>
  <c r="N17" i="36"/>
  <c r="O17" i="36"/>
  <c r="P17" i="36"/>
  <c r="Q17" i="36"/>
  <c r="R17" i="36"/>
  <c r="T17" i="36"/>
  <c r="U17" i="36"/>
  <c r="M18" i="36"/>
  <c r="O18" i="36"/>
  <c r="P18" i="36"/>
  <c r="Q18" i="36"/>
  <c r="R18" i="36"/>
  <c r="S18" i="36"/>
  <c r="T18" i="36"/>
  <c r="U18" i="36"/>
  <c r="M19" i="36"/>
  <c r="N19" i="36"/>
  <c r="O19" i="36"/>
  <c r="P19" i="36"/>
  <c r="Q19" i="36"/>
  <c r="R19" i="36"/>
  <c r="T19" i="36"/>
  <c r="U19" i="36"/>
  <c r="O20" i="36"/>
  <c r="R20" i="36"/>
  <c r="S20" i="36"/>
  <c r="T20" i="36"/>
  <c r="U20" i="36"/>
  <c r="M21" i="36"/>
  <c r="N21" i="36"/>
  <c r="O21" i="36"/>
  <c r="P21" i="36"/>
  <c r="Q21" i="36"/>
  <c r="R21" i="36"/>
  <c r="T21" i="36"/>
  <c r="U21" i="36"/>
  <c r="M22" i="36"/>
  <c r="N22" i="36"/>
  <c r="O22" i="36"/>
  <c r="P22" i="36"/>
  <c r="Q22" i="36"/>
  <c r="R22" i="36"/>
  <c r="U22" i="36"/>
  <c r="O23" i="36"/>
  <c r="P23" i="36"/>
  <c r="Q23" i="36"/>
  <c r="R23" i="36"/>
  <c r="S23" i="36"/>
  <c r="T23" i="36"/>
  <c r="U23" i="36"/>
  <c r="O24" i="36"/>
  <c r="P24" i="36"/>
  <c r="Q24" i="36"/>
  <c r="R24" i="36"/>
  <c r="S24" i="36"/>
  <c r="T24" i="36"/>
  <c r="U24" i="36"/>
  <c r="O25" i="36"/>
  <c r="P25" i="36"/>
  <c r="Q25" i="36"/>
  <c r="R25" i="36"/>
  <c r="S25" i="36"/>
  <c r="T25" i="36"/>
  <c r="U25" i="36"/>
  <c r="M26" i="36"/>
  <c r="N26" i="36"/>
  <c r="O26" i="36"/>
  <c r="P26" i="36"/>
  <c r="Q26" i="36"/>
  <c r="R26" i="36"/>
  <c r="U26" i="36"/>
  <c r="M27" i="36"/>
  <c r="O27" i="36"/>
  <c r="P27" i="36"/>
  <c r="Q27" i="36"/>
  <c r="R27" i="36"/>
  <c r="S27" i="36"/>
  <c r="T27" i="36"/>
  <c r="U27" i="36"/>
  <c r="N28" i="36"/>
  <c r="O28" i="36"/>
  <c r="P28" i="36"/>
  <c r="Q28" i="36"/>
  <c r="R28" i="36"/>
  <c r="S28" i="36"/>
  <c r="T28" i="36"/>
  <c r="U28" i="36"/>
  <c r="O29" i="36"/>
  <c r="P29" i="36"/>
  <c r="Q29" i="36"/>
  <c r="R29" i="36"/>
  <c r="S29" i="36"/>
  <c r="T29" i="36"/>
  <c r="U29" i="36"/>
  <c r="O30" i="36"/>
  <c r="P30" i="36"/>
  <c r="Q30" i="36"/>
  <c r="R30" i="36"/>
  <c r="S30" i="36"/>
  <c r="T30" i="36"/>
  <c r="U30" i="36"/>
  <c r="U69" i="35"/>
  <c r="T69" i="35"/>
  <c r="S69" i="35"/>
  <c r="R69" i="35"/>
  <c r="Q69" i="35"/>
  <c r="P69" i="35"/>
  <c r="O69" i="35"/>
  <c r="U68" i="35"/>
  <c r="T68" i="35"/>
  <c r="R68" i="35"/>
  <c r="Q68" i="35"/>
  <c r="P68" i="35"/>
  <c r="O68" i="35"/>
  <c r="N68" i="35"/>
  <c r="M68" i="35"/>
  <c r="U67" i="35"/>
  <c r="T67" i="35"/>
  <c r="S67" i="35"/>
  <c r="R67" i="35"/>
  <c r="Q67" i="35"/>
  <c r="O67" i="35"/>
  <c r="U66" i="35"/>
  <c r="T66" i="35"/>
  <c r="S66" i="35"/>
  <c r="R66" i="35"/>
  <c r="O66" i="35"/>
  <c r="N66" i="35"/>
  <c r="M66" i="35"/>
  <c r="U65" i="35"/>
  <c r="R65" i="35"/>
  <c r="Q65" i="35"/>
  <c r="P65" i="35"/>
  <c r="O65" i="35"/>
  <c r="N65" i="35"/>
  <c r="M65" i="35"/>
  <c r="U64" i="35"/>
  <c r="T64" i="35"/>
  <c r="S64" i="35"/>
  <c r="R64" i="35"/>
  <c r="Q64" i="35"/>
  <c r="P64" i="35"/>
  <c r="O64" i="35"/>
  <c r="U63" i="35"/>
  <c r="S63" i="35"/>
  <c r="R63" i="35"/>
  <c r="Q63" i="35"/>
  <c r="P63" i="35"/>
  <c r="O63" i="35"/>
  <c r="N63" i="35"/>
  <c r="M63" i="35"/>
  <c r="U62" i="35"/>
  <c r="T62" i="35"/>
  <c r="S62" i="35"/>
  <c r="R62" i="35"/>
  <c r="P62" i="35"/>
  <c r="O62" i="35"/>
  <c r="N62" i="35"/>
  <c r="U61" i="35"/>
  <c r="T61" i="35"/>
  <c r="R61" i="35"/>
  <c r="Q61" i="35"/>
  <c r="P61" i="35"/>
  <c r="O61" i="35"/>
  <c r="N61" i="35"/>
  <c r="M61" i="35"/>
  <c r="U60" i="35"/>
  <c r="T60" i="35"/>
  <c r="S60" i="35"/>
  <c r="R60" i="35"/>
  <c r="Q60" i="35"/>
  <c r="O60" i="35"/>
  <c r="M60" i="35"/>
  <c r="U59" i="35"/>
  <c r="T59" i="35"/>
  <c r="S59" i="35"/>
  <c r="R59" i="35"/>
  <c r="Q59" i="35"/>
  <c r="P59" i="35"/>
  <c r="O59" i="35"/>
  <c r="N59" i="35"/>
  <c r="U58" i="35"/>
  <c r="T58" i="35"/>
  <c r="S58" i="35"/>
  <c r="R58" i="35"/>
  <c r="Q58" i="35"/>
  <c r="P58" i="35"/>
  <c r="O58" i="35"/>
  <c r="U57" i="35"/>
  <c r="T57" i="35"/>
  <c r="S57" i="35"/>
  <c r="R57" i="35"/>
  <c r="Q57" i="35"/>
  <c r="P57" i="35"/>
  <c r="O57" i="35"/>
  <c r="U54" i="35"/>
  <c r="T54" i="35"/>
  <c r="S54" i="35"/>
  <c r="R54" i="35"/>
  <c r="Q54" i="35"/>
  <c r="O54" i="35"/>
  <c r="U53" i="35"/>
  <c r="T53" i="35"/>
  <c r="S53" i="35"/>
  <c r="R53" i="35"/>
  <c r="Q53" i="35"/>
  <c r="P53" i="35"/>
  <c r="O53" i="35"/>
  <c r="U52" i="35"/>
  <c r="T52" i="35"/>
  <c r="S52" i="35"/>
  <c r="R52" i="35"/>
  <c r="Q52" i="35"/>
  <c r="P52" i="35"/>
  <c r="O52" i="35"/>
  <c r="N52" i="35"/>
  <c r="U51" i="35"/>
  <c r="T51" i="35"/>
  <c r="R51" i="35"/>
  <c r="Q51" i="35"/>
  <c r="P51" i="35"/>
  <c r="O51" i="35"/>
  <c r="N51" i="35"/>
  <c r="M51" i="35"/>
  <c r="U50" i="35"/>
  <c r="T50" i="35"/>
  <c r="S50" i="35"/>
  <c r="R50" i="35"/>
  <c r="Q50" i="35"/>
  <c r="O50" i="35"/>
  <c r="M50" i="35"/>
  <c r="U49" i="35"/>
  <c r="T49" i="35"/>
  <c r="R49" i="35"/>
  <c r="Q49" i="35"/>
  <c r="P49" i="35"/>
  <c r="O49" i="35"/>
  <c r="N49" i="35"/>
  <c r="M49" i="35"/>
  <c r="U48" i="35"/>
  <c r="T48" i="35"/>
  <c r="R48" i="35"/>
  <c r="Q48" i="35"/>
  <c r="P48" i="35"/>
  <c r="O48" i="35"/>
  <c r="N48" i="35"/>
  <c r="M48" i="35"/>
  <c r="U47" i="35"/>
  <c r="T47" i="35"/>
  <c r="S47" i="35"/>
  <c r="R47" i="35"/>
  <c r="Q47" i="35"/>
  <c r="O47" i="35"/>
  <c r="M47" i="35"/>
  <c r="U46" i="35"/>
  <c r="T46" i="35"/>
  <c r="S46" i="35"/>
  <c r="R46" i="35"/>
  <c r="Q46" i="35"/>
  <c r="O46" i="35"/>
  <c r="M46" i="35"/>
  <c r="U45" i="35"/>
  <c r="T45" i="35"/>
  <c r="R45" i="35"/>
  <c r="Q45" i="35"/>
  <c r="P45" i="35"/>
  <c r="O45" i="35"/>
  <c r="N45" i="35"/>
  <c r="U44" i="35"/>
  <c r="T44" i="35"/>
  <c r="S44" i="35"/>
  <c r="R44" i="35"/>
  <c r="Q44" i="35"/>
  <c r="P44" i="35"/>
  <c r="O44" i="35"/>
  <c r="U43" i="35"/>
  <c r="T43" i="35"/>
  <c r="S43" i="35"/>
  <c r="R43" i="35"/>
  <c r="Q43" i="35"/>
  <c r="P43" i="35"/>
  <c r="O43" i="35"/>
  <c r="M43" i="35"/>
  <c r="U42" i="35"/>
  <c r="T42" i="35"/>
  <c r="S42" i="35"/>
  <c r="R42" i="35"/>
  <c r="P42" i="35"/>
  <c r="O42" i="35"/>
  <c r="U41" i="35"/>
  <c r="T41" i="35"/>
  <c r="S41" i="35"/>
  <c r="R41" i="35"/>
  <c r="Q41" i="35"/>
  <c r="P41" i="35"/>
  <c r="O41" i="35"/>
  <c r="U40" i="35"/>
  <c r="R40" i="35"/>
  <c r="Q40" i="35"/>
  <c r="P40" i="35"/>
  <c r="O40" i="35"/>
  <c r="N40" i="35"/>
  <c r="M40" i="35"/>
  <c r="U39" i="35"/>
  <c r="T39" i="35"/>
  <c r="S39" i="35"/>
  <c r="R39" i="35"/>
  <c r="Q39" i="35"/>
  <c r="P39" i="35"/>
  <c r="O39" i="35"/>
  <c r="U38" i="35"/>
  <c r="T38" i="35"/>
  <c r="S38" i="35"/>
  <c r="R38" i="35"/>
  <c r="O38" i="35"/>
  <c r="M38" i="35"/>
  <c r="U37" i="35"/>
  <c r="T37" i="35"/>
  <c r="R37" i="35"/>
  <c r="Q37" i="35"/>
  <c r="P37" i="35"/>
  <c r="O37" i="35"/>
  <c r="N37" i="35"/>
  <c r="M37" i="35"/>
  <c r="U36" i="35"/>
  <c r="T36" i="35"/>
  <c r="S36" i="35"/>
  <c r="R36" i="35"/>
  <c r="Q36" i="35"/>
  <c r="P36" i="35"/>
  <c r="O36" i="35"/>
  <c r="M36" i="35"/>
  <c r="U35" i="35"/>
  <c r="T35" i="35"/>
  <c r="S35" i="35"/>
  <c r="R35" i="35"/>
  <c r="Q35" i="35"/>
  <c r="P35" i="35"/>
  <c r="O35" i="35"/>
  <c r="U34" i="35"/>
  <c r="T34" i="35"/>
  <c r="S34" i="35"/>
  <c r="R34" i="35"/>
  <c r="Q34" i="35"/>
  <c r="P34" i="35"/>
  <c r="O34" i="35"/>
  <c r="U33" i="35"/>
  <c r="T33" i="35"/>
  <c r="S33" i="35"/>
  <c r="R33" i="35"/>
  <c r="Q33" i="35"/>
  <c r="P33" i="35"/>
  <c r="O33" i="35"/>
  <c r="N33" i="35"/>
  <c r="U32" i="35"/>
  <c r="S32" i="35"/>
  <c r="R32" i="35"/>
  <c r="Q32" i="35"/>
  <c r="P32" i="35"/>
  <c r="O32" i="35"/>
  <c r="N32" i="35"/>
  <c r="M32" i="35"/>
  <c r="U31" i="35"/>
  <c r="T31" i="35"/>
  <c r="S31" i="35"/>
  <c r="R31" i="35"/>
  <c r="P31" i="35"/>
  <c r="O31" i="35"/>
  <c r="N31" i="35"/>
  <c r="U30" i="35"/>
  <c r="T30" i="35"/>
  <c r="S30" i="35"/>
  <c r="R30" i="35"/>
  <c r="O30" i="35"/>
  <c r="N30" i="35"/>
  <c r="U29" i="35"/>
  <c r="T29" i="35"/>
  <c r="S29" i="35"/>
  <c r="R28" i="35"/>
  <c r="Q28" i="35"/>
  <c r="P28" i="35"/>
  <c r="O28" i="35"/>
  <c r="N28" i="35"/>
  <c r="M28" i="35"/>
  <c r="U27" i="35"/>
  <c r="T27" i="35"/>
  <c r="S27" i="35"/>
  <c r="R27" i="35"/>
  <c r="Q27" i="35"/>
  <c r="P27" i="35"/>
  <c r="M27" i="35"/>
  <c r="U26" i="35"/>
  <c r="T26" i="35"/>
  <c r="S26" i="35"/>
  <c r="R26" i="35"/>
  <c r="Q26" i="35"/>
  <c r="P26" i="35"/>
  <c r="O26" i="35"/>
  <c r="M26" i="35"/>
  <c r="U25" i="35"/>
  <c r="T25" i="35"/>
  <c r="S25" i="35"/>
  <c r="R25" i="35"/>
  <c r="Q25" i="35"/>
  <c r="P25" i="35"/>
  <c r="O25" i="35"/>
  <c r="M25" i="35"/>
  <c r="U24" i="35"/>
  <c r="T24" i="35"/>
  <c r="S24" i="35"/>
  <c r="R24" i="35"/>
  <c r="O24" i="35"/>
  <c r="U23" i="35"/>
  <c r="T23" i="35"/>
  <c r="S23" i="35"/>
  <c r="R23" i="35"/>
  <c r="Q23" i="35"/>
  <c r="O23" i="35"/>
  <c r="M23" i="35"/>
  <c r="U22" i="35"/>
  <c r="T22" i="35"/>
  <c r="S22" i="35"/>
  <c r="R22" i="35"/>
  <c r="Q22" i="35"/>
  <c r="O22" i="35"/>
  <c r="M22" i="35"/>
  <c r="U21" i="35"/>
  <c r="T21" i="35"/>
  <c r="S21" i="35"/>
  <c r="R21" i="35"/>
  <c r="Q21" i="35"/>
  <c r="O21" i="35"/>
  <c r="U20" i="35"/>
  <c r="T20" i="35"/>
  <c r="S20" i="35"/>
  <c r="R20" i="35"/>
  <c r="M20" i="35"/>
  <c r="U19" i="35"/>
  <c r="T19" i="35"/>
  <c r="S19" i="35"/>
  <c r="R19" i="35"/>
  <c r="Q19" i="35"/>
  <c r="P19" i="35"/>
  <c r="O19" i="35"/>
  <c r="N19" i="35"/>
  <c r="U18" i="35"/>
  <c r="T18" i="35"/>
  <c r="S18" i="35"/>
  <c r="R18" i="35"/>
  <c r="Q18" i="35"/>
  <c r="P18" i="35"/>
  <c r="O18" i="35"/>
  <c r="N18" i="35"/>
  <c r="U17" i="35"/>
  <c r="T17" i="35"/>
  <c r="S17" i="35"/>
  <c r="R17" i="35"/>
  <c r="Q17" i="35"/>
  <c r="P17" i="35"/>
  <c r="O17" i="35"/>
  <c r="N17" i="35"/>
  <c r="U16" i="35"/>
  <c r="T16" i="35"/>
  <c r="S16" i="35"/>
  <c r="R16" i="35"/>
  <c r="Q16" i="35"/>
  <c r="P16" i="35"/>
  <c r="O16" i="35"/>
  <c r="N16" i="35"/>
  <c r="U15" i="35"/>
  <c r="T15" i="35"/>
  <c r="S15" i="35"/>
  <c r="R15" i="35"/>
  <c r="Q15" i="35"/>
  <c r="P15" i="35"/>
  <c r="O15" i="35"/>
  <c r="N15" i="35"/>
  <c r="U14" i="35"/>
  <c r="T14" i="35"/>
  <c r="S14" i="35"/>
  <c r="R14" i="35"/>
  <c r="Q14" i="35"/>
  <c r="P14" i="35"/>
  <c r="O14" i="35"/>
  <c r="N14" i="35"/>
  <c r="U13" i="35"/>
  <c r="T13" i="35"/>
  <c r="S13" i="35"/>
  <c r="R13" i="35"/>
  <c r="Q13" i="35"/>
  <c r="P13" i="35"/>
  <c r="O13" i="35"/>
  <c r="N13" i="35"/>
  <c r="U12" i="35"/>
  <c r="T12" i="35"/>
  <c r="S12" i="35"/>
  <c r="R12" i="35"/>
  <c r="Q12" i="35"/>
  <c r="P12" i="35"/>
  <c r="O12" i="35"/>
  <c r="N12" i="35"/>
  <c r="U11" i="35"/>
  <c r="T11" i="35"/>
  <c r="S11" i="35"/>
  <c r="R11" i="35"/>
  <c r="Q11" i="35"/>
  <c r="P11" i="35"/>
  <c r="O11" i="35"/>
  <c r="N11" i="35"/>
  <c r="U10" i="35"/>
  <c r="T10" i="35"/>
  <c r="S10" i="35"/>
  <c r="R10" i="35"/>
  <c r="Q10" i="35"/>
  <c r="P10" i="35"/>
  <c r="O10" i="35"/>
  <c r="N10" i="35"/>
  <c r="U9" i="35"/>
  <c r="T9" i="35"/>
  <c r="S9" i="35"/>
  <c r="R9" i="35"/>
  <c r="Q9" i="35"/>
  <c r="P9" i="35"/>
  <c r="O9" i="35"/>
  <c r="N9" i="35"/>
  <c r="U8" i="35"/>
  <c r="T8" i="35"/>
  <c r="S8" i="35"/>
  <c r="R8" i="35"/>
  <c r="Q8" i="35"/>
  <c r="P8" i="35"/>
  <c r="O8" i="35"/>
  <c r="N8" i="35"/>
  <c r="U7" i="35"/>
  <c r="T7" i="35"/>
  <c r="R7" i="35"/>
  <c r="Q7" i="35"/>
  <c r="P7" i="35"/>
  <c r="O7" i="35"/>
  <c r="N7" i="35"/>
  <c r="M7" i="35"/>
  <c r="U15" i="34"/>
  <c r="T15" i="34"/>
  <c r="S15" i="34"/>
  <c r="R15" i="34"/>
  <c r="Q15" i="34"/>
  <c r="P15" i="34"/>
  <c r="O15" i="34"/>
  <c r="M15" i="34"/>
  <c r="U14" i="34"/>
  <c r="T14" i="34"/>
  <c r="S14" i="34"/>
  <c r="R14" i="34"/>
  <c r="Q14" i="34"/>
  <c r="P14" i="34"/>
  <c r="O14" i="34"/>
  <c r="N14" i="34"/>
  <c r="U13" i="34"/>
  <c r="T13" i="34"/>
  <c r="S13" i="34"/>
  <c r="R13" i="34"/>
  <c r="Q13" i="34"/>
  <c r="P13" i="34"/>
  <c r="O13" i="34"/>
  <c r="U12" i="34"/>
  <c r="T12" i="34"/>
  <c r="S12" i="34"/>
  <c r="R12" i="34"/>
  <c r="Q12" i="34"/>
  <c r="P12" i="34"/>
  <c r="O12" i="34"/>
  <c r="U11" i="34"/>
  <c r="T11" i="34"/>
  <c r="S11" i="34"/>
  <c r="R11" i="34"/>
  <c r="Q11" i="34"/>
  <c r="P11" i="34"/>
  <c r="O11" i="34"/>
  <c r="U10" i="34"/>
  <c r="T10" i="34"/>
  <c r="S10" i="34"/>
  <c r="R10" i="34"/>
  <c r="Q10" i="34"/>
  <c r="P10" i="34"/>
  <c r="O10" i="34"/>
  <c r="M10" i="34"/>
  <c r="U9" i="34"/>
  <c r="T9" i="34"/>
  <c r="S9" i="34"/>
  <c r="R9" i="34"/>
  <c r="Q9" i="34"/>
  <c r="P9" i="34"/>
  <c r="O9" i="34"/>
  <c r="M9" i="34"/>
  <c r="U8" i="34"/>
  <c r="T8" i="34"/>
  <c r="S8" i="34"/>
  <c r="R8" i="34"/>
  <c r="Q8" i="34"/>
  <c r="P8" i="34"/>
  <c r="O8" i="34"/>
  <c r="N8" i="34"/>
  <c r="U6" i="34"/>
  <c r="T6" i="34"/>
  <c r="S6" i="34"/>
  <c r="R6" i="34"/>
  <c r="Q6" i="34"/>
  <c r="P6" i="34"/>
  <c r="O6" i="34"/>
  <c r="N6" i="34"/>
  <c r="U7" i="34"/>
  <c r="T7" i="34"/>
  <c r="S7" i="34"/>
  <c r="R7" i="34"/>
  <c r="Q7" i="34"/>
  <c r="P7" i="34"/>
  <c r="O7" i="34"/>
  <c r="N7" i="34"/>
  <c r="N69" i="27"/>
  <c r="M69" i="27"/>
  <c r="L69" i="27"/>
  <c r="K69" i="27"/>
  <c r="J69" i="27"/>
  <c r="I69" i="27"/>
  <c r="H69" i="27"/>
  <c r="N68" i="27"/>
  <c r="M68" i="27"/>
  <c r="K68" i="27"/>
  <c r="J68" i="27"/>
  <c r="I68" i="27"/>
  <c r="H68" i="27"/>
  <c r="G68" i="27"/>
  <c r="F68" i="27"/>
  <c r="N67" i="27"/>
  <c r="M67" i="27"/>
  <c r="L67" i="27"/>
  <c r="K67" i="27"/>
  <c r="J67" i="27"/>
  <c r="H67" i="27"/>
  <c r="N66" i="27"/>
  <c r="M66" i="27"/>
  <c r="L66" i="27"/>
  <c r="K66" i="27"/>
  <c r="H66" i="27"/>
  <c r="G66" i="27"/>
  <c r="F66" i="27"/>
  <c r="N65" i="27"/>
  <c r="K65" i="27"/>
  <c r="J65" i="27"/>
  <c r="I65" i="27"/>
  <c r="H65" i="27"/>
  <c r="G65" i="27"/>
  <c r="F65" i="27"/>
  <c r="N64" i="27"/>
  <c r="M64" i="27"/>
  <c r="L64" i="27"/>
  <c r="K64" i="27"/>
  <c r="J64" i="27"/>
  <c r="I64" i="27"/>
  <c r="H64" i="27"/>
  <c r="N63" i="27"/>
  <c r="L63" i="27"/>
  <c r="K63" i="27"/>
  <c r="J63" i="27"/>
  <c r="I63" i="27"/>
  <c r="H63" i="27"/>
  <c r="G63" i="27"/>
  <c r="F63" i="27"/>
  <c r="N62" i="27"/>
  <c r="M62" i="27"/>
  <c r="L62" i="27"/>
  <c r="K62" i="27"/>
  <c r="I62" i="27"/>
  <c r="H62" i="27"/>
  <c r="G62" i="27"/>
  <c r="N61" i="27"/>
  <c r="M61" i="27"/>
  <c r="K61" i="27"/>
  <c r="J61" i="27"/>
  <c r="I61" i="27"/>
  <c r="H61" i="27"/>
  <c r="G61" i="27"/>
  <c r="F61" i="27"/>
  <c r="N60" i="27"/>
  <c r="M60" i="27"/>
  <c r="L60" i="27"/>
  <c r="K60" i="27"/>
  <c r="J60" i="27"/>
  <c r="H60" i="27"/>
  <c r="F60" i="27"/>
  <c r="N59" i="27"/>
  <c r="M59" i="27"/>
  <c r="L59" i="27"/>
  <c r="K59" i="27"/>
  <c r="J59" i="27"/>
  <c r="I59" i="27"/>
  <c r="H59" i="27"/>
  <c r="G59" i="27"/>
  <c r="N58" i="27"/>
  <c r="M58" i="27"/>
  <c r="L58" i="27"/>
  <c r="K58" i="27"/>
  <c r="J58" i="27"/>
  <c r="I58" i="27"/>
  <c r="H58" i="27"/>
  <c r="N57" i="27"/>
  <c r="M57" i="27"/>
  <c r="L57" i="27"/>
  <c r="K57" i="27"/>
  <c r="J57" i="27"/>
  <c r="I57" i="27"/>
  <c r="H57" i="27"/>
  <c r="N54" i="27"/>
  <c r="M54" i="27"/>
  <c r="L54" i="27"/>
  <c r="K54" i="27"/>
  <c r="J54" i="27"/>
  <c r="H54" i="27"/>
  <c r="N53" i="27"/>
  <c r="M53" i="27"/>
  <c r="L53" i="27"/>
  <c r="K53" i="27"/>
  <c r="J53" i="27"/>
  <c r="I53" i="27"/>
  <c r="H53" i="27"/>
  <c r="N52" i="27"/>
  <c r="M52" i="27"/>
  <c r="L52" i="27"/>
  <c r="K52" i="27"/>
  <c r="J52" i="27"/>
  <c r="I52" i="27"/>
  <c r="H52" i="27"/>
  <c r="G52" i="27"/>
  <c r="N51" i="27"/>
  <c r="M51" i="27"/>
  <c r="K51" i="27"/>
  <c r="J51" i="27"/>
  <c r="I51" i="27"/>
  <c r="H51" i="27"/>
  <c r="G51" i="27"/>
  <c r="F51" i="27"/>
  <c r="N50" i="27"/>
  <c r="M50" i="27"/>
  <c r="L50" i="27"/>
  <c r="K50" i="27"/>
  <c r="J50" i="27"/>
  <c r="H50" i="27"/>
  <c r="F50" i="27"/>
  <c r="N49" i="27"/>
  <c r="M49" i="27"/>
  <c r="K49" i="27"/>
  <c r="J49" i="27"/>
  <c r="I49" i="27"/>
  <c r="H49" i="27"/>
  <c r="G49" i="27"/>
  <c r="F49" i="27"/>
  <c r="N48" i="27"/>
  <c r="M48" i="27"/>
  <c r="K48" i="27"/>
  <c r="J48" i="27"/>
  <c r="I48" i="27"/>
  <c r="H48" i="27"/>
  <c r="G48" i="27"/>
  <c r="F48" i="27"/>
  <c r="N47" i="27"/>
  <c r="M47" i="27"/>
  <c r="L47" i="27"/>
  <c r="K47" i="27"/>
  <c r="J47" i="27"/>
  <c r="H47" i="27"/>
  <c r="F47" i="27"/>
  <c r="N46" i="27"/>
  <c r="M46" i="27"/>
  <c r="L46" i="27"/>
  <c r="K46" i="27"/>
  <c r="J46" i="27"/>
  <c r="H46" i="27"/>
  <c r="F46" i="27"/>
  <c r="N45" i="27"/>
  <c r="M45" i="27"/>
  <c r="K45" i="27"/>
  <c r="J45" i="27"/>
  <c r="I45" i="27"/>
  <c r="H45" i="27"/>
  <c r="G45" i="27"/>
  <c r="N44" i="27"/>
  <c r="M44" i="27"/>
  <c r="L44" i="27"/>
  <c r="K44" i="27"/>
  <c r="J44" i="27"/>
  <c r="I44" i="27"/>
  <c r="H44" i="27"/>
  <c r="N43" i="27"/>
  <c r="M43" i="27"/>
  <c r="L43" i="27"/>
  <c r="K43" i="27"/>
  <c r="J43" i="27"/>
  <c r="I43" i="27"/>
  <c r="H43" i="27"/>
  <c r="F43" i="27"/>
  <c r="N42" i="27"/>
  <c r="M42" i="27"/>
  <c r="L42" i="27"/>
  <c r="K42" i="27"/>
  <c r="I42" i="27"/>
  <c r="H42" i="27"/>
  <c r="N41" i="27"/>
  <c r="M41" i="27"/>
  <c r="L41" i="27"/>
  <c r="K41" i="27"/>
  <c r="J41" i="27"/>
  <c r="I41" i="27"/>
  <c r="H41" i="27"/>
  <c r="N40" i="27"/>
  <c r="K40" i="27"/>
  <c r="J40" i="27"/>
  <c r="I40" i="27"/>
  <c r="H40" i="27"/>
  <c r="G40" i="27"/>
  <c r="F40" i="27"/>
  <c r="N39" i="27"/>
  <c r="M39" i="27"/>
  <c r="L39" i="27"/>
  <c r="K39" i="27"/>
  <c r="J39" i="27"/>
  <c r="I39" i="27"/>
  <c r="H39" i="27"/>
  <c r="N38" i="27"/>
  <c r="M38" i="27"/>
  <c r="L38" i="27"/>
  <c r="K38" i="27"/>
  <c r="H38" i="27"/>
  <c r="F38" i="27"/>
  <c r="N37" i="27"/>
  <c r="M37" i="27"/>
  <c r="K37" i="27"/>
  <c r="J37" i="27"/>
  <c r="I37" i="27"/>
  <c r="H37" i="27"/>
  <c r="G37" i="27"/>
  <c r="F37" i="27"/>
  <c r="N36" i="27"/>
  <c r="M36" i="27"/>
  <c r="L36" i="27"/>
  <c r="K36" i="27"/>
  <c r="J36" i="27"/>
  <c r="I36" i="27"/>
  <c r="H36" i="27"/>
  <c r="F36" i="27"/>
  <c r="N35" i="27"/>
  <c r="M35" i="27"/>
  <c r="L35" i="27"/>
  <c r="K35" i="27"/>
  <c r="J35" i="27"/>
  <c r="I35" i="27"/>
  <c r="H35" i="27"/>
  <c r="N34" i="27"/>
  <c r="M34" i="27"/>
  <c r="L34" i="27"/>
  <c r="K34" i="27"/>
  <c r="J34" i="27"/>
  <c r="I34" i="27"/>
  <c r="H34" i="27"/>
  <c r="N33" i="27"/>
  <c r="M33" i="27"/>
  <c r="L33" i="27"/>
  <c r="K33" i="27"/>
  <c r="J33" i="27"/>
  <c r="I33" i="27"/>
  <c r="H33" i="27"/>
  <c r="G33" i="27"/>
  <c r="N32" i="27"/>
  <c r="L32" i="27"/>
  <c r="K32" i="27"/>
  <c r="J32" i="27"/>
  <c r="I32" i="27"/>
  <c r="H32" i="27"/>
  <c r="G32" i="27"/>
  <c r="F32" i="27"/>
  <c r="N31" i="27"/>
  <c r="M31" i="27"/>
  <c r="L31" i="27"/>
  <c r="K31" i="27"/>
  <c r="I31" i="27"/>
  <c r="H31" i="27"/>
  <c r="G31" i="27"/>
  <c r="N30" i="27"/>
  <c r="M30" i="27"/>
  <c r="L30" i="27"/>
  <c r="K30" i="27"/>
  <c r="H30" i="27"/>
  <c r="G30" i="27"/>
  <c r="N29" i="27"/>
  <c r="M29" i="27"/>
  <c r="L29" i="27"/>
  <c r="K28" i="27"/>
  <c r="J28" i="27"/>
  <c r="I28" i="27"/>
  <c r="H28" i="27"/>
  <c r="G28" i="27"/>
  <c r="F28" i="27"/>
  <c r="N27" i="27"/>
  <c r="M27" i="27"/>
  <c r="L27" i="27"/>
  <c r="K27" i="27"/>
  <c r="J27" i="27"/>
  <c r="I27" i="27"/>
  <c r="F27" i="27"/>
  <c r="N26" i="27"/>
  <c r="M26" i="27"/>
  <c r="L26" i="27"/>
  <c r="K26" i="27"/>
  <c r="J26" i="27"/>
  <c r="I26" i="27"/>
  <c r="H26" i="27"/>
  <c r="F26" i="27"/>
  <c r="N25" i="27"/>
  <c r="M25" i="27"/>
  <c r="L25" i="27"/>
  <c r="K25" i="27"/>
  <c r="J25" i="27"/>
  <c r="I25" i="27"/>
  <c r="H25" i="27"/>
  <c r="F25" i="27"/>
  <c r="N24" i="27"/>
  <c r="M24" i="27"/>
  <c r="L24" i="27"/>
  <c r="K24" i="27"/>
  <c r="H24" i="27"/>
  <c r="N23" i="27"/>
  <c r="M23" i="27"/>
  <c r="L23" i="27"/>
  <c r="K23" i="27"/>
  <c r="J23" i="27"/>
  <c r="H23" i="27"/>
  <c r="F23" i="27"/>
  <c r="N22" i="27"/>
  <c r="M22" i="27"/>
  <c r="L22" i="27"/>
  <c r="K22" i="27"/>
  <c r="J22" i="27"/>
  <c r="H22" i="27"/>
  <c r="F22" i="27"/>
  <c r="N21" i="27"/>
  <c r="M21" i="27"/>
  <c r="L21" i="27"/>
  <c r="K21" i="27"/>
  <c r="J21" i="27"/>
  <c r="H21" i="27"/>
  <c r="N20" i="27"/>
  <c r="M20" i="27"/>
  <c r="L20" i="27"/>
  <c r="K20" i="27"/>
  <c r="F20" i="27"/>
  <c r="N19" i="27"/>
  <c r="M19" i="27"/>
  <c r="L19" i="27"/>
  <c r="K19" i="27"/>
  <c r="J19" i="27"/>
  <c r="I19" i="27"/>
  <c r="H19" i="27"/>
  <c r="G19" i="27"/>
  <c r="N18" i="27"/>
  <c r="M18" i="27"/>
  <c r="L18" i="27"/>
  <c r="K18" i="27"/>
  <c r="J18" i="27"/>
  <c r="I18" i="27"/>
  <c r="H18" i="27"/>
  <c r="G18" i="27"/>
  <c r="N17" i="27"/>
  <c r="M17" i="27"/>
  <c r="L17" i="27"/>
  <c r="K17" i="27"/>
  <c r="J17" i="27"/>
  <c r="I17" i="27"/>
  <c r="H17" i="27"/>
  <c r="G17" i="27"/>
  <c r="N16" i="27"/>
  <c r="M16" i="27"/>
  <c r="L16" i="27"/>
  <c r="K16" i="27"/>
  <c r="J16" i="27"/>
  <c r="I16" i="27"/>
  <c r="H16" i="27"/>
  <c r="G16" i="27"/>
  <c r="N15" i="27"/>
  <c r="M15" i="27"/>
  <c r="L15" i="27"/>
  <c r="K15" i="27"/>
  <c r="J15" i="27"/>
  <c r="I15" i="27"/>
  <c r="H15" i="27"/>
  <c r="G15" i="27"/>
  <c r="N14" i="27"/>
  <c r="M14" i="27"/>
  <c r="L14" i="27"/>
  <c r="K14" i="27"/>
  <c r="J14" i="27"/>
  <c r="I14" i="27"/>
  <c r="H14" i="27"/>
  <c r="G14" i="27"/>
  <c r="N13" i="27"/>
  <c r="M13" i="27"/>
  <c r="L13" i="27"/>
  <c r="K13" i="27"/>
  <c r="J13" i="27"/>
  <c r="I13" i="27"/>
  <c r="H13" i="27"/>
  <c r="G13" i="27"/>
  <c r="N12" i="27"/>
  <c r="M12" i="27"/>
  <c r="L12" i="27"/>
  <c r="K12" i="27"/>
  <c r="J12" i="27"/>
  <c r="I12" i="27"/>
  <c r="H12" i="27"/>
  <c r="G12" i="27"/>
  <c r="N11" i="27"/>
  <c r="M11" i="27"/>
  <c r="L11" i="27"/>
  <c r="K11" i="27"/>
  <c r="J11" i="27"/>
  <c r="I11" i="27"/>
  <c r="H11" i="27"/>
  <c r="G11" i="27"/>
  <c r="N10" i="27"/>
  <c r="M10" i="27"/>
  <c r="L10" i="27"/>
  <c r="K10" i="27"/>
  <c r="J10" i="27"/>
  <c r="I10" i="27"/>
  <c r="H10" i="27"/>
  <c r="G10" i="27"/>
  <c r="N9" i="27"/>
  <c r="M9" i="27"/>
  <c r="L9" i="27"/>
  <c r="K9" i="27"/>
  <c r="J9" i="27"/>
  <c r="I9" i="27"/>
  <c r="H9" i="27"/>
  <c r="G9" i="27"/>
  <c r="N8" i="27"/>
  <c r="M8" i="27"/>
  <c r="L8" i="27"/>
  <c r="K8" i="27"/>
  <c r="J8" i="27"/>
  <c r="I8" i="27"/>
  <c r="H8" i="27"/>
  <c r="G8" i="27"/>
  <c r="N7" i="27"/>
  <c r="M7" i="27"/>
  <c r="K7" i="27"/>
  <c r="J7" i="27"/>
  <c r="I7" i="27"/>
  <c r="H7" i="27"/>
  <c r="G7" i="27"/>
  <c r="F7" i="27"/>
  <c r="N6" i="27"/>
  <c r="M6" i="27"/>
  <c r="K6" i="27"/>
  <c r="J6" i="27"/>
  <c r="I6" i="27"/>
  <c r="H6" i="27"/>
  <c r="G6" i="27"/>
  <c r="F6" i="27"/>
  <c r="U6" i="35"/>
  <c r="T6" i="35"/>
  <c r="R6" i="35"/>
  <c r="Q6" i="35"/>
  <c r="P6" i="35"/>
  <c r="O6" i="35"/>
  <c r="N6" i="35"/>
  <c r="M6" i="35"/>
  <c r="N30" i="33"/>
  <c r="M30" i="33"/>
  <c r="L30" i="33"/>
  <c r="K30" i="33"/>
  <c r="J30" i="33"/>
  <c r="I30" i="33"/>
  <c r="H30" i="33"/>
  <c r="N29" i="33"/>
  <c r="M29" i="33"/>
  <c r="L29" i="33"/>
  <c r="K29" i="33"/>
  <c r="J29" i="33"/>
  <c r="I29" i="33"/>
  <c r="H29" i="33"/>
  <c r="N28" i="33"/>
  <c r="M28" i="33"/>
  <c r="L28" i="33"/>
  <c r="K28" i="33"/>
  <c r="J28" i="33"/>
  <c r="I28" i="33"/>
  <c r="H28" i="33"/>
  <c r="G28" i="33"/>
  <c r="N27" i="33"/>
  <c r="M27" i="33"/>
  <c r="L27" i="33"/>
  <c r="K27" i="33"/>
  <c r="J27" i="33"/>
  <c r="I27" i="33"/>
  <c r="H27" i="33"/>
  <c r="F27" i="33"/>
  <c r="N26" i="33"/>
  <c r="K26" i="33"/>
  <c r="J26" i="33"/>
  <c r="I26" i="33"/>
  <c r="H26" i="33"/>
  <c r="G26" i="33"/>
  <c r="F26" i="33"/>
  <c r="N25" i="33"/>
  <c r="M25" i="33"/>
  <c r="L25" i="33"/>
  <c r="K25" i="33"/>
  <c r="J25" i="33"/>
  <c r="I25" i="33"/>
  <c r="H25" i="33"/>
  <c r="N24" i="33"/>
  <c r="M24" i="33"/>
  <c r="L24" i="33"/>
  <c r="K24" i="33"/>
  <c r="J24" i="33"/>
  <c r="I24" i="33"/>
  <c r="H24" i="33"/>
  <c r="N23" i="33"/>
  <c r="M23" i="33"/>
  <c r="L23" i="33"/>
  <c r="K23" i="33"/>
  <c r="J23" i="33"/>
  <c r="I23" i="33"/>
  <c r="H23" i="33"/>
  <c r="N22" i="33"/>
  <c r="K22" i="33"/>
  <c r="J22" i="33"/>
  <c r="I22" i="33"/>
  <c r="H22" i="33"/>
  <c r="G22" i="33"/>
  <c r="F22" i="33"/>
  <c r="N21" i="33"/>
  <c r="M21" i="33"/>
  <c r="K21" i="33"/>
  <c r="J21" i="33"/>
  <c r="I21" i="33"/>
  <c r="H21" i="33"/>
  <c r="G21" i="33"/>
  <c r="F21" i="33"/>
  <c r="N20" i="33"/>
  <c r="M20" i="33"/>
  <c r="L20" i="33"/>
  <c r="K20" i="33"/>
  <c r="H20" i="33"/>
  <c r="N19" i="33"/>
  <c r="M19" i="33"/>
  <c r="K19" i="33"/>
  <c r="J19" i="33"/>
  <c r="I19" i="33"/>
  <c r="H19" i="33"/>
  <c r="G19" i="33"/>
  <c r="F19" i="33"/>
  <c r="N18" i="33"/>
  <c r="M18" i="33"/>
  <c r="L18" i="33"/>
  <c r="K18" i="33"/>
  <c r="J18" i="33"/>
  <c r="I18" i="33"/>
  <c r="H18" i="33"/>
  <c r="F18" i="33"/>
  <c r="N17" i="33"/>
  <c r="M17" i="33"/>
  <c r="K17" i="33"/>
  <c r="J17" i="33"/>
  <c r="I17" i="33"/>
  <c r="H17" i="33"/>
  <c r="G17" i="33"/>
  <c r="F17" i="33"/>
  <c r="N16" i="33"/>
  <c r="M16" i="33"/>
  <c r="L16" i="33"/>
  <c r="K16" i="33"/>
  <c r="J16" i="33"/>
  <c r="H16" i="33"/>
  <c r="G16" i="33"/>
  <c r="N15" i="33"/>
  <c r="M15" i="33"/>
  <c r="L15" i="33"/>
  <c r="K15" i="33"/>
  <c r="J15" i="33"/>
  <c r="H15" i="33"/>
  <c r="G15" i="33"/>
  <c r="N14" i="33"/>
  <c r="M14" i="33"/>
  <c r="L14" i="33"/>
  <c r="K14" i="33"/>
  <c r="H14" i="33"/>
  <c r="F14" i="33"/>
  <c r="N13" i="33"/>
  <c r="L13" i="33"/>
  <c r="K13" i="33"/>
  <c r="J13" i="33"/>
  <c r="I13" i="33"/>
  <c r="H13" i="33"/>
  <c r="G13" i="33"/>
  <c r="F13" i="33"/>
  <c r="N12" i="33"/>
  <c r="M12" i="33"/>
  <c r="L12" i="33"/>
  <c r="K12" i="33"/>
  <c r="J12" i="33"/>
  <c r="H12" i="33"/>
  <c r="F12" i="33"/>
  <c r="N11" i="33"/>
  <c r="M11" i="33"/>
  <c r="L11" i="33"/>
  <c r="K11" i="33"/>
  <c r="J11" i="33"/>
  <c r="H11" i="33"/>
  <c r="G11" i="33"/>
  <c r="N10" i="33"/>
  <c r="M10" i="33"/>
  <c r="K10" i="33"/>
  <c r="J10" i="33"/>
  <c r="I10" i="33"/>
  <c r="H10" i="33"/>
  <c r="G10" i="33"/>
  <c r="F10" i="33"/>
  <c r="N9" i="33"/>
  <c r="M9" i="33"/>
  <c r="K9" i="33"/>
  <c r="J9" i="33"/>
  <c r="I9" i="33"/>
  <c r="H9" i="33"/>
  <c r="G9" i="33"/>
  <c r="F9" i="33"/>
  <c r="N8" i="33"/>
  <c r="M8" i="33"/>
  <c r="L8" i="33"/>
  <c r="K8" i="33"/>
  <c r="J8" i="33"/>
  <c r="I8" i="33"/>
  <c r="H8" i="33"/>
  <c r="G8" i="33"/>
  <c r="N7" i="33"/>
  <c r="M7" i="33"/>
  <c r="L7" i="33"/>
  <c r="K7" i="33"/>
  <c r="J7" i="33"/>
  <c r="I7" i="33"/>
  <c r="H7" i="33"/>
  <c r="G7" i="33"/>
  <c r="N6" i="33"/>
  <c r="M6" i="33"/>
  <c r="L6" i="33"/>
  <c r="K6" i="33"/>
  <c r="J6" i="33"/>
  <c r="I6" i="33"/>
  <c r="H6" i="33"/>
  <c r="G6" i="33"/>
  <c r="U6" i="36"/>
  <c r="T6" i="36"/>
  <c r="S6" i="36"/>
  <c r="R6" i="36"/>
  <c r="Q6" i="36"/>
  <c r="P6" i="36"/>
  <c r="O6" i="36"/>
  <c r="N6" i="36"/>
  <c r="X15" i="40" l="1"/>
  <c r="P6" i="26"/>
  <c r="Q11" i="26"/>
  <c r="Q7" i="26"/>
  <c r="Q9" i="26"/>
  <c r="P14" i="26"/>
  <c r="O15" i="26"/>
  <c r="X25" i="35"/>
  <c r="X26" i="35"/>
  <c r="X39" i="35"/>
  <c r="X59" i="35"/>
  <c r="X60" i="35"/>
  <c r="Q7" i="25"/>
  <c r="P8" i="25"/>
  <c r="Q10" i="25"/>
  <c r="P18" i="25"/>
  <c r="X10" i="39"/>
  <c r="W16" i="39"/>
  <c r="V17" i="39"/>
  <c r="W18" i="39"/>
  <c r="AB43" i="43"/>
  <c r="AB35" i="43"/>
  <c r="P6" i="24"/>
  <c r="P8" i="24"/>
  <c r="P10" i="24"/>
  <c r="Q13" i="24"/>
  <c r="O29" i="24"/>
  <c r="O32" i="24"/>
  <c r="Q34" i="24"/>
  <c r="Q35" i="24"/>
  <c r="AA47" i="43"/>
  <c r="AB45" i="43"/>
  <c r="AB41" i="43"/>
  <c r="AB39" i="43"/>
  <c r="AB37" i="43"/>
  <c r="Z34" i="43"/>
  <c r="Z32" i="43"/>
  <c r="AB36" i="43"/>
  <c r="Z30" i="43"/>
  <c r="X46" i="43"/>
  <c r="X10" i="41"/>
  <c r="X24" i="41"/>
  <c r="X22" i="41"/>
  <c r="V16" i="41"/>
  <c r="X9" i="41"/>
  <c r="X27" i="41"/>
  <c r="X26" i="41"/>
  <c r="W25" i="41"/>
  <c r="W18" i="41"/>
  <c r="W23" i="40"/>
  <c r="V11" i="40"/>
  <c r="X31" i="40"/>
  <c r="X17" i="40"/>
  <c r="X27" i="40"/>
  <c r="X25" i="40"/>
  <c r="W16" i="40"/>
  <c r="W8" i="40"/>
  <c r="X26" i="40"/>
  <c r="X18" i="40"/>
  <c r="X13" i="40"/>
  <c r="V12" i="40"/>
  <c r="W7" i="40"/>
  <c r="X28" i="40"/>
  <c r="X20" i="40"/>
  <c r="X7" i="40"/>
  <c r="X14" i="40"/>
  <c r="X9" i="40"/>
  <c r="V13" i="36"/>
  <c r="X11" i="36"/>
  <c r="X24" i="36"/>
  <c r="X18" i="36"/>
  <c r="X8" i="36"/>
  <c r="X27" i="36"/>
  <c r="W7" i="36"/>
  <c r="X6" i="36"/>
  <c r="W28" i="36"/>
  <c r="X7" i="36"/>
  <c r="X21" i="36"/>
  <c r="X28" i="36"/>
  <c r="W15" i="36"/>
  <c r="X12" i="36"/>
  <c r="W11" i="36"/>
  <c r="X10" i="36"/>
  <c r="W10" i="36"/>
  <c r="X9" i="36"/>
  <c r="W9" i="36"/>
  <c r="X30" i="36"/>
  <c r="X29" i="36"/>
  <c r="X14" i="36"/>
  <c r="X13" i="36"/>
  <c r="W8" i="36"/>
  <c r="X11" i="35"/>
  <c r="X12" i="35"/>
  <c r="X19" i="35"/>
  <c r="X35" i="35"/>
  <c r="X36" i="35"/>
  <c r="X53" i="35"/>
  <c r="W59" i="35"/>
  <c r="X24" i="35"/>
  <c r="X50" i="35"/>
  <c r="W12" i="35"/>
  <c r="W13" i="35"/>
  <c r="X49" i="35"/>
  <c r="X54" i="35"/>
  <c r="W8" i="35"/>
  <c r="W9" i="35"/>
  <c r="X7" i="35"/>
  <c r="X8" i="35"/>
  <c r="X6" i="35"/>
  <c r="W16" i="35"/>
  <c r="W17" i="35"/>
  <c r="V27" i="35"/>
  <c r="W33" i="35"/>
  <c r="X33" i="35"/>
  <c r="X44" i="35"/>
  <c r="X45" i="35"/>
  <c r="X65" i="35"/>
  <c r="X66" i="35"/>
  <c r="X67" i="35"/>
  <c r="X15" i="35"/>
  <c r="X16" i="35"/>
  <c r="X22" i="35"/>
  <c r="X23" i="35"/>
  <c r="X31" i="35"/>
  <c r="X32" i="35"/>
  <c r="V32" i="35"/>
  <c r="W37" i="35"/>
  <c r="V43" i="35"/>
  <c r="X47" i="35"/>
  <c r="X63" i="35"/>
  <c r="Q13" i="26"/>
  <c r="Q15" i="26"/>
  <c r="Q8" i="26"/>
  <c r="O10" i="26"/>
  <c r="P8" i="26"/>
  <c r="W7" i="34"/>
  <c r="X9" i="34"/>
  <c r="X13" i="34"/>
  <c r="W14" i="34"/>
  <c r="V15" i="34"/>
  <c r="O9" i="26"/>
  <c r="Q10" i="26"/>
  <c r="Q12" i="26"/>
  <c r="Q14" i="26"/>
  <c r="Q6" i="26"/>
  <c r="P7" i="26"/>
  <c r="Q21" i="25"/>
  <c r="Q22" i="25"/>
  <c r="Q6" i="25"/>
  <c r="Q17" i="25"/>
  <c r="Q18" i="25"/>
  <c r="W12" i="39"/>
  <c r="Q13" i="25"/>
  <c r="P7" i="25"/>
  <c r="Q11" i="25"/>
  <c r="Q14" i="25"/>
  <c r="X11" i="39"/>
  <c r="X14" i="39"/>
  <c r="V14" i="39"/>
  <c r="Q8" i="25"/>
  <c r="P12" i="25"/>
  <c r="O13" i="25"/>
  <c r="Q15" i="25"/>
  <c r="P16" i="25"/>
  <c r="O17" i="25"/>
  <c r="Q19" i="25"/>
  <c r="P20" i="25"/>
  <c r="Q23" i="25"/>
  <c r="W7" i="39"/>
  <c r="W8" i="39"/>
  <c r="X18" i="39"/>
  <c r="X20" i="39"/>
  <c r="P6" i="25"/>
  <c r="Q9" i="25"/>
  <c r="P10" i="25"/>
  <c r="Q12" i="25"/>
  <c r="O14" i="25"/>
  <c r="Q16" i="25"/>
  <c r="Q20" i="25"/>
  <c r="O22" i="25"/>
  <c r="X6" i="39"/>
  <c r="X7" i="39"/>
  <c r="V13" i="39"/>
  <c r="X22" i="39"/>
  <c r="V22" i="39"/>
  <c r="W27" i="43"/>
  <c r="X6" i="43"/>
  <c r="X10" i="43"/>
  <c r="W15" i="43"/>
  <c r="X15" i="43"/>
  <c r="X27" i="43"/>
  <c r="O36" i="24"/>
  <c r="O37" i="24"/>
  <c r="Q38" i="24"/>
  <c r="X26" i="43"/>
  <c r="V36" i="43"/>
  <c r="AB46" i="43"/>
  <c r="Z45" i="43"/>
  <c r="AB44" i="43"/>
  <c r="AB42" i="43"/>
  <c r="AB40" i="43"/>
  <c r="Z39" i="43"/>
  <c r="AB38" i="43"/>
  <c r="Z37" i="43"/>
  <c r="Z35" i="43"/>
  <c r="AB34" i="43"/>
  <c r="AB32" i="43"/>
  <c r="Z31" i="43"/>
  <c r="AB30" i="43"/>
  <c r="Q7" i="24"/>
  <c r="Q10" i="24"/>
  <c r="Q30" i="24"/>
  <c r="Q31" i="24"/>
  <c r="O45" i="24"/>
  <c r="W12" i="43"/>
  <c r="Q43" i="24"/>
  <c r="Q46" i="24"/>
  <c r="W11" i="43"/>
  <c r="X31" i="43"/>
  <c r="V32" i="43"/>
  <c r="P18" i="24"/>
  <c r="P20" i="24"/>
  <c r="P22" i="24"/>
  <c r="P25" i="24"/>
  <c r="P26" i="24"/>
  <c r="P12" i="24"/>
  <c r="P13" i="24"/>
  <c r="P14" i="24"/>
  <c r="Q15" i="24"/>
  <c r="P16" i="24"/>
  <c r="Q18" i="24"/>
  <c r="Q21" i="24"/>
  <c r="Q24" i="24"/>
  <c r="Q26" i="24"/>
  <c r="Q42" i="24"/>
  <c r="AA41" i="43"/>
  <c r="AA39" i="43"/>
  <c r="AA37" i="43"/>
  <c r="AA33" i="43"/>
  <c r="AA45" i="43"/>
  <c r="Z41" i="43"/>
  <c r="P11" i="24"/>
  <c r="Q16" i="24"/>
  <c r="Q28" i="24"/>
  <c r="AA46" i="43"/>
  <c r="AA44" i="43"/>
  <c r="AA40" i="43"/>
  <c r="AA38" i="43"/>
  <c r="AA36" i="43"/>
  <c r="AA35" i="43"/>
  <c r="AA31" i="43"/>
  <c r="Z43" i="43"/>
  <c r="Q8" i="24"/>
  <c r="P19" i="24"/>
  <c r="Q22" i="24"/>
  <c r="P27" i="24"/>
  <c r="AA42" i="43"/>
  <c r="AA34" i="43"/>
  <c r="AA32" i="43"/>
  <c r="AA30" i="43"/>
  <c r="Q6" i="24"/>
  <c r="P9" i="24"/>
  <c r="Q11" i="24"/>
  <c r="Q14" i="24"/>
  <c r="P17" i="24"/>
  <c r="Q19" i="24"/>
  <c r="P23" i="24"/>
  <c r="Z33" i="43"/>
  <c r="AA43" i="43"/>
  <c r="Z47" i="43"/>
  <c r="P7" i="24"/>
  <c r="Q9" i="24"/>
  <c r="Q12" i="24"/>
  <c r="P15" i="24"/>
  <c r="Q17" i="24"/>
  <c r="Q20" i="24"/>
  <c r="P24" i="24"/>
  <c r="Q47" i="24"/>
  <c r="X14" i="43"/>
  <c r="W16" i="43"/>
  <c r="X30" i="43"/>
  <c r="V37" i="43"/>
  <c r="AB47" i="43"/>
  <c r="Z46" i="43"/>
  <c r="Z44" i="43"/>
  <c r="Z42" i="43"/>
  <c r="Z40" i="43"/>
  <c r="Z38" i="43"/>
  <c r="Z36" i="43"/>
  <c r="AB33" i="43"/>
  <c r="AB31" i="43"/>
  <c r="P21" i="24"/>
  <c r="Q23" i="24"/>
  <c r="Q39" i="24"/>
  <c r="P44" i="24"/>
  <c r="X11" i="43"/>
  <c r="O30" i="24"/>
  <c r="Q32" i="24"/>
  <c r="O34" i="24"/>
  <c r="Q36" i="24"/>
  <c r="Q40" i="24"/>
  <c r="P42" i="24"/>
  <c r="Q44" i="24"/>
  <c r="O46" i="24"/>
  <c r="X18" i="43"/>
  <c r="W19" i="43"/>
  <c r="X19" i="43"/>
  <c r="W20" i="43"/>
  <c r="X34" i="43"/>
  <c r="X35" i="43"/>
  <c r="V45" i="43"/>
  <c r="Q25" i="24"/>
  <c r="Q27" i="24"/>
  <c r="Q29" i="24"/>
  <c r="O31" i="24"/>
  <c r="Q33" i="24"/>
  <c r="O35" i="24"/>
  <c r="Q37" i="24"/>
  <c r="O39" i="24"/>
  <c r="Q41" i="24"/>
  <c r="Q45" i="24"/>
  <c r="P47" i="24"/>
  <c r="W7" i="43"/>
  <c r="X7" i="43"/>
  <c r="W8" i="43"/>
  <c r="X22" i="43"/>
  <c r="W23" i="43"/>
  <c r="X23" i="43"/>
  <c r="W24" i="43"/>
  <c r="V29" i="43"/>
  <c r="X38" i="43"/>
  <c r="V39" i="43"/>
  <c r="X42" i="43"/>
  <c r="W44" i="43"/>
  <c r="W47" i="43"/>
  <c r="X30" i="41"/>
  <c r="X18" i="41"/>
  <c r="X12" i="41"/>
  <c r="V11" i="41"/>
  <c r="X7" i="41"/>
  <c r="X33" i="41"/>
  <c r="X32" i="41"/>
  <c r="W30" i="41"/>
  <c r="X29" i="41"/>
  <c r="V24" i="41"/>
  <c r="X20" i="41"/>
  <c r="W31" i="41"/>
  <c r="X15" i="41"/>
  <c r="W15" i="41"/>
  <c r="W28" i="41"/>
  <c r="W26" i="41"/>
  <c r="X25" i="41"/>
  <c r="W22" i="41"/>
  <c r="X21" i="41"/>
  <c r="W7" i="41"/>
  <c r="V29" i="41"/>
  <c r="X17" i="41"/>
  <c r="W17" i="41"/>
  <c r="X16" i="41"/>
  <c r="X11" i="41"/>
  <c r="W9" i="41"/>
  <c r="W8" i="41"/>
  <c r="V20" i="40"/>
  <c r="X19" i="40"/>
  <c r="W19" i="40"/>
  <c r="X32" i="40"/>
  <c r="V31" i="40"/>
  <c r="X30" i="40"/>
  <c r="W30" i="40"/>
  <c r="X29" i="40"/>
  <c r="X22" i="40"/>
  <c r="V22" i="40"/>
  <c r="X21" i="40"/>
  <c r="W21" i="40"/>
  <c r="X16" i="40"/>
  <c r="W32" i="40"/>
  <c r="V26" i="40"/>
  <c r="W25" i="40"/>
  <c r="X24" i="40"/>
  <c r="W24" i="40"/>
  <c r="X23" i="40"/>
  <c r="X12" i="40"/>
  <c r="X11" i="40"/>
  <c r="W9" i="40"/>
  <c r="X8" i="40"/>
  <c r="W6" i="36"/>
  <c r="X25" i="36"/>
  <c r="V18" i="36"/>
  <c r="X17" i="36"/>
  <c r="W17" i="36"/>
  <c r="X16" i="36"/>
  <c r="W16" i="36"/>
  <c r="X15" i="36"/>
  <c r="X26" i="36"/>
  <c r="X22" i="36"/>
  <c r="W21" i="36"/>
  <c r="X20" i="36"/>
  <c r="X19" i="36"/>
  <c r="W19" i="36"/>
  <c r="V27" i="36"/>
  <c r="X23" i="36"/>
  <c r="X9" i="35"/>
  <c r="W10" i="35"/>
  <c r="X21" i="35"/>
  <c r="V26" i="35"/>
  <c r="X42" i="35"/>
  <c r="W49" i="35"/>
  <c r="X58" i="35"/>
  <c r="X61" i="35"/>
  <c r="X62" i="35"/>
  <c r="X69" i="35"/>
  <c r="W6" i="35"/>
  <c r="W15" i="35"/>
  <c r="X18" i="35"/>
  <c r="W19" i="35"/>
  <c r="X34" i="35"/>
  <c r="V36" i="35"/>
  <c r="X37" i="35"/>
  <c r="X38" i="35"/>
  <c r="X46" i="35"/>
  <c r="W51" i="35"/>
  <c r="X52" i="35"/>
  <c r="W61" i="35"/>
  <c r="X64" i="35"/>
  <c r="X41" i="35"/>
  <c r="X68" i="35"/>
  <c r="X7" i="34"/>
  <c r="X10" i="34"/>
  <c r="X14" i="34"/>
  <c r="X6" i="34"/>
  <c r="W8" i="34"/>
  <c r="V9" i="34"/>
  <c r="X11" i="34"/>
  <c r="X15" i="34"/>
  <c r="W6" i="34"/>
  <c r="X8" i="34"/>
  <c r="V10" i="34"/>
  <c r="X12" i="34"/>
  <c r="X8" i="39"/>
  <c r="W10" i="39"/>
  <c r="X15" i="39"/>
  <c r="X19" i="39"/>
  <c r="W20" i="39"/>
  <c r="X23" i="39"/>
  <c r="W6" i="39"/>
  <c r="X9" i="39"/>
  <c r="X12" i="39"/>
  <c r="X16" i="39"/>
  <c r="X17" i="39"/>
  <c r="X13" i="39"/>
  <c r="X21" i="39"/>
  <c r="X39" i="43"/>
  <c r="X43" i="43"/>
  <c r="X47" i="43"/>
  <c r="X8" i="43"/>
  <c r="W9" i="43"/>
  <c r="X12" i="43"/>
  <c r="W13" i="43"/>
  <c r="X16" i="43"/>
  <c r="W17" i="43"/>
  <c r="X20" i="43"/>
  <c r="W21" i="43"/>
  <c r="X24" i="43"/>
  <c r="W25" i="43"/>
  <c r="W26" i="43"/>
  <c r="X28" i="43"/>
  <c r="V30" i="43"/>
  <c r="V31" i="43"/>
  <c r="X32" i="43"/>
  <c r="X33" i="43"/>
  <c r="V34" i="43"/>
  <c r="V35" i="43"/>
  <c r="X36" i="43"/>
  <c r="X40" i="43"/>
  <c r="X44" i="43"/>
  <c r="V46" i="43"/>
  <c r="W6" i="43"/>
  <c r="X9" i="43"/>
  <c r="W10" i="43"/>
  <c r="X13" i="43"/>
  <c r="W14" i="43"/>
  <c r="X17" i="43"/>
  <c r="W18" i="43"/>
  <c r="X21" i="43"/>
  <c r="W22" i="43"/>
  <c r="X25" i="43"/>
  <c r="X29" i="43"/>
  <c r="X37" i="43"/>
  <c r="X41" i="43"/>
  <c r="W42" i="43"/>
  <c r="X45" i="43"/>
  <c r="X28" i="41"/>
  <c r="V27" i="41"/>
  <c r="X23" i="41"/>
  <c r="W23" i="41"/>
  <c r="X19" i="41"/>
  <c r="W19" i="41"/>
  <c r="X14" i="41"/>
  <c r="W14" i="41"/>
  <c r="X31" i="41"/>
  <c r="X13" i="41"/>
  <c r="X8" i="41"/>
  <c r="W7" i="35"/>
  <c r="X10" i="35"/>
  <c r="X13" i="35"/>
  <c r="W14" i="35"/>
  <c r="W11" i="35"/>
  <c r="X14" i="35"/>
  <c r="X17" i="35"/>
  <c r="W18" i="35"/>
  <c r="X43" i="35"/>
  <c r="W48" i="35"/>
  <c r="V63" i="35"/>
  <c r="V25" i="35"/>
  <c r="X30" i="35"/>
  <c r="X40" i="35"/>
  <c r="X48" i="35"/>
  <c r="X51" i="35"/>
  <c r="W52" i="35"/>
  <c r="X57" i="35"/>
  <c r="W68" i="35"/>
  <c r="W45" i="35"/>
  <c r="U42" i="42"/>
  <c r="S42" i="42"/>
  <c r="R42" i="42"/>
  <c r="Q42" i="42"/>
  <c r="P42" i="42"/>
  <c r="O42" i="42"/>
  <c r="N42" i="42"/>
  <c r="M42" i="42"/>
  <c r="U41" i="42"/>
  <c r="T41" i="42"/>
  <c r="S41" i="42"/>
  <c r="R41" i="42"/>
  <c r="O41" i="42"/>
  <c r="N41" i="42"/>
  <c r="U40" i="42"/>
  <c r="T40" i="42"/>
  <c r="S40" i="42"/>
  <c r="R40" i="42"/>
  <c r="Q40" i="42"/>
  <c r="P40" i="42"/>
  <c r="O40" i="42"/>
  <c r="U39" i="42"/>
  <c r="S39" i="42"/>
  <c r="R39" i="42"/>
  <c r="Q39" i="42"/>
  <c r="P39" i="42"/>
  <c r="O39" i="42"/>
  <c r="N39" i="42"/>
  <c r="M39" i="42"/>
  <c r="U38" i="42"/>
  <c r="T38" i="42"/>
  <c r="S38" i="42"/>
  <c r="R38" i="42"/>
  <c r="Q38" i="42"/>
  <c r="P38" i="42"/>
  <c r="O38" i="42"/>
  <c r="U37" i="42"/>
  <c r="T37" i="42"/>
  <c r="S37" i="42"/>
  <c r="R37" i="42"/>
  <c r="Q37" i="42"/>
  <c r="O37" i="42"/>
  <c r="M37" i="42"/>
  <c r="U36" i="42"/>
  <c r="T36" i="42"/>
  <c r="R36" i="42"/>
  <c r="Q36" i="42"/>
  <c r="P36" i="42"/>
  <c r="O36" i="42"/>
  <c r="N36" i="42"/>
  <c r="M36" i="42"/>
  <c r="U35" i="42"/>
  <c r="T35" i="42"/>
  <c r="S35" i="42"/>
  <c r="R35" i="42"/>
  <c r="Q35" i="42"/>
  <c r="P35" i="42"/>
  <c r="O35" i="42"/>
  <c r="M35" i="42"/>
  <c r="U34" i="42"/>
  <c r="T34" i="42"/>
  <c r="S34" i="42"/>
  <c r="R34" i="42"/>
  <c r="Q34" i="42"/>
  <c r="P34" i="42"/>
  <c r="O34" i="42"/>
  <c r="N34" i="42"/>
  <c r="U33" i="42"/>
  <c r="T33" i="42"/>
  <c r="S33" i="42"/>
  <c r="R33" i="42"/>
  <c r="Q33" i="42"/>
  <c r="P33" i="42"/>
  <c r="O33" i="42"/>
  <c r="U32" i="42"/>
  <c r="T32" i="42"/>
  <c r="S32" i="42"/>
  <c r="R32" i="42"/>
  <c r="Q32" i="42"/>
  <c r="P32" i="42"/>
  <c r="O32" i="42"/>
  <c r="U31" i="42"/>
  <c r="T31" i="42"/>
  <c r="S31" i="42"/>
  <c r="R31" i="42"/>
  <c r="Q31" i="42"/>
  <c r="P31" i="42"/>
  <c r="O31" i="42"/>
  <c r="N31" i="42"/>
  <c r="U30" i="42"/>
  <c r="T30" i="42"/>
  <c r="S30" i="42"/>
  <c r="R30" i="42"/>
  <c r="Q30" i="42"/>
  <c r="P30" i="42"/>
  <c r="O30" i="42"/>
  <c r="N30" i="42"/>
  <c r="U29" i="42"/>
  <c r="T29" i="42"/>
  <c r="S29" i="42"/>
  <c r="R29" i="42"/>
  <c r="Q29" i="42"/>
  <c r="P29" i="42"/>
  <c r="O29" i="42"/>
  <c r="M29" i="42"/>
  <c r="U28" i="42"/>
  <c r="T28" i="42"/>
  <c r="S28" i="42"/>
  <c r="R28" i="42"/>
  <c r="Q28" i="42"/>
  <c r="P28" i="42"/>
  <c r="O28" i="42"/>
  <c r="N28" i="42"/>
  <c r="U27" i="42"/>
  <c r="S27" i="42"/>
  <c r="R27" i="42"/>
  <c r="Q27" i="42"/>
  <c r="P27" i="42"/>
  <c r="O27" i="42"/>
  <c r="N27" i="42"/>
  <c r="M27" i="42"/>
  <c r="U26" i="42"/>
  <c r="T26" i="42"/>
  <c r="S26" i="42"/>
  <c r="R26" i="42"/>
  <c r="P26" i="42"/>
  <c r="O26" i="42"/>
  <c r="N26" i="42"/>
  <c r="U25" i="42"/>
  <c r="T25" i="42"/>
  <c r="R25" i="42"/>
  <c r="Q25" i="42"/>
  <c r="P25" i="42"/>
  <c r="O25" i="42"/>
  <c r="N25" i="42"/>
  <c r="M25" i="42"/>
  <c r="U24" i="42"/>
  <c r="T24" i="42"/>
  <c r="S24" i="42"/>
  <c r="R24" i="42"/>
  <c r="Q24" i="42"/>
  <c r="O24" i="42"/>
  <c r="M24" i="42"/>
  <c r="U23" i="42"/>
  <c r="T23" i="42"/>
  <c r="S23" i="42"/>
  <c r="R23" i="42"/>
  <c r="Q23" i="42"/>
  <c r="P23" i="42"/>
  <c r="O23" i="42"/>
  <c r="M23" i="42"/>
  <c r="U22" i="42"/>
  <c r="T22" i="42"/>
  <c r="R22" i="42"/>
  <c r="Q22" i="42"/>
  <c r="P22" i="42"/>
  <c r="O22" i="42"/>
  <c r="N22" i="42"/>
  <c r="M22" i="42"/>
  <c r="U21" i="42"/>
  <c r="T21" i="42"/>
  <c r="S21" i="42"/>
  <c r="R21" i="42"/>
  <c r="Q21" i="42"/>
  <c r="P21" i="42"/>
  <c r="O21" i="42"/>
  <c r="M21" i="42"/>
  <c r="U20" i="42"/>
  <c r="T20" i="42"/>
  <c r="S20" i="42"/>
  <c r="R20" i="42"/>
  <c r="Q20" i="42"/>
  <c r="P20" i="42"/>
  <c r="O20" i="42"/>
  <c r="N20" i="42"/>
  <c r="U19" i="42"/>
  <c r="T19" i="42"/>
  <c r="S19" i="42"/>
  <c r="R19" i="42"/>
  <c r="Q19" i="42"/>
  <c r="P19" i="42"/>
  <c r="O19" i="42"/>
  <c r="U18" i="42"/>
  <c r="S18" i="42"/>
  <c r="R18" i="42"/>
  <c r="Q18" i="42"/>
  <c r="P18" i="42"/>
  <c r="O18" i="42"/>
  <c r="N18" i="42"/>
  <c r="M18" i="42"/>
  <c r="U17" i="42"/>
  <c r="T17" i="42"/>
  <c r="S17" i="42"/>
  <c r="R17" i="42"/>
  <c r="O17" i="42"/>
  <c r="U16" i="42"/>
  <c r="S16" i="42"/>
  <c r="R16" i="42"/>
  <c r="Q16" i="42"/>
  <c r="P16" i="42"/>
  <c r="O16" i="42"/>
  <c r="N16" i="42"/>
  <c r="M16" i="42"/>
  <c r="U15" i="42"/>
  <c r="S15" i="42"/>
  <c r="R15" i="42"/>
  <c r="Q15" i="42"/>
  <c r="P15" i="42"/>
  <c r="O15" i="42"/>
  <c r="N15" i="42"/>
  <c r="M15" i="42"/>
  <c r="U14" i="42"/>
  <c r="T14" i="42"/>
  <c r="S14" i="42"/>
  <c r="R14" i="42"/>
  <c r="M14" i="42"/>
  <c r="U13" i="42"/>
  <c r="T13" i="42"/>
  <c r="S13" i="42"/>
  <c r="R13" i="42"/>
  <c r="Q13" i="42"/>
  <c r="P13" i="42"/>
  <c r="O13" i="42"/>
  <c r="M13" i="42"/>
  <c r="U12" i="42"/>
  <c r="T12" i="42"/>
  <c r="S12" i="42"/>
  <c r="R12" i="42"/>
  <c r="Q12" i="42"/>
  <c r="P12" i="42"/>
  <c r="O12" i="42"/>
  <c r="N12" i="42"/>
  <c r="U11" i="42"/>
  <c r="T11" i="42"/>
  <c r="S11" i="42"/>
  <c r="R11" i="42"/>
  <c r="Q11" i="42"/>
  <c r="P11" i="42"/>
  <c r="O11" i="42"/>
  <c r="U10" i="42"/>
  <c r="T10" i="42"/>
  <c r="S10" i="42"/>
  <c r="R10" i="42"/>
  <c r="Q10" i="42"/>
  <c r="P10" i="42"/>
  <c r="O10" i="42"/>
  <c r="N10" i="42"/>
  <c r="U9" i="42"/>
  <c r="T9" i="42"/>
  <c r="S9" i="42"/>
  <c r="R9" i="42"/>
  <c r="Q9" i="42"/>
  <c r="P9" i="42"/>
  <c r="O9" i="42"/>
  <c r="N9" i="42"/>
  <c r="U8" i="42"/>
  <c r="T8" i="42"/>
  <c r="S8" i="42"/>
  <c r="R8" i="42"/>
  <c r="Q8" i="42"/>
  <c r="P8" i="42"/>
  <c r="O8" i="42"/>
  <c r="N8" i="42"/>
  <c r="U7" i="42"/>
  <c r="T7" i="42"/>
  <c r="S7" i="42"/>
  <c r="R7" i="42"/>
  <c r="Q7" i="42"/>
  <c r="P7" i="42"/>
  <c r="O7" i="42"/>
  <c r="N7" i="42"/>
  <c r="U6" i="42"/>
  <c r="T6" i="42"/>
  <c r="S6" i="42"/>
  <c r="R6" i="42"/>
  <c r="Q6" i="42"/>
  <c r="P6" i="42"/>
  <c r="O6" i="42"/>
  <c r="N6" i="42"/>
  <c r="N42" i="31"/>
  <c r="L42" i="31"/>
  <c r="K42" i="31"/>
  <c r="J42" i="31"/>
  <c r="I42" i="31"/>
  <c r="H42" i="31"/>
  <c r="G42" i="31"/>
  <c r="F42" i="31"/>
  <c r="N41" i="31"/>
  <c r="M41" i="31"/>
  <c r="L41" i="31"/>
  <c r="K41" i="31"/>
  <c r="H41" i="31"/>
  <c r="G41" i="31"/>
  <c r="N40" i="31"/>
  <c r="M40" i="31"/>
  <c r="L40" i="31"/>
  <c r="K40" i="31"/>
  <c r="J40" i="31"/>
  <c r="I40" i="31"/>
  <c r="H40" i="31"/>
  <c r="N39" i="31"/>
  <c r="L39" i="31"/>
  <c r="K39" i="31"/>
  <c r="J39" i="31"/>
  <c r="I39" i="31"/>
  <c r="H39" i="31"/>
  <c r="G39" i="31"/>
  <c r="F39" i="31"/>
  <c r="N38" i="31"/>
  <c r="M38" i="31"/>
  <c r="L38" i="31"/>
  <c r="K38" i="31"/>
  <c r="J38" i="31"/>
  <c r="I38" i="31"/>
  <c r="H38" i="31"/>
  <c r="N37" i="31"/>
  <c r="M37" i="31"/>
  <c r="L37" i="31"/>
  <c r="K37" i="31"/>
  <c r="J37" i="31"/>
  <c r="H37" i="31"/>
  <c r="F37" i="31"/>
  <c r="N36" i="31"/>
  <c r="M36" i="31"/>
  <c r="K36" i="31"/>
  <c r="J36" i="31"/>
  <c r="I36" i="31"/>
  <c r="H36" i="31"/>
  <c r="G36" i="31"/>
  <c r="F36" i="31"/>
  <c r="N35" i="31"/>
  <c r="M35" i="31"/>
  <c r="L35" i="31"/>
  <c r="K35" i="31"/>
  <c r="J35" i="31"/>
  <c r="I35" i="31"/>
  <c r="H35" i="31"/>
  <c r="F35" i="31"/>
  <c r="N34" i="31"/>
  <c r="M34" i="31"/>
  <c r="L34" i="31"/>
  <c r="K34" i="31"/>
  <c r="J34" i="31"/>
  <c r="I34" i="31"/>
  <c r="H34" i="31"/>
  <c r="G34" i="31"/>
  <c r="N33" i="31"/>
  <c r="M33" i="31"/>
  <c r="L33" i="31"/>
  <c r="K33" i="31"/>
  <c r="J33" i="31"/>
  <c r="I33" i="31"/>
  <c r="H33" i="31"/>
  <c r="N32" i="31"/>
  <c r="M32" i="31"/>
  <c r="L32" i="31"/>
  <c r="K32" i="31"/>
  <c r="J32" i="31"/>
  <c r="I32" i="31"/>
  <c r="H32" i="31"/>
  <c r="N31" i="31"/>
  <c r="M31" i="31"/>
  <c r="L31" i="31"/>
  <c r="K31" i="31"/>
  <c r="J31" i="31"/>
  <c r="I31" i="31"/>
  <c r="H31" i="31"/>
  <c r="G31" i="31"/>
  <c r="N30" i="31"/>
  <c r="M30" i="31"/>
  <c r="L30" i="31"/>
  <c r="K30" i="31"/>
  <c r="J30" i="31"/>
  <c r="I30" i="31"/>
  <c r="H30" i="31"/>
  <c r="G30" i="31"/>
  <c r="N29" i="31"/>
  <c r="M29" i="31"/>
  <c r="L29" i="31"/>
  <c r="K29" i="31"/>
  <c r="J29" i="31"/>
  <c r="I29" i="31"/>
  <c r="H29" i="31"/>
  <c r="F29" i="31"/>
  <c r="N28" i="31"/>
  <c r="M28" i="31"/>
  <c r="L28" i="31"/>
  <c r="K28" i="31"/>
  <c r="J28" i="31"/>
  <c r="I28" i="31"/>
  <c r="H28" i="31"/>
  <c r="G28" i="31"/>
  <c r="N27" i="31"/>
  <c r="L27" i="31"/>
  <c r="K27" i="31"/>
  <c r="J27" i="31"/>
  <c r="I27" i="31"/>
  <c r="H27" i="31"/>
  <c r="G27" i="31"/>
  <c r="F27" i="31"/>
  <c r="N26" i="31"/>
  <c r="M26" i="31"/>
  <c r="L26" i="31"/>
  <c r="K26" i="31"/>
  <c r="I26" i="31"/>
  <c r="H26" i="31"/>
  <c r="G26" i="31"/>
  <c r="N25" i="31"/>
  <c r="M25" i="31"/>
  <c r="K25" i="31"/>
  <c r="J25" i="31"/>
  <c r="I25" i="31"/>
  <c r="H25" i="31"/>
  <c r="G25" i="31"/>
  <c r="F25" i="31"/>
  <c r="N24" i="31"/>
  <c r="M24" i="31"/>
  <c r="L24" i="31"/>
  <c r="K24" i="31"/>
  <c r="J24" i="31"/>
  <c r="H24" i="31"/>
  <c r="F24" i="31"/>
  <c r="N23" i="31"/>
  <c r="M23" i="31"/>
  <c r="L23" i="31"/>
  <c r="K23" i="31"/>
  <c r="J23" i="31"/>
  <c r="I23" i="31"/>
  <c r="H23" i="31"/>
  <c r="F23" i="31"/>
  <c r="N22" i="31"/>
  <c r="M22" i="31"/>
  <c r="K22" i="31"/>
  <c r="J22" i="31"/>
  <c r="I22" i="31"/>
  <c r="H22" i="31"/>
  <c r="G22" i="31"/>
  <c r="F22" i="31"/>
  <c r="N21" i="31"/>
  <c r="M21" i="31"/>
  <c r="L21" i="31"/>
  <c r="K21" i="31"/>
  <c r="J21" i="31"/>
  <c r="I21" i="31"/>
  <c r="H21" i="31"/>
  <c r="F21" i="31"/>
  <c r="N20" i="31"/>
  <c r="M20" i="31"/>
  <c r="L20" i="31"/>
  <c r="K20" i="31"/>
  <c r="J20" i="31"/>
  <c r="I20" i="31"/>
  <c r="H20" i="31"/>
  <c r="G20" i="31"/>
  <c r="N19" i="31"/>
  <c r="M19" i="31"/>
  <c r="L19" i="31"/>
  <c r="K19" i="31"/>
  <c r="J19" i="31"/>
  <c r="I19" i="31"/>
  <c r="H19" i="31"/>
  <c r="N18" i="31"/>
  <c r="L18" i="31"/>
  <c r="K18" i="31"/>
  <c r="J18" i="31"/>
  <c r="I18" i="31"/>
  <c r="H18" i="31"/>
  <c r="G18" i="31"/>
  <c r="N17" i="31"/>
  <c r="M17" i="31"/>
  <c r="L17" i="31"/>
  <c r="K17" i="31"/>
  <c r="H17" i="31"/>
  <c r="N16" i="31"/>
  <c r="L16" i="31"/>
  <c r="K16" i="31"/>
  <c r="J16" i="31"/>
  <c r="I16" i="31"/>
  <c r="H16" i="31"/>
  <c r="G16" i="31"/>
  <c r="F16" i="31"/>
  <c r="N15" i="31"/>
  <c r="L15" i="31"/>
  <c r="K15" i="31"/>
  <c r="J15" i="31"/>
  <c r="I15" i="31"/>
  <c r="H15" i="31"/>
  <c r="G15" i="31"/>
  <c r="F15" i="31"/>
  <c r="N14" i="31"/>
  <c r="M14" i="31"/>
  <c r="L14" i="31"/>
  <c r="K14" i="31"/>
  <c r="F14" i="31"/>
  <c r="N13" i="31"/>
  <c r="M13" i="31"/>
  <c r="L13" i="31"/>
  <c r="K13" i="31"/>
  <c r="J13" i="31"/>
  <c r="I13" i="31"/>
  <c r="H13" i="31"/>
  <c r="F13" i="31"/>
  <c r="N12" i="31"/>
  <c r="M12" i="31"/>
  <c r="L12" i="31"/>
  <c r="K12" i="31"/>
  <c r="J12" i="31"/>
  <c r="I12" i="31"/>
  <c r="H12" i="31"/>
  <c r="G12" i="31"/>
  <c r="N11" i="31"/>
  <c r="M11" i="31"/>
  <c r="L11" i="31"/>
  <c r="K11" i="31"/>
  <c r="J11" i="31"/>
  <c r="I11" i="31"/>
  <c r="H11" i="31"/>
  <c r="N10" i="31"/>
  <c r="M10" i="31"/>
  <c r="L10" i="31"/>
  <c r="K10" i="31"/>
  <c r="J10" i="31"/>
  <c r="I10" i="31"/>
  <c r="H10" i="31"/>
  <c r="G10" i="31"/>
  <c r="N9" i="31"/>
  <c r="M9" i="31"/>
  <c r="L9" i="31"/>
  <c r="K9" i="31"/>
  <c r="J9" i="31"/>
  <c r="I9" i="31"/>
  <c r="H9" i="31"/>
  <c r="G9" i="31"/>
  <c r="N8" i="31"/>
  <c r="M8" i="31"/>
  <c r="L8" i="31"/>
  <c r="K8" i="31"/>
  <c r="J8" i="31"/>
  <c r="I8" i="31"/>
  <c r="H8" i="31"/>
  <c r="G8" i="31"/>
  <c r="N7" i="31"/>
  <c r="M7" i="31"/>
  <c r="L7" i="31"/>
  <c r="K7" i="31"/>
  <c r="J7" i="31"/>
  <c r="I7" i="31"/>
  <c r="H7" i="31"/>
  <c r="G7" i="31"/>
  <c r="N6" i="31"/>
  <c r="M6" i="31"/>
  <c r="L6" i="31"/>
  <c r="K6" i="31"/>
  <c r="J6" i="31"/>
  <c r="I6" i="31"/>
  <c r="H6" i="31"/>
  <c r="G6" i="31"/>
  <c r="U6" i="41"/>
  <c r="T6" i="41"/>
  <c r="S6" i="41"/>
  <c r="R6" i="41"/>
  <c r="P6" i="41"/>
  <c r="O6" i="41"/>
  <c r="N33" i="30"/>
  <c r="M33" i="30"/>
  <c r="L33" i="30"/>
  <c r="K33" i="30"/>
  <c r="J33" i="30"/>
  <c r="I33" i="30"/>
  <c r="H33" i="30"/>
  <c r="N32" i="30"/>
  <c r="M32" i="30"/>
  <c r="L32" i="30"/>
  <c r="K32" i="30"/>
  <c r="J32" i="30"/>
  <c r="I32" i="30"/>
  <c r="H32" i="30"/>
  <c r="N31" i="30"/>
  <c r="M31" i="30"/>
  <c r="L31" i="30"/>
  <c r="K31" i="30"/>
  <c r="J31" i="30"/>
  <c r="I31" i="30"/>
  <c r="H31" i="30"/>
  <c r="G31" i="30"/>
  <c r="N30" i="30"/>
  <c r="M30" i="30"/>
  <c r="L30" i="30"/>
  <c r="K30" i="30"/>
  <c r="J30" i="30"/>
  <c r="I30" i="30"/>
  <c r="H30" i="30"/>
  <c r="G30" i="30"/>
  <c r="N29" i="30"/>
  <c r="M29" i="30"/>
  <c r="L29" i="30"/>
  <c r="K29" i="30"/>
  <c r="J29" i="30"/>
  <c r="I29" i="30"/>
  <c r="H29" i="30"/>
  <c r="F29" i="30"/>
  <c r="N28" i="30"/>
  <c r="M28" i="30"/>
  <c r="K28" i="30"/>
  <c r="J28" i="30"/>
  <c r="I28" i="30"/>
  <c r="H28" i="30"/>
  <c r="G28" i="30"/>
  <c r="F28" i="30"/>
  <c r="N27" i="30"/>
  <c r="M27" i="30"/>
  <c r="L27" i="30"/>
  <c r="K27" i="30"/>
  <c r="J27" i="30"/>
  <c r="I27" i="30"/>
  <c r="H27" i="30"/>
  <c r="F27" i="30"/>
  <c r="N26" i="30"/>
  <c r="M26" i="30"/>
  <c r="L26" i="30"/>
  <c r="K26" i="30"/>
  <c r="J26" i="30"/>
  <c r="I26" i="30"/>
  <c r="H26" i="30"/>
  <c r="G26" i="30"/>
  <c r="N25" i="30"/>
  <c r="M25" i="30"/>
  <c r="L25" i="30"/>
  <c r="K25" i="30"/>
  <c r="J25" i="30"/>
  <c r="I25" i="30"/>
  <c r="H25" i="30"/>
  <c r="G25" i="30"/>
  <c r="N24" i="30"/>
  <c r="M24" i="30"/>
  <c r="L24" i="30"/>
  <c r="K24" i="30"/>
  <c r="J24" i="30"/>
  <c r="I24" i="30"/>
  <c r="H24" i="30"/>
  <c r="F24" i="30"/>
  <c r="N23" i="30"/>
  <c r="M23" i="30"/>
  <c r="L23" i="30"/>
  <c r="K23" i="30"/>
  <c r="J23" i="30"/>
  <c r="I23" i="30"/>
  <c r="H23" i="30"/>
  <c r="G23" i="30"/>
  <c r="N22" i="30"/>
  <c r="M22" i="30"/>
  <c r="L22" i="30"/>
  <c r="K22" i="30"/>
  <c r="J22" i="30"/>
  <c r="I22" i="30"/>
  <c r="H22" i="30"/>
  <c r="G22" i="30"/>
  <c r="N21" i="30"/>
  <c r="M21" i="30"/>
  <c r="L21" i="30"/>
  <c r="K21" i="30"/>
  <c r="J21" i="30"/>
  <c r="I21" i="30"/>
  <c r="H21" i="30"/>
  <c r="N20" i="30"/>
  <c r="M20" i="30"/>
  <c r="L20" i="30"/>
  <c r="K20" i="30"/>
  <c r="J20" i="30"/>
  <c r="I20" i="30"/>
  <c r="H20" i="30"/>
  <c r="N19" i="30"/>
  <c r="M19" i="30"/>
  <c r="L19" i="30"/>
  <c r="K19" i="30"/>
  <c r="J19" i="30"/>
  <c r="I19" i="30"/>
  <c r="H19" i="30"/>
  <c r="G19" i="30"/>
  <c r="N18" i="30"/>
  <c r="M18" i="30"/>
  <c r="K18" i="30"/>
  <c r="J18" i="30"/>
  <c r="I18" i="30"/>
  <c r="H18" i="30"/>
  <c r="G18" i="30"/>
  <c r="F18" i="30"/>
  <c r="N17" i="30"/>
  <c r="M17" i="30"/>
  <c r="L17" i="30"/>
  <c r="K17" i="30"/>
  <c r="J17" i="30"/>
  <c r="I17" i="30"/>
  <c r="H17" i="30"/>
  <c r="G17" i="30"/>
  <c r="N16" i="30"/>
  <c r="M16" i="30"/>
  <c r="L16" i="30"/>
  <c r="K16" i="30"/>
  <c r="J16" i="30"/>
  <c r="I16" i="30"/>
  <c r="H16" i="30"/>
  <c r="F16" i="30"/>
  <c r="N15" i="30"/>
  <c r="M15" i="30"/>
  <c r="K15" i="30"/>
  <c r="J15" i="30"/>
  <c r="I15" i="30"/>
  <c r="H15" i="30"/>
  <c r="G15" i="30"/>
  <c r="F15" i="30"/>
  <c r="N14" i="30"/>
  <c r="M14" i="30"/>
  <c r="K14" i="30"/>
  <c r="J14" i="30"/>
  <c r="I14" i="30"/>
  <c r="H14" i="30"/>
  <c r="G14" i="30"/>
  <c r="F14" i="30"/>
  <c r="N13" i="30"/>
  <c r="M13" i="30"/>
  <c r="L13" i="30"/>
  <c r="K13" i="30"/>
  <c r="J13" i="30"/>
  <c r="H13" i="30"/>
  <c r="F13" i="30"/>
  <c r="N12" i="30"/>
  <c r="M12" i="30"/>
  <c r="L12" i="30"/>
  <c r="K12" i="30"/>
  <c r="J12" i="30"/>
  <c r="H12" i="30"/>
  <c r="N11" i="30"/>
  <c r="M11" i="30"/>
  <c r="L11" i="30"/>
  <c r="K11" i="30"/>
  <c r="J11" i="30"/>
  <c r="I11" i="30"/>
  <c r="H11" i="30"/>
  <c r="F11" i="30"/>
  <c r="N10" i="30"/>
  <c r="M10" i="30"/>
  <c r="L10" i="30"/>
  <c r="K10" i="30"/>
  <c r="J10" i="30"/>
  <c r="H10" i="30"/>
  <c r="F10" i="30"/>
  <c r="N9" i="30"/>
  <c r="M9" i="30"/>
  <c r="K9" i="30"/>
  <c r="J9" i="30"/>
  <c r="I9" i="30"/>
  <c r="H9" i="30"/>
  <c r="G9" i="30"/>
  <c r="F9" i="30"/>
  <c r="N8" i="30"/>
  <c r="M8" i="30"/>
  <c r="L8" i="30"/>
  <c r="K8" i="30"/>
  <c r="J8" i="30"/>
  <c r="I8" i="30"/>
  <c r="H8" i="30"/>
  <c r="G8" i="30"/>
  <c r="N7" i="30"/>
  <c r="M7" i="30"/>
  <c r="L7" i="30"/>
  <c r="K7" i="30"/>
  <c r="J7" i="30"/>
  <c r="I7" i="30"/>
  <c r="H7" i="30"/>
  <c r="G7" i="30"/>
  <c r="N6" i="30"/>
  <c r="M6" i="30"/>
  <c r="L6" i="30"/>
  <c r="K6" i="30"/>
  <c r="I6" i="30"/>
  <c r="H6" i="30"/>
  <c r="U6" i="40"/>
  <c r="T6" i="40"/>
  <c r="S6" i="40"/>
  <c r="R6" i="40"/>
  <c r="Q6" i="40"/>
  <c r="O6" i="40"/>
  <c r="N6" i="40"/>
  <c r="N32" i="29"/>
  <c r="M32" i="29"/>
  <c r="L32" i="29"/>
  <c r="K32" i="29"/>
  <c r="J32" i="29"/>
  <c r="I32" i="29"/>
  <c r="H32" i="29"/>
  <c r="G32" i="29"/>
  <c r="N31" i="29"/>
  <c r="M31" i="29"/>
  <c r="L31" i="29"/>
  <c r="K31" i="29"/>
  <c r="J31" i="29"/>
  <c r="I31" i="29"/>
  <c r="H31" i="29"/>
  <c r="F31" i="29"/>
  <c r="N30" i="29"/>
  <c r="M30" i="29"/>
  <c r="L30" i="29"/>
  <c r="K30" i="29"/>
  <c r="J30" i="29"/>
  <c r="I30" i="29"/>
  <c r="H30" i="29"/>
  <c r="G30" i="29"/>
  <c r="N29" i="29"/>
  <c r="M29" i="29"/>
  <c r="L29" i="29"/>
  <c r="K29" i="29"/>
  <c r="J29" i="29"/>
  <c r="I29" i="29"/>
  <c r="H29" i="29"/>
  <c r="N28" i="29"/>
  <c r="M28" i="29"/>
  <c r="L28" i="29"/>
  <c r="K28" i="29"/>
  <c r="J28" i="29"/>
  <c r="I28" i="29"/>
  <c r="H28" i="29"/>
  <c r="N27" i="29"/>
  <c r="M27" i="29"/>
  <c r="L27" i="29"/>
  <c r="K27" i="29"/>
  <c r="J27" i="29"/>
  <c r="I27" i="29"/>
  <c r="H27" i="29"/>
  <c r="N26" i="29"/>
  <c r="M26" i="29"/>
  <c r="L26" i="29"/>
  <c r="K26" i="29"/>
  <c r="J26" i="29"/>
  <c r="I26" i="29"/>
  <c r="H26" i="29"/>
  <c r="F26" i="29"/>
  <c r="N25" i="29"/>
  <c r="M25" i="29"/>
  <c r="L25" i="29"/>
  <c r="K25" i="29"/>
  <c r="J25" i="29"/>
  <c r="H25" i="29"/>
  <c r="G25" i="29"/>
  <c r="N24" i="29"/>
  <c r="M24" i="29"/>
  <c r="K24" i="29"/>
  <c r="J24" i="29"/>
  <c r="I24" i="29"/>
  <c r="H24" i="29"/>
  <c r="G24" i="29"/>
  <c r="F24" i="29"/>
  <c r="N23" i="29"/>
  <c r="M23" i="29"/>
  <c r="L23" i="29"/>
  <c r="K23" i="29"/>
  <c r="J23" i="29"/>
  <c r="I23" i="29"/>
  <c r="H23" i="29"/>
  <c r="G23" i="29"/>
  <c r="N22" i="29"/>
  <c r="M22" i="29"/>
  <c r="L22" i="29"/>
  <c r="K22" i="29"/>
  <c r="J22" i="29"/>
  <c r="I22" i="29"/>
  <c r="H22" i="29"/>
  <c r="F22" i="29"/>
  <c r="N21" i="29"/>
  <c r="M21" i="29"/>
  <c r="L21" i="29"/>
  <c r="K21" i="29"/>
  <c r="J21" i="29"/>
  <c r="I21" i="29"/>
  <c r="H21" i="29"/>
  <c r="G21" i="29"/>
  <c r="N20" i="29"/>
  <c r="M20" i="29"/>
  <c r="L20" i="29"/>
  <c r="K20" i="29"/>
  <c r="J20" i="29"/>
  <c r="I20" i="29"/>
  <c r="H20" i="29"/>
  <c r="F20" i="29"/>
  <c r="N19" i="29"/>
  <c r="M19" i="29"/>
  <c r="L19" i="29"/>
  <c r="K19" i="29"/>
  <c r="J19" i="29"/>
  <c r="I19" i="29"/>
  <c r="H19" i="29"/>
  <c r="G19" i="29"/>
  <c r="N18" i="29"/>
  <c r="M18" i="29"/>
  <c r="L18" i="29"/>
  <c r="K18" i="29"/>
  <c r="J18" i="29"/>
  <c r="I18" i="29"/>
  <c r="H18" i="29"/>
  <c r="N17" i="29"/>
  <c r="M17" i="29"/>
  <c r="L17" i="29"/>
  <c r="K17" i="29"/>
  <c r="J17" i="29"/>
  <c r="I17" i="29"/>
  <c r="H17" i="29"/>
  <c r="N16" i="29"/>
  <c r="M16" i="29"/>
  <c r="K16" i="29"/>
  <c r="J16" i="29"/>
  <c r="I16" i="29"/>
  <c r="H16" i="29"/>
  <c r="G16" i="29"/>
  <c r="F16" i="29"/>
  <c r="N15" i="29"/>
  <c r="M15" i="29"/>
  <c r="L15" i="29"/>
  <c r="K15" i="29"/>
  <c r="J15" i="29"/>
  <c r="H15" i="29"/>
  <c r="N14" i="29"/>
  <c r="M14" i="29"/>
  <c r="L14" i="29"/>
  <c r="K14" i="29"/>
  <c r="J14" i="29"/>
  <c r="I14" i="29"/>
  <c r="H14" i="29"/>
  <c r="N13" i="29"/>
  <c r="M13" i="29"/>
  <c r="L13" i="29"/>
  <c r="K13" i="29"/>
  <c r="J13" i="29"/>
  <c r="I13" i="29"/>
  <c r="H13" i="29"/>
  <c r="N12" i="29"/>
  <c r="L12" i="29"/>
  <c r="K12" i="29"/>
  <c r="J12" i="29"/>
  <c r="I12" i="29"/>
  <c r="H12" i="29"/>
  <c r="G12" i="29"/>
  <c r="F12" i="29"/>
  <c r="N11" i="29"/>
  <c r="M11" i="29"/>
  <c r="L11" i="29"/>
  <c r="K11" i="29"/>
  <c r="J11" i="29"/>
  <c r="I11" i="29"/>
  <c r="H11" i="29"/>
  <c r="F11" i="29"/>
  <c r="N10" i="29"/>
  <c r="M10" i="29"/>
  <c r="L10" i="29"/>
  <c r="K10" i="29"/>
  <c r="F10" i="29"/>
  <c r="N9" i="29"/>
  <c r="M9" i="29"/>
  <c r="L9" i="29"/>
  <c r="K9" i="29"/>
  <c r="J9" i="29"/>
  <c r="I9" i="29"/>
  <c r="H9" i="29"/>
  <c r="G9" i="29"/>
  <c r="N8" i="29"/>
  <c r="M8" i="29"/>
  <c r="K8" i="29"/>
  <c r="J8" i="29"/>
  <c r="H8" i="29"/>
  <c r="G8" i="29"/>
  <c r="N7" i="29"/>
  <c r="M7" i="29"/>
  <c r="K7" i="29"/>
  <c r="J7" i="29"/>
  <c r="I7" i="29"/>
  <c r="H7" i="29"/>
  <c r="G7" i="29"/>
  <c r="F7" i="29"/>
  <c r="N6" i="29"/>
  <c r="M6" i="29"/>
  <c r="L6" i="29"/>
  <c r="K6" i="29"/>
  <c r="J6" i="29"/>
  <c r="H6" i="29"/>
  <c r="G6" i="29"/>
  <c r="U27" i="37"/>
  <c r="T27" i="37"/>
  <c r="S27" i="37"/>
  <c r="R27" i="37"/>
  <c r="P27" i="37"/>
  <c r="O27" i="37"/>
  <c r="N27" i="37"/>
  <c r="U26" i="37"/>
  <c r="S26" i="37"/>
  <c r="R26" i="37"/>
  <c r="Q26" i="37"/>
  <c r="P26" i="37"/>
  <c r="O26" i="37"/>
  <c r="N26" i="37"/>
  <c r="M26" i="37"/>
  <c r="U25" i="37"/>
  <c r="T25" i="37"/>
  <c r="S25" i="37"/>
  <c r="R25" i="37"/>
  <c r="Q25" i="37"/>
  <c r="P25" i="37"/>
  <c r="O25" i="37"/>
  <c r="U24" i="37"/>
  <c r="T24" i="37"/>
  <c r="S24" i="37"/>
  <c r="R24" i="37"/>
  <c r="Q24" i="37"/>
  <c r="P24" i="37"/>
  <c r="O24" i="37"/>
  <c r="U23" i="37"/>
  <c r="T23" i="37"/>
  <c r="S23" i="37"/>
  <c r="R23" i="37"/>
  <c r="Q23" i="37"/>
  <c r="P23" i="37"/>
  <c r="O23" i="37"/>
  <c r="U22" i="37"/>
  <c r="T22" i="37"/>
  <c r="S22" i="37"/>
  <c r="R22" i="37"/>
  <c r="Q22" i="37"/>
  <c r="P22" i="37"/>
  <c r="O22" i="37"/>
  <c r="U21" i="37"/>
  <c r="T21" i="37"/>
  <c r="S21" i="37"/>
  <c r="R21" i="37"/>
  <c r="Q21" i="37"/>
  <c r="P21" i="37"/>
  <c r="O21" i="37"/>
  <c r="U20" i="37"/>
  <c r="T20" i="37"/>
  <c r="S20" i="37"/>
  <c r="R20" i="37"/>
  <c r="Q20" i="37"/>
  <c r="P20" i="37"/>
  <c r="O20" i="37"/>
  <c r="N20" i="37"/>
  <c r="U19" i="37"/>
  <c r="T19" i="37"/>
  <c r="S19" i="37"/>
  <c r="R19" i="37"/>
  <c r="Q19" i="37"/>
  <c r="P19" i="37"/>
  <c r="O19" i="37"/>
  <c r="N19" i="37"/>
  <c r="U18" i="37"/>
  <c r="T18" i="37"/>
  <c r="S18" i="37"/>
  <c r="R18" i="37"/>
  <c r="Q18" i="37"/>
  <c r="P18" i="37"/>
  <c r="O18" i="37"/>
  <c r="M18" i="37"/>
  <c r="U17" i="37"/>
  <c r="T17" i="37"/>
  <c r="S17" i="37"/>
  <c r="R17" i="37"/>
  <c r="Q17" i="37"/>
  <c r="P17" i="37"/>
  <c r="O17" i="37"/>
  <c r="U16" i="37"/>
  <c r="T16" i="37"/>
  <c r="S16" i="37"/>
  <c r="R16" i="37"/>
  <c r="Q16" i="37"/>
  <c r="P16" i="37"/>
  <c r="O16" i="37"/>
  <c r="N16" i="37"/>
  <c r="U15" i="37"/>
  <c r="T15" i="37"/>
  <c r="S15" i="37"/>
  <c r="R15" i="37"/>
  <c r="Q15" i="37"/>
  <c r="P15" i="37"/>
  <c r="O15" i="37"/>
  <c r="M15" i="37"/>
  <c r="U14" i="37"/>
  <c r="R14" i="37"/>
  <c r="Q14" i="37"/>
  <c r="P14" i="37"/>
  <c r="O14" i="37"/>
  <c r="N14" i="37"/>
  <c r="M14" i="37"/>
  <c r="U13" i="37"/>
  <c r="T13" i="37"/>
  <c r="S13" i="37"/>
  <c r="R13" i="37"/>
  <c r="Q13" i="37"/>
  <c r="P13" i="37"/>
  <c r="O13" i="37"/>
  <c r="U12" i="37"/>
  <c r="T12" i="37"/>
  <c r="S12" i="37"/>
  <c r="R12" i="37"/>
  <c r="Q12" i="37"/>
  <c r="P12" i="37"/>
  <c r="O12" i="37"/>
  <c r="U11" i="37"/>
  <c r="S11" i="37"/>
  <c r="R11" i="37"/>
  <c r="P11" i="37"/>
  <c r="O11" i="37"/>
  <c r="M11" i="37"/>
  <c r="U10" i="37"/>
  <c r="R10" i="37"/>
  <c r="Q10" i="37"/>
  <c r="P10" i="37"/>
  <c r="O10" i="37"/>
  <c r="N10" i="37"/>
  <c r="M10" i="37"/>
  <c r="U9" i="37"/>
  <c r="S9" i="37"/>
  <c r="R9" i="37"/>
  <c r="Q9" i="37"/>
  <c r="O9" i="37"/>
  <c r="N9" i="37"/>
  <c r="U8" i="37"/>
  <c r="T8" i="37"/>
  <c r="S8" i="37"/>
  <c r="R8" i="37"/>
  <c r="Q8" i="37"/>
  <c r="P8" i="37"/>
  <c r="O8" i="37"/>
  <c r="N8" i="37"/>
  <c r="U7" i="37"/>
  <c r="T7" i="37"/>
  <c r="S7" i="37"/>
  <c r="R7" i="37"/>
  <c r="Q7" i="37"/>
  <c r="P7" i="37"/>
  <c r="O7" i="37"/>
  <c r="N7" i="37"/>
  <c r="U6" i="37"/>
  <c r="T6" i="37"/>
  <c r="S6" i="37"/>
  <c r="R6" i="37"/>
  <c r="P6" i="37"/>
  <c r="O6" i="37"/>
  <c r="N27" i="23"/>
  <c r="M27" i="23"/>
  <c r="L27" i="23"/>
  <c r="K27" i="23"/>
  <c r="I27" i="23"/>
  <c r="H27" i="23"/>
  <c r="G27" i="23"/>
  <c r="N26" i="23"/>
  <c r="L26" i="23"/>
  <c r="K26" i="23"/>
  <c r="J26" i="23"/>
  <c r="I26" i="23"/>
  <c r="H26" i="23"/>
  <c r="G26" i="23"/>
  <c r="F26" i="23"/>
  <c r="N25" i="23"/>
  <c r="M25" i="23"/>
  <c r="L25" i="23"/>
  <c r="K25" i="23"/>
  <c r="J25" i="23"/>
  <c r="I25" i="23"/>
  <c r="H25" i="23"/>
  <c r="N24" i="23"/>
  <c r="M24" i="23"/>
  <c r="L24" i="23"/>
  <c r="K24" i="23"/>
  <c r="J24" i="23"/>
  <c r="I24" i="23"/>
  <c r="H24" i="23"/>
  <c r="N23" i="23"/>
  <c r="M23" i="23"/>
  <c r="L23" i="23"/>
  <c r="K23" i="23"/>
  <c r="J23" i="23"/>
  <c r="I23" i="23"/>
  <c r="H23" i="23"/>
  <c r="N22" i="23"/>
  <c r="M22" i="23"/>
  <c r="L22" i="23"/>
  <c r="K22" i="23"/>
  <c r="J22" i="23"/>
  <c r="I22" i="23"/>
  <c r="H22" i="23"/>
  <c r="N21" i="23"/>
  <c r="M21" i="23"/>
  <c r="L21" i="23"/>
  <c r="K21" i="23"/>
  <c r="J21" i="23"/>
  <c r="I21" i="23"/>
  <c r="H21" i="23"/>
  <c r="N20" i="23"/>
  <c r="M20" i="23"/>
  <c r="L20" i="23"/>
  <c r="K20" i="23"/>
  <c r="J20" i="23"/>
  <c r="I20" i="23"/>
  <c r="H20" i="23"/>
  <c r="G20" i="23"/>
  <c r="N19" i="23"/>
  <c r="M19" i="23"/>
  <c r="L19" i="23"/>
  <c r="K19" i="23"/>
  <c r="J19" i="23"/>
  <c r="I19" i="23"/>
  <c r="H19" i="23"/>
  <c r="G19" i="23"/>
  <c r="N18" i="23"/>
  <c r="M18" i="23"/>
  <c r="L18" i="23"/>
  <c r="K18" i="23"/>
  <c r="J18" i="23"/>
  <c r="I18" i="23"/>
  <c r="H18" i="23"/>
  <c r="F18" i="23"/>
  <c r="N17" i="23"/>
  <c r="M17" i="23"/>
  <c r="L17" i="23"/>
  <c r="K17" i="23"/>
  <c r="J17" i="23"/>
  <c r="I17" i="23"/>
  <c r="H17" i="23"/>
  <c r="N16" i="23"/>
  <c r="M16" i="23"/>
  <c r="L16" i="23"/>
  <c r="K16" i="23"/>
  <c r="J16" i="23"/>
  <c r="I16" i="23"/>
  <c r="H16" i="23"/>
  <c r="G16" i="23"/>
  <c r="N15" i="23"/>
  <c r="M15" i="23"/>
  <c r="L15" i="23"/>
  <c r="K15" i="23"/>
  <c r="J15" i="23"/>
  <c r="I15" i="23"/>
  <c r="H15" i="23"/>
  <c r="F15" i="23"/>
  <c r="N14" i="23"/>
  <c r="K14" i="23"/>
  <c r="J14" i="23"/>
  <c r="I14" i="23"/>
  <c r="H14" i="23"/>
  <c r="G14" i="23"/>
  <c r="F14" i="23"/>
  <c r="N13" i="23"/>
  <c r="M13" i="23"/>
  <c r="L13" i="23"/>
  <c r="K13" i="23"/>
  <c r="J13" i="23"/>
  <c r="I13" i="23"/>
  <c r="H13" i="23"/>
  <c r="N12" i="23"/>
  <c r="M12" i="23"/>
  <c r="L12" i="23"/>
  <c r="K12" i="23"/>
  <c r="J12" i="23"/>
  <c r="I12" i="23"/>
  <c r="H12" i="23"/>
  <c r="N11" i="23"/>
  <c r="L11" i="23"/>
  <c r="K11" i="23"/>
  <c r="I11" i="23"/>
  <c r="H11" i="23"/>
  <c r="F11" i="23"/>
  <c r="N10" i="23"/>
  <c r="K10" i="23"/>
  <c r="J10" i="23"/>
  <c r="I10" i="23"/>
  <c r="H10" i="23"/>
  <c r="G10" i="23"/>
  <c r="F10" i="23"/>
  <c r="N9" i="23"/>
  <c r="L9" i="23"/>
  <c r="K9" i="23"/>
  <c r="J9" i="23"/>
  <c r="H9" i="23"/>
  <c r="G9" i="23"/>
  <c r="N8" i="23"/>
  <c r="M8" i="23"/>
  <c r="L8" i="23"/>
  <c r="K8" i="23"/>
  <c r="J8" i="23"/>
  <c r="I8" i="23"/>
  <c r="H8" i="23"/>
  <c r="G8" i="23"/>
  <c r="N7" i="23"/>
  <c r="M7" i="23"/>
  <c r="L7" i="23"/>
  <c r="K7" i="23"/>
  <c r="J7" i="23"/>
  <c r="I7" i="23"/>
  <c r="H7" i="23"/>
  <c r="G7" i="23"/>
  <c r="N6" i="23"/>
  <c r="M6" i="23"/>
  <c r="L6" i="23"/>
  <c r="K6" i="23"/>
  <c r="I6" i="23"/>
  <c r="H6" i="23"/>
  <c r="N7" i="38"/>
  <c r="O7" i="38"/>
  <c r="P7" i="38"/>
  <c r="Q7" i="38"/>
  <c r="R7" i="38"/>
  <c r="T7" i="38"/>
  <c r="U7" i="38"/>
  <c r="N8" i="38"/>
  <c r="O8" i="38"/>
  <c r="P8" i="38"/>
  <c r="Q8" i="38"/>
  <c r="R8" i="38"/>
  <c r="S8" i="38"/>
  <c r="T8" i="38"/>
  <c r="U8" i="38"/>
  <c r="N9" i="38"/>
  <c r="O9" i="38"/>
  <c r="P9" i="38"/>
  <c r="Q9" i="38"/>
  <c r="R9" i="38"/>
  <c r="S9" i="38"/>
  <c r="T9" i="38"/>
  <c r="U9" i="38"/>
  <c r="N10" i="38"/>
  <c r="O10" i="38"/>
  <c r="P10" i="38"/>
  <c r="Q10" i="38"/>
  <c r="R10" i="38"/>
  <c r="S10" i="38"/>
  <c r="T10" i="38"/>
  <c r="U10" i="38"/>
  <c r="N11" i="38"/>
  <c r="O11" i="38"/>
  <c r="P11" i="38"/>
  <c r="Q11" i="38"/>
  <c r="R11" i="38"/>
  <c r="S11" i="38"/>
  <c r="T11" i="38"/>
  <c r="U11" i="38"/>
  <c r="N12" i="38"/>
  <c r="O12" i="38"/>
  <c r="P12" i="38"/>
  <c r="Q12" i="38"/>
  <c r="R12" i="38"/>
  <c r="T12" i="38"/>
  <c r="U12" i="38"/>
  <c r="N13" i="38"/>
  <c r="O13" i="38"/>
  <c r="P13" i="38"/>
  <c r="Q13" i="38"/>
  <c r="R13" i="38"/>
  <c r="T13" i="38"/>
  <c r="U13" i="38"/>
  <c r="N14" i="38"/>
  <c r="O14" i="38"/>
  <c r="P14" i="38"/>
  <c r="Q14" i="38"/>
  <c r="R14" i="38"/>
  <c r="S14" i="38"/>
  <c r="T14" i="38"/>
  <c r="U14" i="38"/>
  <c r="N15" i="38"/>
  <c r="O15" i="38"/>
  <c r="P15" i="38"/>
  <c r="Q15" i="38"/>
  <c r="R15" i="38"/>
  <c r="S15" i="38"/>
  <c r="T15" i="38"/>
  <c r="U15" i="38"/>
  <c r="N16" i="38"/>
  <c r="O16" i="38"/>
  <c r="P16" i="38"/>
  <c r="Q16" i="38"/>
  <c r="R16" i="38"/>
  <c r="S16" i="38"/>
  <c r="T16" i="38"/>
  <c r="U16" i="38"/>
  <c r="N17" i="38"/>
  <c r="O17" i="38"/>
  <c r="P17" i="38"/>
  <c r="Q17" i="38"/>
  <c r="R17" i="38"/>
  <c r="S17" i="38"/>
  <c r="T17" i="38"/>
  <c r="U17" i="38"/>
  <c r="N18" i="38"/>
  <c r="O18" i="38"/>
  <c r="P18" i="38"/>
  <c r="Q18" i="38"/>
  <c r="R18" i="38"/>
  <c r="S18" i="38"/>
  <c r="T18" i="38"/>
  <c r="U18" i="38"/>
  <c r="N19" i="38"/>
  <c r="O19" i="38"/>
  <c r="P19" i="38"/>
  <c r="Q19" i="38"/>
  <c r="R19" i="38"/>
  <c r="S19" i="38"/>
  <c r="T19" i="38"/>
  <c r="U19" i="38"/>
  <c r="N20" i="38"/>
  <c r="O20" i="38"/>
  <c r="P20" i="38"/>
  <c r="Q20" i="38"/>
  <c r="R20" i="38"/>
  <c r="S20" i="38"/>
  <c r="T20" i="38"/>
  <c r="U20" i="38"/>
  <c r="N21" i="38"/>
  <c r="O21" i="38"/>
  <c r="P21" i="38"/>
  <c r="Q21" i="38"/>
  <c r="R21" i="38"/>
  <c r="S21" i="38"/>
  <c r="T21" i="38"/>
  <c r="U21" i="38"/>
  <c r="N22" i="38"/>
  <c r="O22" i="38"/>
  <c r="P22" i="38"/>
  <c r="Q22" i="38"/>
  <c r="R22" i="38"/>
  <c r="S22" i="38"/>
  <c r="T22" i="38"/>
  <c r="U22" i="38"/>
  <c r="N23" i="38"/>
  <c r="O23" i="38"/>
  <c r="P23" i="38"/>
  <c r="Q23" i="38"/>
  <c r="R23" i="38"/>
  <c r="S23" i="38"/>
  <c r="T23" i="38"/>
  <c r="U23" i="38"/>
  <c r="N24" i="38"/>
  <c r="O24" i="38"/>
  <c r="P24" i="38"/>
  <c r="Q24" i="38"/>
  <c r="R24" i="38"/>
  <c r="S24" i="38"/>
  <c r="T24" i="38"/>
  <c r="U24" i="38"/>
  <c r="N25" i="38"/>
  <c r="O25" i="38"/>
  <c r="P25" i="38"/>
  <c r="Q25" i="38"/>
  <c r="R25" i="38"/>
  <c r="S25" i="38"/>
  <c r="T25" i="38"/>
  <c r="U25" i="38"/>
  <c r="N26" i="38"/>
  <c r="O26" i="38"/>
  <c r="P26" i="38"/>
  <c r="Q26" i="38"/>
  <c r="R26" i="38"/>
  <c r="S26" i="38"/>
  <c r="T26" i="38"/>
  <c r="U26" i="38"/>
  <c r="N27" i="38"/>
  <c r="O27" i="38"/>
  <c r="P27" i="38"/>
  <c r="Q27" i="38"/>
  <c r="R27" i="38"/>
  <c r="S27" i="38"/>
  <c r="T27" i="38"/>
  <c r="U27" i="38"/>
  <c r="N28" i="38"/>
  <c r="O28" i="38"/>
  <c r="P28" i="38"/>
  <c r="Q28" i="38"/>
  <c r="R28" i="38"/>
  <c r="S28" i="38"/>
  <c r="T28" i="38"/>
  <c r="U28" i="38"/>
  <c r="N29" i="38"/>
  <c r="O29" i="38"/>
  <c r="P29" i="38"/>
  <c r="Q29" i="38"/>
  <c r="R29" i="38"/>
  <c r="S29" i="38"/>
  <c r="T29" i="38"/>
  <c r="U29" i="38"/>
  <c r="N30" i="38"/>
  <c r="O30" i="38"/>
  <c r="P30" i="38"/>
  <c r="Q30" i="38"/>
  <c r="R30" i="38"/>
  <c r="S30" i="38"/>
  <c r="T30" i="38"/>
  <c r="U30" i="38"/>
  <c r="N31" i="38"/>
  <c r="O31" i="38"/>
  <c r="P31" i="38"/>
  <c r="Q31" i="38"/>
  <c r="R31" i="38"/>
  <c r="S31" i="38"/>
  <c r="T31" i="38"/>
  <c r="U31" i="38"/>
  <c r="N32" i="38"/>
  <c r="O32" i="38"/>
  <c r="P32" i="38"/>
  <c r="Q32" i="38"/>
  <c r="R32" i="38"/>
  <c r="S32" i="38"/>
  <c r="T32" i="38"/>
  <c r="U32" i="38"/>
  <c r="N33" i="38"/>
  <c r="O33" i="38"/>
  <c r="P33" i="38"/>
  <c r="Q33" i="38"/>
  <c r="R33" i="38"/>
  <c r="S33" i="38"/>
  <c r="T33" i="38"/>
  <c r="U33" i="38"/>
  <c r="N34" i="38"/>
  <c r="O34" i="38"/>
  <c r="P34" i="38"/>
  <c r="Q34" i="38"/>
  <c r="R34" i="38"/>
  <c r="S34" i="38"/>
  <c r="T34" i="38"/>
  <c r="U34" i="38"/>
  <c r="N35" i="38"/>
  <c r="O35" i="38"/>
  <c r="P35" i="38"/>
  <c r="Q35" i="38"/>
  <c r="R35" i="38"/>
  <c r="S35" i="38"/>
  <c r="T35" i="38"/>
  <c r="U35" i="38"/>
  <c r="N36" i="38"/>
  <c r="O36" i="38"/>
  <c r="P36" i="38"/>
  <c r="Q36" i="38"/>
  <c r="R36" i="38"/>
  <c r="S36" i="38"/>
  <c r="T36" i="38"/>
  <c r="U36" i="38"/>
  <c r="N37" i="38"/>
  <c r="O37" i="38"/>
  <c r="P37" i="38"/>
  <c r="Q37" i="38"/>
  <c r="R37" i="38"/>
  <c r="S37" i="38"/>
  <c r="T37" i="38"/>
  <c r="U37" i="38"/>
  <c r="N38" i="38"/>
  <c r="O38" i="38"/>
  <c r="P38" i="38"/>
  <c r="Q38" i="38"/>
  <c r="R38" i="38"/>
  <c r="S38" i="38"/>
  <c r="T38" i="38"/>
  <c r="U38" i="38"/>
  <c r="N39" i="38"/>
  <c r="O39" i="38"/>
  <c r="P39" i="38"/>
  <c r="Q39" i="38"/>
  <c r="R39" i="38"/>
  <c r="T39" i="38"/>
  <c r="U39" i="38"/>
  <c r="M40" i="38"/>
  <c r="O40" i="38"/>
  <c r="P40" i="38"/>
  <c r="Q40" i="38"/>
  <c r="R40" i="38"/>
  <c r="S40" i="38"/>
  <c r="T40" i="38"/>
  <c r="U40" i="38"/>
  <c r="M41" i="38"/>
  <c r="P41" i="38"/>
  <c r="Q41" i="38"/>
  <c r="R41" i="38"/>
  <c r="S41" i="38"/>
  <c r="T41" i="38"/>
  <c r="U41" i="38"/>
  <c r="M42" i="38"/>
  <c r="N42" i="38"/>
  <c r="O42" i="38"/>
  <c r="P42" i="38"/>
  <c r="Q42" i="38"/>
  <c r="R42" i="38"/>
  <c r="S42" i="38"/>
  <c r="M43" i="38"/>
  <c r="O43" i="38"/>
  <c r="P43" i="38"/>
  <c r="Q43" i="38"/>
  <c r="R43" i="38"/>
  <c r="S43" i="38"/>
  <c r="T43" i="38"/>
  <c r="U43" i="38"/>
  <c r="M45" i="38"/>
  <c r="O45" i="38"/>
  <c r="P45" i="38"/>
  <c r="Q45" i="38"/>
  <c r="R45" i="38"/>
  <c r="S45" i="38"/>
  <c r="T45" i="38"/>
  <c r="U45" i="38"/>
  <c r="M47" i="38"/>
  <c r="N47" i="38"/>
  <c r="O47" i="38"/>
  <c r="P47" i="38"/>
  <c r="Q47" i="38"/>
  <c r="R47" i="38"/>
  <c r="U47" i="38"/>
  <c r="M48" i="38"/>
  <c r="N48" i="38"/>
  <c r="O48" i="38"/>
  <c r="P48" i="38"/>
  <c r="Q48" i="38"/>
  <c r="R48" i="38"/>
  <c r="U48" i="38"/>
  <c r="N49" i="38"/>
  <c r="O49" i="38"/>
  <c r="Q49" i="38"/>
  <c r="R49" i="38"/>
  <c r="S49" i="38"/>
  <c r="T49" i="38"/>
  <c r="U49" i="38"/>
  <c r="M50" i="38"/>
  <c r="O50" i="38"/>
  <c r="P50" i="38"/>
  <c r="Q50" i="38"/>
  <c r="R50" i="38"/>
  <c r="S50" i="38"/>
  <c r="T50" i="38"/>
  <c r="U50" i="38"/>
  <c r="M51" i="38"/>
  <c r="O51" i="38"/>
  <c r="P51" i="38"/>
  <c r="Q51" i="38"/>
  <c r="R51" i="38"/>
  <c r="S51" i="38"/>
  <c r="T51" i="38"/>
  <c r="U51" i="38"/>
  <c r="M52" i="38"/>
  <c r="O52" i="38"/>
  <c r="P52" i="38"/>
  <c r="Q52" i="38"/>
  <c r="R52" i="38"/>
  <c r="S52" i="38"/>
  <c r="U52" i="38"/>
  <c r="M53" i="38"/>
  <c r="P53" i="38"/>
  <c r="Q53" i="38"/>
  <c r="R53" i="38"/>
  <c r="S53" i="38"/>
  <c r="U53" i="38"/>
  <c r="M54" i="38"/>
  <c r="P54" i="38"/>
  <c r="Q54" i="38"/>
  <c r="R54" i="38"/>
  <c r="S54" i="38"/>
  <c r="T54" i="38"/>
  <c r="U54" i="38"/>
  <c r="M55" i="38"/>
  <c r="O55" i="38"/>
  <c r="P55" i="38"/>
  <c r="Q55" i="38"/>
  <c r="R55" i="38"/>
  <c r="S55" i="38"/>
  <c r="T55" i="38"/>
  <c r="U55" i="38"/>
  <c r="M56" i="38"/>
  <c r="P56" i="38"/>
  <c r="Q56" i="38"/>
  <c r="R56" i="38"/>
  <c r="S56" i="38"/>
  <c r="T56" i="38"/>
  <c r="U56" i="38"/>
  <c r="M57" i="38"/>
  <c r="O57" i="38"/>
  <c r="P57" i="38"/>
  <c r="Q57" i="38"/>
  <c r="R57" i="38"/>
  <c r="S57" i="38"/>
  <c r="T57" i="38"/>
  <c r="U57" i="38"/>
  <c r="M58" i="38"/>
  <c r="N58" i="38"/>
  <c r="O58" i="38"/>
  <c r="P58" i="38"/>
  <c r="Q58" i="38"/>
  <c r="R58" i="38"/>
  <c r="S58" i="38"/>
  <c r="U58" i="38"/>
  <c r="M59" i="38"/>
  <c r="O59" i="38"/>
  <c r="P59" i="38"/>
  <c r="Q59" i="38"/>
  <c r="R59" i="38"/>
  <c r="S59" i="38"/>
  <c r="T59" i="38"/>
  <c r="U59" i="38"/>
  <c r="M60" i="38"/>
  <c r="N60" i="38"/>
  <c r="O60" i="38"/>
  <c r="P60" i="38"/>
  <c r="Q60" i="38"/>
  <c r="R60" i="38"/>
  <c r="S60" i="38"/>
  <c r="U60" i="38"/>
  <c r="N61" i="38"/>
  <c r="O61" i="38"/>
  <c r="P61" i="38"/>
  <c r="Q61" i="38"/>
  <c r="R61" i="38"/>
  <c r="S61" i="38"/>
  <c r="T61" i="38"/>
  <c r="U61" i="38"/>
  <c r="N62" i="38"/>
  <c r="O62" i="38"/>
  <c r="P62" i="38"/>
  <c r="Q62" i="38"/>
  <c r="R62" i="38"/>
  <c r="S62" i="38"/>
  <c r="T62" i="38"/>
  <c r="U62" i="38"/>
  <c r="N63" i="38"/>
  <c r="O63" i="38"/>
  <c r="P63" i="38"/>
  <c r="Q63" i="38"/>
  <c r="R63" i="38"/>
  <c r="S63" i="38"/>
  <c r="T63" i="38"/>
  <c r="U63" i="38"/>
  <c r="N64" i="38"/>
  <c r="O64" i="38"/>
  <c r="P64" i="38"/>
  <c r="Q64" i="38"/>
  <c r="R64" i="38"/>
  <c r="S64" i="38"/>
  <c r="T64" i="38"/>
  <c r="U64" i="38"/>
  <c r="M65" i="38"/>
  <c r="N65" i="38"/>
  <c r="O65" i="38"/>
  <c r="P65" i="38"/>
  <c r="Q65" i="38"/>
  <c r="R65" i="38"/>
  <c r="T65" i="38"/>
  <c r="U65" i="38"/>
  <c r="M66" i="38"/>
  <c r="O66" i="38"/>
  <c r="P66" i="38"/>
  <c r="Q66" i="38"/>
  <c r="R66" i="38"/>
  <c r="S66" i="38"/>
  <c r="T66" i="38"/>
  <c r="U66" i="38"/>
  <c r="N67" i="38"/>
  <c r="O67" i="38"/>
  <c r="P67" i="38"/>
  <c r="Q67" i="38"/>
  <c r="R67" i="38"/>
  <c r="S67" i="38"/>
  <c r="T67" i="38"/>
  <c r="U67" i="38"/>
  <c r="O68" i="38"/>
  <c r="P68" i="38"/>
  <c r="Q68" i="38"/>
  <c r="R68" i="38"/>
  <c r="S68" i="38"/>
  <c r="T68" i="38"/>
  <c r="U68" i="38"/>
  <c r="N69" i="38"/>
  <c r="O69" i="38"/>
  <c r="P69" i="38"/>
  <c r="Q69" i="38"/>
  <c r="R69" i="38"/>
  <c r="S69" i="38"/>
  <c r="T69" i="38"/>
  <c r="U69" i="38"/>
  <c r="M70" i="38"/>
  <c r="O70" i="38"/>
  <c r="P70" i="38"/>
  <c r="Q70" i="38"/>
  <c r="R70" i="38"/>
  <c r="S70" i="38"/>
  <c r="T70" i="38"/>
  <c r="U70" i="38"/>
  <c r="O71" i="38"/>
  <c r="P71" i="38"/>
  <c r="Q71" i="38"/>
  <c r="R71" i="38"/>
  <c r="S71" i="38"/>
  <c r="T71" i="38"/>
  <c r="U71" i="38"/>
  <c r="O72" i="38"/>
  <c r="P72" i="38"/>
  <c r="Q72" i="38"/>
  <c r="R72" i="38"/>
  <c r="S72" i="38"/>
  <c r="T72" i="38"/>
  <c r="U72" i="38"/>
  <c r="N73" i="38"/>
  <c r="O73" i="38"/>
  <c r="P73" i="38"/>
  <c r="Q73" i="38"/>
  <c r="R73" i="38"/>
  <c r="S73" i="38"/>
  <c r="T73" i="38"/>
  <c r="U73" i="38"/>
  <c r="M74" i="38"/>
  <c r="O74" i="38"/>
  <c r="P74" i="38"/>
  <c r="R74" i="38"/>
  <c r="S74" i="38"/>
  <c r="T74" i="38"/>
  <c r="U74" i="38"/>
  <c r="N75" i="38"/>
  <c r="O75" i="38"/>
  <c r="Q75" i="38"/>
  <c r="R75" i="38"/>
  <c r="S75" i="38"/>
  <c r="T75" i="38"/>
  <c r="U75" i="38"/>
  <c r="M76" i="38"/>
  <c r="N76" i="38"/>
  <c r="O76" i="38"/>
  <c r="P76" i="38"/>
  <c r="Q76" i="38"/>
  <c r="R76" i="38"/>
  <c r="T76" i="38"/>
  <c r="U76" i="38"/>
  <c r="N77" i="38"/>
  <c r="O77" i="38"/>
  <c r="P77" i="38"/>
  <c r="Q77" i="38"/>
  <c r="R77" i="38"/>
  <c r="S77" i="38"/>
  <c r="U77" i="38"/>
  <c r="N78" i="38"/>
  <c r="O78" i="38"/>
  <c r="P78" i="38"/>
  <c r="Q78" i="38"/>
  <c r="R78" i="38"/>
  <c r="S78" i="38"/>
  <c r="T78" i="38"/>
  <c r="U78" i="38"/>
  <c r="N79" i="38"/>
  <c r="O79" i="38"/>
  <c r="P79" i="38"/>
  <c r="Q79" i="38"/>
  <c r="R79" i="38"/>
  <c r="U79" i="38"/>
  <c r="M80" i="38"/>
  <c r="O80" i="38"/>
  <c r="R80" i="38"/>
  <c r="S80" i="38"/>
  <c r="U80" i="38"/>
  <c r="M81" i="38"/>
  <c r="O81" i="38"/>
  <c r="R81" i="38"/>
  <c r="U81" i="38"/>
  <c r="O82" i="38"/>
  <c r="P82" i="38"/>
  <c r="Q82" i="38"/>
  <c r="R82" i="38"/>
  <c r="S82" i="38"/>
  <c r="T82" i="38"/>
  <c r="U82" i="38"/>
  <c r="M83" i="38"/>
  <c r="N83" i="38"/>
  <c r="O83" i="38"/>
  <c r="P83" i="38"/>
  <c r="Q83" i="38"/>
  <c r="R83" i="38"/>
  <c r="T83" i="38"/>
  <c r="U83" i="38"/>
  <c r="M84" i="38"/>
  <c r="N84" i="38"/>
  <c r="O84" i="38"/>
  <c r="P84" i="38"/>
  <c r="Q84" i="38"/>
  <c r="R84" i="38"/>
  <c r="T84" i="38"/>
  <c r="U84" i="38"/>
  <c r="N85" i="38"/>
  <c r="O85" i="38"/>
  <c r="P85" i="38"/>
  <c r="Q85" i="38"/>
  <c r="R85" i="38"/>
  <c r="S85" i="38"/>
  <c r="T85" i="38"/>
  <c r="U85" i="38"/>
  <c r="M86" i="38"/>
  <c r="O86" i="38"/>
  <c r="Q86" i="38"/>
  <c r="R86" i="38"/>
  <c r="S86" i="38"/>
  <c r="T86" i="38"/>
  <c r="U86" i="38"/>
  <c r="O87" i="38"/>
  <c r="P87" i="38"/>
  <c r="Q87" i="38"/>
  <c r="R87" i="38"/>
  <c r="S87" i="38"/>
  <c r="T87" i="38"/>
  <c r="U87" i="38"/>
  <c r="N88" i="38"/>
  <c r="O88" i="38"/>
  <c r="P88" i="38"/>
  <c r="Q88" i="38"/>
  <c r="R88" i="38"/>
  <c r="S88" i="38"/>
  <c r="T88" i="38"/>
  <c r="U88" i="38"/>
  <c r="M89" i="38"/>
  <c r="N89" i="38"/>
  <c r="O89" i="38"/>
  <c r="P89" i="38"/>
  <c r="Q89" i="38"/>
  <c r="R89" i="38"/>
  <c r="T89" i="38"/>
  <c r="U89" i="38"/>
  <c r="M90" i="38"/>
  <c r="O90" i="38"/>
  <c r="Q90" i="38"/>
  <c r="R90" i="38"/>
  <c r="S90" i="38"/>
  <c r="T90" i="38"/>
  <c r="U90" i="38"/>
  <c r="M91" i="38"/>
  <c r="N91" i="38"/>
  <c r="O91" i="38"/>
  <c r="P91" i="38"/>
  <c r="Q91" i="38"/>
  <c r="R91" i="38"/>
  <c r="S91" i="38"/>
  <c r="U91" i="38"/>
  <c r="N92" i="38"/>
  <c r="O92" i="38"/>
  <c r="P92" i="38"/>
  <c r="Q92" i="38"/>
  <c r="R92" i="38"/>
  <c r="S92" i="38"/>
  <c r="T92" i="38"/>
  <c r="U92" i="38"/>
  <c r="O93" i="38"/>
  <c r="P93" i="38"/>
  <c r="Q93" i="38"/>
  <c r="R93" i="38"/>
  <c r="S93" i="38"/>
  <c r="T93" i="38"/>
  <c r="U93" i="38"/>
  <c r="M94" i="38"/>
  <c r="O94" i="38"/>
  <c r="P94" i="38"/>
  <c r="Q94" i="38"/>
  <c r="R94" i="38"/>
  <c r="S94" i="38"/>
  <c r="T94" i="38"/>
  <c r="U94" i="38"/>
  <c r="N95" i="38"/>
  <c r="O95" i="38"/>
  <c r="P95" i="38"/>
  <c r="Q95" i="38"/>
  <c r="R95" i="38"/>
  <c r="S95" i="38"/>
  <c r="T95" i="38"/>
  <c r="U95" i="38"/>
  <c r="O96" i="38"/>
  <c r="P96" i="38"/>
  <c r="Q96" i="38"/>
  <c r="R96" i="38"/>
  <c r="S96" i="38"/>
  <c r="T96" i="38"/>
  <c r="U96" i="38"/>
  <c r="O97" i="38"/>
  <c r="Q97" i="38"/>
  <c r="R97" i="38"/>
  <c r="S97" i="38"/>
  <c r="T97" i="38"/>
  <c r="U97" i="38"/>
  <c r="M98" i="38"/>
  <c r="N98" i="38"/>
  <c r="O98" i="38"/>
  <c r="P98" i="38"/>
  <c r="Q98" i="38"/>
  <c r="R98" i="38"/>
  <c r="T98" i="38"/>
  <c r="U98" i="38"/>
  <c r="M99" i="38"/>
  <c r="O99" i="38"/>
  <c r="Q99" i="38"/>
  <c r="R99" i="38"/>
  <c r="S99" i="38"/>
  <c r="T99" i="38"/>
  <c r="U99" i="38"/>
  <c r="M100" i="38"/>
  <c r="N100" i="38"/>
  <c r="O100" i="38"/>
  <c r="P100" i="38"/>
  <c r="Q100" i="38"/>
  <c r="R100" i="38"/>
  <c r="T100" i="38"/>
  <c r="U100" i="38"/>
  <c r="O101" i="38"/>
  <c r="Q101" i="38"/>
  <c r="R101" i="38"/>
  <c r="S101" i="38"/>
  <c r="T101" i="38"/>
  <c r="U101" i="38"/>
  <c r="M102" i="38"/>
  <c r="N102" i="38"/>
  <c r="O102" i="38"/>
  <c r="P102" i="38"/>
  <c r="Q102" i="38"/>
  <c r="R102" i="38"/>
  <c r="T102" i="38"/>
  <c r="U102" i="38"/>
  <c r="M103" i="38"/>
  <c r="O103" i="38"/>
  <c r="P103" i="38"/>
  <c r="Q103" i="38"/>
  <c r="R103" i="38"/>
  <c r="S103" i="38"/>
  <c r="T103" i="38"/>
  <c r="U103" i="38"/>
  <c r="N104" i="38"/>
  <c r="O104" i="38"/>
  <c r="P104" i="38"/>
  <c r="Q104" i="38"/>
  <c r="R104" i="38"/>
  <c r="S104" i="38"/>
  <c r="T104" i="38"/>
  <c r="U104" i="38"/>
  <c r="G7" i="22"/>
  <c r="H7" i="22"/>
  <c r="I7" i="22"/>
  <c r="J7" i="22"/>
  <c r="K7" i="22"/>
  <c r="M7" i="22"/>
  <c r="N7" i="22"/>
  <c r="G8" i="22"/>
  <c r="H8" i="22"/>
  <c r="I8" i="22"/>
  <c r="J8" i="22"/>
  <c r="K8" i="22"/>
  <c r="L8" i="22"/>
  <c r="M8" i="22"/>
  <c r="N8" i="22"/>
  <c r="G9" i="22"/>
  <c r="H9" i="22"/>
  <c r="I9" i="22"/>
  <c r="J9" i="22"/>
  <c r="K9" i="22"/>
  <c r="L9" i="22"/>
  <c r="M9" i="22"/>
  <c r="N9" i="22"/>
  <c r="G10" i="22"/>
  <c r="H10" i="22"/>
  <c r="I10" i="22"/>
  <c r="J10" i="22"/>
  <c r="K10" i="22"/>
  <c r="L10" i="22"/>
  <c r="M10" i="22"/>
  <c r="N10" i="22"/>
  <c r="G11" i="22"/>
  <c r="H11" i="22"/>
  <c r="I11" i="22"/>
  <c r="J11" i="22"/>
  <c r="K11" i="22"/>
  <c r="L11" i="22"/>
  <c r="M11" i="22"/>
  <c r="N11" i="22"/>
  <c r="G12" i="22"/>
  <c r="H12" i="22"/>
  <c r="I12" i="22"/>
  <c r="J12" i="22"/>
  <c r="K12" i="22"/>
  <c r="M12" i="22"/>
  <c r="N12" i="22"/>
  <c r="G13" i="22"/>
  <c r="H13" i="22"/>
  <c r="I13" i="22"/>
  <c r="J13" i="22"/>
  <c r="K13" i="22"/>
  <c r="M13" i="22"/>
  <c r="N13" i="22"/>
  <c r="G14" i="22"/>
  <c r="H14" i="22"/>
  <c r="I14" i="22"/>
  <c r="J14" i="22"/>
  <c r="K14" i="22"/>
  <c r="L14" i="22"/>
  <c r="M14" i="22"/>
  <c r="N14" i="22"/>
  <c r="G15" i="22"/>
  <c r="H15" i="22"/>
  <c r="I15" i="22"/>
  <c r="J15" i="22"/>
  <c r="K15" i="22"/>
  <c r="L15" i="22"/>
  <c r="M15" i="22"/>
  <c r="N15" i="22"/>
  <c r="G16" i="22"/>
  <c r="H16" i="22"/>
  <c r="I16" i="22"/>
  <c r="J16" i="22"/>
  <c r="K16" i="22"/>
  <c r="L16" i="22"/>
  <c r="M16" i="22"/>
  <c r="N16" i="22"/>
  <c r="G17" i="22"/>
  <c r="H17" i="22"/>
  <c r="I17" i="22"/>
  <c r="J17" i="22"/>
  <c r="K17" i="22"/>
  <c r="L17" i="22"/>
  <c r="M17" i="22"/>
  <c r="N17" i="22"/>
  <c r="G18" i="22"/>
  <c r="H18" i="22"/>
  <c r="I18" i="22"/>
  <c r="J18" i="22"/>
  <c r="K18" i="22"/>
  <c r="L18" i="22"/>
  <c r="M18" i="22"/>
  <c r="N18" i="22"/>
  <c r="G19" i="22"/>
  <c r="H19" i="22"/>
  <c r="I19" i="22"/>
  <c r="J19" i="22"/>
  <c r="K19" i="22"/>
  <c r="L19" i="22"/>
  <c r="M19" i="22"/>
  <c r="N19" i="22"/>
  <c r="G20" i="22"/>
  <c r="H20" i="22"/>
  <c r="I20" i="22"/>
  <c r="J20" i="22"/>
  <c r="K20" i="22"/>
  <c r="L20" i="22"/>
  <c r="M20" i="22"/>
  <c r="N20" i="22"/>
  <c r="G21" i="22"/>
  <c r="H21" i="22"/>
  <c r="I21" i="22"/>
  <c r="J21" i="22"/>
  <c r="K21" i="22"/>
  <c r="L21" i="22"/>
  <c r="M21" i="22"/>
  <c r="N21" i="22"/>
  <c r="G22" i="22"/>
  <c r="H22" i="22"/>
  <c r="I22" i="22"/>
  <c r="J22" i="22"/>
  <c r="K22" i="22"/>
  <c r="L22" i="22"/>
  <c r="M22" i="22"/>
  <c r="N22" i="22"/>
  <c r="G23" i="22"/>
  <c r="H23" i="22"/>
  <c r="I23" i="22"/>
  <c r="J23" i="22"/>
  <c r="K23" i="22"/>
  <c r="L23" i="22"/>
  <c r="M23" i="22"/>
  <c r="N23" i="22"/>
  <c r="G24" i="22"/>
  <c r="H24" i="22"/>
  <c r="I24" i="22"/>
  <c r="J24" i="22"/>
  <c r="K24" i="22"/>
  <c r="L24" i="22"/>
  <c r="M24" i="22"/>
  <c r="N24" i="22"/>
  <c r="G25" i="22"/>
  <c r="H25" i="22"/>
  <c r="I25" i="22"/>
  <c r="J25" i="22"/>
  <c r="K25" i="22"/>
  <c r="L25" i="22"/>
  <c r="M25" i="22"/>
  <c r="N25" i="22"/>
  <c r="G26" i="22"/>
  <c r="H26" i="22"/>
  <c r="I26" i="22"/>
  <c r="J26" i="22"/>
  <c r="K26" i="22"/>
  <c r="L26" i="22"/>
  <c r="M26" i="22"/>
  <c r="N26" i="22"/>
  <c r="G27" i="22"/>
  <c r="H27" i="22"/>
  <c r="I27" i="22"/>
  <c r="J27" i="22"/>
  <c r="K27" i="22"/>
  <c r="L27" i="22"/>
  <c r="M27" i="22"/>
  <c r="N27" i="22"/>
  <c r="G28" i="22"/>
  <c r="H28" i="22"/>
  <c r="I28" i="22"/>
  <c r="J28" i="22"/>
  <c r="K28" i="22"/>
  <c r="L28" i="22"/>
  <c r="M28" i="22"/>
  <c r="N28" i="22"/>
  <c r="G29" i="22"/>
  <c r="H29" i="22"/>
  <c r="I29" i="22"/>
  <c r="J29" i="22"/>
  <c r="K29" i="22"/>
  <c r="L29" i="22"/>
  <c r="M29" i="22"/>
  <c r="N29" i="22"/>
  <c r="G30" i="22"/>
  <c r="H30" i="22"/>
  <c r="I30" i="22"/>
  <c r="J30" i="22"/>
  <c r="K30" i="22"/>
  <c r="L30" i="22"/>
  <c r="M30" i="22"/>
  <c r="N30" i="22"/>
  <c r="G31" i="22"/>
  <c r="H31" i="22"/>
  <c r="I31" i="22"/>
  <c r="J31" i="22"/>
  <c r="K31" i="22"/>
  <c r="L31" i="22"/>
  <c r="M31" i="22"/>
  <c r="N31" i="22"/>
  <c r="G32" i="22"/>
  <c r="H32" i="22"/>
  <c r="I32" i="22"/>
  <c r="J32" i="22"/>
  <c r="K32" i="22"/>
  <c r="L32" i="22"/>
  <c r="M32" i="22"/>
  <c r="N32" i="22"/>
  <c r="G33" i="22"/>
  <c r="H33" i="22"/>
  <c r="I33" i="22"/>
  <c r="J33" i="22"/>
  <c r="K33" i="22"/>
  <c r="L33" i="22"/>
  <c r="M33" i="22"/>
  <c r="N33" i="22"/>
  <c r="G34" i="22"/>
  <c r="H34" i="22"/>
  <c r="I34" i="22"/>
  <c r="J34" i="22"/>
  <c r="K34" i="22"/>
  <c r="L34" i="22"/>
  <c r="M34" i="22"/>
  <c r="N34" i="22"/>
  <c r="G35" i="22"/>
  <c r="H35" i="22"/>
  <c r="I35" i="22"/>
  <c r="J35" i="22"/>
  <c r="K35" i="22"/>
  <c r="L35" i="22"/>
  <c r="M35" i="22"/>
  <c r="N35" i="22"/>
  <c r="G36" i="22"/>
  <c r="H36" i="22"/>
  <c r="I36" i="22"/>
  <c r="J36" i="22"/>
  <c r="K36" i="22"/>
  <c r="L36" i="22"/>
  <c r="M36" i="22"/>
  <c r="N36" i="22"/>
  <c r="G37" i="22"/>
  <c r="H37" i="22"/>
  <c r="I37" i="22"/>
  <c r="J37" i="22"/>
  <c r="K37" i="22"/>
  <c r="L37" i="22"/>
  <c r="M37" i="22"/>
  <c r="N37" i="22"/>
  <c r="G38" i="22"/>
  <c r="H38" i="22"/>
  <c r="I38" i="22"/>
  <c r="J38" i="22"/>
  <c r="K38" i="22"/>
  <c r="L38" i="22"/>
  <c r="M38" i="22"/>
  <c r="N38" i="22"/>
  <c r="G39" i="22"/>
  <c r="H39" i="22"/>
  <c r="I39" i="22"/>
  <c r="J39" i="22"/>
  <c r="K39" i="22"/>
  <c r="M39" i="22"/>
  <c r="N39" i="22"/>
  <c r="F40" i="22"/>
  <c r="H40" i="22"/>
  <c r="I40" i="22"/>
  <c r="J40" i="22"/>
  <c r="K40" i="22"/>
  <c r="L40" i="22"/>
  <c r="M40" i="22"/>
  <c r="N40" i="22"/>
  <c r="F41" i="22"/>
  <c r="I41" i="22"/>
  <c r="J41" i="22"/>
  <c r="K41" i="22"/>
  <c r="L41" i="22"/>
  <c r="M41" i="22"/>
  <c r="N41" i="22"/>
  <c r="F42" i="22"/>
  <c r="G42" i="22"/>
  <c r="H42" i="22"/>
  <c r="I42" i="22"/>
  <c r="J42" i="22"/>
  <c r="K42" i="22"/>
  <c r="L42" i="22"/>
  <c r="F43" i="22"/>
  <c r="H43" i="22"/>
  <c r="I43" i="22"/>
  <c r="J43" i="22"/>
  <c r="K43" i="22"/>
  <c r="L43" i="22"/>
  <c r="M43" i="22"/>
  <c r="N43" i="22"/>
  <c r="F45" i="22"/>
  <c r="H45" i="22"/>
  <c r="I45" i="22"/>
  <c r="J45" i="22"/>
  <c r="K45" i="22"/>
  <c r="L45" i="22"/>
  <c r="M45" i="22"/>
  <c r="N45" i="22"/>
  <c r="F47" i="22"/>
  <c r="G47" i="22"/>
  <c r="H47" i="22"/>
  <c r="I47" i="22"/>
  <c r="J47" i="22"/>
  <c r="K47" i="22"/>
  <c r="N47" i="22"/>
  <c r="F48" i="22"/>
  <c r="G48" i="22"/>
  <c r="H48" i="22"/>
  <c r="I48" i="22"/>
  <c r="J48" i="22"/>
  <c r="K48" i="22"/>
  <c r="N48" i="22"/>
  <c r="G49" i="22"/>
  <c r="H49" i="22"/>
  <c r="J49" i="22"/>
  <c r="K49" i="22"/>
  <c r="L49" i="22"/>
  <c r="M49" i="22"/>
  <c r="N49" i="22"/>
  <c r="F50" i="22"/>
  <c r="H50" i="22"/>
  <c r="I50" i="22"/>
  <c r="J50" i="22"/>
  <c r="K50" i="22"/>
  <c r="L50" i="22"/>
  <c r="M50" i="22"/>
  <c r="N50" i="22"/>
  <c r="F51" i="22"/>
  <c r="H51" i="22"/>
  <c r="I51" i="22"/>
  <c r="J51" i="22"/>
  <c r="K51" i="22"/>
  <c r="L51" i="22"/>
  <c r="M51" i="22"/>
  <c r="N51" i="22"/>
  <c r="F52" i="22"/>
  <c r="H52" i="22"/>
  <c r="I52" i="22"/>
  <c r="J52" i="22"/>
  <c r="K52" i="22"/>
  <c r="L52" i="22"/>
  <c r="N52" i="22"/>
  <c r="F53" i="22"/>
  <c r="I53" i="22"/>
  <c r="J53" i="22"/>
  <c r="K53" i="22"/>
  <c r="L53" i="22"/>
  <c r="N53" i="22"/>
  <c r="F54" i="22"/>
  <c r="I54" i="22"/>
  <c r="J54" i="22"/>
  <c r="K54" i="22"/>
  <c r="L54" i="22"/>
  <c r="M54" i="22"/>
  <c r="N54" i="22"/>
  <c r="F55" i="22"/>
  <c r="H55" i="22"/>
  <c r="I55" i="22"/>
  <c r="J55" i="22"/>
  <c r="K55" i="22"/>
  <c r="L55" i="22"/>
  <c r="M55" i="22"/>
  <c r="N55" i="22"/>
  <c r="F56" i="22"/>
  <c r="I56" i="22"/>
  <c r="J56" i="22"/>
  <c r="K56" i="22"/>
  <c r="L56" i="22"/>
  <c r="M56" i="22"/>
  <c r="N56" i="22"/>
  <c r="F57" i="22"/>
  <c r="H57" i="22"/>
  <c r="I57" i="22"/>
  <c r="J57" i="22"/>
  <c r="K57" i="22"/>
  <c r="L57" i="22"/>
  <c r="M57" i="22"/>
  <c r="N57" i="22"/>
  <c r="F58" i="22"/>
  <c r="G58" i="22"/>
  <c r="H58" i="22"/>
  <c r="I58" i="22"/>
  <c r="J58" i="22"/>
  <c r="K58" i="22"/>
  <c r="L58" i="22"/>
  <c r="N58" i="22"/>
  <c r="F59" i="22"/>
  <c r="H59" i="22"/>
  <c r="I59" i="22"/>
  <c r="J59" i="22"/>
  <c r="K59" i="22"/>
  <c r="L59" i="22"/>
  <c r="M59" i="22"/>
  <c r="N59" i="22"/>
  <c r="F60" i="22"/>
  <c r="G60" i="22"/>
  <c r="H60" i="22"/>
  <c r="I60" i="22"/>
  <c r="J60" i="22"/>
  <c r="K60" i="22"/>
  <c r="L60" i="22"/>
  <c r="N60" i="22"/>
  <c r="G61" i="22"/>
  <c r="H61" i="22"/>
  <c r="I61" i="22"/>
  <c r="J61" i="22"/>
  <c r="K61" i="22"/>
  <c r="L61" i="22"/>
  <c r="M61" i="22"/>
  <c r="N61" i="22"/>
  <c r="G62" i="22"/>
  <c r="H62" i="22"/>
  <c r="I62" i="22"/>
  <c r="J62" i="22"/>
  <c r="K62" i="22"/>
  <c r="L62" i="22"/>
  <c r="M62" i="22"/>
  <c r="N62" i="22"/>
  <c r="G63" i="22"/>
  <c r="H63" i="22"/>
  <c r="I63" i="22"/>
  <c r="J63" i="22"/>
  <c r="K63" i="22"/>
  <c r="L63" i="22"/>
  <c r="M63" i="22"/>
  <c r="N63" i="22"/>
  <c r="G64" i="22"/>
  <c r="H64" i="22"/>
  <c r="I64" i="22"/>
  <c r="J64" i="22"/>
  <c r="K64" i="22"/>
  <c r="L64" i="22"/>
  <c r="M64" i="22"/>
  <c r="N64" i="22"/>
  <c r="F65" i="22"/>
  <c r="G65" i="22"/>
  <c r="H65" i="22"/>
  <c r="I65" i="22"/>
  <c r="J65" i="22"/>
  <c r="K65" i="22"/>
  <c r="M65" i="22"/>
  <c r="N65" i="22"/>
  <c r="F66" i="22"/>
  <c r="H66" i="22"/>
  <c r="I66" i="22"/>
  <c r="J66" i="22"/>
  <c r="K66" i="22"/>
  <c r="L66" i="22"/>
  <c r="M66" i="22"/>
  <c r="N66" i="22"/>
  <c r="G67" i="22"/>
  <c r="H67" i="22"/>
  <c r="I67" i="22"/>
  <c r="J67" i="22"/>
  <c r="K67" i="22"/>
  <c r="L67" i="22"/>
  <c r="M67" i="22"/>
  <c r="N67" i="22"/>
  <c r="H68" i="22"/>
  <c r="I68" i="22"/>
  <c r="J68" i="22"/>
  <c r="K68" i="22"/>
  <c r="L68" i="22"/>
  <c r="M68" i="22"/>
  <c r="N68" i="22"/>
  <c r="G69" i="22"/>
  <c r="H69" i="22"/>
  <c r="I69" i="22"/>
  <c r="J69" i="22"/>
  <c r="K69" i="22"/>
  <c r="L69" i="22"/>
  <c r="M69" i="22"/>
  <c r="N69" i="22"/>
  <c r="F70" i="22"/>
  <c r="H70" i="22"/>
  <c r="I70" i="22"/>
  <c r="J70" i="22"/>
  <c r="K70" i="22"/>
  <c r="L70" i="22"/>
  <c r="M70" i="22"/>
  <c r="N70" i="22"/>
  <c r="H71" i="22"/>
  <c r="I71" i="22"/>
  <c r="J71" i="22"/>
  <c r="K71" i="22"/>
  <c r="L71" i="22"/>
  <c r="M71" i="22"/>
  <c r="N71" i="22"/>
  <c r="H72" i="22"/>
  <c r="I72" i="22"/>
  <c r="J72" i="22"/>
  <c r="K72" i="22"/>
  <c r="L72" i="22"/>
  <c r="M72" i="22"/>
  <c r="N72" i="22"/>
  <c r="G73" i="22"/>
  <c r="H73" i="22"/>
  <c r="I73" i="22"/>
  <c r="J73" i="22"/>
  <c r="K73" i="22"/>
  <c r="L73" i="22"/>
  <c r="M73" i="22"/>
  <c r="N73" i="22"/>
  <c r="F74" i="22"/>
  <c r="H74" i="22"/>
  <c r="I74" i="22"/>
  <c r="K74" i="22"/>
  <c r="L74" i="22"/>
  <c r="M74" i="22"/>
  <c r="N74" i="22"/>
  <c r="G75" i="22"/>
  <c r="H75" i="22"/>
  <c r="J75" i="22"/>
  <c r="K75" i="22"/>
  <c r="L75" i="22"/>
  <c r="M75" i="22"/>
  <c r="N75" i="22"/>
  <c r="F76" i="22"/>
  <c r="G76" i="22"/>
  <c r="H76" i="22"/>
  <c r="I76" i="22"/>
  <c r="J76" i="22"/>
  <c r="K76" i="22"/>
  <c r="M76" i="22"/>
  <c r="N76" i="22"/>
  <c r="G77" i="22"/>
  <c r="H77" i="22"/>
  <c r="I77" i="22"/>
  <c r="J77" i="22"/>
  <c r="K77" i="22"/>
  <c r="L77" i="22"/>
  <c r="N77" i="22"/>
  <c r="G78" i="22"/>
  <c r="H78" i="22"/>
  <c r="I78" i="22"/>
  <c r="J78" i="22"/>
  <c r="K78" i="22"/>
  <c r="L78" i="22"/>
  <c r="M78" i="22"/>
  <c r="N78" i="22"/>
  <c r="G79" i="22"/>
  <c r="H79" i="22"/>
  <c r="I79" i="22"/>
  <c r="J79" i="22"/>
  <c r="K79" i="22"/>
  <c r="N79" i="22"/>
  <c r="F80" i="22"/>
  <c r="H80" i="22"/>
  <c r="K80" i="22"/>
  <c r="L80" i="22"/>
  <c r="N80" i="22"/>
  <c r="F81" i="22"/>
  <c r="H81" i="22"/>
  <c r="K81" i="22"/>
  <c r="N81" i="22"/>
  <c r="H82" i="22"/>
  <c r="I82" i="22"/>
  <c r="J82" i="22"/>
  <c r="K82" i="22"/>
  <c r="L82" i="22"/>
  <c r="M82" i="22"/>
  <c r="N82" i="22"/>
  <c r="F83" i="22"/>
  <c r="G83" i="22"/>
  <c r="H83" i="22"/>
  <c r="I83" i="22"/>
  <c r="J83" i="22"/>
  <c r="K83" i="22"/>
  <c r="M83" i="22"/>
  <c r="N83" i="22"/>
  <c r="F84" i="22"/>
  <c r="G84" i="22"/>
  <c r="H84" i="22"/>
  <c r="I84" i="22"/>
  <c r="J84" i="22"/>
  <c r="K84" i="22"/>
  <c r="M84" i="22"/>
  <c r="N84" i="22"/>
  <c r="G85" i="22"/>
  <c r="H85" i="22"/>
  <c r="I85" i="22"/>
  <c r="J85" i="22"/>
  <c r="K85" i="22"/>
  <c r="L85" i="22"/>
  <c r="M85" i="22"/>
  <c r="N85" i="22"/>
  <c r="F86" i="22"/>
  <c r="H86" i="22"/>
  <c r="J86" i="22"/>
  <c r="K86" i="22"/>
  <c r="L86" i="22"/>
  <c r="M86" i="22"/>
  <c r="N86" i="22"/>
  <c r="H87" i="22"/>
  <c r="I87" i="22"/>
  <c r="J87" i="22"/>
  <c r="K87" i="22"/>
  <c r="L87" i="22"/>
  <c r="M87" i="22"/>
  <c r="N87" i="22"/>
  <c r="G88" i="22"/>
  <c r="H88" i="22"/>
  <c r="I88" i="22"/>
  <c r="J88" i="22"/>
  <c r="K88" i="22"/>
  <c r="L88" i="22"/>
  <c r="M88" i="22"/>
  <c r="N88" i="22"/>
  <c r="F89" i="22"/>
  <c r="G89" i="22"/>
  <c r="H89" i="22"/>
  <c r="I89" i="22"/>
  <c r="J89" i="22"/>
  <c r="K89" i="22"/>
  <c r="M89" i="22"/>
  <c r="N89" i="22"/>
  <c r="F90" i="22"/>
  <c r="H90" i="22"/>
  <c r="J90" i="22"/>
  <c r="K90" i="22"/>
  <c r="L90" i="22"/>
  <c r="M90" i="22"/>
  <c r="N90" i="22"/>
  <c r="F91" i="22"/>
  <c r="G91" i="22"/>
  <c r="H91" i="22"/>
  <c r="I91" i="22"/>
  <c r="J91" i="22"/>
  <c r="K91" i="22"/>
  <c r="L91" i="22"/>
  <c r="N91" i="22"/>
  <c r="G92" i="22"/>
  <c r="H92" i="22"/>
  <c r="I92" i="22"/>
  <c r="J92" i="22"/>
  <c r="K92" i="22"/>
  <c r="L92" i="22"/>
  <c r="M92" i="22"/>
  <c r="N92" i="22"/>
  <c r="H93" i="22"/>
  <c r="I93" i="22"/>
  <c r="J93" i="22"/>
  <c r="K93" i="22"/>
  <c r="L93" i="22"/>
  <c r="M93" i="22"/>
  <c r="N93" i="22"/>
  <c r="F94" i="22"/>
  <c r="H94" i="22"/>
  <c r="I94" i="22"/>
  <c r="J94" i="22"/>
  <c r="K94" i="22"/>
  <c r="L94" i="22"/>
  <c r="M94" i="22"/>
  <c r="N94" i="22"/>
  <c r="G95" i="22"/>
  <c r="H95" i="22"/>
  <c r="I95" i="22"/>
  <c r="J95" i="22"/>
  <c r="K95" i="22"/>
  <c r="L95" i="22"/>
  <c r="M95" i="22"/>
  <c r="N95" i="22"/>
  <c r="H96" i="22"/>
  <c r="I96" i="22"/>
  <c r="J96" i="22"/>
  <c r="K96" i="22"/>
  <c r="L96" i="22"/>
  <c r="M96" i="22"/>
  <c r="N96" i="22"/>
  <c r="H97" i="22"/>
  <c r="J97" i="22"/>
  <c r="K97" i="22"/>
  <c r="L97" i="22"/>
  <c r="M97" i="22"/>
  <c r="N97" i="22"/>
  <c r="F98" i="22"/>
  <c r="G98" i="22"/>
  <c r="H98" i="22"/>
  <c r="I98" i="22"/>
  <c r="J98" i="22"/>
  <c r="K98" i="22"/>
  <c r="M98" i="22"/>
  <c r="N98" i="22"/>
  <c r="F99" i="22"/>
  <c r="H99" i="22"/>
  <c r="J99" i="22"/>
  <c r="K99" i="22"/>
  <c r="L99" i="22"/>
  <c r="M99" i="22"/>
  <c r="N99" i="22"/>
  <c r="F100" i="22"/>
  <c r="G100" i="22"/>
  <c r="H100" i="22"/>
  <c r="I100" i="22"/>
  <c r="J100" i="22"/>
  <c r="K100" i="22"/>
  <c r="M100" i="22"/>
  <c r="N100" i="22"/>
  <c r="H101" i="22"/>
  <c r="J101" i="22"/>
  <c r="K101" i="22"/>
  <c r="L101" i="22"/>
  <c r="M101" i="22"/>
  <c r="N101" i="22"/>
  <c r="F102" i="22"/>
  <c r="G102" i="22"/>
  <c r="H102" i="22"/>
  <c r="I102" i="22"/>
  <c r="J102" i="22"/>
  <c r="K102" i="22"/>
  <c r="M102" i="22"/>
  <c r="N102" i="22"/>
  <c r="F103" i="22"/>
  <c r="H103" i="22"/>
  <c r="I103" i="22"/>
  <c r="J103" i="22"/>
  <c r="K103" i="22"/>
  <c r="L103" i="22"/>
  <c r="M103" i="22"/>
  <c r="N103" i="22"/>
  <c r="G104" i="22"/>
  <c r="H104" i="22"/>
  <c r="I104" i="22"/>
  <c r="J104" i="22"/>
  <c r="K104" i="22"/>
  <c r="L104" i="22"/>
  <c r="M104" i="22"/>
  <c r="N104" i="22"/>
  <c r="N6" i="22"/>
  <c r="M6" i="22"/>
  <c r="L6" i="22"/>
  <c r="K6" i="22"/>
  <c r="J6" i="22"/>
  <c r="I6" i="22"/>
  <c r="H6" i="22"/>
  <c r="G6" i="22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I41" i="31" s="1"/>
  <c r="V41" i="4"/>
  <c r="U41" i="4"/>
  <c r="T41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S22" i="42" s="1"/>
  <c r="Y22" i="4"/>
  <c r="X22" i="4"/>
  <c r="W22" i="4"/>
  <c r="V22" i="4"/>
  <c r="U22" i="4"/>
  <c r="T22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I14" i="31" s="1"/>
  <c r="V14" i="4"/>
  <c r="U14" i="4"/>
  <c r="T14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P12" i="41" s="1"/>
  <c r="V12" i="6"/>
  <c r="U12" i="6"/>
  <c r="T12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AK32" i="8"/>
  <c r="AJ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AK27" i="8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AK25" i="8"/>
  <c r="AJ25" i="8"/>
  <c r="AI25" i="8"/>
  <c r="AH25" i="8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AK26" i="10"/>
  <c r="AJ26" i="10"/>
  <c r="AI26" i="10"/>
  <c r="AH26" i="10"/>
  <c r="AG26" i="10"/>
  <c r="AF26" i="10"/>
  <c r="AE26" i="10"/>
  <c r="AD26" i="10"/>
  <c r="AC26" i="10"/>
  <c r="AB26" i="10"/>
  <c r="AA26" i="10"/>
  <c r="Z26" i="10"/>
  <c r="Y26" i="10"/>
  <c r="X26" i="10"/>
  <c r="W26" i="10"/>
  <c r="V26" i="10"/>
  <c r="U26" i="10"/>
  <c r="T26" i="10"/>
  <c r="AK25" i="10"/>
  <c r="AJ25" i="10"/>
  <c r="AI25" i="10"/>
  <c r="AH25" i="10"/>
  <c r="AG25" i="10"/>
  <c r="AF25" i="10"/>
  <c r="AE25" i="10"/>
  <c r="AD25" i="10"/>
  <c r="AC25" i="10"/>
  <c r="AB25" i="10"/>
  <c r="AA25" i="10"/>
  <c r="Z25" i="10"/>
  <c r="Y25" i="10"/>
  <c r="X25" i="10"/>
  <c r="W25" i="10"/>
  <c r="V25" i="10"/>
  <c r="U25" i="10"/>
  <c r="T25" i="10"/>
  <c r="AK24" i="10"/>
  <c r="AJ24" i="10"/>
  <c r="AI24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AK23" i="10"/>
  <c r="AJ23" i="10"/>
  <c r="AI23" i="10"/>
  <c r="AH23" i="10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U23" i="10"/>
  <c r="T23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AK19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AK18" i="10"/>
  <c r="AJ18" i="10"/>
  <c r="AI18" i="10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AK17" i="10"/>
  <c r="AJ17" i="10"/>
  <c r="AI17" i="10"/>
  <c r="AH17" i="10"/>
  <c r="AG17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AK16" i="10"/>
  <c r="AJ16" i="10"/>
  <c r="AI16" i="10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AK15" i="10"/>
  <c r="AJ15" i="10"/>
  <c r="AI15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AK12" i="10"/>
  <c r="AJ12" i="10"/>
  <c r="AI12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AK11" i="10"/>
  <c r="AJ11" i="10"/>
  <c r="AI11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AK8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AK7" i="10"/>
  <c r="AJ7" i="10"/>
  <c r="AI7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AK69" i="12"/>
  <c r="AJ69" i="12"/>
  <c r="AI69" i="12"/>
  <c r="AH69" i="12"/>
  <c r="AG69" i="12"/>
  <c r="AF69" i="12"/>
  <c r="AE69" i="12"/>
  <c r="AD69" i="12"/>
  <c r="AC69" i="12"/>
  <c r="AB69" i="12"/>
  <c r="AA69" i="12"/>
  <c r="Z69" i="12"/>
  <c r="Y69" i="12"/>
  <c r="X69" i="12"/>
  <c r="W69" i="12"/>
  <c r="V69" i="12"/>
  <c r="U69" i="12"/>
  <c r="T69" i="12"/>
  <c r="AK68" i="12"/>
  <c r="AJ68" i="12"/>
  <c r="AI68" i="12"/>
  <c r="AH68" i="12"/>
  <c r="AG68" i="12"/>
  <c r="AF68" i="12"/>
  <c r="AE68" i="12"/>
  <c r="AD68" i="12"/>
  <c r="AC68" i="12"/>
  <c r="AB68" i="12"/>
  <c r="AA68" i="12"/>
  <c r="Z68" i="12"/>
  <c r="Y68" i="12"/>
  <c r="X68" i="12"/>
  <c r="W68" i="12"/>
  <c r="V68" i="12"/>
  <c r="U68" i="12"/>
  <c r="T68" i="12"/>
  <c r="AK67" i="12"/>
  <c r="AJ67" i="12"/>
  <c r="AI67" i="12"/>
  <c r="AH67" i="12"/>
  <c r="AG67" i="12"/>
  <c r="AF67" i="12"/>
  <c r="AE67" i="12"/>
  <c r="AD67" i="12"/>
  <c r="AC67" i="12"/>
  <c r="AB67" i="12"/>
  <c r="AA67" i="12"/>
  <c r="Z67" i="12"/>
  <c r="Y67" i="12"/>
  <c r="X67" i="12"/>
  <c r="W67" i="12"/>
  <c r="V67" i="12"/>
  <c r="U67" i="12"/>
  <c r="T67" i="12"/>
  <c r="AK66" i="12"/>
  <c r="AJ66" i="12"/>
  <c r="AI66" i="12"/>
  <c r="AH66" i="12"/>
  <c r="AG66" i="12"/>
  <c r="AF66" i="12"/>
  <c r="AE66" i="12"/>
  <c r="AD66" i="12"/>
  <c r="AC66" i="12"/>
  <c r="AB66" i="12"/>
  <c r="AA66" i="12"/>
  <c r="Z66" i="12"/>
  <c r="Y66" i="12"/>
  <c r="X66" i="12"/>
  <c r="W66" i="12"/>
  <c r="V66" i="12"/>
  <c r="U66" i="12"/>
  <c r="T66" i="12"/>
  <c r="AK65" i="12"/>
  <c r="AJ65" i="12"/>
  <c r="AI65" i="12"/>
  <c r="AH65" i="12"/>
  <c r="AG65" i="12"/>
  <c r="AF65" i="12"/>
  <c r="AE65" i="12"/>
  <c r="AD65" i="12"/>
  <c r="AC65" i="12"/>
  <c r="AB65" i="12"/>
  <c r="AA65" i="12"/>
  <c r="Z65" i="12"/>
  <c r="Y65" i="12"/>
  <c r="X65" i="12"/>
  <c r="W65" i="12"/>
  <c r="V65" i="12"/>
  <c r="U65" i="12"/>
  <c r="T65" i="12"/>
  <c r="AK64" i="12"/>
  <c r="AJ64" i="12"/>
  <c r="AI64" i="12"/>
  <c r="AH64" i="12"/>
  <c r="AG64" i="12"/>
  <c r="AF64" i="12"/>
  <c r="AE64" i="12"/>
  <c r="AD64" i="12"/>
  <c r="AC64" i="12"/>
  <c r="AB64" i="12"/>
  <c r="AA64" i="12"/>
  <c r="Z64" i="12"/>
  <c r="Y64" i="12"/>
  <c r="X64" i="12"/>
  <c r="W64" i="12"/>
  <c r="V64" i="12"/>
  <c r="U64" i="12"/>
  <c r="T64" i="12"/>
  <c r="AK63" i="12"/>
  <c r="AJ63" i="12"/>
  <c r="AI63" i="12"/>
  <c r="AH63" i="12"/>
  <c r="AG63" i="12"/>
  <c r="AF63" i="12"/>
  <c r="AE63" i="12"/>
  <c r="AD63" i="12"/>
  <c r="AC63" i="12"/>
  <c r="AB63" i="12"/>
  <c r="AA63" i="12"/>
  <c r="Z63" i="12"/>
  <c r="Y63" i="12"/>
  <c r="X63" i="12"/>
  <c r="W63" i="12"/>
  <c r="V63" i="12"/>
  <c r="U63" i="12"/>
  <c r="T63" i="12"/>
  <c r="AK62" i="12"/>
  <c r="AJ62" i="12"/>
  <c r="AI62" i="12"/>
  <c r="AH62" i="12"/>
  <c r="AG62" i="12"/>
  <c r="AF62" i="12"/>
  <c r="AE62" i="12"/>
  <c r="AD62" i="12"/>
  <c r="AC62" i="12"/>
  <c r="AB62" i="12"/>
  <c r="AA62" i="12"/>
  <c r="Z62" i="12"/>
  <c r="Y62" i="12"/>
  <c r="X62" i="12"/>
  <c r="W62" i="12"/>
  <c r="V62" i="12"/>
  <c r="U62" i="12"/>
  <c r="T62" i="12"/>
  <c r="AK61" i="12"/>
  <c r="AJ61" i="12"/>
  <c r="AI61" i="12"/>
  <c r="AH61" i="12"/>
  <c r="AG61" i="12"/>
  <c r="AF61" i="12"/>
  <c r="AE61" i="12"/>
  <c r="AD61" i="12"/>
  <c r="AC61" i="12"/>
  <c r="AB61" i="12"/>
  <c r="AA61" i="12"/>
  <c r="Z61" i="12"/>
  <c r="Y61" i="12"/>
  <c r="X61" i="12"/>
  <c r="W61" i="12"/>
  <c r="V61" i="12"/>
  <c r="U61" i="12"/>
  <c r="T61" i="12"/>
  <c r="AK60" i="12"/>
  <c r="AJ60" i="12"/>
  <c r="AI60" i="12"/>
  <c r="AH60" i="12"/>
  <c r="AG60" i="12"/>
  <c r="AF60" i="12"/>
  <c r="AE60" i="12"/>
  <c r="AD60" i="12"/>
  <c r="AC60" i="12"/>
  <c r="AB60" i="12"/>
  <c r="AA60" i="12"/>
  <c r="Z60" i="12"/>
  <c r="Y60" i="12"/>
  <c r="X60" i="12"/>
  <c r="W60" i="12"/>
  <c r="V60" i="12"/>
  <c r="U60" i="12"/>
  <c r="T60" i="12"/>
  <c r="AK59" i="12"/>
  <c r="AJ59" i="12"/>
  <c r="AI59" i="12"/>
  <c r="AH59" i="12"/>
  <c r="AG59" i="12"/>
  <c r="AF59" i="12"/>
  <c r="AE59" i="12"/>
  <c r="AD59" i="12"/>
  <c r="AC59" i="12"/>
  <c r="AB59" i="12"/>
  <c r="AA59" i="12"/>
  <c r="Z59" i="12"/>
  <c r="Y59" i="12"/>
  <c r="X59" i="12"/>
  <c r="W59" i="12"/>
  <c r="V59" i="12"/>
  <c r="U59" i="12"/>
  <c r="T59" i="12"/>
  <c r="AK58" i="12"/>
  <c r="AJ58" i="12"/>
  <c r="AI58" i="12"/>
  <c r="AH58" i="12"/>
  <c r="AG58" i="12"/>
  <c r="AF58" i="12"/>
  <c r="AE58" i="12"/>
  <c r="AD58" i="12"/>
  <c r="AC58" i="12"/>
  <c r="AB58" i="12"/>
  <c r="AA58" i="12"/>
  <c r="Z58" i="12"/>
  <c r="Y58" i="12"/>
  <c r="X58" i="12"/>
  <c r="W58" i="12"/>
  <c r="V58" i="12"/>
  <c r="U58" i="12"/>
  <c r="T58" i="12"/>
  <c r="AK57" i="12"/>
  <c r="AJ57" i="12"/>
  <c r="AI57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AK54" i="12"/>
  <c r="AJ54" i="12"/>
  <c r="AI54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AK53" i="12"/>
  <c r="AJ53" i="12"/>
  <c r="AI53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AK52" i="12"/>
  <c r="AJ52" i="12"/>
  <c r="AI52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AK50" i="12"/>
  <c r="AJ50" i="12"/>
  <c r="AI50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AK49" i="12"/>
  <c r="AJ49" i="12"/>
  <c r="AI49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AK48" i="12"/>
  <c r="AJ48" i="12"/>
  <c r="AI48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AK47" i="12"/>
  <c r="AJ47" i="12"/>
  <c r="AI47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AK46" i="12"/>
  <c r="AJ46" i="12"/>
  <c r="AI46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AK45" i="12"/>
  <c r="AJ45" i="12"/>
  <c r="AI45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AK44" i="12"/>
  <c r="AJ44" i="12"/>
  <c r="AI44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AK43" i="12"/>
  <c r="AJ43" i="12"/>
  <c r="AI43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AK42" i="12"/>
  <c r="AJ42" i="12"/>
  <c r="AI42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AK41" i="12"/>
  <c r="AJ41" i="12"/>
  <c r="AI41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AK40" i="12"/>
  <c r="AJ40" i="12"/>
  <c r="AI40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AK39" i="12"/>
  <c r="AJ39" i="12"/>
  <c r="AI39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AK38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AK37" i="12"/>
  <c r="AJ37" i="12"/>
  <c r="AI37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AK36" i="12"/>
  <c r="AJ36" i="12"/>
  <c r="AI36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AK35" i="12"/>
  <c r="AJ35" i="12"/>
  <c r="AI35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AK34" i="12"/>
  <c r="AJ34" i="12"/>
  <c r="AI34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AK33" i="12"/>
  <c r="AJ33" i="12"/>
  <c r="AI33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AK32" i="12"/>
  <c r="AJ32" i="12"/>
  <c r="AI32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AK31" i="12"/>
  <c r="AJ31" i="12"/>
  <c r="AI31" i="12"/>
  <c r="AH31" i="12"/>
  <c r="AG31" i="12"/>
  <c r="AF31" i="12"/>
  <c r="AE31" i="12"/>
  <c r="AD31" i="12"/>
  <c r="AC31" i="12"/>
  <c r="AB31" i="12"/>
  <c r="AA31" i="12"/>
  <c r="Z31" i="12"/>
  <c r="Y31" i="12"/>
  <c r="X31" i="12"/>
  <c r="W31" i="12"/>
  <c r="V31" i="12"/>
  <c r="U31" i="12"/>
  <c r="T31" i="12"/>
  <c r="AK30" i="12"/>
  <c r="AJ30" i="12"/>
  <c r="AI30" i="12"/>
  <c r="AH30" i="12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AK29" i="12"/>
  <c r="AJ29" i="12"/>
  <c r="AI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AK28" i="12"/>
  <c r="AJ28" i="12"/>
  <c r="AI28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AK27" i="12"/>
  <c r="AJ27" i="12"/>
  <c r="AI27" i="12"/>
  <c r="AH27" i="12"/>
  <c r="AG27" i="12"/>
  <c r="AF27" i="12"/>
  <c r="AE27" i="12"/>
  <c r="AD27" i="12"/>
  <c r="AC27" i="12"/>
  <c r="AB27" i="12"/>
  <c r="AA27" i="12"/>
  <c r="Z27" i="12"/>
  <c r="Y27" i="12"/>
  <c r="X27" i="12"/>
  <c r="W27" i="12"/>
  <c r="V27" i="12"/>
  <c r="U27" i="12"/>
  <c r="T27" i="12"/>
  <c r="AK26" i="12"/>
  <c r="AJ26" i="12"/>
  <c r="AI26" i="12"/>
  <c r="AH26" i="12"/>
  <c r="AG26" i="12"/>
  <c r="AF26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AK25" i="12"/>
  <c r="AJ25" i="12"/>
  <c r="AI25" i="12"/>
  <c r="AH25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AK24" i="12"/>
  <c r="AJ24" i="12"/>
  <c r="AI24" i="12"/>
  <c r="AH24" i="12"/>
  <c r="AG24" i="12"/>
  <c r="AF24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AK23" i="12"/>
  <c r="AJ23" i="12"/>
  <c r="AI23" i="12"/>
  <c r="AH23" i="12"/>
  <c r="AG23" i="12"/>
  <c r="AF23" i="12"/>
  <c r="AE23" i="12"/>
  <c r="AD23" i="12"/>
  <c r="AC23" i="12"/>
  <c r="AB23" i="12"/>
  <c r="AA23" i="12"/>
  <c r="Z23" i="12"/>
  <c r="Y23" i="12"/>
  <c r="X23" i="12"/>
  <c r="W23" i="12"/>
  <c r="V23" i="12"/>
  <c r="U23" i="12"/>
  <c r="T23" i="12"/>
  <c r="AK22" i="12"/>
  <c r="AJ22" i="12"/>
  <c r="AI22" i="12"/>
  <c r="AH22" i="12"/>
  <c r="AG22" i="12"/>
  <c r="AF22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AK21" i="12"/>
  <c r="AJ21" i="12"/>
  <c r="AI21" i="12"/>
  <c r="AH21" i="12"/>
  <c r="AG21" i="12"/>
  <c r="AF21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AK20" i="12"/>
  <c r="AJ20" i="12"/>
  <c r="AI20" i="12"/>
  <c r="AH20" i="12"/>
  <c r="AG20" i="12"/>
  <c r="AF20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AK19" i="12"/>
  <c r="AJ19" i="12"/>
  <c r="AI19" i="12"/>
  <c r="AH19" i="12"/>
  <c r="AG19" i="12"/>
  <c r="AF19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AK18" i="12"/>
  <c r="AJ18" i="12"/>
  <c r="AI18" i="12"/>
  <c r="AH18" i="12"/>
  <c r="AG18" i="12"/>
  <c r="AF18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AK16" i="12"/>
  <c r="AJ16" i="12"/>
  <c r="AI16" i="12"/>
  <c r="AH16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AK15" i="12"/>
  <c r="AJ15" i="12"/>
  <c r="AI15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AK14" i="12"/>
  <c r="AJ14" i="12"/>
  <c r="AI14" i="12"/>
  <c r="AH14" i="12"/>
  <c r="AG14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AK13" i="12"/>
  <c r="AJ13" i="12"/>
  <c r="AI13" i="12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AK12" i="12"/>
  <c r="AJ12" i="12"/>
  <c r="AI12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AK11" i="12"/>
  <c r="AJ11" i="12"/>
  <c r="AI11" i="12"/>
  <c r="AH11" i="12"/>
  <c r="AG11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AK10" i="12"/>
  <c r="AJ10" i="12"/>
  <c r="AI10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AK9" i="12"/>
  <c r="AJ9" i="12"/>
  <c r="AI9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AK7" i="12"/>
  <c r="AJ7" i="12"/>
  <c r="AI7" i="12"/>
  <c r="AH7" i="12"/>
  <c r="AG7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AK15" i="14"/>
  <c r="AJ15" i="14"/>
  <c r="AI15" i="14"/>
  <c r="AH15" i="14"/>
  <c r="AG15" i="14"/>
  <c r="AF15" i="14"/>
  <c r="AE15" i="14"/>
  <c r="AD15" i="14"/>
  <c r="AC15" i="14"/>
  <c r="AB15" i="14"/>
  <c r="AA15" i="14"/>
  <c r="Z15" i="14"/>
  <c r="Y15" i="14"/>
  <c r="X15" i="14"/>
  <c r="W15" i="14"/>
  <c r="V15" i="14"/>
  <c r="U15" i="14"/>
  <c r="T15" i="14"/>
  <c r="AK14" i="14"/>
  <c r="AJ14" i="14"/>
  <c r="AI14" i="14"/>
  <c r="AH14" i="14"/>
  <c r="AG14" i="14"/>
  <c r="AF14" i="14"/>
  <c r="AE14" i="14"/>
  <c r="AD14" i="14"/>
  <c r="AC14" i="14"/>
  <c r="AB14" i="14"/>
  <c r="AA14" i="14"/>
  <c r="Z14" i="14"/>
  <c r="Y14" i="14"/>
  <c r="X14" i="14"/>
  <c r="W14" i="14"/>
  <c r="V14" i="14"/>
  <c r="U14" i="14"/>
  <c r="T14" i="14"/>
  <c r="AK13" i="14"/>
  <c r="AJ13" i="14"/>
  <c r="AI13" i="14"/>
  <c r="AH13" i="14"/>
  <c r="AG13" i="14"/>
  <c r="AF13" i="14"/>
  <c r="AE13" i="14"/>
  <c r="AD13" i="14"/>
  <c r="AC13" i="14"/>
  <c r="AB13" i="14"/>
  <c r="AA13" i="14"/>
  <c r="Z13" i="14"/>
  <c r="Y13" i="14"/>
  <c r="X13" i="14"/>
  <c r="W13" i="14"/>
  <c r="V13" i="14"/>
  <c r="U13" i="14"/>
  <c r="T13" i="14"/>
  <c r="AK12" i="14"/>
  <c r="AJ12" i="14"/>
  <c r="AI12" i="14"/>
  <c r="AH12" i="14"/>
  <c r="AG12" i="14"/>
  <c r="AF12" i="14"/>
  <c r="AE12" i="14"/>
  <c r="AD12" i="14"/>
  <c r="AC12" i="14"/>
  <c r="AB12" i="14"/>
  <c r="AA12" i="14"/>
  <c r="Z12" i="14"/>
  <c r="Y12" i="14"/>
  <c r="X12" i="14"/>
  <c r="W12" i="14"/>
  <c r="V12" i="14"/>
  <c r="U12" i="14"/>
  <c r="T12" i="14"/>
  <c r="AK11" i="14"/>
  <c r="AJ11" i="14"/>
  <c r="AI11" i="14"/>
  <c r="AH11" i="14"/>
  <c r="AG11" i="14"/>
  <c r="AF11" i="14"/>
  <c r="AE11" i="14"/>
  <c r="AD11" i="14"/>
  <c r="AC11" i="14"/>
  <c r="AB11" i="14"/>
  <c r="AA11" i="14"/>
  <c r="Z11" i="14"/>
  <c r="Y11" i="14"/>
  <c r="X11" i="14"/>
  <c r="W11" i="14"/>
  <c r="V11" i="14"/>
  <c r="U11" i="14"/>
  <c r="T11" i="14"/>
  <c r="AK10" i="14"/>
  <c r="AJ10" i="14"/>
  <c r="AI10" i="14"/>
  <c r="AH10" i="14"/>
  <c r="AG10" i="14"/>
  <c r="AF10" i="14"/>
  <c r="AE10" i="14"/>
  <c r="AD10" i="14"/>
  <c r="AC10" i="14"/>
  <c r="AB10" i="14"/>
  <c r="AA10" i="14"/>
  <c r="Z10" i="14"/>
  <c r="Y10" i="14"/>
  <c r="X10" i="14"/>
  <c r="W10" i="14"/>
  <c r="V10" i="14"/>
  <c r="U10" i="14"/>
  <c r="T10" i="14"/>
  <c r="AK9" i="14"/>
  <c r="AJ9" i="14"/>
  <c r="AI9" i="14"/>
  <c r="AH9" i="14"/>
  <c r="AG9" i="14"/>
  <c r="AF9" i="14"/>
  <c r="AE9" i="14"/>
  <c r="AD9" i="14"/>
  <c r="AC9" i="14"/>
  <c r="AB9" i="14"/>
  <c r="AA9" i="14"/>
  <c r="Z9" i="14"/>
  <c r="Y9" i="14"/>
  <c r="X9" i="14"/>
  <c r="W9" i="14"/>
  <c r="V9" i="14"/>
  <c r="U9" i="14"/>
  <c r="T9" i="14"/>
  <c r="AK8" i="14"/>
  <c r="AJ8" i="14"/>
  <c r="AI8" i="14"/>
  <c r="AH8" i="14"/>
  <c r="AG8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AK6" i="14"/>
  <c r="AJ6" i="14"/>
  <c r="AI6" i="14"/>
  <c r="AH6" i="14"/>
  <c r="AG6" i="14"/>
  <c r="AF6" i="14"/>
  <c r="AE6" i="14"/>
  <c r="AD6" i="14"/>
  <c r="AC6" i="14"/>
  <c r="AB6" i="14"/>
  <c r="AA6" i="14"/>
  <c r="Z6" i="14"/>
  <c r="Y6" i="14"/>
  <c r="X6" i="14"/>
  <c r="W6" i="14"/>
  <c r="V6" i="14"/>
  <c r="U6" i="14"/>
  <c r="T6" i="14"/>
  <c r="AK23" i="16"/>
  <c r="AJ23" i="16"/>
  <c r="AI23" i="16"/>
  <c r="AH23" i="16"/>
  <c r="AG23" i="16"/>
  <c r="AF23" i="16"/>
  <c r="AE23" i="16"/>
  <c r="AD23" i="16"/>
  <c r="AC23" i="16"/>
  <c r="AB23" i="16"/>
  <c r="AA23" i="16"/>
  <c r="Z23" i="16"/>
  <c r="Y23" i="16"/>
  <c r="X23" i="16"/>
  <c r="W23" i="16"/>
  <c r="V23" i="16"/>
  <c r="U23" i="16"/>
  <c r="T23" i="16"/>
  <c r="AK22" i="16"/>
  <c r="AJ22" i="16"/>
  <c r="AI22" i="16"/>
  <c r="AH22" i="16"/>
  <c r="AG22" i="16"/>
  <c r="AF22" i="16"/>
  <c r="AE22" i="16"/>
  <c r="AD22" i="16"/>
  <c r="AC22" i="16"/>
  <c r="AB22" i="16"/>
  <c r="AA22" i="16"/>
  <c r="Z22" i="16"/>
  <c r="Y22" i="16"/>
  <c r="X22" i="16"/>
  <c r="W22" i="16"/>
  <c r="V22" i="16"/>
  <c r="U22" i="16"/>
  <c r="T22" i="16"/>
  <c r="AK21" i="16"/>
  <c r="AJ21" i="16"/>
  <c r="AI21" i="16"/>
  <c r="AH21" i="16"/>
  <c r="AG21" i="16"/>
  <c r="AF21" i="16"/>
  <c r="AE21" i="16"/>
  <c r="AD21" i="16"/>
  <c r="AC21" i="16"/>
  <c r="AB21" i="16"/>
  <c r="AA21" i="16"/>
  <c r="Z21" i="16"/>
  <c r="Y21" i="16"/>
  <c r="X21" i="16"/>
  <c r="W21" i="16"/>
  <c r="V21" i="16"/>
  <c r="U21" i="16"/>
  <c r="T21" i="16"/>
  <c r="AK20" i="16"/>
  <c r="AJ20" i="16"/>
  <c r="AI20" i="16"/>
  <c r="AH20" i="16"/>
  <c r="AG20" i="16"/>
  <c r="AF20" i="16"/>
  <c r="AE20" i="16"/>
  <c r="AD20" i="16"/>
  <c r="AC20" i="16"/>
  <c r="AB20" i="16"/>
  <c r="AA20" i="16"/>
  <c r="Z20" i="16"/>
  <c r="Y20" i="16"/>
  <c r="X20" i="16"/>
  <c r="W20" i="16"/>
  <c r="V20" i="16"/>
  <c r="U20" i="16"/>
  <c r="T20" i="16"/>
  <c r="AK19" i="16"/>
  <c r="AJ19" i="16"/>
  <c r="AI19" i="16"/>
  <c r="AH19" i="16"/>
  <c r="AG19" i="16"/>
  <c r="AF19" i="16"/>
  <c r="AE19" i="16"/>
  <c r="AD19" i="16"/>
  <c r="AC19" i="16"/>
  <c r="AB19" i="16"/>
  <c r="AA19" i="16"/>
  <c r="Z19" i="16"/>
  <c r="Y19" i="16"/>
  <c r="X19" i="16"/>
  <c r="W19" i="16"/>
  <c r="V19" i="16"/>
  <c r="U19" i="16"/>
  <c r="T19" i="16"/>
  <c r="AK18" i="16"/>
  <c r="AJ18" i="16"/>
  <c r="AI18" i="16"/>
  <c r="AH18" i="16"/>
  <c r="AG18" i="16"/>
  <c r="AF18" i="16"/>
  <c r="AE18" i="16"/>
  <c r="AD18" i="16"/>
  <c r="AC18" i="16"/>
  <c r="AB18" i="16"/>
  <c r="AA18" i="16"/>
  <c r="Z18" i="16"/>
  <c r="Y18" i="16"/>
  <c r="X18" i="16"/>
  <c r="W18" i="16"/>
  <c r="V18" i="16"/>
  <c r="U18" i="16"/>
  <c r="T18" i="16"/>
  <c r="AK17" i="16"/>
  <c r="AJ17" i="16"/>
  <c r="AI17" i="16"/>
  <c r="AH17" i="16"/>
  <c r="AG17" i="16"/>
  <c r="AF17" i="16"/>
  <c r="AE17" i="16"/>
  <c r="AD17" i="16"/>
  <c r="AC17" i="16"/>
  <c r="AB17" i="16"/>
  <c r="AA17" i="16"/>
  <c r="Z17" i="16"/>
  <c r="Y17" i="16"/>
  <c r="X17" i="16"/>
  <c r="W17" i="16"/>
  <c r="V17" i="16"/>
  <c r="U17" i="16"/>
  <c r="T17" i="16"/>
  <c r="AK16" i="16"/>
  <c r="AJ16" i="16"/>
  <c r="AI16" i="16"/>
  <c r="AH16" i="16"/>
  <c r="AG16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AK15" i="16"/>
  <c r="AJ15" i="16"/>
  <c r="AI15" i="16"/>
  <c r="AH15" i="16"/>
  <c r="AG15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AK14" i="16"/>
  <c r="AJ14" i="16"/>
  <c r="AI14" i="16"/>
  <c r="AH14" i="16"/>
  <c r="AG14" i="16"/>
  <c r="AF14" i="16"/>
  <c r="AE14" i="16"/>
  <c r="AD14" i="16"/>
  <c r="AC14" i="16"/>
  <c r="AB14" i="16"/>
  <c r="AA14" i="16"/>
  <c r="Z14" i="16"/>
  <c r="Y14" i="16"/>
  <c r="X14" i="16"/>
  <c r="W14" i="16"/>
  <c r="V14" i="16"/>
  <c r="U14" i="16"/>
  <c r="T14" i="16"/>
  <c r="AK13" i="16"/>
  <c r="AJ13" i="16"/>
  <c r="AI13" i="16"/>
  <c r="AH13" i="16"/>
  <c r="AG13" i="16"/>
  <c r="AF13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AK12" i="16"/>
  <c r="AJ12" i="16"/>
  <c r="AI12" i="16"/>
  <c r="AH12" i="16"/>
  <c r="AG12" i="16"/>
  <c r="AF12" i="16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AK11" i="16"/>
  <c r="AJ11" i="16"/>
  <c r="AI11" i="16"/>
  <c r="AH11" i="16"/>
  <c r="AG11" i="16"/>
  <c r="AF11" i="16"/>
  <c r="AE11" i="16"/>
  <c r="AD11" i="16"/>
  <c r="AC11" i="16"/>
  <c r="AB11" i="16"/>
  <c r="AA11" i="16"/>
  <c r="Z11" i="16"/>
  <c r="Y11" i="16"/>
  <c r="X11" i="16"/>
  <c r="W11" i="16"/>
  <c r="V11" i="16"/>
  <c r="U11" i="16"/>
  <c r="T11" i="16"/>
  <c r="AK10" i="16"/>
  <c r="AJ10" i="16"/>
  <c r="AI10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AK9" i="16"/>
  <c r="AJ9" i="16"/>
  <c r="AI9" i="16"/>
  <c r="AH9" i="16"/>
  <c r="AG9" i="16"/>
  <c r="AF9" i="16"/>
  <c r="AE9" i="16"/>
  <c r="AD9" i="16"/>
  <c r="AC9" i="16"/>
  <c r="AB9" i="16"/>
  <c r="AA9" i="16"/>
  <c r="Z9" i="16"/>
  <c r="Y9" i="16"/>
  <c r="X9" i="16"/>
  <c r="W9" i="16"/>
  <c r="V9" i="16"/>
  <c r="U9" i="16"/>
  <c r="T9" i="16"/>
  <c r="AK8" i="16"/>
  <c r="AJ8" i="16"/>
  <c r="AI8" i="16"/>
  <c r="AH8" i="16"/>
  <c r="AG8" i="16"/>
  <c r="AF8" i="16"/>
  <c r="AE8" i="16"/>
  <c r="AD8" i="16"/>
  <c r="AC8" i="16"/>
  <c r="AB8" i="16"/>
  <c r="AA8" i="16"/>
  <c r="Z8" i="16"/>
  <c r="Y8" i="16"/>
  <c r="X8" i="16"/>
  <c r="W8" i="16"/>
  <c r="V8" i="16"/>
  <c r="U8" i="16"/>
  <c r="T8" i="16"/>
  <c r="AK7" i="16"/>
  <c r="AJ7" i="16"/>
  <c r="AI7" i="16"/>
  <c r="AH7" i="16"/>
  <c r="AG7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AK29" i="17"/>
  <c r="AJ29" i="17"/>
  <c r="AI29" i="17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AK28" i="17"/>
  <c r="AJ28" i="17"/>
  <c r="AI28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AK27" i="17"/>
  <c r="AJ27" i="17"/>
  <c r="AI27" i="17"/>
  <c r="AH27" i="17"/>
  <c r="AG27" i="17"/>
  <c r="AF27" i="17"/>
  <c r="AE27" i="17"/>
  <c r="AD27" i="17"/>
  <c r="AC27" i="17"/>
  <c r="AB27" i="17"/>
  <c r="AA27" i="17"/>
  <c r="Z27" i="17"/>
  <c r="Y27" i="17"/>
  <c r="X27" i="17"/>
  <c r="W27" i="17"/>
  <c r="V27" i="17"/>
  <c r="U27" i="17"/>
  <c r="T27" i="17"/>
  <c r="AK26" i="17"/>
  <c r="AJ26" i="17"/>
  <c r="AI26" i="17"/>
  <c r="AH26" i="17"/>
  <c r="AG26" i="17"/>
  <c r="AF26" i="17"/>
  <c r="AE26" i="17"/>
  <c r="AD26" i="17"/>
  <c r="AC26" i="17"/>
  <c r="AB26" i="17"/>
  <c r="AA26" i="17"/>
  <c r="Z26" i="17"/>
  <c r="Y26" i="17"/>
  <c r="X26" i="17"/>
  <c r="W26" i="17"/>
  <c r="V26" i="17"/>
  <c r="U26" i="17"/>
  <c r="T26" i="17"/>
  <c r="AK25" i="17"/>
  <c r="AJ25" i="17"/>
  <c r="AI25" i="17"/>
  <c r="AH25" i="17"/>
  <c r="AG25" i="17"/>
  <c r="AF25" i="17"/>
  <c r="AE25" i="17"/>
  <c r="AD25" i="17"/>
  <c r="AC25" i="17"/>
  <c r="AB25" i="17"/>
  <c r="AA25" i="17"/>
  <c r="Z25" i="17"/>
  <c r="Y25" i="17"/>
  <c r="X25" i="17"/>
  <c r="W25" i="17"/>
  <c r="V25" i="17"/>
  <c r="U25" i="17"/>
  <c r="T25" i="17"/>
  <c r="AK24" i="17"/>
  <c r="AJ24" i="17"/>
  <c r="AI24" i="17"/>
  <c r="AH24" i="17"/>
  <c r="AG24" i="17"/>
  <c r="AF24" i="17"/>
  <c r="AE24" i="17"/>
  <c r="AD24" i="17"/>
  <c r="AC24" i="17"/>
  <c r="AB24" i="17"/>
  <c r="AA24" i="17"/>
  <c r="Z24" i="17"/>
  <c r="Y24" i="17"/>
  <c r="X24" i="17"/>
  <c r="W24" i="17"/>
  <c r="V24" i="17"/>
  <c r="U24" i="17"/>
  <c r="T24" i="17"/>
  <c r="AK23" i="17"/>
  <c r="AJ23" i="17"/>
  <c r="AI23" i="17"/>
  <c r="AH23" i="17"/>
  <c r="AG23" i="17"/>
  <c r="AF23" i="17"/>
  <c r="AE23" i="17"/>
  <c r="AD23" i="17"/>
  <c r="AC23" i="17"/>
  <c r="AB23" i="17"/>
  <c r="AA23" i="17"/>
  <c r="Z23" i="17"/>
  <c r="Y23" i="17"/>
  <c r="X23" i="17"/>
  <c r="W23" i="17"/>
  <c r="V23" i="17"/>
  <c r="U23" i="17"/>
  <c r="T23" i="17"/>
  <c r="AK22" i="17"/>
  <c r="AJ22" i="17"/>
  <c r="AI22" i="17"/>
  <c r="AH22" i="17"/>
  <c r="AG22" i="17"/>
  <c r="AF22" i="17"/>
  <c r="AE22" i="17"/>
  <c r="AD22" i="17"/>
  <c r="AC22" i="17"/>
  <c r="AB22" i="17"/>
  <c r="AA22" i="17"/>
  <c r="Z22" i="17"/>
  <c r="Y22" i="17"/>
  <c r="X22" i="17"/>
  <c r="W22" i="17"/>
  <c r="V22" i="17"/>
  <c r="U22" i="17"/>
  <c r="T22" i="17"/>
  <c r="AK21" i="17"/>
  <c r="AJ21" i="17"/>
  <c r="AI21" i="17"/>
  <c r="AH21" i="17"/>
  <c r="AG21" i="17"/>
  <c r="AF21" i="17"/>
  <c r="AE21" i="17"/>
  <c r="AD21" i="17"/>
  <c r="AC21" i="17"/>
  <c r="AB21" i="17"/>
  <c r="AA21" i="17"/>
  <c r="Z21" i="17"/>
  <c r="Y21" i="17"/>
  <c r="X21" i="17"/>
  <c r="W21" i="17"/>
  <c r="V21" i="17"/>
  <c r="U21" i="17"/>
  <c r="T21" i="17"/>
  <c r="AK20" i="17"/>
  <c r="AJ20" i="17"/>
  <c r="AI20" i="17"/>
  <c r="AH20" i="17"/>
  <c r="AG20" i="17"/>
  <c r="AF20" i="17"/>
  <c r="AE20" i="17"/>
  <c r="AD20" i="17"/>
  <c r="AC20" i="17"/>
  <c r="AB20" i="17"/>
  <c r="AA20" i="17"/>
  <c r="Z20" i="17"/>
  <c r="Y20" i="17"/>
  <c r="X20" i="17"/>
  <c r="W20" i="17"/>
  <c r="V20" i="17"/>
  <c r="U20" i="17"/>
  <c r="T20" i="17"/>
  <c r="AK19" i="17"/>
  <c r="AJ19" i="17"/>
  <c r="AI19" i="17"/>
  <c r="AH19" i="17"/>
  <c r="AG19" i="17"/>
  <c r="AF19" i="17"/>
  <c r="AE19" i="17"/>
  <c r="AD19" i="17"/>
  <c r="AC19" i="17"/>
  <c r="AB19" i="17"/>
  <c r="AA19" i="17"/>
  <c r="Z19" i="17"/>
  <c r="Y19" i="17"/>
  <c r="X19" i="17"/>
  <c r="W19" i="17"/>
  <c r="V19" i="17"/>
  <c r="U19" i="17"/>
  <c r="T19" i="17"/>
  <c r="AK18" i="17"/>
  <c r="AJ18" i="17"/>
  <c r="AI18" i="17"/>
  <c r="AH18" i="17"/>
  <c r="AG18" i="17"/>
  <c r="AF18" i="17"/>
  <c r="AE18" i="17"/>
  <c r="AD18" i="17"/>
  <c r="AC18" i="17"/>
  <c r="AB18" i="17"/>
  <c r="AA18" i="17"/>
  <c r="Z18" i="17"/>
  <c r="Y18" i="17"/>
  <c r="X18" i="17"/>
  <c r="W18" i="17"/>
  <c r="V18" i="17"/>
  <c r="U18" i="17"/>
  <c r="T18" i="17"/>
  <c r="AK17" i="17"/>
  <c r="AJ17" i="17"/>
  <c r="AI17" i="17"/>
  <c r="AH17" i="17"/>
  <c r="AG17" i="17"/>
  <c r="AF17" i="17"/>
  <c r="AE17" i="17"/>
  <c r="AD17" i="17"/>
  <c r="AC17" i="17"/>
  <c r="AB17" i="17"/>
  <c r="AA17" i="17"/>
  <c r="Z17" i="17"/>
  <c r="Y17" i="17"/>
  <c r="X17" i="17"/>
  <c r="W17" i="17"/>
  <c r="V17" i="17"/>
  <c r="U17" i="17"/>
  <c r="T17" i="17"/>
  <c r="AK16" i="17"/>
  <c r="AJ16" i="17"/>
  <c r="AI16" i="17"/>
  <c r="AH16" i="17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AK15" i="17"/>
  <c r="AJ15" i="17"/>
  <c r="AI15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AK14" i="17"/>
  <c r="AJ14" i="17"/>
  <c r="AI14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AK13" i="17"/>
  <c r="AJ13" i="17"/>
  <c r="AI13" i="17"/>
  <c r="AH13" i="17"/>
  <c r="AG13" i="17"/>
  <c r="AF13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AK12" i="17"/>
  <c r="AJ12" i="17"/>
  <c r="AI12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AK11" i="17"/>
  <c r="AJ11" i="17"/>
  <c r="AI11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AK10" i="17"/>
  <c r="AJ10" i="17"/>
  <c r="AI10" i="17"/>
  <c r="AH10" i="17"/>
  <c r="AG10" i="17"/>
  <c r="AF10" i="17"/>
  <c r="AE10" i="17"/>
  <c r="AD10" i="17"/>
  <c r="AC10" i="17"/>
  <c r="AB10" i="17"/>
  <c r="AA10" i="17"/>
  <c r="Z10" i="17"/>
  <c r="Y10" i="17"/>
  <c r="X10" i="17"/>
  <c r="W10" i="17"/>
  <c r="V10" i="17"/>
  <c r="U10" i="17"/>
  <c r="T10" i="17"/>
  <c r="AK9" i="17"/>
  <c r="AJ9" i="17"/>
  <c r="AI9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AK8" i="17"/>
  <c r="AJ8" i="17"/>
  <c r="AI8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AK7" i="17"/>
  <c r="AJ7" i="17"/>
  <c r="AI7" i="17"/>
  <c r="AH7" i="17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AI8" i="19"/>
  <c r="AJ8" i="19"/>
  <c r="AK8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AI9" i="19"/>
  <c r="AJ9" i="19"/>
  <c r="AK9" i="19"/>
  <c r="T10" i="19"/>
  <c r="U10" i="19"/>
  <c r="V10" i="19"/>
  <c r="W10" i="19"/>
  <c r="X10" i="19"/>
  <c r="Y10" i="19"/>
  <c r="Z10" i="19"/>
  <c r="S10" i="37" s="1"/>
  <c r="AA10" i="19"/>
  <c r="AB10" i="19"/>
  <c r="AC10" i="19"/>
  <c r="AD10" i="19"/>
  <c r="AE10" i="19"/>
  <c r="AF10" i="19"/>
  <c r="AG10" i="19"/>
  <c r="AH10" i="19"/>
  <c r="AI10" i="19"/>
  <c r="AJ10" i="19"/>
  <c r="AK10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AI11" i="19"/>
  <c r="AJ11" i="19"/>
  <c r="AK11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AI6" i="19"/>
  <c r="AJ6" i="19"/>
  <c r="AK6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AI12" i="19"/>
  <c r="AJ12" i="19"/>
  <c r="AK12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AI13" i="19"/>
  <c r="AJ13" i="19"/>
  <c r="AK13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AI14" i="19"/>
  <c r="AJ14" i="19"/>
  <c r="AK14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AI15" i="19"/>
  <c r="AJ15" i="19"/>
  <c r="AK15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AI16" i="19"/>
  <c r="AJ16" i="19"/>
  <c r="AK16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AI17" i="19"/>
  <c r="AJ17" i="19"/>
  <c r="AK17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AI18" i="19"/>
  <c r="AJ18" i="19"/>
  <c r="AK18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AI20" i="19"/>
  <c r="AJ20" i="19"/>
  <c r="AK20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AI21" i="19"/>
  <c r="AJ21" i="19"/>
  <c r="AK21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AI22" i="19"/>
  <c r="AJ22" i="19"/>
  <c r="AK22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AI23" i="19"/>
  <c r="AJ23" i="19"/>
  <c r="AK23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AI24" i="19"/>
  <c r="AJ24" i="19"/>
  <c r="AK24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AI25" i="19"/>
  <c r="AJ25" i="19"/>
  <c r="AK25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AI27" i="19"/>
  <c r="AJ27" i="19"/>
  <c r="AK27" i="19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J6" i="30" s="1"/>
  <c r="W6" i="6"/>
  <c r="V6" i="6"/>
  <c r="U6" i="6"/>
  <c r="T6" i="6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AK6" i="10"/>
  <c r="AJ6" i="10"/>
  <c r="AI6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AK6" i="12"/>
  <c r="AJ6" i="12"/>
  <c r="AI6" i="12"/>
  <c r="AH6" i="12"/>
  <c r="AG6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AK7" i="14"/>
  <c r="AJ7" i="14"/>
  <c r="AI7" i="14"/>
  <c r="AH7" i="14"/>
  <c r="AG7" i="14"/>
  <c r="AF7" i="14"/>
  <c r="AE7" i="14"/>
  <c r="AD7" i="14"/>
  <c r="AC7" i="14"/>
  <c r="AB7" i="14"/>
  <c r="AA7" i="14"/>
  <c r="Z7" i="14"/>
  <c r="Y7" i="14"/>
  <c r="X7" i="14"/>
  <c r="W7" i="14"/>
  <c r="V7" i="14"/>
  <c r="U7" i="14"/>
  <c r="T7" i="14"/>
  <c r="AK6" i="16"/>
  <c r="AJ6" i="16"/>
  <c r="AI6" i="16"/>
  <c r="AH6" i="16"/>
  <c r="AG6" i="16"/>
  <c r="AF6" i="16"/>
  <c r="AE6" i="16"/>
  <c r="AD6" i="16"/>
  <c r="AC6" i="16"/>
  <c r="AB6" i="16"/>
  <c r="AA6" i="16"/>
  <c r="Z6" i="16"/>
  <c r="Y6" i="16"/>
  <c r="X6" i="16"/>
  <c r="W6" i="16"/>
  <c r="V6" i="16"/>
  <c r="U6" i="16"/>
  <c r="T6" i="16"/>
  <c r="AK6" i="17"/>
  <c r="AJ6" i="17"/>
  <c r="AI6" i="17"/>
  <c r="AH6" i="17"/>
  <c r="AG6" i="17"/>
  <c r="AF6" i="17"/>
  <c r="AE6" i="17"/>
  <c r="AD6" i="17"/>
  <c r="AC6" i="17"/>
  <c r="AB6" i="17"/>
  <c r="AA6" i="17"/>
  <c r="Z6" i="17"/>
  <c r="Y6" i="17"/>
  <c r="X6" i="17"/>
  <c r="W6" i="17"/>
  <c r="V6" i="17"/>
  <c r="U6" i="17"/>
  <c r="T6" i="17"/>
  <c r="AK7" i="19"/>
  <c r="AJ7" i="19"/>
  <c r="AI7" i="19"/>
  <c r="AH7" i="19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T7" i="19"/>
  <c r="U6" i="38"/>
  <c r="T6" i="38"/>
  <c r="S6" i="38"/>
  <c r="R6" i="38"/>
  <c r="Q6" i="38"/>
  <c r="P6" i="38"/>
  <c r="O6" i="38"/>
  <c r="N6" i="38"/>
  <c r="T39" i="21"/>
  <c r="U39" i="21"/>
  <c r="V39" i="21"/>
  <c r="W39" i="21"/>
  <c r="X39" i="21"/>
  <c r="Y39" i="21"/>
  <c r="Z39" i="21"/>
  <c r="AA39" i="21"/>
  <c r="AB39" i="21"/>
  <c r="T7" i="21"/>
  <c r="U7" i="21"/>
  <c r="V7" i="21"/>
  <c r="W7" i="21"/>
  <c r="X7" i="21"/>
  <c r="Y7" i="21"/>
  <c r="Z7" i="21"/>
  <c r="AA7" i="21"/>
  <c r="AB7" i="21"/>
  <c r="T8" i="21"/>
  <c r="U8" i="21"/>
  <c r="V8" i="21"/>
  <c r="W8" i="21"/>
  <c r="X8" i="21"/>
  <c r="Y8" i="21"/>
  <c r="Z8" i="21"/>
  <c r="AA8" i="21"/>
  <c r="AB8" i="21"/>
  <c r="T9" i="21"/>
  <c r="U9" i="21"/>
  <c r="V9" i="21"/>
  <c r="W9" i="21"/>
  <c r="X9" i="21"/>
  <c r="Y9" i="21"/>
  <c r="Z9" i="21"/>
  <c r="AA9" i="21"/>
  <c r="AB9" i="21"/>
  <c r="T10" i="21"/>
  <c r="U10" i="21"/>
  <c r="V10" i="21"/>
  <c r="W10" i="21"/>
  <c r="X10" i="21"/>
  <c r="Y10" i="21"/>
  <c r="Z10" i="21"/>
  <c r="AA10" i="21"/>
  <c r="AB10" i="21"/>
  <c r="T11" i="21"/>
  <c r="U11" i="21"/>
  <c r="V11" i="21"/>
  <c r="W11" i="21"/>
  <c r="X11" i="21"/>
  <c r="Y11" i="21"/>
  <c r="Z11" i="21"/>
  <c r="AA11" i="21"/>
  <c r="AB11" i="21"/>
  <c r="T12" i="21"/>
  <c r="U12" i="21"/>
  <c r="V12" i="21"/>
  <c r="W12" i="21"/>
  <c r="X12" i="21"/>
  <c r="Y12" i="21"/>
  <c r="Z12" i="21"/>
  <c r="AA12" i="21"/>
  <c r="AB12" i="21"/>
  <c r="T13" i="21"/>
  <c r="U13" i="21"/>
  <c r="V13" i="21"/>
  <c r="W13" i="21"/>
  <c r="X13" i="21"/>
  <c r="Y13" i="21"/>
  <c r="Z13" i="21"/>
  <c r="AA13" i="21"/>
  <c r="AB13" i="21"/>
  <c r="T16" i="21"/>
  <c r="U16" i="21"/>
  <c r="V16" i="21"/>
  <c r="W16" i="21"/>
  <c r="X16" i="21"/>
  <c r="Y16" i="21"/>
  <c r="Z16" i="21"/>
  <c r="AA16" i="21"/>
  <c r="AB16" i="21"/>
  <c r="T17" i="21"/>
  <c r="U17" i="21"/>
  <c r="V17" i="21"/>
  <c r="W17" i="21"/>
  <c r="X17" i="21"/>
  <c r="Y17" i="21"/>
  <c r="Z17" i="21"/>
  <c r="AA17" i="21"/>
  <c r="AB17" i="21"/>
  <c r="T18" i="21"/>
  <c r="U18" i="21"/>
  <c r="V18" i="21"/>
  <c r="W18" i="21"/>
  <c r="X18" i="21"/>
  <c r="Y18" i="21"/>
  <c r="Z18" i="21"/>
  <c r="AA18" i="21"/>
  <c r="AB18" i="21"/>
  <c r="T19" i="21"/>
  <c r="U19" i="21"/>
  <c r="V19" i="21"/>
  <c r="W19" i="21"/>
  <c r="X19" i="21"/>
  <c r="Y19" i="21"/>
  <c r="Z19" i="21"/>
  <c r="AA19" i="21"/>
  <c r="AB19" i="21"/>
  <c r="T20" i="21"/>
  <c r="U20" i="21"/>
  <c r="V20" i="21"/>
  <c r="W20" i="21"/>
  <c r="X20" i="21"/>
  <c r="Y20" i="21"/>
  <c r="Z20" i="21"/>
  <c r="AA20" i="21"/>
  <c r="AB20" i="21"/>
  <c r="T21" i="21"/>
  <c r="U21" i="21"/>
  <c r="V21" i="21"/>
  <c r="W21" i="21"/>
  <c r="X21" i="21"/>
  <c r="Y21" i="21"/>
  <c r="Z21" i="21"/>
  <c r="AA21" i="21"/>
  <c r="AB21" i="21"/>
  <c r="T22" i="21"/>
  <c r="U22" i="21"/>
  <c r="V22" i="21"/>
  <c r="W22" i="21"/>
  <c r="X22" i="21"/>
  <c r="Y22" i="21"/>
  <c r="Z22" i="21"/>
  <c r="AA22" i="21"/>
  <c r="AB22" i="21"/>
  <c r="T23" i="21"/>
  <c r="U23" i="21"/>
  <c r="V23" i="21"/>
  <c r="W23" i="21"/>
  <c r="X23" i="21"/>
  <c r="Y23" i="21"/>
  <c r="Z23" i="21"/>
  <c r="AA23" i="21"/>
  <c r="AB23" i="21"/>
  <c r="T24" i="21"/>
  <c r="U24" i="21"/>
  <c r="V24" i="21"/>
  <c r="W24" i="21"/>
  <c r="X24" i="21"/>
  <c r="Y24" i="21"/>
  <c r="Z24" i="21"/>
  <c r="AA24" i="21"/>
  <c r="AB24" i="21"/>
  <c r="T25" i="21"/>
  <c r="U25" i="21"/>
  <c r="V25" i="21"/>
  <c r="W25" i="21"/>
  <c r="X25" i="21"/>
  <c r="Y25" i="21"/>
  <c r="Z25" i="21"/>
  <c r="AA25" i="21"/>
  <c r="AB25" i="21"/>
  <c r="T26" i="21"/>
  <c r="U26" i="21"/>
  <c r="V26" i="21"/>
  <c r="W26" i="21"/>
  <c r="X26" i="21"/>
  <c r="Y26" i="21"/>
  <c r="Z26" i="21"/>
  <c r="AA26" i="21"/>
  <c r="AB26" i="21"/>
  <c r="T27" i="21"/>
  <c r="U27" i="21"/>
  <c r="V27" i="21"/>
  <c r="W27" i="21"/>
  <c r="X27" i="21"/>
  <c r="Y27" i="21"/>
  <c r="Z27" i="21"/>
  <c r="AA27" i="21"/>
  <c r="AB27" i="21"/>
  <c r="T28" i="21"/>
  <c r="U28" i="21"/>
  <c r="V28" i="21"/>
  <c r="W28" i="21"/>
  <c r="X28" i="21"/>
  <c r="Y28" i="21"/>
  <c r="Z28" i="21"/>
  <c r="AA28" i="21"/>
  <c r="AB28" i="21"/>
  <c r="T29" i="21"/>
  <c r="U29" i="21"/>
  <c r="V29" i="21"/>
  <c r="W29" i="21"/>
  <c r="X29" i="21"/>
  <c r="Y29" i="21"/>
  <c r="Z29" i="21"/>
  <c r="AA29" i="21"/>
  <c r="AB29" i="21"/>
  <c r="T30" i="21"/>
  <c r="U30" i="21"/>
  <c r="V30" i="21"/>
  <c r="W30" i="21"/>
  <c r="X30" i="21"/>
  <c r="Y30" i="21"/>
  <c r="Z30" i="21"/>
  <c r="AA30" i="21"/>
  <c r="AB30" i="21"/>
  <c r="T31" i="21"/>
  <c r="U31" i="21"/>
  <c r="V31" i="21"/>
  <c r="W31" i="21"/>
  <c r="X31" i="21"/>
  <c r="Y31" i="21"/>
  <c r="Z31" i="21"/>
  <c r="AA31" i="21"/>
  <c r="AB31" i="21"/>
  <c r="T32" i="21"/>
  <c r="U32" i="21"/>
  <c r="V32" i="21"/>
  <c r="W32" i="21"/>
  <c r="X32" i="21"/>
  <c r="Y32" i="21"/>
  <c r="Z32" i="21"/>
  <c r="AA32" i="21"/>
  <c r="AB32" i="21"/>
  <c r="T33" i="21"/>
  <c r="U33" i="21"/>
  <c r="V33" i="21"/>
  <c r="W33" i="21"/>
  <c r="X33" i="21"/>
  <c r="Y33" i="21"/>
  <c r="Z33" i="21"/>
  <c r="AA33" i="21"/>
  <c r="AB33" i="21"/>
  <c r="T14" i="21"/>
  <c r="U14" i="21"/>
  <c r="V14" i="21"/>
  <c r="W14" i="21"/>
  <c r="X14" i="21"/>
  <c r="Y14" i="21"/>
  <c r="Z14" i="21"/>
  <c r="AA14" i="21"/>
  <c r="AB14" i="21"/>
  <c r="T15" i="21"/>
  <c r="U15" i="21"/>
  <c r="V15" i="21"/>
  <c r="W15" i="21"/>
  <c r="X15" i="21"/>
  <c r="Y15" i="21"/>
  <c r="Z15" i="21"/>
  <c r="AA15" i="21"/>
  <c r="AB15" i="21"/>
  <c r="T34" i="21"/>
  <c r="U34" i="21"/>
  <c r="V34" i="21"/>
  <c r="W34" i="21"/>
  <c r="X34" i="21"/>
  <c r="Y34" i="21"/>
  <c r="Z34" i="21"/>
  <c r="AA34" i="21"/>
  <c r="AB34" i="21"/>
  <c r="T35" i="21"/>
  <c r="U35" i="21"/>
  <c r="V35" i="21"/>
  <c r="W35" i="21"/>
  <c r="X35" i="21"/>
  <c r="Y35" i="21"/>
  <c r="Z35" i="21"/>
  <c r="AA35" i="21"/>
  <c r="AB35" i="21"/>
  <c r="T36" i="21"/>
  <c r="U36" i="21"/>
  <c r="V36" i="21"/>
  <c r="W36" i="21"/>
  <c r="X36" i="21"/>
  <c r="Y36" i="21"/>
  <c r="Z36" i="21"/>
  <c r="AA36" i="21"/>
  <c r="AB36" i="21"/>
  <c r="T37" i="21"/>
  <c r="U37" i="21"/>
  <c r="V37" i="21"/>
  <c r="W37" i="21"/>
  <c r="X37" i="21"/>
  <c r="Y37" i="21"/>
  <c r="Z37" i="21"/>
  <c r="AA37" i="21"/>
  <c r="AB37" i="21"/>
  <c r="T38" i="21"/>
  <c r="U38" i="21"/>
  <c r="V38" i="21"/>
  <c r="W38" i="21"/>
  <c r="X38" i="21"/>
  <c r="Y38" i="21"/>
  <c r="Z38" i="21"/>
  <c r="AA38" i="21"/>
  <c r="AB38" i="21"/>
  <c r="T40" i="21"/>
  <c r="U40" i="21"/>
  <c r="V40" i="21"/>
  <c r="W40" i="21"/>
  <c r="X40" i="21"/>
  <c r="Y40" i="21"/>
  <c r="Z40" i="21"/>
  <c r="AA40" i="21"/>
  <c r="AB40" i="21"/>
  <c r="T41" i="21"/>
  <c r="U41" i="21"/>
  <c r="V41" i="21"/>
  <c r="W41" i="21"/>
  <c r="X41" i="21"/>
  <c r="Y41" i="21"/>
  <c r="Z41" i="21"/>
  <c r="AA41" i="21"/>
  <c r="AB41" i="21"/>
  <c r="T42" i="21"/>
  <c r="U42" i="21"/>
  <c r="V42" i="21"/>
  <c r="W42" i="21"/>
  <c r="X42" i="21"/>
  <c r="Y42" i="21"/>
  <c r="Z42" i="21"/>
  <c r="AA42" i="21"/>
  <c r="AB42" i="21"/>
  <c r="T43" i="21"/>
  <c r="U43" i="21"/>
  <c r="V43" i="21"/>
  <c r="W43" i="21"/>
  <c r="X43" i="21"/>
  <c r="Y43" i="21"/>
  <c r="Z43" i="21"/>
  <c r="AA43" i="21"/>
  <c r="AB43" i="21"/>
  <c r="T45" i="21"/>
  <c r="U45" i="21"/>
  <c r="V45" i="21"/>
  <c r="W45" i="21"/>
  <c r="X45" i="21"/>
  <c r="Y45" i="21"/>
  <c r="Z45" i="21"/>
  <c r="AA45" i="21"/>
  <c r="AB45" i="21"/>
  <c r="T47" i="21"/>
  <c r="U47" i="21"/>
  <c r="V47" i="21"/>
  <c r="W47" i="21"/>
  <c r="X47" i="21"/>
  <c r="Y47" i="21"/>
  <c r="Z47" i="21"/>
  <c r="AA47" i="21"/>
  <c r="AB47" i="21"/>
  <c r="T48" i="21"/>
  <c r="U48" i="21"/>
  <c r="V48" i="21"/>
  <c r="W48" i="21"/>
  <c r="X48" i="21"/>
  <c r="Y48" i="21"/>
  <c r="Z48" i="21"/>
  <c r="AA48" i="21"/>
  <c r="AB48" i="21"/>
  <c r="T49" i="21"/>
  <c r="U49" i="21"/>
  <c r="V49" i="21"/>
  <c r="W49" i="21"/>
  <c r="I49" i="22" s="1"/>
  <c r="X49" i="21"/>
  <c r="Y49" i="21"/>
  <c r="Z49" i="21"/>
  <c r="AA49" i="21"/>
  <c r="AB49" i="21"/>
  <c r="T50" i="21"/>
  <c r="U50" i="21"/>
  <c r="V50" i="21"/>
  <c r="W50" i="21"/>
  <c r="X50" i="21"/>
  <c r="Y50" i="21"/>
  <c r="Z50" i="21"/>
  <c r="AA50" i="21"/>
  <c r="AB50" i="21"/>
  <c r="T51" i="21"/>
  <c r="U51" i="21"/>
  <c r="V51" i="21"/>
  <c r="W51" i="21"/>
  <c r="X51" i="21"/>
  <c r="Y51" i="21"/>
  <c r="Z51" i="21"/>
  <c r="AA51" i="21"/>
  <c r="AB51" i="21"/>
  <c r="T53" i="21"/>
  <c r="U53" i="21"/>
  <c r="V53" i="21"/>
  <c r="W53" i="21"/>
  <c r="X53" i="21"/>
  <c r="Y53" i="21"/>
  <c r="Z53" i="21"/>
  <c r="AA53" i="21"/>
  <c r="AB53" i="21"/>
  <c r="T54" i="21"/>
  <c r="U54" i="21"/>
  <c r="V54" i="21"/>
  <c r="W54" i="21"/>
  <c r="X54" i="21"/>
  <c r="Y54" i="21"/>
  <c r="Z54" i="21"/>
  <c r="AA54" i="21"/>
  <c r="AB54" i="21"/>
  <c r="T52" i="21"/>
  <c r="U52" i="21"/>
  <c r="V52" i="21"/>
  <c r="W52" i="21"/>
  <c r="X52" i="21"/>
  <c r="Y52" i="21"/>
  <c r="Z52" i="21"/>
  <c r="AA52" i="21"/>
  <c r="AB52" i="21"/>
  <c r="T55" i="21"/>
  <c r="U55" i="21"/>
  <c r="V55" i="21"/>
  <c r="W55" i="21"/>
  <c r="X55" i="21"/>
  <c r="Y55" i="21"/>
  <c r="Z55" i="21"/>
  <c r="AA55" i="21"/>
  <c r="AB55" i="21"/>
  <c r="T56" i="21"/>
  <c r="U56" i="21"/>
  <c r="V56" i="21"/>
  <c r="W56" i="21"/>
  <c r="X56" i="21"/>
  <c r="Y56" i="21"/>
  <c r="Z56" i="21"/>
  <c r="AA56" i="21"/>
  <c r="AB56" i="21"/>
  <c r="T57" i="21"/>
  <c r="U57" i="21"/>
  <c r="V57" i="21"/>
  <c r="W57" i="21"/>
  <c r="X57" i="21"/>
  <c r="Y57" i="21"/>
  <c r="Z57" i="21"/>
  <c r="AA57" i="21"/>
  <c r="AB57" i="21"/>
  <c r="T58" i="21"/>
  <c r="U58" i="21"/>
  <c r="V58" i="21"/>
  <c r="W58" i="21"/>
  <c r="X58" i="21"/>
  <c r="Y58" i="21"/>
  <c r="Z58" i="21"/>
  <c r="AA58" i="21"/>
  <c r="AB58" i="21"/>
  <c r="T59" i="21"/>
  <c r="U59" i="21"/>
  <c r="V59" i="21"/>
  <c r="W59" i="21"/>
  <c r="X59" i="21"/>
  <c r="Y59" i="21"/>
  <c r="Z59" i="21"/>
  <c r="AA59" i="21"/>
  <c r="AB59" i="21"/>
  <c r="T60" i="21"/>
  <c r="U60" i="21"/>
  <c r="V60" i="21"/>
  <c r="W60" i="21"/>
  <c r="X60" i="21"/>
  <c r="Y60" i="21"/>
  <c r="Z60" i="21"/>
  <c r="AA60" i="21"/>
  <c r="AB60" i="21"/>
  <c r="T61" i="21"/>
  <c r="U61" i="21"/>
  <c r="V61" i="21"/>
  <c r="W61" i="21"/>
  <c r="X61" i="21"/>
  <c r="Y61" i="21"/>
  <c r="Z61" i="21"/>
  <c r="AA61" i="21"/>
  <c r="AB61" i="21"/>
  <c r="T62" i="21"/>
  <c r="U62" i="21"/>
  <c r="V62" i="21"/>
  <c r="W62" i="21"/>
  <c r="X62" i="21"/>
  <c r="Y62" i="21"/>
  <c r="Z62" i="21"/>
  <c r="AA62" i="21"/>
  <c r="AB62" i="21"/>
  <c r="T63" i="21"/>
  <c r="U63" i="21"/>
  <c r="V63" i="21"/>
  <c r="W63" i="21"/>
  <c r="X63" i="21"/>
  <c r="Y63" i="21"/>
  <c r="Z63" i="21"/>
  <c r="AA63" i="21"/>
  <c r="AB63" i="21"/>
  <c r="T64" i="21"/>
  <c r="U64" i="21"/>
  <c r="V64" i="21"/>
  <c r="W64" i="21"/>
  <c r="X64" i="21"/>
  <c r="Y64" i="21"/>
  <c r="Z64" i="21"/>
  <c r="AA64" i="21"/>
  <c r="AB64" i="21"/>
  <c r="T65" i="21"/>
  <c r="U65" i="21"/>
  <c r="V65" i="21"/>
  <c r="W65" i="21"/>
  <c r="X65" i="21"/>
  <c r="Y65" i="21"/>
  <c r="Z65" i="21"/>
  <c r="AA65" i="21"/>
  <c r="AB65" i="21"/>
  <c r="T66" i="21"/>
  <c r="U66" i="21"/>
  <c r="V66" i="21"/>
  <c r="W66" i="21"/>
  <c r="X66" i="21"/>
  <c r="Y66" i="21"/>
  <c r="Z66" i="21"/>
  <c r="AA66" i="21"/>
  <c r="AB66" i="21"/>
  <c r="T67" i="21"/>
  <c r="U67" i="21"/>
  <c r="V67" i="21"/>
  <c r="W67" i="21"/>
  <c r="X67" i="21"/>
  <c r="Y67" i="21"/>
  <c r="Z67" i="21"/>
  <c r="AA67" i="21"/>
  <c r="AB67" i="21"/>
  <c r="T68" i="21"/>
  <c r="U68" i="21"/>
  <c r="V68" i="21"/>
  <c r="W68" i="21"/>
  <c r="X68" i="21"/>
  <c r="Y68" i="21"/>
  <c r="Z68" i="21"/>
  <c r="AA68" i="21"/>
  <c r="AB68" i="21"/>
  <c r="T69" i="21"/>
  <c r="U69" i="21"/>
  <c r="V69" i="21"/>
  <c r="W69" i="21"/>
  <c r="X69" i="21"/>
  <c r="Y69" i="21"/>
  <c r="Z69" i="21"/>
  <c r="AA69" i="21"/>
  <c r="AB69" i="21"/>
  <c r="T70" i="21"/>
  <c r="U70" i="21"/>
  <c r="V70" i="21"/>
  <c r="W70" i="21"/>
  <c r="X70" i="21"/>
  <c r="Y70" i="21"/>
  <c r="Z70" i="21"/>
  <c r="AA70" i="21"/>
  <c r="AB70" i="21"/>
  <c r="T71" i="21"/>
  <c r="U71" i="21"/>
  <c r="V71" i="21"/>
  <c r="W71" i="21"/>
  <c r="X71" i="21"/>
  <c r="Y71" i="21"/>
  <c r="Z71" i="21"/>
  <c r="AA71" i="21"/>
  <c r="AB71" i="21"/>
  <c r="T72" i="21"/>
  <c r="U72" i="21"/>
  <c r="V72" i="21"/>
  <c r="W72" i="21"/>
  <c r="X72" i="21"/>
  <c r="Y72" i="21"/>
  <c r="Z72" i="21"/>
  <c r="AA72" i="21"/>
  <c r="AB72" i="21"/>
  <c r="T73" i="21"/>
  <c r="U73" i="21"/>
  <c r="V73" i="21"/>
  <c r="W73" i="21"/>
  <c r="X73" i="21"/>
  <c r="Y73" i="21"/>
  <c r="Z73" i="21"/>
  <c r="AA73" i="21"/>
  <c r="AB73" i="21"/>
  <c r="T74" i="21"/>
  <c r="U74" i="21"/>
  <c r="V74" i="21"/>
  <c r="W74" i="21"/>
  <c r="X74" i="21"/>
  <c r="Y74" i="21"/>
  <c r="Z74" i="21"/>
  <c r="AA74" i="21"/>
  <c r="AB74" i="21"/>
  <c r="T75" i="21"/>
  <c r="U75" i="21"/>
  <c r="V75" i="21"/>
  <c r="W75" i="21"/>
  <c r="X75" i="21"/>
  <c r="Y75" i="21"/>
  <c r="Z75" i="21"/>
  <c r="AA75" i="21"/>
  <c r="AB75" i="21"/>
  <c r="T76" i="21"/>
  <c r="U76" i="21"/>
  <c r="V76" i="21"/>
  <c r="W76" i="21"/>
  <c r="X76" i="21"/>
  <c r="Y76" i="21"/>
  <c r="Z76" i="21"/>
  <c r="AA76" i="21"/>
  <c r="AB76" i="21"/>
  <c r="T80" i="21"/>
  <c r="U80" i="21"/>
  <c r="V80" i="21"/>
  <c r="W80" i="21"/>
  <c r="X80" i="21"/>
  <c r="Y80" i="21"/>
  <c r="Z80" i="21"/>
  <c r="AA80" i="21"/>
  <c r="AB80" i="21"/>
  <c r="T77" i="21"/>
  <c r="U77" i="21"/>
  <c r="V77" i="21"/>
  <c r="W77" i="21"/>
  <c r="X77" i="21"/>
  <c r="Y77" i="21"/>
  <c r="Z77" i="21"/>
  <c r="AA77" i="21"/>
  <c r="AB77" i="21"/>
  <c r="T78" i="21"/>
  <c r="U78" i="21"/>
  <c r="V78" i="21"/>
  <c r="W78" i="21"/>
  <c r="X78" i="21"/>
  <c r="Y78" i="21"/>
  <c r="Z78" i="21"/>
  <c r="AA78" i="21"/>
  <c r="AB78" i="21"/>
  <c r="T81" i="21"/>
  <c r="U81" i="21"/>
  <c r="V81" i="21"/>
  <c r="W81" i="21"/>
  <c r="X81" i="21"/>
  <c r="Y81" i="21"/>
  <c r="Z81" i="21"/>
  <c r="AA81" i="21"/>
  <c r="AB81" i="21"/>
  <c r="T79" i="21"/>
  <c r="U79" i="21"/>
  <c r="V79" i="21"/>
  <c r="W79" i="21"/>
  <c r="X79" i="21"/>
  <c r="Y79" i="21"/>
  <c r="Z79" i="21"/>
  <c r="AA79" i="21"/>
  <c r="AB79" i="21"/>
  <c r="T82" i="21"/>
  <c r="U82" i="21"/>
  <c r="V82" i="21"/>
  <c r="W82" i="21"/>
  <c r="X82" i="21"/>
  <c r="Y82" i="21"/>
  <c r="Z82" i="21"/>
  <c r="AA82" i="21"/>
  <c r="AB82" i="21"/>
  <c r="T83" i="21"/>
  <c r="U83" i="21"/>
  <c r="V83" i="21"/>
  <c r="W83" i="21"/>
  <c r="X83" i="21"/>
  <c r="Y83" i="21"/>
  <c r="Z83" i="21"/>
  <c r="AA83" i="21"/>
  <c r="AB83" i="21"/>
  <c r="T84" i="21"/>
  <c r="U84" i="21"/>
  <c r="V84" i="21"/>
  <c r="W84" i="21"/>
  <c r="X84" i="21"/>
  <c r="Y84" i="21"/>
  <c r="Z84" i="21"/>
  <c r="AA84" i="21"/>
  <c r="AB84" i="21"/>
  <c r="T85" i="21"/>
  <c r="U85" i="21"/>
  <c r="V85" i="21"/>
  <c r="W85" i="21"/>
  <c r="X85" i="21"/>
  <c r="Y85" i="21"/>
  <c r="Z85" i="21"/>
  <c r="AA85" i="21"/>
  <c r="AB85" i="21"/>
  <c r="T86" i="21"/>
  <c r="U86" i="21"/>
  <c r="V86" i="21"/>
  <c r="W86" i="21"/>
  <c r="X86" i="21"/>
  <c r="Y86" i="21"/>
  <c r="Z86" i="21"/>
  <c r="AA86" i="21"/>
  <c r="AB86" i="21"/>
  <c r="T87" i="21"/>
  <c r="U87" i="21"/>
  <c r="V87" i="21"/>
  <c r="W87" i="21"/>
  <c r="X87" i="21"/>
  <c r="Y87" i="21"/>
  <c r="Z87" i="21"/>
  <c r="AA87" i="21"/>
  <c r="AB87" i="21"/>
  <c r="T88" i="21"/>
  <c r="U88" i="21"/>
  <c r="V88" i="21"/>
  <c r="W88" i="21"/>
  <c r="X88" i="21"/>
  <c r="Y88" i="21"/>
  <c r="Z88" i="21"/>
  <c r="AA88" i="21"/>
  <c r="AB88" i="21"/>
  <c r="T89" i="21"/>
  <c r="U89" i="21"/>
  <c r="V89" i="21"/>
  <c r="W89" i="21"/>
  <c r="X89" i="21"/>
  <c r="Y89" i="21"/>
  <c r="Z89" i="21"/>
  <c r="AA89" i="21"/>
  <c r="AB89" i="21"/>
  <c r="T90" i="21"/>
  <c r="U90" i="21"/>
  <c r="V90" i="21"/>
  <c r="W90" i="21"/>
  <c r="X90" i="21"/>
  <c r="Y90" i="21"/>
  <c r="Z90" i="21"/>
  <c r="AA90" i="21"/>
  <c r="AB90" i="21"/>
  <c r="T91" i="21"/>
  <c r="U91" i="21"/>
  <c r="V91" i="21"/>
  <c r="W91" i="21"/>
  <c r="X91" i="21"/>
  <c r="Y91" i="21"/>
  <c r="Z91" i="21"/>
  <c r="AA91" i="21"/>
  <c r="AB91" i="21"/>
  <c r="T92" i="21"/>
  <c r="U92" i="21"/>
  <c r="V92" i="21"/>
  <c r="W92" i="21"/>
  <c r="X92" i="21"/>
  <c r="Y92" i="21"/>
  <c r="Z92" i="21"/>
  <c r="AA92" i="21"/>
  <c r="AB92" i="21"/>
  <c r="T93" i="21"/>
  <c r="U93" i="21"/>
  <c r="V93" i="21"/>
  <c r="W93" i="21"/>
  <c r="X93" i="21"/>
  <c r="Y93" i="21"/>
  <c r="Z93" i="21"/>
  <c r="AA93" i="21"/>
  <c r="AB93" i="21"/>
  <c r="T94" i="21"/>
  <c r="U94" i="21"/>
  <c r="V94" i="21"/>
  <c r="W94" i="21"/>
  <c r="X94" i="21"/>
  <c r="Y94" i="21"/>
  <c r="Z94" i="21"/>
  <c r="AA94" i="21"/>
  <c r="AB94" i="21"/>
  <c r="T95" i="21"/>
  <c r="U95" i="21"/>
  <c r="V95" i="21"/>
  <c r="W95" i="21"/>
  <c r="X95" i="21"/>
  <c r="Y95" i="21"/>
  <c r="Z95" i="21"/>
  <c r="AA95" i="21"/>
  <c r="AB95" i="21"/>
  <c r="T96" i="21"/>
  <c r="U96" i="21"/>
  <c r="V96" i="21"/>
  <c r="W96" i="21"/>
  <c r="X96" i="21"/>
  <c r="Y96" i="21"/>
  <c r="Z96" i="21"/>
  <c r="AA96" i="21"/>
  <c r="AB96" i="21"/>
  <c r="T97" i="21"/>
  <c r="U97" i="21"/>
  <c r="V97" i="21"/>
  <c r="W97" i="21"/>
  <c r="X97" i="21"/>
  <c r="Y97" i="21"/>
  <c r="Z97" i="21"/>
  <c r="AA97" i="21"/>
  <c r="AB97" i="21"/>
  <c r="T98" i="21"/>
  <c r="U98" i="21"/>
  <c r="V98" i="21"/>
  <c r="W98" i="21"/>
  <c r="X98" i="21"/>
  <c r="Y98" i="21"/>
  <c r="Z98" i="21"/>
  <c r="AA98" i="21"/>
  <c r="AB98" i="21"/>
  <c r="T99" i="21"/>
  <c r="U99" i="21"/>
  <c r="V99" i="21"/>
  <c r="W99" i="21"/>
  <c r="X99" i="21"/>
  <c r="Y99" i="21"/>
  <c r="Z99" i="21"/>
  <c r="AA99" i="21"/>
  <c r="AB99" i="21"/>
  <c r="T100" i="21"/>
  <c r="U100" i="21"/>
  <c r="V100" i="21"/>
  <c r="W100" i="21"/>
  <c r="X100" i="21"/>
  <c r="Y100" i="21"/>
  <c r="Z100" i="21"/>
  <c r="AA100" i="21"/>
  <c r="AB100" i="21"/>
  <c r="T101" i="21"/>
  <c r="U101" i="21"/>
  <c r="V101" i="21"/>
  <c r="W101" i="21"/>
  <c r="X101" i="21"/>
  <c r="Y101" i="21"/>
  <c r="Z101" i="21"/>
  <c r="AA101" i="21"/>
  <c r="AB101" i="21"/>
  <c r="T102" i="21"/>
  <c r="U102" i="21"/>
  <c r="V102" i="21"/>
  <c r="W102" i="21"/>
  <c r="X102" i="21"/>
  <c r="Y102" i="21"/>
  <c r="Z102" i="21"/>
  <c r="AA102" i="21"/>
  <c r="AB102" i="21"/>
  <c r="T103" i="21"/>
  <c r="U103" i="21"/>
  <c r="V103" i="21"/>
  <c r="W103" i="21"/>
  <c r="X103" i="21"/>
  <c r="Y103" i="21"/>
  <c r="Z103" i="21"/>
  <c r="AA103" i="21"/>
  <c r="AB103" i="21"/>
  <c r="T104" i="21"/>
  <c r="U104" i="21"/>
  <c r="V104" i="21"/>
  <c r="W104" i="21"/>
  <c r="X104" i="21"/>
  <c r="Y104" i="21"/>
  <c r="Z104" i="21"/>
  <c r="AA104" i="21"/>
  <c r="AB104" i="21"/>
  <c r="AB6" i="21"/>
  <c r="AA6" i="21"/>
  <c r="Z6" i="21"/>
  <c r="Y6" i="21"/>
  <c r="X6" i="21"/>
  <c r="W6" i="21"/>
  <c r="V6" i="21"/>
  <c r="U6" i="21"/>
  <c r="T6" i="21"/>
  <c r="I29" i="27" l="1"/>
  <c r="P29" i="35"/>
  <c r="L28" i="27"/>
  <c r="S28" i="35"/>
  <c r="V28" i="35" s="1"/>
  <c r="P49" i="38"/>
  <c r="L10" i="23"/>
  <c r="Q6" i="41"/>
  <c r="I12" i="30"/>
  <c r="P14" i="42"/>
  <c r="M45" i="35"/>
  <c r="F45" i="27"/>
  <c r="J24" i="27"/>
  <c r="Q24" i="35"/>
  <c r="K18" i="43"/>
  <c r="S7" i="43"/>
  <c r="L7" i="24"/>
  <c r="I7" i="24"/>
  <c r="P7" i="43"/>
  <c r="AC32" i="43"/>
  <c r="AC37" i="43"/>
  <c r="P41" i="42"/>
  <c r="AC41" i="43"/>
  <c r="AB8" i="41"/>
  <c r="Z9" i="41"/>
  <c r="AB10" i="41"/>
  <c r="Z11" i="41"/>
  <c r="AB12" i="41"/>
  <c r="AB14" i="41"/>
  <c r="AB24" i="41"/>
  <c r="Z25" i="41"/>
  <c r="AB26" i="41"/>
  <c r="Z7" i="41"/>
  <c r="Z15" i="41"/>
  <c r="AB16" i="41"/>
  <c r="AB18" i="41"/>
  <c r="Z19" i="41"/>
  <c r="AB20" i="41"/>
  <c r="Z21" i="41"/>
  <c r="AB22" i="41"/>
  <c r="AB28" i="41"/>
  <c r="Z29" i="41"/>
  <c r="AB30" i="41"/>
  <c r="AB32" i="41"/>
  <c r="AB8" i="39"/>
  <c r="AB10" i="39"/>
  <c r="Z11" i="39"/>
  <c r="AB13" i="39"/>
  <c r="Z14" i="39"/>
  <c r="AB15" i="39"/>
  <c r="AB17" i="39"/>
  <c r="AB19" i="39"/>
  <c r="AB21" i="39"/>
  <c r="Z22" i="39"/>
  <c r="AB23" i="39"/>
  <c r="Q21" i="22"/>
  <c r="X39" i="38"/>
  <c r="X38" i="38"/>
  <c r="X37" i="38"/>
  <c r="X33" i="38"/>
  <c r="X27" i="38"/>
  <c r="X26" i="38"/>
  <c r="X22" i="38"/>
  <c r="X21" i="38"/>
  <c r="V23" i="42"/>
  <c r="V35" i="42"/>
  <c r="X26" i="42"/>
  <c r="W12" i="42"/>
  <c r="W8" i="42"/>
  <c r="W22" i="42"/>
  <c r="W34" i="42"/>
  <c r="L22" i="31"/>
  <c r="W7" i="42"/>
  <c r="X11" i="42"/>
  <c r="X42" i="42"/>
  <c r="Z13" i="41"/>
  <c r="Z27" i="41"/>
  <c r="Z17" i="41"/>
  <c r="Z23" i="41"/>
  <c r="Z31" i="41"/>
  <c r="Z33" i="41"/>
  <c r="AA7" i="41"/>
  <c r="AA21" i="41"/>
  <c r="AA31" i="41"/>
  <c r="AA33" i="41"/>
  <c r="AB7" i="41"/>
  <c r="Z8" i="41"/>
  <c r="AB9" i="41"/>
  <c r="Z10" i="41"/>
  <c r="AB11" i="41"/>
  <c r="Z12" i="41"/>
  <c r="AB13" i="41"/>
  <c r="Z14" i="41"/>
  <c r="AB15" i="41"/>
  <c r="Z16" i="41"/>
  <c r="AB17" i="41"/>
  <c r="Z18" i="41"/>
  <c r="AB19" i="41"/>
  <c r="Z20" i="41"/>
  <c r="AB21" i="41"/>
  <c r="Z22" i="41"/>
  <c r="AB23" i="41"/>
  <c r="Z24" i="41"/>
  <c r="AB25" i="41"/>
  <c r="Z26" i="41"/>
  <c r="AB27" i="41"/>
  <c r="Z28" i="41"/>
  <c r="AB29" i="41"/>
  <c r="Z30" i="41"/>
  <c r="AB31" i="41"/>
  <c r="Z32" i="41"/>
  <c r="AB33" i="41"/>
  <c r="AA8" i="41"/>
  <c r="AA10" i="41"/>
  <c r="AA12" i="41"/>
  <c r="AA14" i="41"/>
  <c r="AA16" i="41"/>
  <c r="AA18" i="41"/>
  <c r="AA20" i="41"/>
  <c r="AA22" i="41"/>
  <c r="AA24" i="41"/>
  <c r="AA26" i="41"/>
  <c r="AA28" i="41"/>
  <c r="AA30" i="41"/>
  <c r="AA32" i="41"/>
  <c r="X6" i="41"/>
  <c r="AA9" i="41"/>
  <c r="AA11" i="41"/>
  <c r="AA13" i="41"/>
  <c r="AA15" i="41"/>
  <c r="AA17" i="41"/>
  <c r="AA19" i="41"/>
  <c r="AA23" i="41"/>
  <c r="AA25" i="41"/>
  <c r="AA27" i="41"/>
  <c r="AA29" i="41"/>
  <c r="Z7" i="40"/>
  <c r="AB8" i="40"/>
  <c r="AB9" i="40"/>
  <c r="Z10" i="40"/>
  <c r="AB11" i="40"/>
  <c r="Z12" i="40"/>
  <c r="AB13" i="40"/>
  <c r="AB15" i="40"/>
  <c r="Z16" i="40"/>
  <c r="AB17" i="40"/>
  <c r="AB19" i="40"/>
  <c r="Z20" i="40"/>
  <c r="AB21" i="40"/>
  <c r="Z22" i="40"/>
  <c r="AB23" i="40"/>
  <c r="Z24" i="40"/>
  <c r="AB25" i="40"/>
  <c r="Z26" i="40"/>
  <c r="AB27" i="40"/>
  <c r="AB29" i="40"/>
  <c r="AB31" i="40"/>
  <c r="Z14" i="40"/>
  <c r="Z30" i="40"/>
  <c r="Z32" i="40"/>
  <c r="Z18" i="40"/>
  <c r="Z28" i="40"/>
  <c r="AA7" i="40"/>
  <c r="AA10" i="40"/>
  <c r="AA12" i="40"/>
  <c r="AA14" i="40"/>
  <c r="AA16" i="40"/>
  <c r="AA18" i="40"/>
  <c r="AA24" i="40"/>
  <c r="AA30" i="40"/>
  <c r="AA32" i="40"/>
  <c r="AB7" i="40"/>
  <c r="Z8" i="40"/>
  <c r="Z9" i="40"/>
  <c r="AB10" i="40"/>
  <c r="Z11" i="40"/>
  <c r="AB12" i="40"/>
  <c r="Z13" i="40"/>
  <c r="AB14" i="40"/>
  <c r="Z15" i="40"/>
  <c r="AB16" i="40"/>
  <c r="Z17" i="40"/>
  <c r="AB18" i="40"/>
  <c r="Z19" i="40"/>
  <c r="AB20" i="40"/>
  <c r="Z21" i="40"/>
  <c r="AB22" i="40"/>
  <c r="Z23" i="40"/>
  <c r="AB24" i="40"/>
  <c r="Z25" i="40"/>
  <c r="AB26" i="40"/>
  <c r="Z27" i="40"/>
  <c r="AB28" i="40"/>
  <c r="Z29" i="40"/>
  <c r="AB30" i="40"/>
  <c r="Z31" i="40"/>
  <c r="AB32" i="40"/>
  <c r="X6" i="40"/>
  <c r="AA20" i="40"/>
  <c r="AA22" i="40"/>
  <c r="AA26" i="40"/>
  <c r="AA28" i="40"/>
  <c r="AA8" i="40"/>
  <c r="AA9" i="40"/>
  <c r="AA11" i="40"/>
  <c r="AA13" i="40"/>
  <c r="AA15" i="40"/>
  <c r="AA17" i="40"/>
  <c r="AA19" i="40"/>
  <c r="AA21" i="40"/>
  <c r="AA23" i="40"/>
  <c r="AA25" i="40"/>
  <c r="AA27" i="40"/>
  <c r="AA29" i="40"/>
  <c r="AA31" i="40"/>
  <c r="AA8" i="36"/>
  <c r="AA10" i="36"/>
  <c r="AA16" i="36"/>
  <c r="AA22" i="36"/>
  <c r="AA26" i="36"/>
  <c r="AA28" i="36"/>
  <c r="AA12" i="36"/>
  <c r="AA14" i="36"/>
  <c r="Z7" i="36"/>
  <c r="Z9" i="36"/>
  <c r="AB10" i="36"/>
  <c r="Z17" i="36"/>
  <c r="AB18" i="36"/>
  <c r="AB20" i="36"/>
  <c r="Z25" i="36"/>
  <c r="AB26" i="36"/>
  <c r="Z29" i="36"/>
  <c r="AB30" i="36"/>
  <c r="AA6" i="36"/>
  <c r="AA7" i="36"/>
  <c r="AA9" i="36"/>
  <c r="AA11" i="36"/>
  <c r="AA13" i="36"/>
  <c r="AA15" i="36"/>
  <c r="AA17" i="36"/>
  <c r="AA19" i="36"/>
  <c r="AA21" i="36"/>
  <c r="AA23" i="36"/>
  <c r="AA25" i="36"/>
  <c r="AA27" i="36"/>
  <c r="AA29" i="36"/>
  <c r="AA18" i="36"/>
  <c r="AA20" i="36"/>
  <c r="AA24" i="36"/>
  <c r="AA30" i="36"/>
  <c r="Z6" i="36"/>
  <c r="AB8" i="36"/>
  <c r="Z11" i="36"/>
  <c r="AB12" i="36"/>
  <c r="Z13" i="36"/>
  <c r="AB14" i="36"/>
  <c r="Z15" i="36"/>
  <c r="AB16" i="36"/>
  <c r="Z19" i="36"/>
  <c r="Z21" i="36"/>
  <c r="AB22" i="36"/>
  <c r="Z23" i="36"/>
  <c r="AB24" i="36"/>
  <c r="Z27" i="36"/>
  <c r="AB28" i="36"/>
  <c r="AB6" i="36"/>
  <c r="AB7" i="36"/>
  <c r="Z8" i="36"/>
  <c r="AB9" i="36"/>
  <c r="Z10" i="36"/>
  <c r="AB11" i="36"/>
  <c r="Z12" i="36"/>
  <c r="AB13" i="36"/>
  <c r="Z14" i="36"/>
  <c r="AB15" i="36"/>
  <c r="Z16" i="36"/>
  <c r="AB17" i="36"/>
  <c r="Z18" i="36"/>
  <c r="AB19" i="36"/>
  <c r="Z20" i="36"/>
  <c r="AB21" i="36"/>
  <c r="Z22" i="36"/>
  <c r="AB23" i="36"/>
  <c r="Z24" i="36"/>
  <c r="AB25" i="36"/>
  <c r="Z26" i="36"/>
  <c r="AB27" i="36"/>
  <c r="Z28" i="36"/>
  <c r="AB29" i="36"/>
  <c r="Z30" i="36"/>
  <c r="AB9" i="35"/>
  <c r="AB15" i="35"/>
  <c r="AB17" i="35"/>
  <c r="AB19" i="35"/>
  <c r="Z20" i="35"/>
  <c r="AB21" i="35"/>
  <c r="AB22" i="35"/>
  <c r="Z23" i="35"/>
  <c r="AB24" i="35"/>
  <c r="Z25" i="35"/>
  <c r="AB26" i="35"/>
  <c r="Z27" i="35"/>
  <c r="AB28" i="35"/>
  <c r="AB30" i="35"/>
  <c r="AB32" i="35"/>
  <c r="AB34" i="35"/>
  <c r="AB36" i="35"/>
  <c r="Z37" i="35"/>
  <c r="AB38" i="35"/>
  <c r="AB40" i="35"/>
  <c r="AB42" i="35"/>
  <c r="Z43" i="35"/>
  <c r="AB44" i="35"/>
  <c r="Z45" i="35"/>
  <c r="AB46" i="35"/>
  <c r="Z47" i="35"/>
  <c r="AB48" i="35"/>
  <c r="Z49" i="35"/>
  <c r="AB50" i="35"/>
  <c r="Z51" i="35"/>
  <c r="AB52" i="35"/>
  <c r="AB54" i="35"/>
  <c r="AB58" i="35"/>
  <c r="AB60" i="35"/>
  <c r="Z61" i="35"/>
  <c r="AB62" i="35"/>
  <c r="Z63" i="35"/>
  <c r="AB64" i="35"/>
  <c r="Z65" i="35"/>
  <c r="AB66" i="35"/>
  <c r="AB68" i="35"/>
  <c r="AB7" i="35"/>
  <c r="AB11" i="35"/>
  <c r="AB13" i="35"/>
  <c r="Z8" i="35"/>
  <c r="Z10" i="35"/>
  <c r="Z12" i="35"/>
  <c r="Z14" i="35"/>
  <c r="Z16" i="35"/>
  <c r="Z18" i="35"/>
  <c r="Z29" i="35"/>
  <c r="Z31" i="35"/>
  <c r="Z33" i="35"/>
  <c r="Z35" i="35"/>
  <c r="Z39" i="35"/>
  <c r="Z41" i="35"/>
  <c r="Z53" i="35"/>
  <c r="Z59" i="35"/>
  <c r="Z67" i="35"/>
  <c r="Z69" i="35"/>
  <c r="AA8" i="35"/>
  <c r="AA10" i="35"/>
  <c r="AA12" i="35"/>
  <c r="AA14" i="35"/>
  <c r="AA16" i="35"/>
  <c r="AA18" i="35"/>
  <c r="AA20" i="35"/>
  <c r="AA23" i="35"/>
  <c r="AA25" i="35"/>
  <c r="AA27" i="35"/>
  <c r="AA29" i="35"/>
  <c r="AA31" i="35"/>
  <c r="AA33" i="35"/>
  <c r="AA35" i="35"/>
  <c r="AA37" i="35"/>
  <c r="AA39" i="35"/>
  <c r="AA41" i="35"/>
  <c r="AA43" i="35"/>
  <c r="AA45" i="35"/>
  <c r="AA47" i="35"/>
  <c r="AA49" i="35"/>
  <c r="AA51" i="35"/>
  <c r="AA53" i="35"/>
  <c r="AA57" i="35"/>
  <c r="AA59" i="35"/>
  <c r="AA61" i="35"/>
  <c r="AA63" i="35"/>
  <c r="AA65" i="35"/>
  <c r="AA67" i="35"/>
  <c r="AA69" i="35"/>
  <c r="Z7" i="35"/>
  <c r="AB8" i="35"/>
  <c r="Z9" i="35"/>
  <c r="AB10" i="35"/>
  <c r="Z11" i="35"/>
  <c r="AB12" i="35"/>
  <c r="Z13" i="35"/>
  <c r="AB14" i="35"/>
  <c r="Z15" i="35"/>
  <c r="AB16" i="35"/>
  <c r="Z17" i="35"/>
  <c r="AB18" i="35"/>
  <c r="Z19" i="35"/>
  <c r="AB20" i="35"/>
  <c r="Z21" i="35"/>
  <c r="Z22" i="35"/>
  <c r="AB23" i="35"/>
  <c r="Z24" i="35"/>
  <c r="AB25" i="35"/>
  <c r="Z26" i="35"/>
  <c r="AB27" i="35"/>
  <c r="Z28" i="35"/>
  <c r="AB29" i="35"/>
  <c r="Z30" i="35"/>
  <c r="AB31" i="35"/>
  <c r="Z32" i="35"/>
  <c r="AB33" i="35"/>
  <c r="Z34" i="35"/>
  <c r="AB35" i="35"/>
  <c r="Z36" i="35"/>
  <c r="AB37" i="35"/>
  <c r="Z38" i="35"/>
  <c r="AB39" i="35"/>
  <c r="Z40" i="35"/>
  <c r="AB41" i="35"/>
  <c r="Z42" i="35"/>
  <c r="AB43" i="35"/>
  <c r="Z44" i="35"/>
  <c r="AB45" i="35"/>
  <c r="Z46" i="35"/>
  <c r="AB47" i="35"/>
  <c r="Z48" i="35"/>
  <c r="AB49" i="35"/>
  <c r="Z50" i="35"/>
  <c r="AB51" i="35"/>
  <c r="Z52" i="35"/>
  <c r="AB53" i="35"/>
  <c r="Z54" i="35"/>
  <c r="AB57" i="35"/>
  <c r="Z58" i="35"/>
  <c r="AB59" i="35"/>
  <c r="Z60" i="35"/>
  <c r="AB61" i="35"/>
  <c r="Z62" i="35"/>
  <c r="AB63" i="35"/>
  <c r="Z64" i="35"/>
  <c r="AB65" i="35"/>
  <c r="Z66" i="35"/>
  <c r="AB67" i="35"/>
  <c r="Z68" i="35"/>
  <c r="AB69" i="35"/>
  <c r="Z57" i="35"/>
  <c r="AA7" i="35"/>
  <c r="AA9" i="35"/>
  <c r="AA11" i="35"/>
  <c r="AA13" i="35"/>
  <c r="AA15" i="35"/>
  <c r="AA17" i="35"/>
  <c r="AA19" i="35"/>
  <c r="AA21" i="35"/>
  <c r="AA22" i="35"/>
  <c r="AA24" i="35"/>
  <c r="AA26" i="35"/>
  <c r="AA28" i="35"/>
  <c r="AA30" i="35"/>
  <c r="AA32" i="35"/>
  <c r="AA34" i="35"/>
  <c r="AA36" i="35"/>
  <c r="AA38" i="35"/>
  <c r="AA40" i="35"/>
  <c r="AA42" i="35"/>
  <c r="AA44" i="35"/>
  <c r="AA46" i="35"/>
  <c r="AA48" i="35"/>
  <c r="AA50" i="35"/>
  <c r="AA52" i="35"/>
  <c r="AA54" i="35"/>
  <c r="AA58" i="35"/>
  <c r="AA60" i="35"/>
  <c r="AA62" i="35"/>
  <c r="AA64" i="35"/>
  <c r="AA66" i="35"/>
  <c r="AA68" i="35"/>
  <c r="AA8" i="34"/>
  <c r="AA14" i="34"/>
  <c r="Z6" i="34"/>
  <c r="AB8" i="34"/>
  <c r="Z9" i="34"/>
  <c r="AB10" i="34"/>
  <c r="AB14" i="34"/>
  <c r="AA6" i="34"/>
  <c r="AA9" i="34"/>
  <c r="AA10" i="34"/>
  <c r="AA12" i="34"/>
  <c r="Z11" i="34"/>
  <c r="AB12" i="34"/>
  <c r="Z13" i="34"/>
  <c r="Z15" i="34"/>
  <c r="AA11" i="34"/>
  <c r="AA13" i="34"/>
  <c r="AA15" i="34"/>
  <c r="AB6" i="34"/>
  <c r="Z8" i="34"/>
  <c r="AB9" i="34"/>
  <c r="Z10" i="34"/>
  <c r="AB11" i="34"/>
  <c r="Z12" i="34"/>
  <c r="AB13" i="34"/>
  <c r="Z14" i="34"/>
  <c r="AB15" i="34"/>
  <c r="Z6" i="39"/>
  <c r="AB9" i="39"/>
  <c r="Z13" i="39"/>
  <c r="AB14" i="39"/>
  <c r="Z15" i="39"/>
  <c r="Z17" i="39"/>
  <c r="AB18" i="39"/>
  <c r="Z19" i="39"/>
  <c r="AB20" i="39"/>
  <c r="Z21" i="39"/>
  <c r="AB22" i="39"/>
  <c r="Z23" i="39"/>
  <c r="AA8" i="39"/>
  <c r="AA10" i="39"/>
  <c r="AA13" i="39"/>
  <c r="AA15" i="39"/>
  <c r="AA17" i="39"/>
  <c r="AA19" i="39"/>
  <c r="AA21" i="39"/>
  <c r="AA23" i="39"/>
  <c r="Z7" i="39"/>
  <c r="Z9" i="39"/>
  <c r="Z12" i="39"/>
  <c r="Z18" i="39"/>
  <c r="Z20" i="39"/>
  <c r="AA11" i="39"/>
  <c r="AA16" i="39"/>
  <c r="AA18" i="39"/>
  <c r="Z16" i="39"/>
  <c r="AA6" i="39"/>
  <c r="AA7" i="39"/>
  <c r="AA9" i="39"/>
  <c r="AA12" i="39"/>
  <c r="AA14" i="39"/>
  <c r="AA20" i="39"/>
  <c r="AA22" i="39"/>
  <c r="AB6" i="39"/>
  <c r="AB7" i="39"/>
  <c r="Z8" i="39"/>
  <c r="Z10" i="39"/>
  <c r="AB11" i="39"/>
  <c r="AB12" i="39"/>
  <c r="AB16" i="39"/>
  <c r="AC35" i="43"/>
  <c r="AC45" i="43"/>
  <c r="AB18" i="43"/>
  <c r="AB20" i="43"/>
  <c r="AB24" i="43"/>
  <c r="AB26" i="43"/>
  <c r="AC46" i="43"/>
  <c r="AC30" i="43"/>
  <c r="AB8" i="43"/>
  <c r="AB16" i="43"/>
  <c r="AB22" i="43"/>
  <c r="AC40" i="43"/>
  <c r="AC42" i="43"/>
  <c r="AC33" i="43"/>
  <c r="AC34" i="43"/>
  <c r="AC31" i="43"/>
  <c r="AB10" i="43"/>
  <c r="AB12" i="43"/>
  <c r="AB14" i="43"/>
  <c r="Z27" i="43"/>
  <c r="AB28" i="43"/>
  <c r="Z29" i="43"/>
  <c r="AC44" i="43"/>
  <c r="AC39" i="43"/>
  <c r="Z6" i="43"/>
  <c r="Z7" i="43"/>
  <c r="Z9" i="43"/>
  <c r="Z11" i="43"/>
  <c r="Z13" i="43"/>
  <c r="Z15" i="43"/>
  <c r="Z19" i="43"/>
  <c r="Z23" i="43"/>
  <c r="Z25" i="43"/>
  <c r="AA6" i="43"/>
  <c r="AA7" i="43"/>
  <c r="AA9" i="43"/>
  <c r="AA11" i="43"/>
  <c r="AA13" i="43"/>
  <c r="AA15" i="43"/>
  <c r="AA17" i="43"/>
  <c r="AA19" i="43"/>
  <c r="AA21" i="43"/>
  <c r="AA23" i="43"/>
  <c r="AA25" i="43"/>
  <c r="AA27" i="43"/>
  <c r="AA29" i="43"/>
  <c r="AC47" i="43"/>
  <c r="AC43" i="43"/>
  <c r="AC36" i="43"/>
  <c r="Z17" i="43"/>
  <c r="AB6" i="43"/>
  <c r="AB7" i="43"/>
  <c r="Z8" i="43"/>
  <c r="AB9" i="43"/>
  <c r="Z14" i="43"/>
  <c r="AB15" i="43"/>
  <c r="Z22" i="43"/>
  <c r="AB23" i="43"/>
  <c r="Z24" i="43"/>
  <c r="AB25" i="43"/>
  <c r="Z26" i="43"/>
  <c r="AB27" i="43"/>
  <c r="Z28" i="43"/>
  <c r="AB29" i="43"/>
  <c r="AC38" i="43"/>
  <c r="Z21" i="43"/>
  <c r="Z10" i="43"/>
  <c r="AB11" i="43"/>
  <c r="Z12" i="43"/>
  <c r="AB13" i="43"/>
  <c r="Z16" i="43"/>
  <c r="AB17" i="43"/>
  <c r="Z18" i="43"/>
  <c r="AB19" i="43"/>
  <c r="Z20" i="43"/>
  <c r="AB21" i="43"/>
  <c r="AA8" i="43"/>
  <c r="AA10" i="43"/>
  <c r="AA12" i="43"/>
  <c r="AA14" i="43"/>
  <c r="AA16" i="43"/>
  <c r="AA18" i="43"/>
  <c r="AA20" i="43"/>
  <c r="AA22" i="43"/>
  <c r="AA24" i="43"/>
  <c r="AA26" i="43"/>
  <c r="AA28" i="43"/>
  <c r="P37" i="22"/>
  <c r="AB104" i="38"/>
  <c r="AB98" i="38"/>
  <c r="AA104" i="38"/>
  <c r="AB103" i="38"/>
  <c r="AA100" i="38"/>
  <c r="AB99" i="38"/>
  <c r="AB95" i="38"/>
  <c r="O41" i="22"/>
  <c r="AA85" i="38"/>
  <c r="AB78" i="38"/>
  <c r="AB72" i="38"/>
  <c r="Z66" i="38"/>
  <c r="AA49" i="38"/>
  <c r="AB42" i="38"/>
  <c r="AA33" i="38"/>
  <c r="AB12" i="38"/>
  <c r="P38" i="22"/>
  <c r="AA92" i="38"/>
  <c r="AB91" i="38"/>
  <c r="Z89" i="38"/>
  <c r="AA88" i="38"/>
  <c r="AB87" i="38"/>
  <c r="AA84" i="38"/>
  <c r="AB83" i="38"/>
  <c r="Z81" i="38"/>
  <c r="AB79" i="38"/>
  <c r="Z77" i="38"/>
  <c r="AA76" i="38"/>
  <c r="AB75" i="38"/>
  <c r="AB71" i="38"/>
  <c r="AB67" i="38"/>
  <c r="Z65" i="38"/>
  <c r="AA64" i="38"/>
  <c r="AB63" i="38"/>
  <c r="AA60" i="38"/>
  <c r="AB59" i="38"/>
  <c r="Z57" i="38"/>
  <c r="AB55" i="38"/>
  <c r="Z53" i="38"/>
  <c r="AA52" i="38"/>
  <c r="AB51" i="38"/>
  <c r="AA48" i="38"/>
  <c r="AB47" i="38"/>
  <c r="Z43" i="38"/>
  <c r="AA42" i="38"/>
  <c r="AA38" i="38"/>
  <c r="AB37" i="38"/>
  <c r="Z35" i="38"/>
  <c r="AA34" i="38"/>
  <c r="AB33" i="38"/>
  <c r="Z31" i="38"/>
  <c r="AA30" i="38"/>
  <c r="AB29" i="38"/>
  <c r="AA26" i="38"/>
  <c r="AB25" i="38"/>
  <c r="AA22" i="38"/>
  <c r="AB21" i="38"/>
  <c r="AA18" i="38"/>
  <c r="AB17" i="38"/>
  <c r="AA14" i="38"/>
  <c r="AB13" i="38"/>
  <c r="AA10" i="38"/>
  <c r="AB9" i="38"/>
  <c r="Z7" i="38"/>
  <c r="X79" i="38"/>
  <c r="X68" i="38"/>
  <c r="AA23" i="38"/>
  <c r="Z20" i="38"/>
  <c r="AA15" i="38"/>
  <c r="AA12" i="38"/>
  <c r="Z72" i="38"/>
  <c r="AA63" i="38"/>
  <c r="AA59" i="38"/>
  <c r="O60" i="22"/>
  <c r="O55" i="22"/>
  <c r="Q24" i="22"/>
  <c r="P24" i="22"/>
  <c r="Q23" i="22"/>
  <c r="X92" i="38"/>
  <c r="W84" i="38"/>
  <c r="X84" i="38"/>
  <c r="W8" i="38"/>
  <c r="AB30" i="38"/>
  <c r="AA24" i="38"/>
  <c r="AB19" i="38"/>
  <c r="Z17" i="38"/>
  <c r="AB14" i="38"/>
  <c r="Z12" i="38"/>
  <c r="AB11" i="38"/>
  <c r="AA11" i="38"/>
  <c r="AB10" i="38"/>
  <c r="Q77" i="22"/>
  <c r="X47" i="38"/>
  <c r="AB27" i="38"/>
  <c r="AA27" i="38"/>
  <c r="AB26" i="38"/>
  <c r="AA8" i="38"/>
  <c r="Z48" i="38"/>
  <c r="AB24" i="38"/>
  <c r="Z22" i="38"/>
  <c r="Q79" i="22"/>
  <c r="P76" i="22"/>
  <c r="Q75" i="22"/>
  <c r="W95" i="38"/>
  <c r="W92" i="38"/>
  <c r="W85" i="38"/>
  <c r="X83" i="38"/>
  <c r="X51" i="38"/>
  <c r="X7" i="38"/>
  <c r="V15" i="37"/>
  <c r="V18" i="37"/>
  <c r="Z26" i="37"/>
  <c r="Z24" i="37"/>
  <c r="Z20" i="37"/>
  <c r="Z15" i="37"/>
  <c r="Z13" i="37"/>
  <c r="Z11" i="37"/>
  <c r="Z9" i="37"/>
  <c r="Z7" i="37"/>
  <c r="V26" i="37"/>
  <c r="Z17" i="37"/>
  <c r="AA20" i="37"/>
  <c r="AA9" i="37"/>
  <c r="AA7" i="37"/>
  <c r="Z6" i="37"/>
  <c r="AA26" i="37"/>
  <c r="AB27" i="37"/>
  <c r="AB25" i="37"/>
  <c r="AB23" i="37"/>
  <c r="AB21" i="37"/>
  <c r="AB19" i="37"/>
  <c r="AB18" i="37"/>
  <c r="AB16" i="37"/>
  <c r="AB14" i="37"/>
  <c r="AB12" i="37"/>
  <c r="AB10" i="37"/>
  <c r="AB8" i="37"/>
  <c r="AA24" i="37"/>
  <c r="AA17" i="37"/>
  <c r="AA13" i="37"/>
  <c r="AA11" i="37"/>
  <c r="AB6" i="37"/>
  <c r="AA25" i="37"/>
  <c r="AA23" i="37"/>
  <c r="Z22" i="37"/>
  <c r="AA21" i="37"/>
  <c r="AA19" i="37"/>
  <c r="AA18" i="37"/>
  <c r="AA16" i="37"/>
  <c r="AA14" i="37"/>
  <c r="AA12" i="37"/>
  <c r="AA10" i="37"/>
  <c r="AA8" i="37"/>
  <c r="AA22" i="37"/>
  <c r="AA15" i="37"/>
  <c r="AA6" i="37"/>
  <c r="AA27" i="37"/>
  <c r="Z27" i="37"/>
  <c r="AB26" i="37"/>
  <c r="Z25" i="37"/>
  <c r="AB24" i="37"/>
  <c r="Z23" i="37"/>
  <c r="AB22" i="37"/>
  <c r="Z21" i="37"/>
  <c r="AB20" i="37"/>
  <c r="Z19" i="37"/>
  <c r="Z18" i="37"/>
  <c r="AB17" i="37"/>
  <c r="Z16" i="37"/>
  <c r="AB15" i="37"/>
  <c r="Z14" i="37"/>
  <c r="AB13" i="37"/>
  <c r="Z12" i="37"/>
  <c r="AB11" i="37"/>
  <c r="Z10" i="37"/>
  <c r="AB9" i="37"/>
  <c r="Z8" i="37"/>
  <c r="AB7" i="37"/>
  <c r="W7" i="37"/>
  <c r="X18" i="37"/>
  <c r="W20" i="37"/>
  <c r="X6" i="37"/>
  <c r="X8" i="37"/>
  <c r="X9" i="37"/>
  <c r="X10" i="37"/>
  <c r="X11" i="37"/>
  <c r="X16" i="37"/>
  <c r="X17" i="37"/>
  <c r="X20" i="37"/>
  <c r="X21" i="37"/>
  <c r="X22" i="37"/>
  <c r="X27" i="37"/>
  <c r="V10" i="37"/>
  <c r="AB94" i="38"/>
  <c r="AB90" i="38"/>
  <c r="AB82" i="38"/>
  <c r="Z103" i="38"/>
  <c r="AA102" i="38"/>
  <c r="Z102" i="38"/>
  <c r="AB101" i="38"/>
  <c r="AA101" i="38"/>
  <c r="AB100" i="38"/>
  <c r="Z98" i="38"/>
  <c r="AA94" i="38"/>
  <c r="AB92" i="38"/>
  <c r="AB88" i="38"/>
  <c r="AB80" i="38"/>
  <c r="Z67" i="38"/>
  <c r="AA65" i="38"/>
  <c r="Z62" i="38"/>
  <c r="AA61" i="38"/>
  <c r="AB56" i="38"/>
  <c r="Z54" i="38"/>
  <c r="AA50" i="38"/>
  <c r="Z47" i="38"/>
  <c r="Z45" i="38"/>
  <c r="AB35" i="38"/>
  <c r="Z32" i="38"/>
  <c r="AB97" i="38"/>
  <c r="AA97" i="38"/>
  <c r="AB96" i="38"/>
  <c r="AA90" i="38"/>
  <c r="Z87" i="38"/>
  <c r="AA82" i="38"/>
  <c r="AB76" i="38"/>
  <c r="AB73" i="38"/>
  <c r="Z70" i="38"/>
  <c r="AB69" i="38"/>
  <c r="AB38" i="38"/>
  <c r="AB102" i="38"/>
  <c r="Z100" i="38"/>
  <c r="AA87" i="38"/>
  <c r="Z80" i="38"/>
  <c r="AA79" i="38"/>
  <c r="AB70" i="38"/>
  <c r="AB66" i="38"/>
  <c r="AB54" i="38"/>
  <c r="Z52" i="38"/>
  <c r="AB50" i="38"/>
  <c r="AA47" i="38"/>
  <c r="AB45" i="38"/>
  <c r="Z42" i="38"/>
  <c r="AB40" i="38"/>
  <c r="AA37" i="38"/>
  <c r="AB36" i="38"/>
  <c r="AB32" i="38"/>
  <c r="AA29" i="38"/>
  <c r="AB28" i="38"/>
  <c r="AA25" i="38"/>
  <c r="AA21" i="38"/>
  <c r="AB20" i="38"/>
  <c r="AA17" i="38"/>
  <c r="AB16" i="38"/>
  <c r="AA13" i="38"/>
  <c r="AA9" i="38"/>
  <c r="AB8" i="38"/>
  <c r="P104" i="22"/>
  <c r="Q103" i="22"/>
  <c r="Q102" i="22"/>
  <c r="Q81" i="22"/>
  <c r="P78" i="22"/>
  <c r="Q69" i="22"/>
  <c r="Q67" i="22"/>
  <c r="Q57" i="22"/>
  <c r="Q51" i="22"/>
  <c r="Q49" i="22"/>
  <c r="Q39" i="22"/>
  <c r="Q20" i="22"/>
  <c r="P20" i="22"/>
  <c r="Q19" i="22"/>
  <c r="P14" i="22"/>
  <c r="Q7" i="22"/>
  <c r="X104" i="38"/>
  <c r="W88" i="38"/>
  <c r="AA98" i="38"/>
  <c r="Z94" i="38"/>
  <c r="AB93" i="38"/>
  <c r="AA93" i="38"/>
  <c r="AB89" i="38"/>
  <c r="AA89" i="38"/>
  <c r="Z82" i="38"/>
  <c r="AB81" i="38"/>
  <c r="AA81" i="38"/>
  <c r="AA78" i="38"/>
  <c r="AA77" i="38"/>
  <c r="Z74" i="38"/>
  <c r="Z63" i="38"/>
  <c r="AA62" i="38"/>
  <c r="AB60" i="38"/>
  <c r="AB57" i="38"/>
  <c r="AA57" i="38"/>
  <c r="Z55" i="38"/>
  <c r="Z50" i="38"/>
  <c r="AB48" i="38"/>
  <c r="AB39" i="38"/>
  <c r="AA39" i="38"/>
  <c r="Z37" i="38"/>
  <c r="Z33" i="38"/>
  <c r="AA31" i="38"/>
  <c r="Z96" i="38"/>
  <c r="AA95" i="38"/>
  <c r="AA91" i="38"/>
  <c r="AB86" i="38"/>
  <c r="Z84" i="38"/>
  <c r="AA83" i="38"/>
  <c r="Z76" i="38"/>
  <c r="AA75" i="38"/>
  <c r="AB74" i="38"/>
  <c r="AA67" i="38"/>
  <c r="AB62" i="38"/>
  <c r="Z60" i="38"/>
  <c r="AB58" i="38"/>
  <c r="Z56" i="38"/>
  <c r="Z99" i="38"/>
  <c r="Z91" i="38"/>
  <c r="Z83" i="38"/>
  <c r="AB77" i="38"/>
  <c r="AB61" i="38"/>
  <c r="AA58" i="38"/>
  <c r="Z51" i="38"/>
  <c r="AB43" i="38"/>
  <c r="AA32" i="38"/>
  <c r="AA28" i="38"/>
  <c r="AB23" i="38"/>
  <c r="AA16" i="38"/>
  <c r="Z13" i="38"/>
  <c r="AB7" i="38"/>
  <c r="AA103" i="38"/>
  <c r="Q83" i="22"/>
  <c r="P36" i="22"/>
  <c r="Q35" i="22"/>
  <c r="Q27" i="22"/>
  <c r="P10" i="22"/>
  <c r="X98" i="38"/>
  <c r="X94" i="38"/>
  <c r="X73" i="38"/>
  <c r="X72" i="38"/>
  <c r="X18" i="38"/>
  <c r="X17" i="38"/>
  <c r="X11" i="38"/>
  <c r="X10" i="38"/>
  <c r="AB22" i="38"/>
  <c r="AA7" i="38"/>
  <c r="Q85" i="22"/>
  <c r="O59" i="22"/>
  <c r="O51" i="22"/>
  <c r="P28" i="22"/>
  <c r="P26" i="22"/>
  <c r="Q25" i="22"/>
  <c r="Q22" i="22"/>
  <c r="P8" i="22"/>
  <c r="W89" i="38"/>
  <c r="X76" i="38"/>
  <c r="X67" i="38"/>
  <c r="X61" i="38"/>
  <c r="X60" i="38"/>
  <c r="W18" i="38"/>
  <c r="W14" i="38"/>
  <c r="W12" i="38"/>
  <c r="Z49" i="38"/>
  <c r="Z104" i="38"/>
  <c r="AA96" i="38"/>
  <c r="Z73" i="38"/>
  <c r="Z69" i="38"/>
  <c r="Z68" i="38"/>
  <c r="AA51" i="38"/>
  <c r="Q87" i="22"/>
  <c r="AA72" i="38"/>
  <c r="AA56" i="38"/>
  <c r="Z39" i="38"/>
  <c r="Z23" i="38"/>
  <c r="Z86" i="38"/>
  <c r="Z85" i="38"/>
  <c r="AA68" i="38"/>
  <c r="AA71" i="38"/>
  <c r="AA55" i="38"/>
  <c r="Z26" i="38"/>
  <c r="Z10" i="38"/>
  <c r="AA99" i="38"/>
  <c r="AA80" i="38"/>
  <c r="Z64" i="38"/>
  <c r="Z61" i="38"/>
  <c r="Z38" i="38"/>
  <c r="Z19" i="38"/>
  <c r="Z18" i="38"/>
  <c r="X77" i="38"/>
  <c r="AA86" i="38"/>
  <c r="AB85" i="38"/>
  <c r="Z79" i="38"/>
  <c r="AA74" i="38"/>
  <c r="AA70" i="38"/>
  <c r="AB65" i="38"/>
  <c r="Z59" i="38"/>
  <c r="AA54" i="38"/>
  <c r="AB49" i="38"/>
  <c r="Z41" i="38"/>
  <c r="AA36" i="38"/>
  <c r="AB31" i="38"/>
  <c r="Z25" i="38"/>
  <c r="AA20" i="38"/>
  <c r="AB15" i="38"/>
  <c r="Z9" i="38"/>
  <c r="Z101" i="38"/>
  <c r="Z97" i="38"/>
  <c r="Z95" i="38"/>
  <c r="Z93" i="38"/>
  <c r="Z92" i="38"/>
  <c r="Z90" i="38"/>
  <c r="Z88" i="38"/>
  <c r="AA66" i="38"/>
  <c r="AB53" i="38"/>
  <c r="AB41" i="38"/>
  <c r="AA40" i="38"/>
  <c r="Z34" i="38"/>
  <c r="Z15" i="38"/>
  <c r="Z14" i="38"/>
  <c r="Z11" i="38"/>
  <c r="AB84" i="38"/>
  <c r="Z78" i="38"/>
  <c r="AA73" i="38"/>
  <c r="AA69" i="38"/>
  <c r="AB68" i="38"/>
  <c r="AB64" i="38"/>
  <c r="Z58" i="38"/>
  <c r="AA53" i="38"/>
  <c r="AB52" i="38"/>
  <c r="Z40" i="38"/>
  <c r="AA35" i="38"/>
  <c r="AB34" i="38"/>
  <c r="Z24" i="38"/>
  <c r="AA19" i="38"/>
  <c r="AB18" i="38"/>
  <c r="Z8" i="38"/>
  <c r="Z75" i="38"/>
  <c r="Z71" i="38"/>
  <c r="AA45" i="38"/>
  <c r="AA43" i="38"/>
  <c r="AA41" i="38"/>
  <c r="Z36" i="38"/>
  <c r="Z30" i="38"/>
  <c r="Z29" i="38"/>
  <c r="Z28" i="38"/>
  <c r="Z27" i="38"/>
  <c r="Z21" i="38"/>
  <c r="Z16" i="38"/>
  <c r="O43" i="22"/>
  <c r="P30" i="22"/>
  <c r="Q29" i="22"/>
  <c r="X57" i="38"/>
  <c r="X52" i="38"/>
  <c r="X34" i="38"/>
  <c r="X23" i="38"/>
  <c r="P75" i="22"/>
  <c r="P69" i="22"/>
  <c r="O53" i="22"/>
  <c r="Q52" i="22"/>
  <c r="Q50" i="22"/>
  <c r="Q47" i="22"/>
  <c r="Q40" i="22"/>
  <c r="P34" i="22"/>
  <c r="Q33" i="22"/>
  <c r="Q26" i="22"/>
  <c r="P18" i="22"/>
  <c r="W100" i="38"/>
  <c r="X71" i="38"/>
  <c r="X65" i="38"/>
  <c r="X55" i="38"/>
  <c r="X49" i="38"/>
  <c r="X43" i="38"/>
  <c r="X31" i="38"/>
  <c r="X25" i="38"/>
  <c r="W22" i="38"/>
  <c r="W16" i="38"/>
  <c r="X15" i="38"/>
  <c r="X9" i="38"/>
  <c r="Q100" i="22"/>
  <c r="Q93" i="22"/>
  <c r="Q59" i="22"/>
  <c r="O57" i="22"/>
  <c r="Q55" i="22"/>
  <c r="O45" i="22"/>
  <c r="Q43" i="22"/>
  <c r="Q37" i="22"/>
  <c r="P32" i="22"/>
  <c r="Q31" i="22"/>
  <c r="P22" i="22"/>
  <c r="Q16" i="22"/>
  <c r="P16" i="22"/>
  <c r="Q15" i="22"/>
  <c r="P12" i="22"/>
  <c r="Q11" i="22"/>
  <c r="W104" i="38"/>
  <c r="V103" i="38"/>
  <c r="W102" i="38"/>
  <c r="X100" i="38"/>
  <c r="W98" i="38"/>
  <c r="X86" i="38"/>
  <c r="X81" i="38"/>
  <c r="X80" i="38"/>
  <c r="X75" i="38"/>
  <c r="X69" i="38"/>
  <c r="X64" i="38"/>
  <c r="X63" i="38"/>
  <c r="X59" i="38"/>
  <c r="X48" i="38"/>
  <c r="X35" i="38"/>
  <c r="X30" i="38"/>
  <c r="X29" i="38"/>
  <c r="W20" i="38"/>
  <c r="X19" i="38"/>
  <c r="X14" i="38"/>
  <c r="X13" i="38"/>
  <c r="W10" i="38"/>
  <c r="X102" i="38"/>
  <c r="X96" i="38"/>
  <c r="X82" i="38"/>
  <c r="X78" i="38"/>
  <c r="X74" i="38"/>
  <c r="X70" i="38"/>
  <c r="X66" i="38"/>
  <c r="X62" i="38"/>
  <c r="X58" i="38"/>
  <c r="X50" i="38"/>
  <c r="X45" i="38"/>
  <c r="X40" i="38"/>
  <c r="X36" i="38"/>
  <c r="X32" i="38"/>
  <c r="X28" i="38"/>
  <c r="X24" i="38"/>
  <c r="X20" i="38"/>
  <c r="X16" i="38"/>
  <c r="X12" i="38"/>
  <c r="X8" i="38"/>
  <c r="X6" i="42"/>
  <c r="X7" i="42"/>
  <c r="X10" i="42"/>
  <c r="V16" i="42"/>
  <c r="X18" i="42"/>
  <c r="X22" i="42"/>
  <c r="X25" i="42"/>
  <c r="X33" i="42"/>
  <c r="X34" i="42"/>
  <c r="X37" i="42"/>
  <c r="W20" i="42"/>
  <c r="V21" i="42"/>
  <c r="V27" i="42"/>
  <c r="W30" i="42"/>
  <c r="W31" i="42"/>
  <c r="V39" i="42"/>
  <c r="X41" i="42"/>
  <c r="V13" i="42"/>
  <c r="X15" i="42"/>
  <c r="X19" i="42"/>
  <c r="X29" i="42"/>
  <c r="X30" i="42"/>
  <c r="X38" i="42"/>
  <c r="X8" i="42"/>
  <c r="W9" i="42"/>
  <c r="X12" i="42"/>
  <c r="V14" i="42"/>
  <c r="X16" i="42"/>
  <c r="V18" i="42"/>
  <c r="X20" i="42"/>
  <c r="X23" i="42"/>
  <c r="X27" i="42"/>
  <c r="W28" i="42"/>
  <c r="V29" i="42"/>
  <c r="X31" i="42"/>
  <c r="X35" i="42"/>
  <c r="W36" i="42"/>
  <c r="X39" i="42"/>
  <c r="W6" i="42"/>
  <c r="X9" i="42"/>
  <c r="W10" i="42"/>
  <c r="X13" i="42"/>
  <c r="V15" i="42"/>
  <c r="X17" i="42"/>
  <c r="X21" i="42"/>
  <c r="V22" i="42"/>
  <c r="X24" i="42"/>
  <c r="W25" i="42"/>
  <c r="X28" i="42"/>
  <c r="X32" i="42"/>
  <c r="X36" i="42"/>
  <c r="X40" i="42"/>
  <c r="V42" i="42"/>
  <c r="W6" i="40"/>
  <c r="X7" i="37"/>
  <c r="W8" i="37"/>
  <c r="X12" i="37"/>
  <c r="X13" i="37"/>
  <c r="W19" i="37"/>
  <c r="X23" i="37"/>
  <c r="X24" i="37"/>
  <c r="V11" i="37"/>
  <c r="X14" i="37"/>
  <c r="X15" i="37"/>
  <c r="W16" i="37"/>
  <c r="X19" i="37"/>
  <c r="X25" i="37"/>
  <c r="X26" i="37"/>
  <c r="W83" i="38"/>
  <c r="X103" i="38"/>
  <c r="X101" i="38"/>
  <c r="X99" i="38"/>
  <c r="X97" i="38"/>
  <c r="X95" i="38"/>
  <c r="V94" i="38"/>
  <c r="X91" i="38"/>
  <c r="X89" i="38"/>
  <c r="X93" i="38"/>
  <c r="V91" i="38"/>
  <c r="X90" i="38"/>
  <c r="X88" i="38"/>
  <c r="X87" i="38"/>
  <c r="X85" i="38"/>
  <c r="W78" i="38"/>
  <c r="W76" i="38"/>
  <c r="W73" i="38"/>
  <c r="V70" i="38"/>
  <c r="W65" i="38"/>
  <c r="W63" i="38"/>
  <c r="W61" i="38"/>
  <c r="V60" i="38"/>
  <c r="V58" i="38"/>
  <c r="V56" i="38"/>
  <c r="V54" i="38"/>
  <c r="V52" i="38"/>
  <c r="V50" i="38"/>
  <c r="V45" i="38"/>
  <c r="V42" i="38"/>
  <c r="V40" i="38"/>
  <c r="W38" i="38"/>
  <c r="W36" i="38"/>
  <c r="W34" i="38"/>
  <c r="W32" i="38"/>
  <c r="W30" i="38"/>
  <c r="W28" i="38"/>
  <c r="W26" i="38"/>
  <c r="W24" i="38"/>
  <c r="W21" i="38"/>
  <c r="W19" i="38"/>
  <c r="W17" i="38"/>
  <c r="W15" i="38"/>
  <c r="W13" i="38"/>
  <c r="W11" i="38"/>
  <c r="W9" i="38"/>
  <c r="W7" i="38"/>
  <c r="W75" i="38"/>
  <c r="V74" i="38"/>
  <c r="W69" i="38"/>
  <c r="W67" i="38"/>
  <c r="V66" i="38"/>
  <c r="W64" i="38"/>
  <c r="W62" i="38"/>
  <c r="V59" i="38"/>
  <c r="V57" i="38"/>
  <c r="V55" i="38"/>
  <c r="V53" i="38"/>
  <c r="V51" i="38"/>
  <c r="W49" i="38"/>
  <c r="V43" i="38"/>
  <c r="V41" i="38"/>
  <c r="W39" i="38"/>
  <c r="W37" i="38"/>
  <c r="W35" i="38"/>
  <c r="W33" i="38"/>
  <c r="W31" i="38"/>
  <c r="W29" i="38"/>
  <c r="W27" i="38"/>
  <c r="W25" i="38"/>
  <c r="W23" i="38"/>
  <c r="P89" i="22"/>
  <c r="Q88" i="22"/>
  <c r="O74" i="22"/>
  <c r="P73" i="22"/>
  <c r="O66" i="22"/>
  <c r="P65" i="22"/>
  <c r="Q64" i="22"/>
  <c r="P61" i="22"/>
  <c r="P92" i="22"/>
  <c r="Q9" i="22"/>
  <c r="Q98" i="22"/>
  <c r="P95" i="22"/>
  <c r="Q94" i="22"/>
  <c r="Q90" i="22"/>
  <c r="Q89" i="22"/>
  <c r="Q82" i="22"/>
  <c r="Q74" i="22"/>
  <c r="Q73" i="22"/>
  <c r="Q66" i="22"/>
  <c r="P63" i="22"/>
  <c r="Q62" i="22"/>
  <c r="X6" i="38"/>
  <c r="W6" i="38"/>
  <c r="Q104" i="22"/>
  <c r="O103" i="22"/>
  <c r="P102" i="22"/>
  <c r="Q101" i="22"/>
  <c r="P100" i="22"/>
  <c r="Q99" i="22"/>
  <c r="P98" i="22"/>
  <c r="Q97" i="22"/>
  <c r="Q96" i="22"/>
  <c r="Q95" i="22"/>
  <c r="Q92" i="22"/>
  <c r="O91" i="22"/>
  <c r="Q91" i="22"/>
  <c r="P88" i="22"/>
  <c r="Q86" i="22"/>
  <c r="P85" i="22"/>
  <c r="Q84" i="22"/>
  <c r="P83" i="22"/>
  <c r="Q80" i="22"/>
  <c r="Q78" i="22"/>
  <c r="Q76" i="22"/>
  <c r="Q72" i="22"/>
  <c r="Q71" i="22"/>
  <c r="O70" i="22"/>
  <c r="Q70" i="22"/>
  <c r="P67" i="22"/>
  <c r="Q65" i="22"/>
  <c r="Q63" i="22"/>
  <c r="P62" i="22"/>
  <c r="Q61" i="22"/>
  <c r="Q60" i="22"/>
  <c r="O58" i="22"/>
  <c r="Q58" i="22"/>
  <c r="O56" i="22"/>
  <c r="O54" i="22"/>
  <c r="O52" i="22"/>
  <c r="O50" i="22"/>
  <c r="P49" i="22"/>
  <c r="Q48" i="22"/>
  <c r="Q45" i="22"/>
  <c r="O42" i="22"/>
  <c r="O40" i="22"/>
  <c r="Q38" i="22"/>
  <c r="Q36" i="22"/>
  <c r="Q34" i="22"/>
  <c r="P33" i="22"/>
  <c r="Q32" i="22"/>
  <c r="Q30" i="22"/>
  <c r="P29" i="22"/>
  <c r="Q28" i="22"/>
  <c r="P25" i="22"/>
  <c r="P21" i="22"/>
  <c r="Q18" i="22"/>
  <c r="P17" i="22"/>
  <c r="Q14" i="22"/>
  <c r="P13" i="22"/>
  <c r="Q12" i="22"/>
  <c r="Q10" i="22"/>
  <c r="P9" i="22"/>
  <c r="Q8" i="22"/>
  <c r="P7" i="22"/>
  <c r="O94" i="22"/>
  <c r="P84" i="22"/>
  <c r="Q68" i="22"/>
  <c r="Q17" i="22"/>
  <c r="Q13" i="22"/>
  <c r="P64" i="22"/>
  <c r="P39" i="22"/>
  <c r="P35" i="22"/>
  <c r="P31" i="22"/>
  <c r="P27" i="22"/>
  <c r="P23" i="22"/>
  <c r="P19" i="22"/>
  <c r="P15" i="22"/>
  <c r="P11" i="22"/>
  <c r="AC49" i="21"/>
  <c r="AD49" i="21"/>
  <c r="AE49" i="21"/>
  <c r="AF49" i="21"/>
  <c r="AG49" i="21"/>
  <c r="AH49" i="21"/>
  <c r="AI49" i="21"/>
  <c r="AJ49" i="21"/>
  <c r="AK49" i="21"/>
  <c r="E49" i="22"/>
  <c r="S49" i="21"/>
  <c r="R49" i="21"/>
  <c r="Q49" i="21"/>
  <c r="AC81" i="38" l="1"/>
  <c r="AC7" i="38"/>
  <c r="AC30" i="38"/>
  <c r="AC20" i="38"/>
  <c r="AC70" i="38"/>
  <c r="AC29" i="38"/>
  <c r="AC59" i="38"/>
  <c r="AC22" i="38"/>
  <c r="AC10" i="36"/>
  <c r="AC12" i="38"/>
  <c r="AC57" i="35"/>
  <c r="AC21" i="39"/>
  <c r="AC19" i="41"/>
  <c r="AC8" i="36"/>
  <c r="AC47" i="35"/>
  <c r="AC25" i="41"/>
  <c r="AC15" i="41"/>
  <c r="AC54" i="35"/>
  <c r="AC34" i="35"/>
  <c r="AC10" i="39"/>
  <c r="AC83" i="38"/>
  <c r="AC48" i="38"/>
  <c r="AC37" i="38"/>
  <c r="AC82" i="38"/>
  <c r="AC21" i="38"/>
  <c r="AC42" i="38"/>
  <c r="AC62" i="38"/>
  <c r="AC94" i="38"/>
  <c r="AC47" i="38"/>
  <c r="AC28" i="38"/>
  <c r="AC75" i="38"/>
  <c r="AC97" i="38"/>
  <c r="AC61" i="38"/>
  <c r="AC8" i="38"/>
  <c r="AC26" i="38"/>
  <c r="AC76" i="38"/>
  <c r="AC45" i="38"/>
  <c r="AC80" i="38"/>
  <c r="AC55" i="38"/>
  <c r="AC63" i="38"/>
  <c r="AC89" i="38"/>
  <c r="AC71" i="38"/>
  <c r="AC78" i="38"/>
  <c r="AC92" i="38"/>
  <c r="AC101" i="38"/>
  <c r="AC99" i="38"/>
  <c r="AC9" i="38"/>
  <c r="AC53" i="38"/>
  <c r="AC11" i="38"/>
  <c r="AC88" i="38"/>
  <c r="AC95" i="38"/>
  <c r="AC79" i="38"/>
  <c r="AC98" i="38"/>
  <c r="AC11" i="41"/>
  <c r="AC27" i="41"/>
  <c r="AC23" i="41"/>
  <c r="AC31" i="41"/>
  <c r="AC13" i="41"/>
  <c r="AC32" i="41"/>
  <c r="AC24" i="41"/>
  <c r="AC16" i="41"/>
  <c r="AC12" i="41"/>
  <c r="AC8" i="41"/>
  <c r="AC21" i="41"/>
  <c r="AC29" i="41"/>
  <c r="AC7" i="41"/>
  <c r="AC30" i="41"/>
  <c r="AC22" i="41"/>
  <c r="AC18" i="41"/>
  <c r="AC14" i="41"/>
  <c r="AC28" i="41"/>
  <c r="AC20" i="41"/>
  <c r="AC26" i="41"/>
  <c r="AC10" i="41"/>
  <c r="AC33" i="41"/>
  <c r="AC17" i="41"/>
  <c r="AC9" i="41"/>
  <c r="AC26" i="40"/>
  <c r="AC20" i="40"/>
  <c r="AC12" i="40"/>
  <c r="AC7" i="40"/>
  <c r="AC30" i="40"/>
  <c r="AC16" i="40"/>
  <c r="AC18" i="40"/>
  <c r="AC22" i="40"/>
  <c r="AC23" i="40"/>
  <c r="AC9" i="40"/>
  <c r="AC24" i="40"/>
  <c r="AC10" i="40"/>
  <c r="AC15" i="40"/>
  <c r="AC31" i="40"/>
  <c r="AC27" i="40"/>
  <c r="AC25" i="40"/>
  <c r="AC19" i="40"/>
  <c r="AC17" i="40"/>
  <c r="AC11" i="40"/>
  <c r="AC29" i="40"/>
  <c r="AC21" i="40"/>
  <c r="AC13" i="40"/>
  <c r="AC8" i="40"/>
  <c r="AC28" i="40"/>
  <c r="AC32" i="40"/>
  <c r="AC14" i="40"/>
  <c r="AC19" i="36"/>
  <c r="AC18" i="36"/>
  <c r="AC28" i="36"/>
  <c r="AC24" i="36"/>
  <c r="AC26" i="36"/>
  <c r="AC14" i="36"/>
  <c r="AC20" i="36"/>
  <c r="AC22" i="36"/>
  <c r="AC17" i="36"/>
  <c r="AC23" i="36"/>
  <c r="AC30" i="36"/>
  <c r="AC15" i="36"/>
  <c r="AC13" i="36"/>
  <c r="AC11" i="36"/>
  <c r="AC6" i="36"/>
  <c r="AC7" i="36"/>
  <c r="AC9" i="36"/>
  <c r="AC29" i="36"/>
  <c r="AC16" i="36"/>
  <c r="AC12" i="36"/>
  <c r="AC27" i="36"/>
  <c r="AC21" i="36"/>
  <c r="AC25" i="36"/>
  <c r="AC43" i="35"/>
  <c r="AC39" i="35"/>
  <c r="AC15" i="35"/>
  <c r="AC23" i="35"/>
  <c r="AC22" i="35"/>
  <c r="AC49" i="35"/>
  <c r="AC41" i="35"/>
  <c r="AC37" i="35"/>
  <c r="AC25" i="35"/>
  <c r="AC51" i="35"/>
  <c r="AC27" i="35"/>
  <c r="AC10" i="35"/>
  <c r="AC68" i="35"/>
  <c r="AC66" i="35"/>
  <c r="AC46" i="35"/>
  <c r="AC42" i="35"/>
  <c r="AC32" i="35"/>
  <c r="AC30" i="35"/>
  <c r="AC24" i="35"/>
  <c r="AC13" i="35"/>
  <c r="AC7" i="35"/>
  <c r="AC45" i="35"/>
  <c r="AC53" i="35"/>
  <c r="AC12" i="35"/>
  <c r="AC52" i="35"/>
  <c r="AC64" i="35"/>
  <c r="AC61" i="35"/>
  <c r="AC14" i="35"/>
  <c r="AC60" i="35"/>
  <c r="AC58" i="35"/>
  <c r="AC19" i="35"/>
  <c r="AC11" i="35"/>
  <c r="AC35" i="35"/>
  <c r="AC29" i="35"/>
  <c r="AC9" i="35"/>
  <c r="AC59" i="35"/>
  <c r="AC18" i="35"/>
  <c r="AC62" i="35"/>
  <c r="AC50" i="35"/>
  <c r="AC48" i="35"/>
  <c r="AC40" i="35"/>
  <c r="AC38" i="35"/>
  <c r="AC36" i="35"/>
  <c r="AC28" i="35"/>
  <c r="AC26" i="35"/>
  <c r="AC17" i="35"/>
  <c r="AC31" i="35"/>
  <c r="AC20" i="35"/>
  <c r="AC16" i="35"/>
  <c r="AC8" i="35"/>
  <c r="AC69" i="35"/>
  <c r="AC44" i="35"/>
  <c r="AC65" i="35"/>
  <c r="AC63" i="35"/>
  <c r="AC33" i="35"/>
  <c r="AC21" i="35"/>
  <c r="AC67" i="35"/>
  <c r="AC14" i="34"/>
  <c r="AC10" i="34"/>
  <c r="AC12" i="34"/>
  <c r="AC8" i="34"/>
  <c r="AC13" i="34"/>
  <c r="AC6" i="34"/>
  <c r="AC15" i="34"/>
  <c r="AC11" i="34"/>
  <c r="AC9" i="34"/>
  <c r="AC11" i="39"/>
  <c r="AC22" i="39"/>
  <c r="AC14" i="39"/>
  <c r="AC23" i="39"/>
  <c r="AC8" i="39"/>
  <c r="AC7" i="39"/>
  <c r="AC9" i="39"/>
  <c r="AC6" i="39"/>
  <c r="AC12" i="39"/>
  <c r="AC20" i="39"/>
  <c r="AC15" i="39"/>
  <c r="AC13" i="39"/>
  <c r="AC16" i="39"/>
  <c r="AC18" i="39"/>
  <c r="AC19" i="39"/>
  <c r="AC17" i="39"/>
  <c r="AC27" i="43"/>
  <c r="AC28" i="43"/>
  <c r="AC18" i="43"/>
  <c r="AC10" i="43"/>
  <c r="AC21" i="43"/>
  <c r="AC29" i="43"/>
  <c r="AC20" i="43"/>
  <c r="AC14" i="43"/>
  <c r="AC7" i="43"/>
  <c r="AC8" i="43"/>
  <c r="AC12" i="43"/>
  <c r="AC17" i="43"/>
  <c r="AC19" i="43"/>
  <c r="AC11" i="43"/>
  <c r="AC9" i="43"/>
  <c r="AC16" i="43"/>
  <c r="AC26" i="43"/>
  <c r="AC24" i="43"/>
  <c r="AC22" i="43"/>
  <c r="AC23" i="43"/>
  <c r="AC15" i="43"/>
  <c r="AC13" i="43"/>
  <c r="AC25" i="43"/>
  <c r="AC6" i="43"/>
  <c r="AC102" i="38"/>
  <c r="AC51" i="38"/>
  <c r="AC96" i="38"/>
  <c r="AC58" i="38"/>
  <c r="AC90" i="38"/>
  <c r="AC104" i="38"/>
  <c r="AC91" i="38"/>
  <c r="AC60" i="38"/>
  <c r="AC25" i="38"/>
  <c r="AC72" i="38"/>
  <c r="AC57" i="38"/>
  <c r="AC17" i="38"/>
  <c r="AC84" i="38"/>
  <c r="AC74" i="38"/>
  <c r="AC23" i="38"/>
  <c r="AC33" i="38"/>
  <c r="AC100" i="38"/>
  <c r="K49" i="38"/>
  <c r="F49" i="22"/>
  <c r="O49" i="22" s="1"/>
  <c r="R49" i="22" s="1"/>
  <c r="G49" i="38" s="1"/>
  <c r="M49" i="38"/>
  <c r="V49" i="38" s="1"/>
  <c r="Y49" i="38" s="1"/>
  <c r="L49" i="38" s="1"/>
  <c r="AE49" i="57" s="1"/>
  <c r="AF49" i="57" s="1"/>
  <c r="AH49" i="57" s="1"/>
  <c r="AJ49" i="57" s="1"/>
  <c r="AC77" i="38"/>
  <c r="AC13" i="38"/>
  <c r="AC32" i="38"/>
  <c r="AC65" i="38"/>
  <c r="AC16" i="38"/>
  <c r="AC43" i="38"/>
  <c r="AC24" i="38"/>
  <c r="AC14" i="38"/>
  <c r="AC31" i="38"/>
  <c r="AC38" i="38"/>
  <c r="AC56" i="38"/>
  <c r="AC27" i="38"/>
  <c r="AC35" i="38"/>
  <c r="AC52" i="38"/>
  <c r="AC66" i="38"/>
  <c r="AC93" i="38"/>
  <c r="AC54" i="38"/>
  <c r="AC10" i="38"/>
  <c r="AC20" i="37"/>
  <c r="AC9" i="37"/>
  <c r="AC16" i="37"/>
  <c r="AC22" i="37"/>
  <c r="AC8" i="37"/>
  <c r="AC6" i="37"/>
  <c r="AC12" i="37"/>
  <c r="AC24" i="37"/>
  <c r="AC7" i="37"/>
  <c r="AC25" i="37"/>
  <c r="AC11" i="37"/>
  <c r="AC23" i="37"/>
  <c r="AC26" i="37"/>
  <c r="AC15" i="37"/>
  <c r="AC18" i="37"/>
  <c r="AC19" i="37"/>
  <c r="AC13" i="37"/>
  <c r="AC27" i="37"/>
  <c r="AC14" i="37"/>
  <c r="AC21" i="37"/>
  <c r="AC10" i="37"/>
  <c r="AC17" i="37"/>
  <c r="AC69" i="38"/>
  <c r="AC67" i="38"/>
  <c r="AC73" i="38"/>
  <c r="AC87" i="38"/>
  <c r="AC86" i="38"/>
  <c r="AC50" i="38"/>
  <c r="AC39" i="38"/>
  <c r="AC68" i="38"/>
  <c r="AC49" i="38"/>
  <c r="AC103" i="38"/>
  <c r="AC34" i="38"/>
  <c r="AC41" i="38"/>
  <c r="AC15" i="38"/>
  <c r="AC18" i="38"/>
  <c r="AC64" i="38"/>
  <c r="AC40" i="38"/>
  <c r="AC36" i="38"/>
  <c r="AC19" i="38"/>
  <c r="AC85" i="38"/>
  <c r="H49" i="38" l="1"/>
  <c r="AC49" i="57" s="1"/>
  <c r="AD49" i="57" s="1"/>
  <c r="AG49" i="57" s="1"/>
  <c r="F14" i="43"/>
  <c r="E14" i="43"/>
  <c r="D14" i="43"/>
  <c r="C14" i="43"/>
  <c r="E14" i="24"/>
  <c r="D14" i="24"/>
  <c r="C14" i="24"/>
  <c r="B14" i="24"/>
  <c r="A14" i="24"/>
  <c r="S14" i="17"/>
  <c r="R14" i="17"/>
  <c r="Q14" i="17"/>
  <c r="J49" i="38" l="1"/>
  <c r="I49" i="38" s="1"/>
  <c r="L14" i="24"/>
  <c r="O14" i="24" s="1"/>
  <c r="R14" i="24" s="1"/>
  <c r="S14" i="43"/>
  <c r="V14" i="43" s="1"/>
  <c r="Y14" i="43" s="1"/>
  <c r="K14" i="43"/>
  <c r="L14" i="43" l="1"/>
  <c r="AE14" i="59" s="1"/>
  <c r="AF14" i="59" s="1"/>
  <c r="AH14" i="59" s="1"/>
  <c r="AJ14" i="59" s="1"/>
  <c r="G14" i="43"/>
  <c r="E102" i="22"/>
  <c r="AK102" i="21"/>
  <c r="AJ102" i="21"/>
  <c r="AI102" i="21"/>
  <c r="AH102" i="21"/>
  <c r="AG102" i="21"/>
  <c r="AF102" i="21"/>
  <c r="AE102" i="21"/>
  <c r="AD102" i="21"/>
  <c r="AC102" i="21"/>
  <c r="S102" i="21"/>
  <c r="R102" i="21"/>
  <c r="Q102" i="21"/>
  <c r="K102" i="38" l="1"/>
  <c r="S102" i="38"/>
  <c r="V102" i="38" s="1"/>
  <c r="Y102" i="38" s="1"/>
  <c r="L102" i="38" s="1"/>
  <c r="L102" i="22"/>
  <c r="O102" i="22" s="1"/>
  <c r="R102" i="22" s="1"/>
  <c r="G102" i="38" s="1"/>
  <c r="H14" i="43"/>
  <c r="AC14" i="59" s="1"/>
  <c r="AD14" i="59" s="1"/>
  <c r="AG14" i="59" s="1"/>
  <c r="J14" i="43" l="1"/>
  <c r="I14" i="43" s="1"/>
  <c r="H102" i="38"/>
  <c r="P8" i="29"/>
  <c r="Q24" i="29"/>
  <c r="Q7" i="29"/>
  <c r="Q22" i="29"/>
  <c r="P24" i="29"/>
  <c r="Q9" i="29"/>
  <c r="Q14" i="29"/>
  <c r="Q18" i="29"/>
  <c r="Q21" i="29"/>
  <c r="Q23" i="29"/>
  <c r="Q32" i="29"/>
  <c r="O11" i="29"/>
  <c r="Q28" i="29"/>
  <c r="Q12" i="29"/>
  <c r="Q25" i="29"/>
  <c r="Q27" i="29"/>
  <c r="Q8" i="29"/>
  <c r="Q15" i="29"/>
  <c r="O22" i="29"/>
  <c r="Q30" i="29"/>
  <c r="P7" i="29"/>
  <c r="Q11" i="29"/>
  <c r="Q16" i="29"/>
  <c r="Q19" i="29"/>
  <c r="P25" i="29"/>
  <c r="Q29" i="29"/>
  <c r="P30" i="29"/>
  <c r="P9" i="29"/>
  <c r="Q17" i="29"/>
  <c r="Q20" i="29"/>
  <c r="P21" i="29"/>
  <c r="P23" i="29"/>
  <c r="O26" i="29"/>
  <c r="O31" i="29"/>
  <c r="O12" i="29"/>
  <c r="Q13" i="29"/>
  <c r="P16" i="29"/>
  <c r="P19" i="29"/>
  <c r="O20" i="29"/>
  <c r="Q26" i="29"/>
  <c r="Q31" i="29"/>
  <c r="P32" i="29"/>
  <c r="J102" i="38" l="1"/>
  <c r="I102" i="38" s="1"/>
  <c r="AB6" i="40"/>
  <c r="Z6" i="40"/>
  <c r="AA6" i="40"/>
  <c r="K7" i="40"/>
  <c r="K10" i="40"/>
  <c r="K12" i="40"/>
  <c r="K14" i="40"/>
  <c r="K16" i="40"/>
  <c r="K18" i="40"/>
  <c r="K20" i="40"/>
  <c r="K22" i="40"/>
  <c r="K24" i="40"/>
  <c r="K26" i="40"/>
  <c r="K28" i="40"/>
  <c r="K30" i="40"/>
  <c r="K32" i="40"/>
  <c r="K6" i="40"/>
  <c r="K8" i="40"/>
  <c r="K9" i="40"/>
  <c r="K11" i="40"/>
  <c r="K13" i="40"/>
  <c r="K15" i="40"/>
  <c r="K17" i="40"/>
  <c r="K19" i="40"/>
  <c r="K21" i="40"/>
  <c r="K23" i="40"/>
  <c r="K25" i="40"/>
  <c r="K27" i="40"/>
  <c r="K29" i="40"/>
  <c r="K31" i="40"/>
  <c r="P6" i="29"/>
  <c r="Q6" i="29"/>
  <c r="E32" i="29"/>
  <c r="E31" i="29"/>
  <c r="E30" i="29"/>
  <c r="E29" i="29"/>
  <c r="E28" i="29"/>
  <c r="E27" i="29"/>
  <c r="E26" i="29"/>
  <c r="E25" i="29"/>
  <c r="E24" i="29"/>
  <c r="E23" i="29"/>
  <c r="E22" i="29"/>
  <c r="E21" i="29"/>
  <c r="E20" i="29"/>
  <c r="E19" i="29"/>
  <c r="E18" i="29"/>
  <c r="E17" i="29"/>
  <c r="E16" i="29"/>
  <c r="E15" i="29"/>
  <c r="E14" i="29"/>
  <c r="E13" i="29"/>
  <c r="Q16" i="8"/>
  <c r="R16" i="8"/>
  <c r="S16" i="8"/>
  <c r="E7" i="29"/>
  <c r="E8" i="29"/>
  <c r="E9" i="29"/>
  <c r="E10" i="29"/>
  <c r="E11" i="29"/>
  <c r="E12" i="29"/>
  <c r="E6" i="29"/>
  <c r="P10" i="40" l="1"/>
  <c r="V10" i="40" s="1"/>
  <c r="I10" i="29"/>
  <c r="O10" i="29" s="1"/>
  <c r="S8" i="40"/>
  <c r="L8" i="29"/>
  <c r="M14" i="40"/>
  <c r="V14" i="40" s="1"/>
  <c r="N14" i="40"/>
  <c r="W14" i="40" s="1"/>
  <c r="F14" i="29"/>
  <c r="O14" i="29" s="1"/>
  <c r="G14" i="29"/>
  <c r="P14" i="29" s="1"/>
  <c r="N22" i="40"/>
  <c r="W22" i="40" s="1"/>
  <c r="Y22" i="40" s="1"/>
  <c r="L22" i="40" s="1"/>
  <c r="AE22" i="64" s="1"/>
  <c r="AF22" i="64" s="1"/>
  <c r="AH22" i="64" s="1"/>
  <c r="AJ22" i="64" s="1"/>
  <c r="G22" i="29"/>
  <c r="P22" i="29" s="1"/>
  <c r="R22" i="29" s="1"/>
  <c r="G22" i="40" s="1"/>
  <c r="H22" i="40" s="1"/>
  <c r="AC22" i="64" s="1"/>
  <c r="AD22" i="64" s="1"/>
  <c r="AG22" i="64" s="1"/>
  <c r="F30" i="29"/>
  <c r="O30" i="29" s="1"/>
  <c r="R30" i="29" s="1"/>
  <c r="G30" i="40" s="1"/>
  <c r="H30" i="40" s="1"/>
  <c r="AC30" i="64" s="1"/>
  <c r="AD30" i="64" s="1"/>
  <c r="AG30" i="64" s="1"/>
  <c r="M30" i="40"/>
  <c r="V30" i="40" s="1"/>
  <c r="Y30" i="40" s="1"/>
  <c r="L30" i="40" s="1"/>
  <c r="AE30" i="64" s="1"/>
  <c r="AF30" i="64" s="1"/>
  <c r="AH30" i="64" s="1"/>
  <c r="AJ30" i="64" s="1"/>
  <c r="M12" i="29"/>
  <c r="P12" i="29" s="1"/>
  <c r="R12" i="29" s="1"/>
  <c r="G12" i="40" s="1"/>
  <c r="H12" i="40" s="1"/>
  <c r="AC12" i="64" s="1"/>
  <c r="AD12" i="64" s="1"/>
  <c r="AG12" i="64" s="1"/>
  <c r="T12" i="40"/>
  <c r="W12" i="40" s="1"/>
  <c r="Y12" i="40" s="1"/>
  <c r="L12" i="40" s="1"/>
  <c r="AE12" i="64" s="1"/>
  <c r="AF12" i="64" s="1"/>
  <c r="AH12" i="64" s="1"/>
  <c r="AJ12" i="64" s="1"/>
  <c r="N15" i="40"/>
  <c r="W15" i="40" s="1"/>
  <c r="I15" i="29"/>
  <c r="P15" i="40"/>
  <c r="M15" i="40"/>
  <c r="G15" i="29"/>
  <c r="P15" i="29" s="1"/>
  <c r="F15" i="29"/>
  <c r="F19" i="29"/>
  <c r="O19" i="29" s="1"/>
  <c r="R19" i="29" s="1"/>
  <c r="G19" i="40" s="1"/>
  <c r="H19" i="40" s="1"/>
  <c r="M19" i="40"/>
  <c r="V19" i="40" s="1"/>
  <c r="Y19" i="40" s="1"/>
  <c r="L19" i="40" s="1"/>
  <c r="M23" i="40"/>
  <c r="V23" i="40" s="1"/>
  <c r="Y23" i="40" s="1"/>
  <c r="L23" i="40" s="1"/>
  <c r="AE23" i="64" s="1"/>
  <c r="AF23" i="64" s="1"/>
  <c r="AH23" i="64" s="1"/>
  <c r="AJ23" i="64" s="1"/>
  <c r="F23" i="29"/>
  <c r="O23" i="29" s="1"/>
  <c r="R23" i="29" s="1"/>
  <c r="G23" i="40" s="1"/>
  <c r="H23" i="40" s="1"/>
  <c r="AC23" i="64" s="1"/>
  <c r="AD23" i="64" s="1"/>
  <c r="AG23" i="64" s="1"/>
  <c r="N27" i="40"/>
  <c r="W27" i="40" s="1"/>
  <c r="G27" i="29"/>
  <c r="P27" i="29" s="1"/>
  <c r="M27" i="40"/>
  <c r="V27" i="40" s="1"/>
  <c r="F27" i="29"/>
  <c r="O27" i="29" s="1"/>
  <c r="N31" i="40"/>
  <c r="W31" i="40" s="1"/>
  <c r="Y31" i="40" s="1"/>
  <c r="L31" i="40" s="1"/>
  <c r="AE31" i="64" s="1"/>
  <c r="AF31" i="64" s="1"/>
  <c r="AH31" i="64" s="1"/>
  <c r="AJ31" i="64" s="1"/>
  <c r="G31" i="29"/>
  <c r="P31" i="29" s="1"/>
  <c r="R31" i="29" s="1"/>
  <c r="G31" i="40" s="1"/>
  <c r="H31" i="40" s="1"/>
  <c r="AC31" i="64" s="1"/>
  <c r="AD31" i="64" s="1"/>
  <c r="AG31" i="64" s="1"/>
  <c r="P6" i="40"/>
  <c r="M6" i="40"/>
  <c r="F6" i="29"/>
  <c r="I6" i="29"/>
  <c r="F18" i="29"/>
  <c r="O18" i="29" s="1"/>
  <c r="G18" i="29"/>
  <c r="P18" i="29" s="1"/>
  <c r="M18" i="40"/>
  <c r="V18" i="40" s="1"/>
  <c r="N18" i="40"/>
  <c r="W18" i="40" s="1"/>
  <c r="G26" i="29"/>
  <c r="P26" i="29" s="1"/>
  <c r="R26" i="29" s="1"/>
  <c r="G26" i="40" s="1"/>
  <c r="H26" i="40" s="1"/>
  <c r="AC26" i="64" s="1"/>
  <c r="AD26" i="64" s="1"/>
  <c r="AG26" i="64" s="1"/>
  <c r="N26" i="40"/>
  <c r="W26" i="40" s="1"/>
  <c r="Y26" i="40" s="1"/>
  <c r="L26" i="40" s="1"/>
  <c r="AE26" i="64" s="1"/>
  <c r="AF26" i="64" s="1"/>
  <c r="AH26" i="64" s="1"/>
  <c r="AJ26" i="64" s="1"/>
  <c r="N11" i="40"/>
  <c r="W11" i="40" s="1"/>
  <c r="Y11" i="40" s="1"/>
  <c r="L11" i="40" s="1"/>
  <c r="AE11" i="64" s="1"/>
  <c r="AF11" i="64" s="1"/>
  <c r="AH11" i="64" s="1"/>
  <c r="AJ11" i="64" s="1"/>
  <c r="G11" i="29"/>
  <c r="P11" i="29" s="1"/>
  <c r="R11" i="29" s="1"/>
  <c r="G11" i="40" s="1"/>
  <c r="H11" i="40" s="1"/>
  <c r="AC11" i="64" s="1"/>
  <c r="AD11" i="64" s="1"/>
  <c r="AG11" i="64" s="1"/>
  <c r="I8" i="29"/>
  <c r="M8" i="40"/>
  <c r="F8" i="29"/>
  <c r="P8" i="40"/>
  <c r="S16" i="40"/>
  <c r="V16" i="40" s="1"/>
  <c r="Y16" i="40" s="1"/>
  <c r="L16" i="40" s="1"/>
  <c r="AE16" i="64" s="1"/>
  <c r="AF16" i="64" s="1"/>
  <c r="AH16" i="64" s="1"/>
  <c r="AJ16" i="64" s="1"/>
  <c r="L16" i="29"/>
  <c r="O16" i="29" s="1"/>
  <c r="R16" i="29" s="1"/>
  <c r="G16" i="40" s="1"/>
  <c r="H16" i="40" s="1"/>
  <c r="AC16" i="64" s="1"/>
  <c r="AD16" i="64" s="1"/>
  <c r="AG16" i="64" s="1"/>
  <c r="G20" i="29"/>
  <c r="P20" i="29" s="1"/>
  <c r="R20" i="29" s="1"/>
  <c r="G20" i="40" s="1"/>
  <c r="H20" i="40" s="1"/>
  <c r="AC20" i="64" s="1"/>
  <c r="AD20" i="64" s="1"/>
  <c r="AG20" i="64" s="1"/>
  <c r="N20" i="40"/>
  <c r="W20" i="40" s="1"/>
  <c r="Y20" i="40" s="1"/>
  <c r="L20" i="40" s="1"/>
  <c r="AE20" i="64" s="1"/>
  <c r="AF20" i="64" s="1"/>
  <c r="AH20" i="64" s="1"/>
  <c r="AJ20" i="64" s="1"/>
  <c r="L24" i="29"/>
  <c r="O24" i="29" s="1"/>
  <c r="R24" i="29" s="1"/>
  <c r="G24" i="40" s="1"/>
  <c r="H24" i="40" s="1"/>
  <c r="S24" i="40"/>
  <c r="V24" i="40" s="1"/>
  <c r="Y24" i="40" s="1"/>
  <c r="L24" i="40" s="1"/>
  <c r="M28" i="40"/>
  <c r="V28" i="40" s="1"/>
  <c r="N28" i="40"/>
  <c r="W28" i="40" s="1"/>
  <c r="F28" i="29"/>
  <c r="O28" i="29" s="1"/>
  <c r="G28" i="29"/>
  <c r="P28" i="29" s="1"/>
  <c r="M32" i="40"/>
  <c r="V32" i="40" s="1"/>
  <c r="Y32" i="40" s="1"/>
  <c r="L32" i="40" s="1"/>
  <c r="AE32" i="64" s="1"/>
  <c r="AF32" i="64" s="1"/>
  <c r="AH32" i="64" s="1"/>
  <c r="AJ32" i="64" s="1"/>
  <c r="F32" i="29"/>
  <c r="O32" i="29" s="1"/>
  <c r="R32" i="29" s="1"/>
  <c r="G32" i="40" s="1"/>
  <c r="H32" i="40" s="1"/>
  <c r="AC32" i="64" s="1"/>
  <c r="AD32" i="64" s="1"/>
  <c r="AG32" i="64" s="1"/>
  <c r="M9" i="40"/>
  <c r="V9" i="40" s="1"/>
  <c r="Y9" i="40" s="1"/>
  <c r="L9" i="40" s="1"/>
  <c r="F9" i="29"/>
  <c r="O9" i="29" s="1"/>
  <c r="R9" i="29" s="1"/>
  <c r="G9" i="40" s="1"/>
  <c r="H9" i="40" s="1"/>
  <c r="G10" i="29"/>
  <c r="H10" i="29"/>
  <c r="Q10" i="29" s="1"/>
  <c r="Q10" i="40"/>
  <c r="J10" i="29"/>
  <c r="O10" i="40"/>
  <c r="X10" i="40" s="1"/>
  <c r="N10" i="40"/>
  <c r="S7" i="40"/>
  <c r="V7" i="40" s="1"/>
  <c r="Y7" i="40" s="1"/>
  <c r="L7" i="40" s="1"/>
  <c r="AE7" i="64" s="1"/>
  <c r="AF7" i="64" s="1"/>
  <c r="AH7" i="64" s="1"/>
  <c r="AJ7" i="64" s="1"/>
  <c r="L7" i="29"/>
  <c r="O7" i="29" s="1"/>
  <c r="R7" i="29" s="1"/>
  <c r="G7" i="40" s="1"/>
  <c r="H7" i="40" s="1"/>
  <c r="AC7" i="64" s="1"/>
  <c r="AD7" i="64" s="1"/>
  <c r="AG7" i="64" s="1"/>
  <c r="N13" i="40"/>
  <c r="W13" i="40" s="1"/>
  <c r="M13" i="40"/>
  <c r="V13" i="40" s="1"/>
  <c r="G13" i="29"/>
  <c r="P13" i="29" s="1"/>
  <c r="F13" i="29"/>
  <c r="O13" i="29" s="1"/>
  <c r="G17" i="29"/>
  <c r="P17" i="29" s="1"/>
  <c r="F17" i="29"/>
  <c r="O17" i="29" s="1"/>
  <c r="M17" i="40"/>
  <c r="V17" i="40" s="1"/>
  <c r="N17" i="40"/>
  <c r="W17" i="40" s="1"/>
  <c r="F21" i="29"/>
  <c r="O21" i="29" s="1"/>
  <c r="R21" i="29" s="1"/>
  <c r="G21" i="40" s="1"/>
  <c r="H21" i="40" s="1"/>
  <c r="M21" i="40"/>
  <c r="V21" i="40" s="1"/>
  <c r="Y21" i="40" s="1"/>
  <c r="L21" i="40" s="1"/>
  <c r="F25" i="29"/>
  <c r="I25" i="29"/>
  <c r="P25" i="40"/>
  <c r="M25" i="40"/>
  <c r="F29" i="29"/>
  <c r="O29" i="29" s="1"/>
  <c r="G29" i="29"/>
  <c r="P29" i="29" s="1"/>
  <c r="N29" i="40"/>
  <c r="W29" i="40" s="1"/>
  <c r="M29" i="40"/>
  <c r="V29" i="40" s="1"/>
  <c r="AC6" i="40"/>
  <c r="P33" i="8"/>
  <c r="O33" i="8"/>
  <c r="I13" i="66" s="1"/>
  <c r="N33" i="8"/>
  <c r="H13" i="66" s="1"/>
  <c r="M33" i="8"/>
  <c r="L33" i="8"/>
  <c r="F13" i="66" s="1"/>
  <c r="K33" i="8"/>
  <c r="E13" i="66" s="1"/>
  <c r="J33" i="8"/>
  <c r="I33" i="8"/>
  <c r="C13" i="66" s="1"/>
  <c r="H33" i="8"/>
  <c r="B13" i="66" s="1"/>
  <c r="S32" i="8"/>
  <c r="R32" i="8"/>
  <c r="Q32" i="8"/>
  <c r="S31" i="8"/>
  <c r="R31" i="8"/>
  <c r="Q31" i="8"/>
  <c r="S30" i="8"/>
  <c r="R30" i="8"/>
  <c r="Q30" i="8"/>
  <c r="S29" i="8"/>
  <c r="R29" i="8"/>
  <c r="Q29" i="8"/>
  <c r="S28" i="8"/>
  <c r="R28" i="8"/>
  <c r="Q28" i="8"/>
  <c r="S27" i="8"/>
  <c r="R27" i="8"/>
  <c r="Q27" i="8"/>
  <c r="S26" i="8"/>
  <c r="R26" i="8"/>
  <c r="Q26" i="8"/>
  <c r="S25" i="8"/>
  <c r="R25" i="8"/>
  <c r="Q25" i="8"/>
  <c r="S24" i="8"/>
  <c r="R24" i="8"/>
  <c r="Q24" i="8"/>
  <c r="S23" i="8"/>
  <c r="R23" i="8"/>
  <c r="Q23" i="8"/>
  <c r="S22" i="8"/>
  <c r="R22" i="8"/>
  <c r="Q22" i="8"/>
  <c r="S21" i="8"/>
  <c r="R21" i="8"/>
  <c r="Q21" i="8"/>
  <c r="S20" i="8"/>
  <c r="R20" i="8"/>
  <c r="Q20" i="8"/>
  <c r="S19" i="8"/>
  <c r="R19" i="8"/>
  <c r="Q19" i="8"/>
  <c r="S18" i="8"/>
  <c r="R18" i="8"/>
  <c r="Q18" i="8"/>
  <c r="S17" i="8"/>
  <c r="R17" i="8"/>
  <c r="Q17" i="8"/>
  <c r="S15" i="8"/>
  <c r="R15" i="8"/>
  <c r="Q15" i="8"/>
  <c r="S14" i="8"/>
  <c r="R14" i="8"/>
  <c r="Q14" i="8"/>
  <c r="S13" i="8"/>
  <c r="R13" i="8"/>
  <c r="Q13" i="8"/>
  <c r="S12" i="8"/>
  <c r="R12" i="8"/>
  <c r="Q12" i="8"/>
  <c r="S11" i="8"/>
  <c r="R11" i="8"/>
  <c r="Q11" i="8"/>
  <c r="S10" i="8"/>
  <c r="R10" i="8"/>
  <c r="Q10" i="8"/>
  <c r="S9" i="8"/>
  <c r="R9" i="8"/>
  <c r="Q9" i="8"/>
  <c r="S8" i="8"/>
  <c r="R8" i="8"/>
  <c r="Q8" i="8"/>
  <c r="S7" i="8"/>
  <c r="R7" i="8"/>
  <c r="Q7" i="8"/>
  <c r="S6" i="8"/>
  <c r="R6" i="8"/>
  <c r="Q6" i="8"/>
  <c r="D13" i="66" l="1"/>
  <c r="Y29" i="40"/>
  <c r="L29" i="40" s="1"/>
  <c r="AE29" i="64" s="1"/>
  <c r="AF29" i="64" s="1"/>
  <c r="AH29" i="64" s="1"/>
  <c r="AJ29" i="64" s="1"/>
  <c r="V25" i="40"/>
  <c r="Y25" i="40" s="1"/>
  <c r="L25" i="40" s="1"/>
  <c r="AE25" i="64" s="1"/>
  <c r="AF25" i="64" s="1"/>
  <c r="AH25" i="64" s="1"/>
  <c r="AJ25" i="64" s="1"/>
  <c r="Y13" i="40"/>
  <c r="L13" i="40" s="1"/>
  <c r="AE13" i="64" s="1"/>
  <c r="AF13" i="64" s="1"/>
  <c r="AH13" i="64" s="1"/>
  <c r="AJ13" i="64" s="1"/>
  <c r="W10" i="40"/>
  <c r="Y10" i="40" s="1"/>
  <c r="L10" i="40" s="1"/>
  <c r="AE10" i="64" s="1"/>
  <c r="AF10" i="64" s="1"/>
  <c r="AH10" i="64" s="1"/>
  <c r="AJ10" i="64" s="1"/>
  <c r="V15" i="40"/>
  <c r="Y15" i="40" s="1"/>
  <c r="L15" i="40" s="1"/>
  <c r="AE15" i="64" s="1"/>
  <c r="AF15" i="64" s="1"/>
  <c r="AH15" i="64" s="1"/>
  <c r="AJ15" i="64" s="1"/>
  <c r="Y27" i="40"/>
  <c r="L27" i="40" s="1"/>
  <c r="AE27" i="64" s="1"/>
  <c r="AF27" i="64" s="1"/>
  <c r="AH27" i="64" s="1"/>
  <c r="AJ27" i="64" s="1"/>
  <c r="Y28" i="40"/>
  <c r="L28" i="40" s="1"/>
  <c r="AE28" i="64" s="1"/>
  <c r="AF28" i="64" s="1"/>
  <c r="AH28" i="64" s="1"/>
  <c r="AJ28" i="64" s="1"/>
  <c r="Y18" i="40"/>
  <c r="L18" i="40" s="1"/>
  <c r="AE18" i="64" s="1"/>
  <c r="AF18" i="64" s="1"/>
  <c r="AH18" i="64" s="1"/>
  <c r="AJ18" i="64" s="1"/>
  <c r="V8" i="40"/>
  <c r="Y8" i="40" s="1"/>
  <c r="L8" i="40" s="1"/>
  <c r="AE8" i="64" s="1"/>
  <c r="AF8" i="64" s="1"/>
  <c r="AH8" i="64" s="1"/>
  <c r="AJ8" i="64" s="1"/>
  <c r="V6" i="40"/>
  <c r="Y6" i="40" s="1"/>
  <c r="L6" i="40" s="1"/>
  <c r="AE6" i="64" s="1"/>
  <c r="Y17" i="40"/>
  <c r="L17" i="40" s="1"/>
  <c r="Y14" i="40"/>
  <c r="L14" i="40" s="1"/>
  <c r="AE14" i="64" s="1"/>
  <c r="AF14" i="64" s="1"/>
  <c r="AH14" i="64" s="1"/>
  <c r="AJ14" i="64" s="1"/>
  <c r="S33" i="8"/>
  <c r="J16" i="40"/>
  <c r="I16" i="40" s="1"/>
  <c r="J12" i="40"/>
  <c r="I12" i="40" s="1"/>
  <c r="J11" i="40"/>
  <c r="I11" i="40" s="1"/>
  <c r="R34" i="8"/>
  <c r="S34" i="8"/>
  <c r="Q33" i="8"/>
  <c r="K13" i="66" s="1"/>
  <c r="R33" i="8"/>
  <c r="L13" i="66" s="1"/>
  <c r="Q34" i="8"/>
  <c r="R18" i="29"/>
  <c r="G18" i="40" s="1"/>
  <c r="H18" i="40" s="1"/>
  <c r="AC18" i="64" s="1"/>
  <c r="AD18" i="64" s="1"/>
  <c r="AG18" i="64" s="1"/>
  <c r="R14" i="29"/>
  <c r="G14" i="40" s="1"/>
  <c r="H14" i="40" s="1"/>
  <c r="AC14" i="64" s="1"/>
  <c r="AD14" i="64" s="1"/>
  <c r="AG14" i="64" s="1"/>
  <c r="R27" i="29"/>
  <c r="G27" i="40" s="1"/>
  <c r="H27" i="40" s="1"/>
  <c r="AC27" i="64" s="1"/>
  <c r="AD27" i="64" s="1"/>
  <c r="AG27" i="64" s="1"/>
  <c r="R29" i="29"/>
  <c r="G29" i="40" s="1"/>
  <c r="H29" i="40" s="1"/>
  <c r="AC29" i="64" s="1"/>
  <c r="AD29" i="64" s="1"/>
  <c r="AG29" i="64" s="1"/>
  <c r="R28" i="29"/>
  <c r="G28" i="40" s="1"/>
  <c r="H28" i="40" s="1"/>
  <c r="AC28" i="64" s="1"/>
  <c r="AD28" i="64" s="1"/>
  <c r="AG28" i="64" s="1"/>
  <c r="R13" i="29"/>
  <c r="G13" i="40" s="1"/>
  <c r="H13" i="40" s="1"/>
  <c r="AC13" i="64" s="1"/>
  <c r="AD13" i="64" s="1"/>
  <c r="AG13" i="64" s="1"/>
  <c r="O15" i="29"/>
  <c r="R15" i="29" s="1"/>
  <c r="G15" i="40" s="1"/>
  <c r="H15" i="40" s="1"/>
  <c r="AC15" i="64" s="1"/>
  <c r="AD15" i="64" s="1"/>
  <c r="AG15" i="64" s="1"/>
  <c r="O6" i="29"/>
  <c r="R6" i="29" s="1"/>
  <c r="G6" i="40" s="1"/>
  <c r="H6" i="40" s="1"/>
  <c r="AC6" i="64" s="1"/>
  <c r="R17" i="29"/>
  <c r="G17" i="40" s="1"/>
  <c r="H17" i="40" s="1"/>
  <c r="O8" i="29"/>
  <c r="R8" i="29" s="1"/>
  <c r="G8" i="40" s="1"/>
  <c r="H8" i="40" s="1"/>
  <c r="AC8" i="64" s="1"/>
  <c r="AD8" i="64" s="1"/>
  <c r="AG8" i="64" s="1"/>
  <c r="O25" i="29"/>
  <c r="R25" i="29" s="1"/>
  <c r="G25" i="40" s="1"/>
  <c r="H25" i="40" s="1"/>
  <c r="AC25" i="64" s="1"/>
  <c r="AD25" i="64" s="1"/>
  <c r="AG25" i="64" s="1"/>
  <c r="P10" i="29"/>
  <c r="R10" i="29" s="1"/>
  <c r="G10" i="40" s="1"/>
  <c r="H10" i="40" s="1"/>
  <c r="AC10" i="64" s="1"/>
  <c r="AD10" i="64" s="1"/>
  <c r="AG10" i="64" s="1"/>
  <c r="Z33" i="40"/>
  <c r="AA33" i="40"/>
  <c r="K33" i="40"/>
  <c r="R13" i="66" s="1"/>
  <c r="AB33" i="40"/>
  <c r="M13" i="66" l="1"/>
  <c r="AD6" i="64"/>
  <c r="AC33" i="64"/>
  <c r="AE33" i="64"/>
  <c r="AF6" i="64"/>
  <c r="J24" i="40"/>
  <c r="I24" i="40" s="1"/>
  <c r="J9" i="40"/>
  <c r="I9" i="40" s="1"/>
  <c r="J23" i="40"/>
  <c r="I23" i="40" s="1"/>
  <c r="J19" i="40"/>
  <c r="I19" i="40" s="1"/>
  <c r="J25" i="40"/>
  <c r="I25" i="40" s="1"/>
  <c r="J32" i="40"/>
  <c r="I32" i="40" s="1"/>
  <c r="J31" i="40"/>
  <c r="I31" i="40" s="1"/>
  <c r="J30" i="40"/>
  <c r="I30" i="40" s="1"/>
  <c r="J29" i="40"/>
  <c r="I29" i="40" s="1"/>
  <c r="J28" i="40"/>
  <c r="I28" i="40" s="1"/>
  <c r="J27" i="40"/>
  <c r="I27" i="40" s="1"/>
  <c r="J26" i="40"/>
  <c r="I26" i="40" s="1"/>
  <c r="J22" i="40"/>
  <c r="I22" i="40" s="1"/>
  <c r="J20" i="40"/>
  <c r="I20" i="40" s="1"/>
  <c r="J18" i="40"/>
  <c r="I18" i="40" s="1"/>
  <c r="J17" i="40"/>
  <c r="I17" i="40" s="1"/>
  <c r="J15" i="40"/>
  <c r="I15" i="40" s="1"/>
  <c r="J14" i="40"/>
  <c r="I14" i="40" s="1"/>
  <c r="J13" i="40"/>
  <c r="I13" i="40" s="1"/>
  <c r="J7" i="40"/>
  <c r="I7" i="40" s="1"/>
  <c r="J8" i="40"/>
  <c r="I8" i="40" s="1"/>
  <c r="G33" i="40"/>
  <c r="N13" i="66" s="1"/>
  <c r="R33" i="29"/>
  <c r="Q33" i="29"/>
  <c r="AC34" i="40"/>
  <c r="O33" i="29"/>
  <c r="J21" i="40"/>
  <c r="I21" i="40" s="1"/>
  <c r="P33" i="29"/>
  <c r="AC33" i="40"/>
  <c r="U13" i="66" s="1"/>
  <c r="X33" i="40"/>
  <c r="W33" i="40"/>
  <c r="V33" i="40"/>
  <c r="AF33" i="64" l="1"/>
  <c r="AH34" i="64" s="1"/>
  <c r="AH6" i="64"/>
  <c r="AD33" i="64"/>
  <c r="AG34" i="64" s="1"/>
  <c r="AG6" i="64"/>
  <c r="AG33" i="64" s="1"/>
  <c r="B29" i="66" s="1"/>
  <c r="J10" i="40"/>
  <c r="I10" i="40" s="1"/>
  <c r="J6" i="40"/>
  <c r="H33" i="40"/>
  <c r="O13" i="66" s="1"/>
  <c r="Y34" i="40"/>
  <c r="R34" i="29"/>
  <c r="L33" i="40"/>
  <c r="S13" i="66" s="1"/>
  <c r="X13" i="66" s="1"/>
  <c r="Y33" i="40"/>
  <c r="T13" i="66" s="1"/>
  <c r="W13" i="66" l="1"/>
  <c r="AH33" i="64"/>
  <c r="AJ6" i="64"/>
  <c r="AJ33" i="64" s="1"/>
  <c r="E29" i="66" s="1"/>
  <c r="J33" i="40"/>
  <c r="Q13" i="66" s="1"/>
  <c r="I6" i="40"/>
  <c r="I33" i="40" s="1"/>
  <c r="P13" i="66" s="1"/>
  <c r="H34" i="40"/>
  <c r="C22" i="39"/>
  <c r="D22" i="39"/>
  <c r="E22" i="39"/>
  <c r="F22" i="39"/>
  <c r="E22" i="25"/>
  <c r="D22" i="25"/>
  <c r="C22" i="25"/>
  <c r="B22" i="25"/>
  <c r="A22" i="25"/>
  <c r="AJ34" i="64" l="1"/>
  <c r="C29" i="66"/>
  <c r="G22" i="25"/>
  <c r="P22" i="25" s="1"/>
  <c r="R22" i="25" s="1"/>
  <c r="N22" i="39"/>
  <c r="W22" i="39" s="1"/>
  <c r="Y22" i="39" s="1"/>
  <c r="G34" i="40"/>
  <c r="S22" i="16"/>
  <c r="R22" i="16"/>
  <c r="Q22" i="16"/>
  <c r="K22" i="39" l="1"/>
  <c r="L22" i="39"/>
  <c r="AE22" i="60" s="1"/>
  <c r="AF22" i="60" s="1"/>
  <c r="AH22" i="60" s="1"/>
  <c r="AJ22" i="60" s="1"/>
  <c r="G22" i="39"/>
  <c r="E63" i="22"/>
  <c r="E64" i="22"/>
  <c r="E65" i="22"/>
  <c r="Q64" i="21"/>
  <c r="R64" i="21"/>
  <c r="S64" i="21"/>
  <c r="AC64" i="21"/>
  <c r="AD64" i="21"/>
  <c r="AE64" i="21"/>
  <c r="AF64" i="21"/>
  <c r="AG64" i="21"/>
  <c r="AH64" i="21"/>
  <c r="AI64" i="21"/>
  <c r="AJ64" i="21"/>
  <c r="AK64" i="21"/>
  <c r="H22" i="39" l="1"/>
  <c r="AC22" i="60" s="1"/>
  <c r="AD22" i="60" s="1"/>
  <c r="AG22" i="60" s="1"/>
  <c r="M63" i="38"/>
  <c r="V63" i="38" s="1"/>
  <c r="Y63" i="38" s="1"/>
  <c r="L63" i="38" s="1"/>
  <c r="AE63" i="57" s="1"/>
  <c r="AF63" i="57" s="1"/>
  <c r="AH63" i="57" s="1"/>
  <c r="AJ63" i="57" s="1"/>
  <c r="K64" i="38"/>
  <c r="S65" i="38"/>
  <c r="V65" i="38" s="1"/>
  <c r="Y65" i="38" s="1"/>
  <c r="L65" i="38" s="1"/>
  <c r="AE65" i="57" s="1"/>
  <c r="AF65" i="57" s="1"/>
  <c r="AH65" i="57" s="1"/>
  <c r="AJ65" i="57" s="1"/>
  <c r="M64" i="38"/>
  <c r="V64" i="38" s="1"/>
  <c r="Y64" i="38" s="1"/>
  <c r="L64" i="38" s="1"/>
  <c r="AE64" i="57" s="1"/>
  <c r="AF64" i="57" s="1"/>
  <c r="AH64" i="57" s="1"/>
  <c r="AJ64" i="57" s="1"/>
  <c r="F64" i="22"/>
  <c r="O64" i="22" s="1"/>
  <c r="R64" i="22" s="1"/>
  <c r="G64" i="38" s="1"/>
  <c r="J22" i="39" l="1"/>
  <c r="I22" i="39" s="1"/>
  <c r="H64" i="38"/>
  <c r="AC64" i="57" s="1"/>
  <c r="AD64" i="57" s="1"/>
  <c r="AG64" i="57" s="1"/>
  <c r="Z22" i="42"/>
  <c r="O22" i="31"/>
  <c r="P22" i="31"/>
  <c r="K22" i="42"/>
  <c r="AB22" i="42"/>
  <c r="AA22" i="42"/>
  <c r="Q22" i="31"/>
  <c r="J64" i="38" l="1"/>
  <c r="I64" i="38" s="1"/>
  <c r="AC22" i="42"/>
  <c r="R22" i="31"/>
  <c r="G22" i="42" s="1"/>
  <c r="H22" i="42" s="1"/>
  <c r="AC22" i="67" s="1"/>
  <c r="AD22" i="67" s="1"/>
  <c r="AG22" i="67" s="1"/>
  <c r="Y22" i="42"/>
  <c r="L22" i="42" s="1"/>
  <c r="AE22" i="67" s="1"/>
  <c r="AF22" i="67" s="1"/>
  <c r="AH22" i="67" s="1"/>
  <c r="AJ22" i="67" s="1"/>
  <c r="AK84" i="21"/>
  <c r="AJ84" i="21"/>
  <c r="AI84" i="21"/>
  <c r="AH84" i="21"/>
  <c r="AG84" i="21"/>
  <c r="AF84" i="21"/>
  <c r="AE84" i="21"/>
  <c r="AD84" i="21"/>
  <c r="AC84" i="21"/>
  <c r="S84" i="21"/>
  <c r="R84" i="21"/>
  <c r="Q84" i="21"/>
  <c r="K84" i="38" l="1"/>
  <c r="J22" i="42"/>
  <c r="I22" i="42" s="1"/>
  <c r="F42" i="42" l="1"/>
  <c r="E42" i="42"/>
  <c r="D42" i="42"/>
  <c r="F15" i="42"/>
  <c r="D42" i="31"/>
  <c r="C42" i="31"/>
  <c r="B42" i="31"/>
  <c r="A42" i="31"/>
  <c r="D15" i="31"/>
  <c r="B34" i="30"/>
  <c r="D34" i="41"/>
  <c r="B43" i="31"/>
  <c r="I43" i="4" l="1"/>
  <c r="C15" i="66" s="1"/>
  <c r="J43" i="4"/>
  <c r="K43" i="4"/>
  <c r="E15" i="66" s="1"/>
  <c r="L43" i="4"/>
  <c r="F15" i="66" s="1"/>
  <c r="M43" i="4"/>
  <c r="N43" i="4"/>
  <c r="H15" i="66" s="1"/>
  <c r="O43" i="4"/>
  <c r="I15" i="66" s="1"/>
  <c r="P43" i="4"/>
  <c r="D15" i="66" l="1"/>
  <c r="Q18" i="33"/>
  <c r="S18" i="10"/>
  <c r="R18" i="10"/>
  <c r="Q18" i="10"/>
  <c r="K18" i="36" l="1"/>
  <c r="S9" i="6"/>
  <c r="R9" i="6"/>
  <c r="Q9" i="6"/>
  <c r="K9" i="41" l="1"/>
  <c r="P9" i="30"/>
  <c r="Q9" i="30"/>
  <c r="Q32" i="21"/>
  <c r="R32" i="21"/>
  <c r="S32" i="21"/>
  <c r="AC32" i="21"/>
  <c r="AD32" i="21"/>
  <c r="AE32" i="21"/>
  <c r="AF32" i="21"/>
  <c r="AG32" i="21"/>
  <c r="AH32" i="21"/>
  <c r="AI32" i="21"/>
  <c r="AJ32" i="21"/>
  <c r="AK32" i="21"/>
  <c r="C15" i="31" l="1"/>
  <c r="B15" i="31"/>
  <c r="A15" i="31"/>
  <c r="E15" i="42"/>
  <c r="D15" i="42"/>
  <c r="S44" i="4"/>
  <c r="H43" i="4"/>
  <c r="B15" i="66" s="1"/>
  <c r="B9" i="31"/>
  <c r="Q91" i="21"/>
  <c r="R91" i="21"/>
  <c r="S91" i="21"/>
  <c r="R6" i="4"/>
  <c r="S6" i="4"/>
  <c r="Q100" i="21"/>
  <c r="R100" i="21"/>
  <c r="S100" i="21"/>
  <c r="I48" i="17"/>
  <c r="C8" i="66" s="1"/>
  <c r="J48" i="17"/>
  <c r="K48" i="17"/>
  <c r="E8" i="66" s="1"/>
  <c r="L48" i="17"/>
  <c r="M48" i="17"/>
  <c r="N48" i="17"/>
  <c r="H8" i="66" s="1"/>
  <c r="O48" i="17"/>
  <c r="P48" i="17"/>
  <c r="H48" i="17"/>
  <c r="B8" i="66" s="1"/>
  <c r="C68" i="35"/>
  <c r="D68" i="35"/>
  <c r="E68" i="35"/>
  <c r="F68" i="35"/>
  <c r="Q68" i="12"/>
  <c r="R68" i="12"/>
  <c r="S68" i="12"/>
  <c r="A68" i="27"/>
  <c r="B68" i="27"/>
  <c r="C68" i="27"/>
  <c r="D68" i="27"/>
  <c r="D17" i="42"/>
  <c r="E17" i="42"/>
  <c r="F17" i="42"/>
  <c r="A17" i="31"/>
  <c r="B17" i="31"/>
  <c r="C17" i="31"/>
  <c r="D17" i="31"/>
  <c r="F29" i="35"/>
  <c r="F28" i="35"/>
  <c r="F27" i="35"/>
  <c r="F26" i="35"/>
  <c r="F25" i="35"/>
  <c r="F24" i="35"/>
  <c r="F23" i="35"/>
  <c r="F21" i="35"/>
  <c r="F22" i="35"/>
  <c r="F20" i="35"/>
  <c r="F15" i="35"/>
  <c r="F14" i="35"/>
  <c r="F13" i="35"/>
  <c r="F19" i="35"/>
  <c r="F18" i="35"/>
  <c r="F17" i="35"/>
  <c r="F16" i="35"/>
  <c r="F11" i="35"/>
  <c r="F10" i="35"/>
  <c r="F9" i="35"/>
  <c r="F8" i="35"/>
  <c r="F7" i="35"/>
  <c r="F6" i="35"/>
  <c r="F12" i="35"/>
  <c r="C6" i="35"/>
  <c r="D6" i="35"/>
  <c r="E6" i="35"/>
  <c r="C7" i="35"/>
  <c r="D7" i="35"/>
  <c r="E7" i="35"/>
  <c r="C8" i="35"/>
  <c r="D8" i="35"/>
  <c r="E8" i="35"/>
  <c r="C9" i="35"/>
  <c r="D9" i="35"/>
  <c r="E9" i="35"/>
  <c r="C10" i="35"/>
  <c r="D10" i="35"/>
  <c r="E10" i="35"/>
  <c r="C11" i="35"/>
  <c r="D11" i="35"/>
  <c r="E11" i="35"/>
  <c r="C16" i="35"/>
  <c r="D16" i="35"/>
  <c r="E16" i="35"/>
  <c r="C17" i="35"/>
  <c r="D17" i="35"/>
  <c r="E17" i="35"/>
  <c r="C18" i="35"/>
  <c r="D18" i="35"/>
  <c r="E18" i="35"/>
  <c r="C19" i="35"/>
  <c r="D19" i="35"/>
  <c r="E19" i="35"/>
  <c r="C13" i="35"/>
  <c r="D13" i="35"/>
  <c r="E13" i="35"/>
  <c r="C14" i="35"/>
  <c r="D14" i="35"/>
  <c r="E14" i="35"/>
  <c r="C15" i="35"/>
  <c r="D15" i="35"/>
  <c r="E15" i="35"/>
  <c r="C20" i="35"/>
  <c r="D20" i="35"/>
  <c r="E20" i="35"/>
  <c r="C22" i="35"/>
  <c r="D22" i="35"/>
  <c r="E22" i="35"/>
  <c r="C21" i="35"/>
  <c r="D21" i="35"/>
  <c r="E21" i="35"/>
  <c r="C23" i="35"/>
  <c r="D23" i="35"/>
  <c r="E23" i="35"/>
  <c r="C24" i="35"/>
  <c r="D24" i="35"/>
  <c r="E24" i="35"/>
  <c r="C25" i="35"/>
  <c r="D25" i="35"/>
  <c r="E25" i="35"/>
  <c r="F6" i="42"/>
  <c r="F7" i="42"/>
  <c r="F8" i="42"/>
  <c r="F9" i="42"/>
  <c r="F10" i="42"/>
  <c r="F11" i="42"/>
  <c r="F12" i="42"/>
  <c r="F13" i="42"/>
  <c r="F14" i="42"/>
  <c r="F16" i="42"/>
  <c r="F19" i="42"/>
  <c r="F20" i="42"/>
  <c r="F21" i="42"/>
  <c r="F23" i="42"/>
  <c r="F24" i="42"/>
  <c r="F25" i="42"/>
  <c r="F26" i="42"/>
  <c r="F27" i="42"/>
  <c r="F28" i="42"/>
  <c r="F29" i="42"/>
  <c r="F30" i="42"/>
  <c r="F31" i="42"/>
  <c r="F32" i="42"/>
  <c r="F33" i="42"/>
  <c r="F34" i="42"/>
  <c r="F35" i="42"/>
  <c r="F36" i="42"/>
  <c r="F37" i="42"/>
  <c r="F38" i="42"/>
  <c r="F39" i="42"/>
  <c r="F40" i="42"/>
  <c r="F41" i="42"/>
  <c r="Q6" i="10"/>
  <c r="R6" i="10"/>
  <c r="S6" i="10"/>
  <c r="Q7" i="10"/>
  <c r="R7" i="10"/>
  <c r="S7" i="10"/>
  <c r="Q8" i="10"/>
  <c r="R8" i="10"/>
  <c r="S8" i="10"/>
  <c r="Q9" i="10"/>
  <c r="R9" i="10"/>
  <c r="S9" i="10"/>
  <c r="Q10" i="10"/>
  <c r="R10" i="10"/>
  <c r="S10" i="10"/>
  <c r="Q11" i="10"/>
  <c r="R11" i="10"/>
  <c r="S11" i="10"/>
  <c r="Q12" i="10"/>
  <c r="R12" i="10"/>
  <c r="S12" i="10"/>
  <c r="Q13" i="10"/>
  <c r="R13" i="10"/>
  <c r="S13" i="10"/>
  <c r="Q14" i="10"/>
  <c r="R14" i="10"/>
  <c r="S14" i="10"/>
  <c r="Q15" i="10"/>
  <c r="R15" i="10"/>
  <c r="S15" i="10"/>
  <c r="Q16" i="10"/>
  <c r="R16" i="10"/>
  <c r="S16" i="10"/>
  <c r="Q17" i="10"/>
  <c r="R17" i="10"/>
  <c r="S17" i="10"/>
  <c r="Q19" i="10"/>
  <c r="R19" i="10"/>
  <c r="S19" i="10"/>
  <c r="Q20" i="10"/>
  <c r="R20" i="10"/>
  <c r="S20" i="10"/>
  <c r="Q21" i="10"/>
  <c r="R21" i="10"/>
  <c r="S21" i="10"/>
  <c r="Q22" i="10"/>
  <c r="R22" i="10"/>
  <c r="S22" i="10"/>
  <c r="Q23" i="10"/>
  <c r="R23" i="10"/>
  <c r="S23" i="10"/>
  <c r="Q24" i="10"/>
  <c r="R24" i="10"/>
  <c r="S24" i="10"/>
  <c r="Q25" i="10"/>
  <c r="R25" i="10"/>
  <c r="S25" i="10"/>
  <c r="Q26" i="10"/>
  <c r="R26" i="10"/>
  <c r="S26" i="10"/>
  <c r="Q27" i="10"/>
  <c r="R27" i="10"/>
  <c r="S27" i="10"/>
  <c r="Q28" i="10"/>
  <c r="R28" i="10"/>
  <c r="S28" i="10"/>
  <c r="Q29" i="10"/>
  <c r="R29" i="10"/>
  <c r="S29" i="10"/>
  <c r="Q30" i="10"/>
  <c r="R30" i="10"/>
  <c r="S30" i="10"/>
  <c r="Q89" i="21"/>
  <c r="R89" i="21"/>
  <c r="S89" i="21"/>
  <c r="Q63" i="21"/>
  <c r="R63" i="21"/>
  <c r="S63" i="21"/>
  <c r="A6" i="27"/>
  <c r="B6" i="27"/>
  <c r="C6" i="27"/>
  <c r="D6" i="27"/>
  <c r="A7" i="27"/>
  <c r="B7" i="27"/>
  <c r="C7" i="27"/>
  <c r="D7" i="27"/>
  <c r="A8" i="27"/>
  <c r="B8" i="27"/>
  <c r="C8" i="27"/>
  <c r="D8" i="27"/>
  <c r="A9" i="27"/>
  <c r="B9" i="27"/>
  <c r="C9" i="27"/>
  <c r="D9" i="27"/>
  <c r="A10" i="27"/>
  <c r="B10" i="27"/>
  <c r="C10" i="27"/>
  <c r="D10" i="27"/>
  <c r="A11" i="27"/>
  <c r="B11" i="27"/>
  <c r="C11" i="27"/>
  <c r="D11" i="27"/>
  <c r="A16" i="27"/>
  <c r="B16" i="27"/>
  <c r="C16" i="27"/>
  <c r="D16" i="27"/>
  <c r="A17" i="27"/>
  <c r="B17" i="27"/>
  <c r="C17" i="27"/>
  <c r="D17" i="27"/>
  <c r="A18" i="27"/>
  <c r="B18" i="27"/>
  <c r="C18" i="27"/>
  <c r="D18" i="27"/>
  <c r="A19" i="27"/>
  <c r="B19" i="27"/>
  <c r="C19" i="27"/>
  <c r="D19" i="27"/>
  <c r="A13" i="27"/>
  <c r="B13" i="27"/>
  <c r="C13" i="27"/>
  <c r="D13" i="27"/>
  <c r="A14" i="27"/>
  <c r="B14" i="27"/>
  <c r="C14" i="27"/>
  <c r="D14" i="27"/>
  <c r="A15" i="27"/>
  <c r="B15" i="27"/>
  <c r="C15" i="27"/>
  <c r="D15" i="27"/>
  <c r="A20" i="27"/>
  <c r="B20" i="27"/>
  <c r="C20" i="27"/>
  <c r="D20" i="27"/>
  <c r="A22" i="27"/>
  <c r="B22" i="27"/>
  <c r="C22" i="27"/>
  <c r="D22" i="27"/>
  <c r="A21" i="27"/>
  <c r="B21" i="27"/>
  <c r="C21" i="27"/>
  <c r="D21" i="27"/>
  <c r="A23" i="27"/>
  <c r="B23" i="27"/>
  <c r="C23" i="27"/>
  <c r="D23" i="27"/>
  <c r="A24" i="27"/>
  <c r="B24" i="27"/>
  <c r="C24" i="27"/>
  <c r="D24" i="27"/>
  <c r="A25" i="27"/>
  <c r="B25" i="27"/>
  <c r="C25" i="27"/>
  <c r="D25" i="27"/>
  <c r="A26" i="27"/>
  <c r="B26" i="27"/>
  <c r="C26" i="27"/>
  <c r="D26" i="27"/>
  <c r="A27" i="27"/>
  <c r="B27" i="27"/>
  <c r="C27" i="27"/>
  <c r="D27" i="27"/>
  <c r="A28" i="27"/>
  <c r="B28" i="27"/>
  <c r="C28" i="27"/>
  <c r="D28" i="27"/>
  <c r="A29" i="27"/>
  <c r="B29" i="27"/>
  <c r="C29" i="27"/>
  <c r="D29" i="27"/>
  <c r="C39" i="35"/>
  <c r="D39" i="35"/>
  <c r="E39" i="35"/>
  <c r="F39" i="35"/>
  <c r="A39" i="27"/>
  <c r="B39" i="27"/>
  <c r="C39" i="27"/>
  <c r="D39" i="27"/>
  <c r="Q39" i="12"/>
  <c r="R39" i="12"/>
  <c r="S39" i="12"/>
  <c r="H31" i="10"/>
  <c r="I31" i="10"/>
  <c r="J31" i="10"/>
  <c r="K31" i="10"/>
  <c r="L31" i="10"/>
  <c r="M31" i="10"/>
  <c r="N31" i="10"/>
  <c r="O31" i="10"/>
  <c r="P31" i="10"/>
  <c r="Q98" i="21"/>
  <c r="R98" i="21"/>
  <c r="S98" i="21"/>
  <c r="Q49" i="27"/>
  <c r="O63" i="27"/>
  <c r="Q8" i="33"/>
  <c r="Q10" i="33"/>
  <c r="O11" i="30"/>
  <c r="P7" i="30"/>
  <c r="P8" i="30"/>
  <c r="Q10" i="30"/>
  <c r="Q14" i="30"/>
  <c r="Q17" i="30"/>
  <c r="Q18" i="30"/>
  <c r="Q19" i="30"/>
  <c r="Q23" i="30"/>
  <c r="Q25" i="30"/>
  <c r="Q28" i="30"/>
  <c r="Q30" i="30"/>
  <c r="Q31" i="30"/>
  <c r="Q6" i="31"/>
  <c r="Q8" i="31"/>
  <c r="Q16" i="31"/>
  <c r="Q40" i="31"/>
  <c r="Q6" i="4"/>
  <c r="I34" i="6"/>
  <c r="C14" i="66" s="1"/>
  <c r="J34" i="6"/>
  <c r="K34" i="6"/>
  <c r="E14" i="66" s="1"/>
  <c r="L34" i="6"/>
  <c r="M34" i="6"/>
  <c r="N34" i="6"/>
  <c r="H14" i="66" s="1"/>
  <c r="O34" i="6"/>
  <c r="P34" i="6"/>
  <c r="Q6" i="6"/>
  <c r="Q7" i="6"/>
  <c r="Q8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R6" i="6"/>
  <c r="R7" i="6"/>
  <c r="R8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S6" i="6"/>
  <c r="S7" i="6"/>
  <c r="S8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H34" i="6"/>
  <c r="B14" i="66" s="1"/>
  <c r="I70" i="12"/>
  <c r="C11" i="66" s="1"/>
  <c r="J70" i="12"/>
  <c r="D11" i="66" s="1"/>
  <c r="K70" i="12"/>
  <c r="E11" i="66" s="1"/>
  <c r="L70" i="12"/>
  <c r="F11" i="66" s="1"/>
  <c r="M70" i="12"/>
  <c r="G11" i="66" s="1"/>
  <c r="N70" i="12"/>
  <c r="H11" i="66" s="1"/>
  <c r="O70" i="12"/>
  <c r="I11" i="66" s="1"/>
  <c r="Q12" i="12"/>
  <c r="Q6" i="12"/>
  <c r="Q7" i="12"/>
  <c r="Q8" i="12"/>
  <c r="Q9" i="12"/>
  <c r="Q10" i="12"/>
  <c r="Q11" i="12"/>
  <c r="Q16" i="12"/>
  <c r="Q17" i="12"/>
  <c r="Q18" i="12"/>
  <c r="Q19" i="12"/>
  <c r="Q13" i="12"/>
  <c r="Q14" i="12"/>
  <c r="Q15" i="12"/>
  <c r="Q20" i="12"/>
  <c r="Q22" i="12"/>
  <c r="Q21" i="12"/>
  <c r="Q23" i="12"/>
  <c r="Q29" i="12"/>
  <c r="Q30" i="12"/>
  <c r="Q31" i="12"/>
  <c r="Q33" i="12"/>
  <c r="Q34" i="12"/>
  <c r="Q35" i="12"/>
  <c r="Q37" i="12"/>
  <c r="Q38" i="12"/>
  <c r="Q40" i="12"/>
  <c r="Q41" i="12"/>
  <c r="Q42" i="12"/>
  <c r="Q44" i="12"/>
  <c r="Q46" i="12"/>
  <c r="Q45" i="12"/>
  <c r="Q47" i="12"/>
  <c r="Q48" i="12"/>
  <c r="Q49" i="12"/>
  <c r="Q50" i="12"/>
  <c r="Q51" i="12"/>
  <c r="Q52" i="12"/>
  <c r="Q53" i="12"/>
  <c r="Q54" i="12"/>
  <c r="Q57" i="12"/>
  <c r="Q58" i="12"/>
  <c r="Q59" i="12"/>
  <c r="Q60" i="12"/>
  <c r="Q61" i="12"/>
  <c r="Q62" i="12"/>
  <c r="Q64" i="12"/>
  <c r="Q65" i="12"/>
  <c r="Q66" i="12"/>
  <c r="Q67" i="12"/>
  <c r="Q69" i="12"/>
  <c r="R20" i="12"/>
  <c r="R22" i="12"/>
  <c r="R21" i="12"/>
  <c r="R23" i="12"/>
  <c r="R24" i="12"/>
  <c r="R25" i="12"/>
  <c r="R26" i="12"/>
  <c r="R27" i="12"/>
  <c r="R28" i="12"/>
  <c r="R29" i="12"/>
  <c r="R31" i="12"/>
  <c r="R32" i="12"/>
  <c r="R34" i="12"/>
  <c r="R35" i="12"/>
  <c r="R36" i="12"/>
  <c r="R38" i="12"/>
  <c r="R40" i="12"/>
  <c r="R41" i="12"/>
  <c r="R42" i="12"/>
  <c r="R43" i="12"/>
  <c r="R44" i="12"/>
  <c r="R46" i="12"/>
  <c r="R47" i="12"/>
  <c r="R50" i="12"/>
  <c r="R53" i="12"/>
  <c r="R54" i="12"/>
  <c r="R57" i="12"/>
  <c r="R58" i="12"/>
  <c r="R59" i="12"/>
  <c r="R60" i="12"/>
  <c r="R63" i="12"/>
  <c r="R64" i="12"/>
  <c r="R65" i="12"/>
  <c r="R66" i="12"/>
  <c r="R67" i="12"/>
  <c r="R69" i="12"/>
  <c r="S20" i="12"/>
  <c r="S27" i="12"/>
  <c r="S29" i="12"/>
  <c r="S36" i="12"/>
  <c r="H70" i="12"/>
  <c r="B11" i="66" s="1"/>
  <c r="Q7" i="14"/>
  <c r="Q6" i="14"/>
  <c r="Q8" i="14"/>
  <c r="Q11" i="14"/>
  <c r="Q12" i="14"/>
  <c r="Q13" i="14"/>
  <c r="Q14" i="14"/>
  <c r="R9" i="14"/>
  <c r="R10" i="14"/>
  <c r="R11" i="14"/>
  <c r="R12" i="14"/>
  <c r="R13" i="14"/>
  <c r="R15" i="14"/>
  <c r="I24" i="16"/>
  <c r="C9" i="66" s="1"/>
  <c r="J24" i="16"/>
  <c r="K24" i="16"/>
  <c r="E9" i="66" s="1"/>
  <c r="L24" i="16"/>
  <c r="F9" i="66" s="1"/>
  <c r="M24" i="16"/>
  <c r="N24" i="16"/>
  <c r="H9" i="66" s="1"/>
  <c r="O24" i="16"/>
  <c r="I9" i="66" s="1"/>
  <c r="P24" i="16"/>
  <c r="Q6" i="16"/>
  <c r="Q7" i="16"/>
  <c r="Q8" i="16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3" i="16"/>
  <c r="R6" i="16"/>
  <c r="R7" i="16"/>
  <c r="R8" i="16"/>
  <c r="R9" i="16"/>
  <c r="R10" i="16"/>
  <c r="R11" i="16"/>
  <c r="R12" i="16"/>
  <c r="R13" i="16"/>
  <c r="R14" i="16"/>
  <c r="R15" i="16"/>
  <c r="R16" i="16"/>
  <c r="R17" i="16"/>
  <c r="R18" i="16"/>
  <c r="R19" i="16"/>
  <c r="R20" i="16"/>
  <c r="R21" i="16"/>
  <c r="R23" i="16"/>
  <c r="S6" i="16"/>
  <c r="S7" i="16"/>
  <c r="S8" i="16"/>
  <c r="S9" i="16"/>
  <c r="S10" i="16"/>
  <c r="S11" i="16"/>
  <c r="S12" i="16"/>
  <c r="S13" i="16"/>
  <c r="S14" i="16"/>
  <c r="S15" i="16"/>
  <c r="S16" i="16"/>
  <c r="S17" i="16"/>
  <c r="S18" i="16"/>
  <c r="S19" i="16"/>
  <c r="S20" i="16"/>
  <c r="S21" i="16"/>
  <c r="S23" i="16"/>
  <c r="H24" i="16"/>
  <c r="B9" i="66" s="1"/>
  <c r="O11" i="23"/>
  <c r="O18" i="23"/>
  <c r="Q6" i="17"/>
  <c r="Q7" i="17"/>
  <c r="Q8" i="17"/>
  <c r="Q9" i="17"/>
  <c r="Q10" i="17"/>
  <c r="Q11" i="17"/>
  <c r="Q12" i="17"/>
  <c r="Q13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R6" i="17"/>
  <c r="R7" i="17"/>
  <c r="R8" i="17"/>
  <c r="R9" i="17"/>
  <c r="R10" i="17"/>
  <c r="R11" i="17"/>
  <c r="R12" i="17"/>
  <c r="R13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S6" i="17"/>
  <c r="S7" i="17"/>
  <c r="S8" i="17"/>
  <c r="S9" i="17"/>
  <c r="S10" i="17"/>
  <c r="S11" i="17"/>
  <c r="S12" i="17"/>
  <c r="S13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I28" i="19"/>
  <c r="C7" i="66" s="1"/>
  <c r="J28" i="19"/>
  <c r="K28" i="19"/>
  <c r="E7" i="66" s="1"/>
  <c r="L28" i="19"/>
  <c r="F7" i="66" s="1"/>
  <c r="M28" i="19"/>
  <c r="N28" i="19"/>
  <c r="H7" i="66" s="1"/>
  <c r="O28" i="19"/>
  <c r="I7" i="66" s="1"/>
  <c r="P28" i="19"/>
  <c r="Q7" i="19"/>
  <c r="Q8" i="19"/>
  <c r="Q9" i="19"/>
  <c r="Q10" i="19"/>
  <c r="Q11" i="19"/>
  <c r="Q6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R7" i="19"/>
  <c r="R8" i="19"/>
  <c r="R9" i="19"/>
  <c r="R10" i="19"/>
  <c r="R11" i="19"/>
  <c r="R6" i="19"/>
  <c r="R12" i="19"/>
  <c r="R13" i="19"/>
  <c r="R14" i="19"/>
  <c r="R15" i="19"/>
  <c r="R16" i="19"/>
  <c r="R17" i="19"/>
  <c r="R18" i="19"/>
  <c r="R19" i="19"/>
  <c r="R20" i="19"/>
  <c r="R21" i="19"/>
  <c r="R22" i="19"/>
  <c r="R23" i="19"/>
  <c r="R24" i="19"/>
  <c r="R25" i="19"/>
  <c r="R26" i="19"/>
  <c r="R27" i="19"/>
  <c r="S7" i="19"/>
  <c r="S8" i="19"/>
  <c r="S9" i="19"/>
  <c r="S10" i="19"/>
  <c r="S11" i="19"/>
  <c r="S6" i="19"/>
  <c r="S12" i="19"/>
  <c r="S13" i="19"/>
  <c r="S14" i="19"/>
  <c r="S15" i="19"/>
  <c r="S16" i="19"/>
  <c r="S17" i="19"/>
  <c r="S18" i="19"/>
  <c r="S19" i="19"/>
  <c r="S20" i="19"/>
  <c r="S21" i="19"/>
  <c r="S22" i="19"/>
  <c r="S23" i="19"/>
  <c r="S24" i="19"/>
  <c r="S25" i="19"/>
  <c r="S26" i="19"/>
  <c r="S27" i="19"/>
  <c r="H28" i="19"/>
  <c r="B7" i="66" s="1"/>
  <c r="Q6" i="21"/>
  <c r="Q39" i="21"/>
  <c r="Q7" i="21"/>
  <c r="Q8" i="21"/>
  <c r="Q9" i="21"/>
  <c r="Q10" i="21"/>
  <c r="Q11" i="21"/>
  <c r="Q12" i="21"/>
  <c r="Q13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3" i="21"/>
  <c r="Q14" i="21"/>
  <c r="Q15" i="21"/>
  <c r="Q34" i="21"/>
  <c r="Q35" i="21"/>
  <c r="Q36" i="21"/>
  <c r="Q37" i="21"/>
  <c r="Q38" i="21"/>
  <c r="Q40" i="21"/>
  <c r="Q41" i="21"/>
  <c r="Q42" i="21"/>
  <c r="Q43" i="21"/>
  <c r="Q45" i="21"/>
  <c r="Q47" i="21"/>
  <c r="Q48" i="21"/>
  <c r="Q50" i="21"/>
  <c r="Q51" i="21"/>
  <c r="Q53" i="21"/>
  <c r="Q54" i="21"/>
  <c r="Q52" i="21"/>
  <c r="Q55" i="21"/>
  <c r="Q56" i="21"/>
  <c r="Q57" i="21"/>
  <c r="Q58" i="21"/>
  <c r="Q59" i="21"/>
  <c r="Q60" i="21"/>
  <c r="Q61" i="21"/>
  <c r="Q62" i="21"/>
  <c r="Q65" i="21"/>
  <c r="Q66" i="21"/>
  <c r="Q67" i="21"/>
  <c r="Q68" i="21"/>
  <c r="Q69" i="21"/>
  <c r="Q70" i="21"/>
  <c r="Q71" i="21"/>
  <c r="Q72" i="21"/>
  <c r="Q73" i="21"/>
  <c r="Q74" i="21"/>
  <c r="Q75" i="21"/>
  <c r="Q76" i="21"/>
  <c r="Q80" i="21"/>
  <c r="Q77" i="21"/>
  <c r="Q78" i="21"/>
  <c r="Q81" i="21"/>
  <c r="Q79" i="21"/>
  <c r="Q82" i="21"/>
  <c r="Q83" i="21"/>
  <c r="Q85" i="21"/>
  <c r="Q86" i="21"/>
  <c r="Q87" i="21"/>
  <c r="Q88" i="21"/>
  <c r="Q90" i="21"/>
  <c r="Q92" i="21"/>
  <c r="Q93" i="21"/>
  <c r="Q94" i="21"/>
  <c r="Q95" i="21"/>
  <c r="Q96" i="21"/>
  <c r="Q97" i="21"/>
  <c r="Q99" i="21"/>
  <c r="Q101" i="21"/>
  <c r="Q103" i="21"/>
  <c r="Q104" i="21"/>
  <c r="R6" i="21"/>
  <c r="R39" i="21"/>
  <c r="R7" i="21"/>
  <c r="R8" i="21"/>
  <c r="R9" i="21"/>
  <c r="R10" i="21"/>
  <c r="R11" i="21"/>
  <c r="R12" i="21"/>
  <c r="R13" i="21"/>
  <c r="R16" i="21"/>
  <c r="R17" i="21"/>
  <c r="R18" i="21"/>
  <c r="R19" i="21"/>
  <c r="R20" i="21"/>
  <c r="R21" i="21"/>
  <c r="R22" i="21"/>
  <c r="R23" i="21"/>
  <c r="R24" i="21"/>
  <c r="R25" i="21"/>
  <c r="R26" i="21"/>
  <c r="R27" i="21"/>
  <c r="R28" i="21"/>
  <c r="R29" i="21"/>
  <c r="R30" i="21"/>
  <c r="R31" i="21"/>
  <c r="R33" i="21"/>
  <c r="R14" i="21"/>
  <c r="R15" i="21"/>
  <c r="R34" i="21"/>
  <c r="R35" i="21"/>
  <c r="R36" i="21"/>
  <c r="R37" i="21"/>
  <c r="R38" i="21"/>
  <c r="R40" i="21"/>
  <c r="R41" i="21"/>
  <c r="R42" i="21"/>
  <c r="R43" i="21"/>
  <c r="R45" i="21"/>
  <c r="R47" i="21"/>
  <c r="R48" i="21"/>
  <c r="R50" i="21"/>
  <c r="R51" i="21"/>
  <c r="R53" i="21"/>
  <c r="R54" i="21"/>
  <c r="R52" i="21"/>
  <c r="R55" i="21"/>
  <c r="R56" i="21"/>
  <c r="R57" i="21"/>
  <c r="R58" i="21"/>
  <c r="R59" i="21"/>
  <c r="R60" i="21"/>
  <c r="R61" i="21"/>
  <c r="R62" i="21"/>
  <c r="R65" i="21"/>
  <c r="R66" i="21"/>
  <c r="R67" i="21"/>
  <c r="R68" i="21"/>
  <c r="R69" i="21"/>
  <c r="R70" i="21"/>
  <c r="R71" i="21"/>
  <c r="R72" i="21"/>
  <c r="R73" i="21"/>
  <c r="R74" i="21"/>
  <c r="R75" i="21"/>
  <c r="R76" i="21"/>
  <c r="R80" i="21"/>
  <c r="R77" i="21"/>
  <c r="R78" i="21"/>
  <c r="R81" i="21"/>
  <c r="R79" i="21"/>
  <c r="R82" i="21"/>
  <c r="R83" i="21"/>
  <c r="R85" i="21"/>
  <c r="R86" i="21"/>
  <c r="R87" i="21"/>
  <c r="R88" i="21"/>
  <c r="R90" i="21"/>
  <c r="R92" i="21"/>
  <c r="R93" i="21"/>
  <c r="R94" i="21"/>
  <c r="R95" i="21"/>
  <c r="R96" i="21"/>
  <c r="R97" i="21"/>
  <c r="R99" i="21"/>
  <c r="R101" i="21"/>
  <c r="R103" i="21"/>
  <c r="R104" i="21"/>
  <c r="S6" i="21"/>
  <c r="S39" i="21"/>
  <c r="S7" i="21"/>
  <c r="S8" i="21"/>
  <c r="S9" i="21"/>
  <c r="S10" i="21"/>
  <c r="S11" i="21"/>
  <c r="S12" i="21"/>
  <c r="S13" i="21"/>
  <c r="S16" i="21"/>
  <c r="S17" i="21"/>
  <c r="S18" i="21"/>
  <c r="S19" i="21"/>
  <c r="S20" i="21"/>
  <c r="S21" i="21"/>
  <c r="S22" i="21"/>
  <c r="S23" i="21"/>
  <c r="S24" i="21"/>
  <c r="S25" i="21"/>
  <c r="S26" i="21"/>
  <c r="S27" i="21"/>
  <c r="S28" i="21"/>
  <c r="S29" i="21"/>
  <c r="S30" i="21"/>
  <c r="S31" i="21"/>
  <c r="S33" i="21"/>
  <c r="S14" i="21"/>
  <c r="S15" i="21"/>
  <c r="S34" i="21"/>
  <c r="S35" i="21"/>
  <c r="S36" i="21"/>
  <c r="S37" i="21"/>
  <c r="S38" i="21"/>
  <c r="S40" i="21"/>
  <c r="S41" i="21"/>
  <c r="S42" i="21"/>
  <c r="S43" i="21"/>
  <c r="S45" i="21"/>
  <c r="S47" i="21"/>
  <c r="S48" i="21"/>
  <c r="S50" i="21"/>
  <c r="S51" i="21"/>
  <c r="S53" i="21"/>
  <c r="S54" i="21"/>
  <c r="S52" i="21"/>
  <c r="S55" i="21"/>
  <c r="S56" i="21"/>
  <c r="S57" i="21"/>
  <c r="S58" i="21"/>
  <c r="S59" i="21"/>
  <c r="S60" i="21"/>
  <c r="S61" i="21"/>
  <c r="S62" i="21"/>
  <c r="S65" i="21"/>
  <c r="S66" i="21"/>
  <c r="S67" i="21"/>
  <c r="S68" i="21"/>
  <c r="S69" i="21"/>
  <c r="S70" i="21"/>
  <c r="S71" i="21"/>
  <c r="S72" i="21"/>
  <c r="S73" i="21"/>
  <c r="S74" i="21"/>
  <c r="S75" i="21"/>
  <c r="S76" i="21"/>
  <c r="S80" i="21"/>
  <c r="S77" i="21"/>
  <c r="S78" i="21"/>
  <c r="S81" i="21"/>
  <c r="S79" i="21"/>
  <c r="S82" i="21"/>
  <c r="S83" i="21"/>
  <c r="S85" i="21"/>
  <c r="S86" i="21"/>
  <c r="S87" i="21"/>
  <c r="S88" i="21"/>
  <c r="S90" i="21"/>
  <c r="S92" i="21"/>
  <c r="S93" i="21"/>
  <c r="S94" i="21"/>
  <c r="S95" i="21"/>
  <c r="S96" i="21"/>
  <c r="S97" i="21"/>
  <c r="S99" i="21"/>
  <c r="S101" i="21"/>
  <c r="S103" i="21"/>
  <c r="S104" i="21"/>
  <c r="F30" i="36"/>
  <c r="E30" i="36"/>
  <c r="D30" i="36"/>
  <c r="C30" i="36"/>
  <c r="F29" i="36"/>
  <c r="E29" i="36"/>
  <c r="D29" i="36"/>
  <c r="C29" i="36"/>
  <c r="F28" i="36"/>
  <c r="E28" i="36"/>
  <c r="D28" i="36"/>
  <c r="C28" i="36"/>
  <c r="F27" i="36"/>
  <c r="E27" i="36"/>
  <c r="D27" i="36"/>
  <c r="C27" i="36"/>
  <c r="F26" i="36"/>
  <c r="E26" i="36"/>
  <c r="D26" i="36"/>
  <c r="C26" i="36"/>
  <c r="F25" i="36"/>
  <c r="E25" i="36"/>
  <c r="D25" i="36"/>
  <c r="C25" i="36"/>
  <c r="F24" i="36"/>
  <c r="E24" i="36"/>
  <c r="D24" i="36"/>
  <c r="C24" i="36"/>
  <c r="F23" i="36"/>
  <c r="E23" i="36"/>
  <c r="D23" i="36"/>
  <c r="C23" i="36"/>
  <c r="F22" i="36"/>
  <c r="E22" i="36"/>
  <c r="D22" i="36"/>
  <c r="C22" i="36"/>
  <c r="F21" i="36"/>
  <c r="E21" i="36"/>
  <c r="D21" i="36"/>
  <c r="C21" i="36"/>
  <c r="F20" i="36"/>
  <c r="E20" i="36"/>
  <c r="D20" i="36"/>
  <c r="C20" i="36"/>
  <c r="F19" i="36"/>
  <c r="E19" i="36"/>
  <c r="D19" i="36"/>
  <c r="C19" i="36"/>
  <c r="F17" i="36"/>
  <c r="E17" i="36"/>
  <c r="D17" i="36"/>
  <c r="C17" i="36"/>
  <c r="F16" i="36"/>
  <c r="E16" i="36"/>
  <c r="D16" i="36"/>
  <c r="C16" i="36"/>
  <c r="F15" i="36"/>
  <c r="E15" i="36"/>
  <c r="D15" i="36"/>
  <c r="C15" i="36"/>
  <c r="D23" i="33"/>
  <c r="C23" i="33"/>
  <c r="B23" i="33"/>
  <c r="A23" i="33"/>
  <c r="D22" i="33"/>
  <c r="C22" i="33"/>
  <c r="B22" i="33"/>
  <c r="A22" i="33"/>
  <c r="D21" i="33"/>
  <c r="C21" i="33"/>
  <c r="B21" i="33"/>
  <c r="A21" i="33"/>
  <c r="D20" i="33"/>
  <c r="C20" i="33"/>
  <c r="B20" i="33"/>
  <c r="A20" i="33"/>
  <c r="D19" i="33"/>
  <c r="C19" i="33"/>
  <c r="B19" i="33"/>
  <c r="A19" i="33"/>
  <c r="D17" i="33"/>
  <c r="C17" i="33"/>
  <c r="B17" i="33"/>
  <c r="A17" i="33"/>
  <c r="D16" i="33"/>
  <c r="C16" i="33"/>
  <c r="B16" i="33"/>
  <c r="A16" i="33"/>
  <c r="D15" i="33"/>
  <c r="C15" i="33"/>
  <c r="B15" i="33"/>
  <c r="A15" i="33"/>
  <c r="C6" i="36"/>
  <c r="D6" i="36"/>
  <c r="E6" i="36"/>
  <c r="F6" i="36"/>
  <c r="C7" i="36"/>
  <c r="D7" i="36"/>
  <c r="E7" i="36"/>
  <c r="F7" i="36"/>
  <c r="C8" i="36"/>
  <c r="D8" i="36"/>
  <c r="E8" i="36"/>
  <c r="F8" i="36"/>
  <c r="C9" i="36"/>
  <c r="D9" i="36"/>
  <c r="E9" i="36"/>
  <c r="F9" i="36"/>
  <c r="C10" i="36"/>
  <c r="D10" i="36"/>
  <c r="E10" i="36"/>
  <c r="F10" i="36"/>
  <c r="C11" i="36"/>
  <c r="D11" i="36"/>
  <c r="E11" i="36"/>
  <c r="F11" i="36"/>
  <c r="C12" i="36"/>
  <c r="D12" i="36"/>
  <c r="E12" i="36"/>
  <c r="F12" i="36"/>
  <c r="C13" i="36"/>
  <c r="D13" i="36"/>
  <c r="E13" i="36"/>
  <c r="F13" i="36"/>
  <c r="C14" i="36"/>
  <c r="D14" i="36"/>
  <c r="E14" i="36"/>
  <c r="F14" i="36"/>
  <c r="F23" i="43"/>
  <c r="E23" i="43"/>
  <c r="D23" i="43"/>
  <c r="C23" i="43"/>
  <c r="D23" i="24"/>
  <c r="C23" i="24"/>
  <c r="B23" i="24"/>
  <c r="A23" i="24"/>
  <c r="F27" i="43"/>
  <c r="E27" i="43"/>
  <c r="D27" i="43"/>
  <c r="C27" i="43"/>
  <c r="D27" i="24"/>
  <c r="C27" i="24"/>
  <c r="B27" i="24"/>
  <c r="A27" i="24"/>
  <c r="C16" i="43"/>
  <c r="D16" i="43"/>
  <c r="E16" i="43"/>
  <c r="F16" i="43"/>
  <c r="A16" i="24"/>
  <c r="B16" i="24"/>
  <c r="C16" i="24"/>
  <c r="D16" i="24"/>
  <c r="D11" i="33"/>
  <c r="C11" i="33"/>
  <c r="B11" i="33"/>
  <c r="A11" i="33"/>
  <c r="P70" i="12"/>
  <c r="Q24" i="12"/>
  <c r="Q25" i="12"/>
  <c r="Q26" i="12"/>
  <c r="Q27" i="12"/>
  <c r="Q28" i="12"/>
  <c r="Q32" i="12"/>
  <c r="Q36" i="12"/>
  <c r="Q43" i="12"/>
  <c r="Q63" i="12"/>
  <c r="R12" i="12"/>
  <c r="R6" i="12"/>
  <c r="R7" i="12"/>
  <c r="R8" i="12"/>
  <c r="R9" i="12"/>
  <c r="R10" i="12"/>
  <c r="R11" i="12"/>
  <c r="R16" i="12"/>
  <c r="R17" i="12"/>
  <c r="R18" i="12"/>
  <c r="R19" i="12"/>
  <c r="R13" i="12"/>
  <c r="R14" i="12"/>
  <c r="R15" i="12"/>
  <c r="R30" i="12"/>
  <c r="R33" i="12"/>
  <c r="R37" i="12"/>
  <c r="R45" i="12"/>
  <c r="R48" i="12"/>
  <c r="R49" i="12"/>
  <c r="R51" i="12"/>
  <c r="R52" i="12"/>
  <c r="R61" i="12"/>
  <c r="R62" i="12"/>
  <c r="S28" i="12"/>
  <c r="S12" i="12"/>
  <c r="S6" i="12"/>
  <c r="S7" i="12"/>
  <c r="S8" i="12"/>
  <c r="S9" i="12"/>
  <c r="S10" i="12"/>
  <c r="S11" i="12"/>
  <c r="S16" i="12"/>
  <c r="S17" i="12"/>
  <c r="S18" i="12"/>
  <c r="S19" i="12"/>
  <c r="S13" i="12"/>
  <c r="S14" i="12"/>
  <c r="S15" i="12"/>
  <c r="S22" i="12"/>
  <c r="S21" i="12"/>
  <c r="S23" i="12"/>
  <c r="S24" i="12"/>
  <c r="S25" i="12"/>
  <c r="S26" i="12"/>
  <c r="S30" i="12"/>
  <c r="S31" i="12"/>
  <c r="S32" i="12"/>
  <c r="S33" i="12"/>
  <c r="S34" i="12"/>
  <c r="S35" i="12"/>
  <c r="S37" i="12"/>
  <c r="S38" i="12"/>
  <c r="S40" i="12"/>
  <c r="S41" i="12"/>
  <c r="S42" i="12"/>
  <c r="S43" i="12"/>
  <c r="S44" i="12"/>
  <c r="S46" i="12"/>
  <c r="S45" i="12"/>
  <c r="S47" i="12"/>
  <c r="S48" i="12"/>
  <c r="S49" i="12"/>
  <c r="S50" i="12"/>
  <c r="S51" i="12"/>
  <c r="S52" i="12"/>
  <c r="S53" i="12"/>
  <c r="S54" i="12"/>
  <c r="S57" i="12"/>
  <c r="S58" i="12"/>
  <c r="S59" i="12"/>
  <c r="S60" i="12"/>
  <c r="S61" i="12"/>
  <c r="S62" i="12"/>
  <c r="S63" i="12"/>
  <c r="S64" i="12"/>
  <c r="S65" i="12"/>
  <c r="S66" i="12"/>
  <c r="S67" i="12"/>
  <c r="S69" i="12"/>
  <c r="Q9" i="14"/>
  <c r="Q10" i="14"/>
  <c r="Q15" i="14"/>
  <c r="R7" i="14"/>
  <c r="R6" i="14"/>
  <c r="R8" i="14"/>
  <c r="R14" i="14"/>
  <c r="E39" i="42"/>
  <c r="D39" i="42"/>
  <c r="D39" i="31"/>
  <c r="C39" i="31"/>
  <c r="B39" i="31"/>
  <c r="A39" i="31"/>
  <c r="C1074" i="45"/>
  <c r="C1073" i="45"/>
  <c r="C1072" i="45"/>
  <c r="C1071" i="45"/>
  <c r="C1070" i="45"/>
  <c r="C1069" i="45"/>
  <c r="C1068" i="45"/>
  <c r="C1067" i="45"/>
  <c r="C1066" i="45"/>
  <c r="C1065" i="45"/>
  <c r="C1064" i="45"/>
  <c r="C1063" i="45"/>
  <c r="C1062" i="45"/>
  <c r="C1061" i="45"/>
  <c r="C1060" i="45"/>
  <c r="C1059" i="45"/>
  <c r="C1058" i="45"/>
  <c r="C1057" i="45"/>
  <c r="C1056" i="45"/>
  <c r="C1055" i="45"/>
  <c r="C1054" i="45"/>
  <c r="C1053" i="45"/>
  <c r="C1052" i="45"/>
  <c r="C1051" i="45"/>
  <c r="C1050" i="45"/>
  <c r="C1049" i="45"/>
  <c r="C1048" i="45"/>
  <c r="C1047" i="45"/>
  <c r="C1046" i="45"/>
  <c r="C1045" i="45"/>
  <c r="C1044" i="45"/>
  <c r="C1043" i="45"/>
  <c r="C1042" i="45"/>
  <c r="C1041" i="45"/>
  <c r="C1040" i="45"/>
  <c r="C1039" i="45"/>
  <c r="C1038" i="45"/>
  <c r="C1037" i="45"/>
  <c r="C1036" i="45"/>
  <c r="C1035" i="45"/>
  <c r="C1034" i="45"/>
  <c r="C1033" i="45"/>
  <c r="C1032" i="45"/>
  <c r="C1031" i="45"/>
  <c r="C1030" i="45"/>
  <c r="C1029" i="45"/>
  <c r="C1028" i="45"/>
  <c r="C1027" i="45"/>
  <c r="C1026" i="45"/>
  <c r="C1025" i="45"/>
  <c r="C1024" i="45"/>
  <c r="C1023" i="45"/>
  <c r="C1022" i="45"/>
  <c r="C1021" i="45"/>
  <c r="C1020" i="45"/>
  <c r="C1019" i="45"/>
  <c r="C1018" i="45"/>
  <c r="C1017" i="45"/>
  <c r="C1016" i="45"/>
  <c r="C1015" i="45"/>
  <c r="C1014" i="45"/>
  <c r="C1013" i="45"/>
  <c r="C1012" i="45"/>
  <c r="C1011" i="45"/>
  <c r="C1010" i="45"/>
  <c r="C1009" i="45"/>
  <c r="C1008" i="45"/>
  <c r="C1007" i="45"/>
  <c r="C1006" i="45"/>
  <c r="C1005" i="45"/>
  <c r="C1004" i="45"/>
  <c r="C1003" i="45"/>
  <c r="C1002" i="45"/>
  <c r="C1001" i="45"/>
  <c r="C1000" i="45"/>
  <c r="C999" i="45"/>
  <c r="C998" i="45"/>
  <c r="C997" i="45"/>
  <c r="C996" i="45"/>
  <c r="C995" i="45"/>
  <c r="C994" i="45"/>
  <c r="C993" i="45"/>
  <c r="C992" i="45"/>
  <c r="C991" i="45"/>
  <c r="C990" i="45"/>
  <c r="C989" i="45"/>
  <c r="C988" i="45"/>
  <c r="C987" i="45"/>
  <c r="C986" i="45"/>
  <c r="C985" i="45"/>
  <c r="C984" i="45"/>
  <c r="C983" i="45"/>
  <c r="C982" i="45"/>
  <c r="C981" i="45"/>
  <c r="C980" i="45"/>
  <c r="C979" i="45"/>
  <c r="C978" i="45"/>
  <c r="C977" i="45"/>
  <c r="C976" i="45"/>
  <c r="C975" i="45"/>
  <c r="C974" i="45"/>
  <c r="C973" i="45"/>
  <c r="C972" i="45"/>
  <c r="C971" i="45"/>
  <c r="C970" i="45"/>
  <c r="C969" i="45"/>
  <c r="C968" i="45"/>
  <c r="C967" i="45"/>
  <c r="C966" i="45"/>
  <c r="C965" i="45"/>
  <c r="C964" i="45"/>
  <c r="C963" i="45"/>
  <c r="C962" i="45"/>
  <c r="C961" i="45"/>
  <c r="C960" i="45"/>
  <c r="C959" i="45"/>
  <c r="C958" i="45"/>
  <c r="C957" i="45"/>
  <c r="C956" i="45"/>
  <c r="C955" i="45"/>
  <c r="C954" i="45"/>
  <c r="C953" i="45"/>
  <c r="C952" i="45"/>
  <c r="C951" i="45"/>
  <c r="C950" i="45"/>
  <c r="C949" i="45"/>
  <c r="C948" i="45"/>
  <c r="C947" i="45"/>
  <c r="C946" i="45"/>
  <c r="C945" i="45"/>
  <c r="C944" i="45"/>
  <c r="C943" i="45"/>
  <c r="C942" i="45"/>
  <c r="C941" i="45"/>
  <c r="C940" i="45"/>
  <c r="C939" i="45"/>
  <c r="C938" i="45"/>
  <c r="C937" i="45"/>
  <c r="C936" i="45"/>
  <c r="C935" i="45"/>
  <c r="C934" i="45"/>
  <c r="C933" i="45"/>
  <c r="C932" i="45"/>
  <c r="C931" i="45"/>
  <c r="C930" i="45"/>
  <c r="C929" i="45"/>
  <c r="C928" i="45"/>
  <c r="C927" i="45"/>
  <c r="C926" i="45"/>
  <c r="C925" i="45"/>
  <c r="C924" i="45"/>
  <c r="C923" i="45"/>
  <c r="C922" i="45"/>
  <c r="C921" i="45"/>
  <c r="C920" i="45"/>
  <c r="C919" i="45"/>
  <c r="C918" i="45"/>
  <c r="C917" i="45"/>
  <c r="C916" i="45"/>
  <c r="C915" i="45"/>
  <c r="C914" i="45"/>
  <c r="C913" i="45"/>
  <c r="C912" i="45"/>
  <c r="C911" i="45"/>
  <c r="C910" i="45"/>
  <c r="C909" i="45"/>
  <c r="C908" i="45"/>
  <c r="C907" i="45"/>
  <c r="C906" i="45"/>
  <c r="C905" i="45"/>
  <c r="C904" i="45"/>
  <c r="C903" i="45"/>
  <c r="C902" i="45"/>
  <c r="C901" i="45"/>
  <c r="C900" i="45"/>
  <c r="C899" i="45"/>
  <c r="C898" i="45"/>
  <c r="C897" i="45"/>
  <c r="C896" i="45"/>
  <c r="C895" i="45"/>
  <c r="C894" i="45"/>
  <c r="C893" i="45"/>
  <c r="C892" i="45"/>
  <c r="C891" i="45"/>
  <c r="C890" i="45"/>
  <c r="C889" i="45"/>
  <c r="C888" i="45"/>
  <c r="C887" i="45"/>
  <c r="C886" i="45"/>
  <c r="C885" i="45"/>
  <c r="C884" i="45"/>
  <c r="C883" i="45"/>
  <c r="C882" i="45"/>
  <c r="C881" i="45"/>
  <c r="C880" i="45"/>
  <c r="C879" i="45"/>
  <c r="C878" i="45"/>
  <c r="C877" i="45"/>
  <c r="C876" i="45"/>
  <c r="C875" i="45"/>
  <c r="C874" i="45"/>
  <c r="C873" i="45"/>
  <c r="C872" i="45"/>
  <c r="C871" i="45"/>
  <c r="C870" i="45"/>
  <c r="C869" i="45"/>
  <c r="C868" i="45"/>
  <c r="C867" i="45"/>
  <c r="C866" i="45"/>
  <c r="C865" i="45"/>
  <c r="C864" i="45"/>
  <c r="C863" i="45"/>
  <c r="C862" i="45"/>
  <c r="C861" i="45"/>
  <c r="C860" i="45"/>
  <c r="C859" i="45"/>
  <c r="C858" i="45"/>
  <c r="C857" i="45"/>
  <c r="C856" i="45"/>
  <c r="C855" i="45"/>
  <c r="C854" i="45"/>
  <c r="C853" i="45"/>
  <c r="C852" i="45"/>
  <c r="C851" i="45"/>
  <c r="C850" i="45"/>
  <c r="C849" i="45"/>
  <c r="C848" i="45"/>
  <c r="C847" i="45"/>
  <c r="C846" i="45"/>
  <c r="C845" i="45"/>
  <c r="C844" i="45"/>
  <c r="C843" i="45"/>
  <c r="C842" i="45"/>
  <c r="C841" i="45"/>
  <c r="C840" i="45"/>
  <c r="C839" i="45"/>
  <c r="C838" i="45"/>
  <c r="C837" i="45"/>
  <c r="C836" i="45"/>
  <c r="C835" i="45"/>
  <c r="C834" i="45"/>
  <c r="C833" i="45"/>
  <c r="C832" i="45"/>
  <c r="C831" i="45"/>
  <c r="C830" i="45"/>
  <c r="C829" i="45"/>
  <c r="C828" i="45"/>
  <c r="C827" i="45"/>
  <c r="C826" i="45"/>
  <c r="C825" i="45"/>
  <c r="C824" i="45"/>
  <c r="C823" i="45"/>
  <c r="C822" i="45"/>
  <c r="C821" i="45"/>
  <c r="C820" i="45"/>
  <c r="C819" i="45"/>
  <c r="C818" i="45"/>
  <c r="C817" i="45"/>
  <c r="C816" i="45"/>
  <c r="C815" i="45"/>
  <c r="C814" i="45"/>
  <c r="C813" i="45"/>
  <c r="C812" i="45"/>
  <c r="C811" i="45"/>
  <c r="C810" i="45"/>
  <c r="C809" i="45"/>
  <c r="C808" i="45"/>
  <c r="C807" i="45"/>
  <c r="C806" i="45"/>
  <c r="C805" i="45"/>
  <c r="C804" i="45"/>
  <c r="C803" i="45"/>
  <c r="C802" i="45"/>
  <c r="C801" i="45"/>
  <c r="C800" i="45"/>
  <c r="C799" i="45"/>
  <c r="C798" i="45"/>
  <c r="C797" i="45"/>
  <c r="C796" i="45"/>
  <c r="C795" i="45"/>
  <c r="C794" i="45"/>
  <c r="C793" i="45"/>
  <c r="C792" i="45"/>
  <c r="C791" i="45"/>
  <c r="C790" i="45"/>
  <c r="C789" i="45"/>
  <c r="C788" i="45"/>
  <c r="C787" i="45"/>
  <c r="C786" i="45"/>
  <c r="C785" i="45"/>
  <c r="C784" i="45"/>
  <c r="C783" i="45"/>
  <c r="C782" i="45"/>
  <c r="C781" i="45"/>
  <c r="C780" i="45"/>
  <c r="C779" i="45"/>
  <c r="C778" i="45"/>
  <c r="C777" i="45"/>
  <c r="C776" i="45"/>
  <c r="C775" i="45"/>
  <c r="C774" i="45"/>
  <c r="C773" i="45"/>
  <c r="C772" i="45"/>
  <c r="C771" i="45"/>
  <c r="C770" i="45"/>
  <c r="C769" i="45"/>
  <c r="C768" i="45"/>
  <c r="C767" i="45"/>
  <c r="C766" i="45"/>
  <c r="C765" i="45"/>
  <c r="C764" i="45"/>
  <c r="C763" i="45"/>
  <c r="C762" i="45"/>
  <c r="C761" i="45"/>
  <c r="C760" i="45"/>
  <c r="C759" i="45"/>
  <c r="C758" i="45"/>
  <c r="C757" i="45"/>
  <c r="C756" i="45"/>
  <c r="C755" i="45"/>
  <c r="C754" i="45"/>
  <c r="C753" i="45"/>
  <c r="C752" i="45"/>
  <c r="C751" i="45"/>
  <c r="C750" i="45"/>
  <c r="C749" i="45"/>
  <c r="C748" i="45"/>
  <c r="C747" i="45"/>
  <c r="C746" i="45"/>
  <c r="C745" i="45"/>
  <c r="C744" i="45"/>
  <c r="C743" i="45"/>
  <c r="C742" i="45"/>
  <c r="C741" i="45"/>
  <c r="C740" i="45"/>
  <c r="C739" i="45"/>
  <c r="C738" i="45"/>
  <c r="C737" i="45"/>
  <c r="C736" i="45"/>
  <c r="C735" i="45"/>
  <c r="C734" i="45"/>
  <c r="C733" i="45"/>
  <c r="C732" i="45"/>
  <c r="C731" i="45"/>
  <c r="C730" i="45"/>
  <c r="C729" i="45"/>
  <c r="C728" i="45"/>
  <c r="C727" i="45"/>
  <c r="C726" i="45"/>
  <c r="C725" i="45"/>
  <c r="C724" i="45"/>
  <c r="C723" i="45"/>
  <c r="C722" i="45"/>
  <c r="C721" i="45"/>
  <c r="C720" i="45"/>
  <c r="C719" i="45"/>
  <c r="C718" i="45"/>
  <c r="C717" i="45"/>
  <c r="C716" i="45"/>
  <c r="C715" i="45"/>
  <c r="C714" i="45"/>
  <c r="C713" i="45"/>
  <c r="C712" i="45"/>
  <c r="C711" i="45"/>
  <c r="C710" i="45"/>
  <c r="C709" i="45"/>
  <c r="C708" i="45"/>
  <c r="C707" i="45"/>
  <c r="C706" i="45"/>
  <c r="C705" i="45"/>
  <c r="C704" i="45"/>
  <c r="C703" i="45"/>
  <c r="C702" i="45"/>
  <c r="C701" i="45"/>
  <c r="C700" i="45"/>
  <c r="C699" i="45"/>
  <c r="C698" i="45"/>
  <c r="C697" i="45"/>
  <c r="C696" i="45"/>
  <c r="C695" i="45"/>
  <c r="C694" i="45"/>
  <c r="C693" i="45"/>
  <c r="C692" i="45"/>
  <c r="C691" i="45"/>
  <c r="C690" i="45"/>
  <c r="C689" i="45"/>
  <c r="C688" i="45"/>
  <c r="C687" i="45"/>
  <c r="C686" i="45"/>
  <c r="C685" i="45"/>
  <c r="C684" i="45"/>
  <c r="C683" i="45"/>
  <c r="C682" i="45"/>
  <c r="C681" i="45"/>
  <c r="C680" i="45"/>
  <c r="C679" i="45"/>
  <c r="C678" i="45"/>
  <c r="C677" i="45"/>
  <c r="C676" i="45"/>
  <c r="C675" i="45"/>
  <c r="C674" i="45"/>
  <c r="C673" i="45"/>
  <c r="C672" i="45"/>
  <c r="C671" i="45"/>
  <c r="C670" i="45"/>
  <c r="C669" i="45"/>
  <c r="C668" i="45"/>
  <c r="C667" i="45"/>
  <c r="C666" i="45"/>
  <c r="C665" i="45"/>
  <c r="C664" i="45"/>
  <c r="C663" i="45"/>
  <c r="C662" i="45"/>
  <c r="C661" i="45"/>
  <c r="C660" i="45"/>
  <c r="C659" i="45"/>
  <c r="C658" i="45"/>
  <c r="C657" i="45"/>
  <c r="C656" i="45"/>
  <c r="C655" i="45"/>
  <c r="C654" i="45"/>
  <c r="C653" i="45"/>
  <c r="C652" i="45"/>
  <c r="C651" i="45"/>
  <c r="C650" i="45"/>
  <c r="C649" i="45"/>
  <c r="C648" i="45"/>
  <c r="C647" i="45"/>
  <c r="C646" i="45"/>
  <c r="C645" i="45"/>
  <c r="C644" i="45"/>
  <c r="C643" i="45"/>
  <c r="C642" i="45"/>
  <c r="C641" i="45"/>
  <c r="C640" i="45"/>
  <c r="C639" i="45"/>
  <c r="C638" i="45"/>
  <c r="C637" i="45"/>
  <c r="C636" i="45"/>
  <c r="C635" i="45"/>
  <c r="C634" i="45"/>
  <c r="C633" i="45"/>
  <c r="C632" i="45"/>
  <c r="C631" i="45"/>
  <c r="C630" i="45"/>
  <c r="C629" i="45"/>
  <c r="C628" i="45"/>
  <c r="C627" i="45"/>
  <c r="C626" i="45"/>
  <c r="C625" i="45"/>
  <c r="C624" i="45"/>
  <c r="C623" i="45"/>
  <c r="C622" i="45"/>
  <c r="C621" i="45"/>
  <c r="C620" i="45"/>
  <c r="C619" i="45"/>
  <c r="C618" i="45"/>
  <c r="C617" i="45"/>
  <c r="C616" i="45"/>
  <c r="C615" i="45"/>
  <c r="C614" i="45"/>
  <c r="C613" i="45"/>
  <c r="C612" i="45"/>
  <c r="C611" i="45"/>
  <c r="C610" i="45"/>
  <c r="C609" i="45"/>
  <c r="C608" i="45"/>
  <c r="C607" i="45"/>
  <c r="C606" i="45"/>
  <c r="C605" i="45"/>
  <c r="C604" i="45"/>
  <c r="C603" i="45"/>
  <c r="C602" i="45"/>
  <c r="C601" i="45"/>
  <c r="C600" i="45"/>
  <c r="C599" i="45"/>
  <c r="C598" i="45"/>
  <c r="C597" i="45"/>
  <c r="C596" i="45"/>
  <c r="C595" i="45"/>
  <c r="C594" i="45"/>
  <c r="C593" i="45"/>
  <c r="C592" i="45"/>
  <c r="C591" i="45"/>
  <c r="C590" i="45"/>
  <c r="C589" i="45"/>
  <c r="C588" i="45"/>
  <c r="C587" i="45"/>
  <c r="C586" i="45"/>
  <c r="C585" i="45"/>
  <c r="C584" i="45"/>
  <c r="C583" i="45"/>
  <c r="C582" i="45"/>
  <c r="C581" i="45"/>
  <c r="C580" i="45"/>
  <c r="C579" i="45"/>
  <c r="C578" i="45"/>
  <c r="C577" i="45"/>
  <c r="C576" i="45"/>
  <c r="C575" i="45"/>
  <c r="C574" i="45"/>
  <c r="C573" i="45"/>
  <c r="C572" i="45"/>
  <c r="C571" i="45"/>
  <c r="C570" i="45"/>
  <c r="C569" i="45"/>
  <c r="C568" i="45"/>
  <c r="C567" i="45"/>
  <c r="C566" i="45"/>
  <c r="C565" i="45"/>
  <c r="C564" i="45"/>
  <c r="C563" i="45"/>
  <c r="C562" i="45"/>
  <c r="C561" i="45"/>
  <c r="C560" i="45"/>
  <c r="C559" i="45"/>
  <c r="C558" i="45"/>
  <c r="C557" i="45"/>
  <c r="C556" i="45"/>
  <c r="C555" i="45"/>
  <c r="C554" i="45"/>
  <c r="C553" i="45"/>
  <c r="C552" i="45"/>
  <c r="C551" i="45"/>
  <c r="C550" i="45"/>
  <c r="C549" i="45"/>
  <c r="C548" i="45"/>
  <c r="C547" i="45"/>
  <c r="C546" i="45"/>
  <c r="C545" i="45"/>
  <c r="C544" i="45"/>
  <c r="C543" i="45"/>
  <c r="C542" i="45"/>
  <c r="C541" i="45"/>
  <c r="C540" i="45"/>
  <c r="C539" i="45"/>
  <c r="C538" i="45"/>
  <c r="C537" i="45"/>
  <c r="C536" i="45"/>
  <c r="C535" i="45"/>
  <c r="C534" i="45"/>
  <c r="C533" i="45"/>
  <c r="C532" i="45"/>
  <c r="C531" i="45"/>
  <c r="C530" i="45"/>
  <c r="C529" i="45"/>
  <c r="C528" i="45"/>
  <c r="C527" i="45"/>
  <c r="C526" i="45"/>
  <c r="C525" i="45"/>
  <c r="C524" i="45"/>
  <c r="C523" i="45"/>
  <c r="C522" i="45"/>
  <c r="C521" i="45"/>
  <c r="C520" i="45"/>
  <c r="C519" i="45"/>
  <c r="C518" i="45"/>
  <c r="C517" i="45"/>
  <c r="C516" i="45"/>
  <c r="C515" i="45"/>
  <c r="C514" i="45"/>
  <c r="C513" i="45"/>
  <c r="C512" i="45"/>
  <c r="C511" i="45"/>
  <c r="C510" i="45"/>
  <c r="C509" i="45"/>
  <c r="C508" i="45"/>
  <c r="C507" i="45"/>
  <c r="C506" i="45"/>
  <c r="C505" i="45"/>
  <c r="C504" i="45"/>
  <c r="C503" i="45"/>
  <c r="C502" i="45"/>
  <c r="C501" i="45"/>
  <c r="C500" i="45"/>
  <c r="C499" i="45"/>
  <c r="C498" i="45"/>
  <c r="C497" i="45"/>
  <c r="C496" i="45"/>
  <c r="C495" i="45"/>
  <c r="C494" i="45"/>
  <c r="C493" i="45"/>
  <c r="C492" i="45"/>
  <c r="C491" i="45"/>
  <c r="C490" i="45"/>
  <c r="C489" i="45"/>
  <c r="C488" i="45"/>
  <c r="C487" i="45"/>
  <c r="C486" i="45"/>
  <c r="C485" i="45"/>
  <c r="C484" i="45"/>
  <c r="C483" i="45"/>
  <c r="C482" i="45"/>
  <c r="C481" i="45"/>
  <c r="C480" i="45"/>
  <c r="C479" i="45"/>
  <c r="C478" i="45"/>
  <c r="C477" i="45"/>
  <c r="C476" i="45"/>
  <c r="C475" i="45"/>
  <c r="C474" i="45"/>
  <c r="C473" i="45"/>
  <c r="C472" i="45"/>
  <c r="C471" i="45"/>
  <c r="C470" i="45"/>
  <c r="C469" i="45"/>
  <c r="C468" i="45"/>
  <c r="C467" i="45"/>
  <c r="C466" i="45"/>
  <c r="C465" i="45"/>
  <c r="C464" i="45"/>
  <c r="C463" i="45"/>
  <c r="C462" i="45"/>
  <c r="C461" i="45"/>
  <c r="C460" i="45"/>
  <c r="C459" i="45"/>
  <c r="C458" i="45"/>
  <c r="C457" i="45"/>
  <c r="C456" i="45"/>
  <c r="C455" i="45"/>
  <c r="C454" i="45"/>
  <c r="C453" i="45"/>
  <c r="C452" i="45"/>
  <c r="C451" i="45"/>
  <c r="C450" i="45"/>
  <c r="C449" i="45"/>
  <c r="C448" i="45"/>
  <c r="C447" i="45"/>
  <c r="C446" i="45"/>
  <c r="C445" i="45"/>
  <c r="C444" i="45"/>
  <c r="C443" i="45"/>
  <c r="C442" i="45"/>
  <c r="C441" i="45"/>
  <c r="C440" i="45"/>
  <c r="C439" i="45"/>
  <c r="C438" i="45"/>
  <c r="C437" i="45"/>
  <c r="C436" i="45"/>
  <c r="C435" i="45"/>
  <c r="C434" i="45"/>
  <c r="C433" i="45"/>
  <c r="C432" i="45"/>
  <c r="C431" i="45"/>
  <c r="C430" i="45"/>
  <c r="C429" i="45"/>
  <c r="C428" i="45"/>
  <c r="C427" i="45"/>
  <c r="C426" i="45"/>
  <c r="C425" i="45"/>
  <c r="C424" i="45"/>
  <c r="C423" i="45"/>
  <c r="C422" i="45"/>
  <c r="C421" i="45"/>
  <c r="C420" i="45"/>
  <c r="C419" i="45"/>
  <c r="C418" i="45"/>
  <c r="C417" i="45"/>
  <c r="C416" i="45"/>
  <c r="C415" i="45"/>
  <c r="C414" i="45"/>
  <c r="C413" i="45"/>
  <c r="C412" i="45"/>
  <c r="C411" i="45"/>
  <c r="C410" i="45"/>
  <c r="C409" i="45"/>
  <c r="C408" i="45"/>
  <c r="C407" i="45"/>
  <c r="C406" i="45"/>
  <c r="C405" i="45"/>
  <c r="C404" i="45"/>
  <c r="C403" i="45"/>
  <c r="C402" i="45"/>
  <c r="C401" i="45"/>
  <c r="C400" i="45"/>
  <c r="C399" i="45"/>
  <c r="C398" i="45"/>
  <c r="C397" i="45"/>
  <c r="C396" i="45"/>
  <c r="C395" i="45"/>
  <c r="C394" i="45"/>
  <c r="C393" i="45"/>
  <c r="C392" i="45"/>
  <c r="C391" i="45"/>
  <c r="C390" i="45"/>
  <c r="C389" i="45"/>
  <c r="C388" i="45"/>
  <c r="C387" i="45"/>
  <c r="C386" i="45"/>
  <c r="C385" i="45"/>
  <c r="C384" i="45"/>
  <c r="C383" i="45"/>
  <c r="C382" i="45"/>
  <c r="C381" i="45"/>
  <c r="C380" i="45"/>
  <c r="C379" i="45"/>
  <c r="C378" i="45"/>
  <c r="C377" i="45"/>
  <c r="C376" i="45"/>
  <c r="C375" i="45"/>
  <c r="C374" i="45"/>
  <c r="C373" i="45"/>
  <c r="C372" i="45"/>
  <c r="C371" i="45"/>
  <c r="C370" i="45"/>
  <c r="C369" i="45"/>
  <c r="C368" i="45"/>
  <c r="C367" i="45"/>
  <c r="C366" i="45"/>
  <c r="C365" i="45"/>
  <c r="C364" i="45"/>
  <c r="C363" i="45"/>
  <c r="C362" i="45"/>
  <c r="C361" i="45"/>
  <c r="C360" i="45"/>
  <c r="C359" i="45"/>
  <c r="C358" i="45"/>
  <c r="C357" i="45"/>
  <c r="C356" i="45"/>
  <c r="C355" i="45"/>
  <c r="C354" i="45"/>
  <c r="C353" i="45"/>
  <c r="C352" i="45"/>
  <c r="C351" i="45"/>
  <c r="C350" i="45"/>
  <c r="C349" i="45"/>
  <c r="C348" i="45"/>
  <c r="C347" i="45"/>
  <c r="C346" i="45"/>
  <c r="C345" i="45"/>
  <c r="C344" i="45"/>
  <c r="C343" i="45"/>
  <c r="C342" i="45"/>
  <c r="C341" i="45"/>
  <c r="C340" i="45"/>
  <c r="C339" i="45"/>
  <c r="C338" i="45"/>
  <c r="C337" i="45"/>
  <c r="C336" i="45"/>
  <c r="C335" i="45"/>
  <c r="C334" i="45"/>
  <c r="C333" i="45"/>
  <c r="C332" i="45"/>
  <c r="C331" i="45"/>
  <c r="C330" i="45"/>
  <c r="C329" i="45"/>
  <c r="C328" i="45"/>
  <c r="C327" i="45"/>
  <c r="C326" i="45"/>
  <c r="C325" i="45"/>
  <c r="C324" i="45"/>
  <c r="C323" i="45"/>
  <c r="C322" i="45"/>
  <c r="C321" i="45"/>
  <c r="C320" i="45"/>
  <c r="C319" i="45"/>
  <c r="C318" i="45"/>
  <c r="C317" i="45"/>
  <c r="C316" i="45"/>
  <c r="C315" i="45"/>
  <c r="C314" i="45"/>
  <c r="C313" i="45"/>
  <c r="C312" i="45"/>
  <c r="C311" i="45"/>
  <c r="C310" i="45"/>
  <c r="C309" i="45"/>
  <c r="C308" i="45"/>
  <c r="C307" i="45"/>
  <c r="C306" i="45"/>
  <c r="C305" i="45"/>
  <c r="C304" i="45"/>
  <c r="C303" i="45"/>
  <c r="C302" i="45"/>
  <c r="C301" i="45"/>
  <c r="C300" i="45"/>
  <c r="C299" i="45"/>
  <c r="C298" i="45"/>
  <c r="C297" i="45"/>
  <c r="C296" i="45"/>
  <c r="C295" i="45"/>
  <c r="C294" i="45"/>
  <c r="C293" i="45"/>
  <c r="C292" i="45"/>
  <c r="C291" i="45"/>
  <c r="C290" i="45"/>
  <c r="C289" i="45"/>
  <c r="C288" i="45"/>
  <c r="C287" i="45"/>
  <c r="C286" i="45"/>
  <c r="C285" i="45"/>
  <c r="C284" i="45"/>
  <c r="C283" i="45"/>
  <c r="C282" i="45"/>
  <c r="C281" i="45"/>
  <c r="C280" i="45"/>
  <c r="C279" i="45"/>
  <c r="C278" i="45"/>
  <c r="C277" i="45"/>
  <c r="C276" i="45"/>
  <c r="C275" i="45"/>
  <c r="C274" i="45"/>
  <c r="C273" i="45"/>
  <c r="C272" i="45"/>
  <c r="C271" i="45"/>
  <c r="C270" i="45"/>
  <c r="C269" i="45"/>
  <c r="C268" i="45"/>
  <c r="C267" i="45"/>
  <c r="C266" i="45"/>
  <c r="C265" i="45"/>
  <c r="C264" i="45"/>
  <c r="C263" i="45"/>
  <c r="C262" i="45"/>
  <c r="C261" i="45"/>
  <c r="C260" i="45"/>
  <c r="C259" i="45"/>
  <c r="C258" i="45"/>
  <c r="C257" i="45"/>
  <c r="C256" i="45"/>
  <c r="C255" i="45"/>
  <c r="C254" i="45"/>
  <c r="C253" i="45"/>
  <c r="C252" i="45"/>
  <c r="C251" i="45"/>
  <c r="C250" i="45"/>
  <c r="C249" i="45"/>
  <c r="C248" i="45"/>
  <c r="C247" i="45"/>
  <c r="C246" i="45"/>
  <c r="C245" i="45"/>
  <c r="C244" i="45"/>
  <c r="C243" i="45"/>
  <c r="C242" i="45"/>
  <c r="C241" i="45"/>
  <c r="C240" i="45"/>
  <c r="C239" i="45"/>
  <c r="C238" i="45"/>
  <c r="C237" i="45"/>
  <c r="C236" i="45"/>
  <c r="C235" i="45"/>
  <c r="C234" i="45"/>
  <c r="C233" i="45"/>
  <c r="C232" i="45"/>
  <c r="C231" i="45"/>
  <c r="C230" i="45"/>
  <c r="C229" i="45"/>
  <c r="C228" i="45"/>
  <c r="C227" i="45"/>
  <c r="C226" i="45"/>
  <c r="C225" i="45"/>
  <c r="C224" i="45"/>
  <c r="C223" i="45"/>
  <c r="C222" i="45"/>
  <c r="C221" i="45"/>
  <c r="C220" i="45"/>
  <c r="C219" i="45"/>
  <c r="C218" i="45"/>
  <c r="C217" i="45"/>
  <c r="C216" i="45"/>
  <c r="C215" i="45"/>
  <c r="C214" i="45"/>
  <c r="C213" i="45"/>
  <c r="C212" i="45"/>
  <c r="C211" i="45"/>
  <c r="C210" i="45"/>
  <c r="C209" i="45"/>
  <c r="C208" i="45"/>
  <c r="C207" i="45"/>
  <c r="C206" i="45"/>
  <c r="C205" i="45"/>
  <c r="C204" i="45"/>
  <c r="C203" i="45"/>
  <c r="C202" i="45"/>
  <c r="C201" i="45"/>
  <c r="C200" i="45"/>
  <c r="C199" i="45"/>
  <c r="C198" i="45"/>
  <c r="C197" i="45"/>
  <c r="C196" i="45"/>
  <c r="C195" i="45"/>
  <c r="C194" i="45"/>
  <c r="C193" i="45"/>
  <c r="C192" i="45"/>
  <c r="C191" i="45"/>
  <c r="C190" i="45"/>
  <c r="C189" i="45"/>
  <c r="C188" i="45"/>
  <c r="C187" i="45"/>
  <c r="C186" i="45"/>
  <c r="C185" i="45"/>
  <c r="C184" i="45"/>
  <c r="C183" i="45"/>
  <c r="C182" i="45"/>
  <c r="C181" i="45"/>
  <c r="C180" i="45"/>
  <c r="C179" i="45"/>
  <c r="C178" i="45"/>
  <c r="C177" i="45"/>
  <c r="C176" i="45"/>
  <c r="C175" i="45"/>
  <c r="C174" i="45"/>
  <c r="C173" i="45"/>
  <c r="C172" i="45"/>
  <c r="C171" i="45"/>
  <c r="C170" i="45"/>
  <c r="C169" i="45"/>
  <c r="C168" i="45"/>
  <c r="C167" i="45"/>
  <c r="C166" i="45"/>
  <c r="C165" i="45"/>
  <c r="C164" i="45"/>
  <c r="C163" i="45"/>
  <c r="C162" i="45"/>
  <c r="C161" i="45"/>
  <c r="C160" i="45"/>
  <c r="C159" i="45"/>
  <c r="C158" i="45"/>
  <c r="C157" i="45"/>
  <c r="C156" i="45"/>
  <c r="C155" i="45"/>
  <c r="C154" i="45"/>
  <c r="C153" i="45"/>
  <c r="C152" i="45"/>
  <c r="C151" i="45"/>
  <c r="C150" i="45"/>
  <c r="C149" i="45"/>
  <c r="C148" i="45"/>
  <c r="C147" i="45"/>
  <c r="C146" i="45"/>
  <c r="C145" i="45"/>
  <c r="C144" i="45"/>
  <c r="C143" i="45"/>
  <c r="C142" i="45"/>
  <c r="C141" i="45"/>
  <c r="C140" i="45"/>
  <c r="C139" i="45"/>
  <c r="C138" i="45"/>
  <c r="C137" i="45"/>
  <c r="C136" i="45"/>
  <c r="C135" i="45"/>
  <c r="C134" i="45"/>
  <c r="C133" i="45"/>
  <c r="C132" i="45"/>
  <c r="C131" i="45"/>
  <c r="C130" i="45"/>
  <c r="C129" i="45"/>
  <c r="C128" i="45"/>
  <c r="C127" i="45"/>
  <c r="C126" i="45"/>
  <c r="C125" i="45"/>
  <c r="C124" i="45"/>
  <c r="C123" i="45"/>
  <c r="C122" i="45"/>
  <c r="C121" i="45"/>
  <c r="C120" i="45"/>
  <c r="C119" i="45"/>
  <c r="C118" i="45"/>
  <c r="C117" i="45"/>
  <c r="C116" i="45"/>
  <c r="C115" i="45"/>
  <c r="C114" i="45"/>
  <c r="C113" i="45"/>
  <c r="C112" i="45"/>
  <c r="C111" i="45"/>
  <c r="C110" i="45"/>
  <c r="C109" i="45"/>
  <c r="C108" i="45"/>
  <c r="C107" i="45"/>
  <c r="C106" i="45"/>
  <c r="C105" i="45"/>
  <c r="C104" i="45"/>
  <c r="C103" i="45"/>
  <c r="C102" i="45"/>
  <c r="C101" i="45"/>
  <c r="C100" i="45"/>
  <c r="C99" i="45"/>
  <c r="C98" i="45"/>
  <c r="C97" i="45"/>
  <c r="C96" i="45"/>
  <c r="C95" i="45"/>
  <c r="C94" i="45"/>
  <c r="C93" i="45"/>
  <c r="C92" i="45"/>
  <c r="C91" i="45"/>
  <c r="C90" i="45"/>
  <c r="C89" i="45"/>
  <c r="C88" i="45"/>
  <c r="C87" i="45"/>
  <c r="C86" i="45"/>
  <c r="C85" i="45"/>
  <c r="C84" i="45"/>
  <c r="C83" i="45"/>
  <c r="C82" i="45"/>
  <c r="C81" i="45"/>
  <c r="C80" i="45"/>
  <c r="C79" i="45"/>
  <c r="C78" i="45"/>
  <c r="C77" i="45"/>
  <c r="C76" i="45"/>
  <c r="C75" i="45"/>
  <c r="C74" i="45"/>
  <c r="C73" i="45"/>
  <c r="C72" i="45"/>
  <c r="C71" i="45"/>
  <c r="C70" i="45"/>
  <c r="C69" i="45"/>
  <c r="C68" i="45"/>
  <c r="C67" i="45"/>
  <c r="C66" i="45"/>
  <c r="C65" i="45"/>
  <c r="C64" i="45"/>
  <c r="C63" i="45"/>
  <c r="C62" i="45"/>
  <c r="C61" i="45"/>
  <c r="C60" i="45"/>
  <c r="C59" i="45"/>
  <c r="C58" i="45"/>
  <c r="C57" i="45"/>
  <c r="C56" i="45"/>
  <c r="C55" i="45"/>
  <c r="C54" i="45"/>
  <c r="C53" i="45"/>
  <c r="C52" i="45"/>
  <c r="C51" i="45"/>
  <c r="C50" i="45"/>
  <c r="C49" i="45"/>
  <c r="C48" i="45"/>
  <c r="C47" i="45"/>
  <c r="C46" i="45"/>
  <c r="C45" i="45"/>
  <c r="C44" i="45"/>
  <c r="C43" i="45"/>
  <c r="C42" i="45"/>
  <c r="C41" i="45"/>
  <c r="C40" i="45"/>
  <c r="C39" i="45"/>
  <c r="C38" i="45"/>
  <c r="C37" i="45"/>
  <c r="C36" i="45"/>
  <c r="C35" i="45"/>
  <c r="C34" i="45"/>
  <c r="C33" i="45"/>
  <c r="C32" i="45"/>
  <c r="C31" i="45"/>
  <c r="C30" i="45"/>
  <c r="C29" i="45"/>
  <c r="C28" i="45"/>
  <c r="C27" i="45"/>
  <c r="C26" i="45"/>
  <c r="C25" i="45"/>
  <c r="C24" i="45"/>
  <c r="C23" i="45"/>
  <c r="C22" i="45"/>
  <c r="C21" i="45"/>
  <c r="C20" i="45"/>
  <c r="C19" i="45"/>
  <c r="C18" i="45"/>
  <c r="C17" i="45"/>
  <c r="C16" i="45"/>
  <c r="C15" i="45"/>
  <c r="C14" i="45"/>
  <c r="C13" i="45"/>
  <c r="C12" i="45"/>
  <c r="C11" i="45"/>
  <c r="C10" i="45"/>
  <c r="C9" i="45"/>
  <c r="C8" i="45"/>
  <c r="C7" i="45"/>
  <c r="C6" i="45"/>
  <c r="C5" i="45"/>
  <c r="C4" i="45"/>
  <c r="C303" i="44"/>
  <c r="C302" i="44"/>
  <c r="C301" i="44"/>
  <c r="C300" i="44"/>
  <c r="C299" i="44"/>
  <c r="C298" i="44"/>
  <c r="C297" i="44"/>
  <c r="C296" i="44"/>
  <c r="C295" i="44"/>
  <c r="C294" i="44"/>
  <c r="C293" i="44"/>
  <c r="C292" i="44"/>
  <c r="C291" i="44"/>
  <c r="C290" i="44"/>
  <c r="C289" i="44"/>
  <c r="C288" i="44"/>
  <c r="C287" i="44"/>
  <c r="C286" i="44"/>
  <c r="C285" i="44"/>
  <c r="C284" i="44"/>
  <c r="C283" i="44"/>
  <c r="C282" i="44"/>
  <c r="C281" i="44"/>
  <c r="C280" i="44"/>
  <c r="C279" i="44"/>
  <c r="C278" i="44"/>
  <c r="C277" i="44"/>
  <c r="C276" i="44"/>
  <c r="C275" i="44"/>
  <c r="C274" i="44"/>
  <c r="C273" i="44"/>
  <c r="C272" i="44"/>
  <c r="C271" i="44"/>
  <c r="C270" i="44"/>
  <c r="C269" i="44"/>
  <c r="C268" i="44"/>
  <c r="C267" i="44"/>
  <c r="C266" i="44"/>
  <c r="C265" i="44"/>
  <c r="C264" i="44"/>
  <c r="C263" i="44"/>
  <c r="C262" i="44"/>
  <c r="C261" i="44"/>
  <c r="C260" i="44"/>
  <c r="C259" i="44"/>
  <c r="C258" i="44"/>
  <c r="C257" i="44"/>
  <c r="C256" i="44"/>
  <c r="C255" i="44"/>
  <c r="C254" i="44"/>
  <c r="C253" i="44"/>
  <c r="C252" i="44"/>
  <c r="C251" i="44"/>
  <c r="C250" i="44"/>
  <c r="C249" i="44"/>
  <c r="C248" i="44"/>
  <c r="C247" i="44"/>
  <c r="C246" i="44"/>
  <c r="C245" i="44"/>
  <c r="C244" i="44"/>
  <c r="C243" i="44"/>
  <c r="C242" i="44"/>
  <c r="C241" i="44"/>
  <c r="C240" i="44"/>
  <c r="C239" i="44"/>
  <c r="C238" i="44"/>
  <c r="C237" i="44"/>
  <c r="C236" i="44"/>
  <c r="C235" i="44"/>
  <c r="C234" i="44"/>
  <c r="C233" i="44"/>
  <c r="C232" i="44"/>
  <c r="C231" i="44"/>
  <c r="C230" i="44"/>
  <c r="C229" i="44"/>
  <c r="C228" i="44"/>
  <c r="C227" i="44"/>
  <c r="C226" i="44"/>
  <c r="C225" i="44"/>
  <c r="C224" i="44"/>
  <c r="C223" i="44"/>
  <c r="C222" i="44"/>
  <c r="C221" i="44"/>
  <c r="C220" i="44"/>
  <c r="C219" i="44"/>
  <c r="C218" i="44"/>
  <c r="C217" i="44"/>
  <c r="C216" i="44"/>
  <c r="C215" i="44"/>
  <c r="C214" i="44"/>
  <c r="C213" i="44"/>
  <c r="C212" i="44"/>
  <c r="C211" i="44"/>
  <c r="C210" i="44"/>
  <c r="C209" i="44"/>
  <c r="C208" i="44"/>
  <c r="C207" i="44"/>
  <c r="C206" i="44"/>
  <c r="C205" i="44"/>
  <c r="C204" i="44"/>
  <c r="C203" i="44"/>
  <c r="C202" i="44"/>
  <c r="C201" i="44"/>
  <c r="C200" i="44"/>
  <c r="C199" i="44"/>
  <c r="C198" i="44"/>
  <c r="C197" i="44"/>
  <c r="C196" i="44"/>
  <c r="C195" i="44"/>
  <c r="C194" i="44"/>
  <c r="C193" i="44"/>
  <c r="C192" i="44"/>
  <c r="C191" i="44"/>
  <c r="C190" i="44"/>
  <c r="C189" i="44"/>
  <c r="C188" i="44"/>
  <c r="C187" i="44"/>
  <c r="C186" i="44"/>
  <c r="C185" i="44"/>
  <c r="C184" i="44"/>
  <c r="C183" i="44"/>
  <c r="C182" i="44"/>
  <c r="C181" i="44"/>
  <c r="C180" i="44"/>
  <c r="C179" i="44"/>
  <c r="C178" i="44"/>
  <c r="C177" i="44"/>
  <c r="C176" i="44"/>
  <c r="C175" i="44"/>
  <c r="C174" i="44"/>
  <c r="C173" i="44"/>
  <c r="C172" i="44"/>
  <c r="C171" i="44"/>
  <c r="C170" i="44"/>
  <c r="C169" i="44"/>
  <c r="C168" i="44"/>
  <c r="C167" i="44"/>
  <c r="C166" i="44"/>
  <c r="C165" i="44"/>
  <c r="C164" i="44"/>
  <c r="C163" i="44"/>
  <c r="C162" i="44"/>
  <c r="C161" i="44"/>
  <c r="C160" i="44"/>
  <c r="C159" i="44"/>
  <c r="C158" i="44"/>
  <c r="C157" i="44"/>
  <c r="C156" i="44"/>
  <c r="C155" i="44"/>
  <c r="C154" i="44"/>
  <c r="C153" i="44"/>
  <c r="C152" i="44"/>
  <c r="C151" i="44"/>
  <c r="C150" i="44"/>
  <c r="C149" i="44"/>
  <c r="C148" i="44"/>
  <c r="C147" i="44"/>
  <c r="C146" i="44"/>
  <c r="C145" i="44"/>
  <c r="C144" i="44"/>
  <c r="C143" i="44"/>
  <c r="C142" i="44"/>
  <c r="C141" i="44"/>
  <c r="C140" i="44"/>
  <c r="C139" i="44"/>
  <c r="C138" i="44"/>
  <c r="C137" i="44"/>
  <c r="C136" i="44"/>
  <c r="C135" i="44"/>
  <c r="C134" i="44"/>
  <c r="C133" i="44"/>
  <c r="C132" i="44"/>
  <c r="C131" i="44"/>
  <c r="C130" i="44"/>
  <c r="C129" i="44"/>
  <c r="C128" i="44"/>
  <c r="C127" i="44"/>
  <c r="C126" i="44"/>
  <c r="C125" i="44"/>
  <c r="C124" i="44"/>
  <c r="C123" i="44"/>
  <c r="C122" i="44"/>
  <c r="C121" i="44"/>
  <c r="C120" i="44"/>
  <c r="C119" i="44"/>
  <c r="C118" i="44"/>
  <c r="C117" i="44"/>
  <c r="C116" i="44"/>
  <c r="C115" i="44"/>
  <c r="C114" i="44"/>
  <c r="C113" i="44"/>
  <c r="C112" i="44"/>
  <c r="C111" i="44"/>
  <c r="C110" i="44"/>
  <c r="C109" i="44"/>
  <c r="C108" i="44"/>
  <c r="C107" i="44"/>
  <c r="C106" i="44"/>
  <c r="C105" i="44"/>
  <c r="C104" i="44"/>
  <c r="C103" i="44"/>
  <c r="C102" i="44"/>
  <c r="C101" i="44"/>
  <c r="C100" i="44"/>
  <c r="C99" i="44"/>
  <c r="C98" i="44"/>
  <c r="C97" i="44"/>
  <c r="C96" i="44"/>
  <c r="C95" i="44"/>
  <c r="C94" i="44"/>
  <c r="C93" i="44"/>
  <c r="C92" i="44"/>
  <c r="C91" i="44"/>
  <c r="C90" i="44"/>
  <c r="C89" i="44"/>
  <c r="C88" i="44"/>
  <c r="C87" i="44"/>
  <c r="C86" i="44"/>
  <c r="C85" i="44"/>
  <c r="C84" i="44"/>
  <c r="C83" i="44"/>
  <c r="C82" i="44"/>
  <c r="C81" i="44"/>
  <c r="C80" i="44"/>
  <c r="C79" i="44"/>
  <c r="C78" i="44"/>
  <c r="C77" i="44"/>
  <c r="C76" i="44"/>
  <c r="C75" i="44"/>
  <c r="C74" i="44"/>
  <c r="C73" i="44"/>
  <c r="C72" i="44"/>
  <c r="C71" i="44"/>
  <c r="C70" i="44"/>
  <c r="C69" i="44"/>
  <c r="C68" i="44"/>
  <c r="C67" i="44"/>
  <c r="C66" i="44"/>
  <c r="C65" i="44"/>
  <c r="C64" i="44"/>
  <c r="C63" i="44"/>
  <c r="C62" i="44"/>
  <c r="C61" i="44"/>
  <c r="C60" i="44"/>
  <c r="C59" i="44"/>
  <c r="C58" i="44"/>
  <c r="C57" i="44"/>
  <c r="C56" i="44"/>
  <c r="C55" i="44"/>
  <c r="C54" i="44"/>
  <c r="C53" i="44"/>
  <c r="C52" i="44"/>
  <c r="C51" i="44"/>
  <c r="C50" i="44"/>
  <c r="C49" i="44"/>
  <c r="C48" i="44"/>
  <c r="C47" i="44"/>
  <c r="C46" i="44"/>
  <c r="C45" i="44"/>
  <c r="C44" i="44"/>
  <c r="C43" i="44"/>
  <c r="C42" i="44"/>
  <c r="C41" i="44"/>
  <c r="C40" i="44"/>
  <c r="C39" i="44"/>
  <c r="C38" i="44"/>
  <c r="C37" i="44"/>
  <c r="C36" i="44"/>
  <c r="C35" i="44"/>
  <c r="C34" i="44"/>
  <c r="C33" i="44"/>
  <c r="C32" i="44"/>
  <c r="C31" i="44"/>
  <c r="C30" i="44"/>
  <c r="C29" i="44"/>
  <c r="C28" i="44"/>
  <c r="C27" i="44"/>
  <c r="C26" i="44"/>
  <c r="C25" i="44"/>
  <c r="C24" i="44"/>
  <c r="C23" i="44"/>
  <c r="C22" i="44"/>
  <c r="C21" i="44"/>
  <c r="C20" i="44"/>
  <c r="C19" i="44"/>
  <c r="C18" i="44"/>
  <c r="C17" i="44"/>
  <c r="C16" i="44"/>
  <c r="C15" i="44"/>
  <c r="C14" i="44"/>
  <c r="C13" i="44"/>
  <c r="C12" i="44"/>
  <c r="C11" i="44"/>
  <c r="C10" i="44"/>
  <c r="C9" i="44"/>
  <c r="C8" i="44"/>
  <c r="C7" i="44"/>
  <c r="C6" i="44"/>
  <c r="C5" i="44"/>
  <c r="C4" i="44"/>
  <c r="S7" i="14"/>
  <c r="S6" i="14"/>
  <c r="S8" i="14"/>
  <c r="S9" i="14"/>
  <c r="S10" i="14"/>
  <c r="S11" i="14"/>
  <c r="S12" i="14"/>
  <c r="S13" i="14"/>
  <c r="S14" i="14"/>
  <c r="S15" i="14"/>
  <c r="P16" i="14"/>
  <c r="O16" i="14"/>
  <c r="N16" i="14"/>
  <c r="M16" i="14"/>
  <c r="L16" i="14"/>
  <c r="K16" i="14"/>
  <c r="J16" i="14"/>
  <c r="D30" i="33"/>
  <c r="C30" i="33"/>
  <c r="B30" i="33"/>
  <c r="A30" i="33"/>
  <c r="D29" i="33"/>
  <c r="C29" i="33"/>
  <c r="B29" i="33"/>
  <c r="A29" i="33"/>
  <c r="D28" i="33"/>
  <c r="C28" i="33"/>
  <c r="B28" i="33"/>
  <c r="A28" i="33"/>
  <c r="D27" i="33"/>
  <c r="C27" i="33"/>
  <c r="B27" i="33"/>
  <c r="A27" i="33"/>
  <c r="D26" i="33"/>
  <c r="C26" i="33"/>
  <c r="B26" i="33"/>
  <c r="A26" i="33"/>
  <c r="D25" i="33"/>
  <c r="C25" i="33"/>
  <c r="B25" i="33"/>
  <c r="A25" i="33"/>
  <c r="D24" i="33"/>
  <c r="C24" i="33"/>
  <c r="B24" i="33"/>
  <c r="A24" i="33"/>
  <c r="A6" i="33"/>
  <c r="B6" i="33"/>
  <c r="C6" i="33"/>
  <c r="D6" i="33"/>
  <c r="A7" i="33"/>
  <c r="B7" i="33"/>
  <c r="C7" i="33"/>
  <c r="D7" i="33"/>
  <c r="A8" i="33"/>
  <c r="B8" i="33"/>
  <c r="C8" i="33"/>
  <c r="D8" i="33"/>
  <c r="A9" i="33"/>
  <c r="B9" i="33"/>
  <c r="C9" i="33"/>
  <c r="D9" i="33"/>
  <c r="A10" i="33"/>
  <c r="B10" i="33"/>
  <c r="C10" i="33"/>
  <c r="D10" i="33"/>
  <c r="A12" i="33"/>
  <c r="B12" i="33"/>
  <c r="C12" i="33"/>
  <c r="D12" i="33"/>
  <c r="A13" i="33"/>
  <c r="B13" i="33"/>
  <c r="C13" i="33"/>
  <c r="D13" i="33"/>
  <c r="A14" i="33"/>
  <c r="B14" i="33"/>
  <c r="C14" i="33"/>
  <c r="D14" i="33"/>
  <c r="C13" i="43"/>
  <c r="D13" i="43"/>
  <c r="E13" i="43"/>
  <c r="F13" i="43"/>
  <c r="C15" i="43"/>
  <c r="D15" i="43"/>
  <c r="E15" i="43"/>
  <c r="F15" i="43"/>
  <c r="C13" i="24"/>
  <c r="D13" i="24"/>
  <c r="C15" i="24"/>
  <c r="D15" i="24"/>
  <c r="A13" i="24"/>
  <c r="B13" i="24"/>
  <c r="A15" i="24"/>
  <c r="B15" i="24"/>
  <c r="C11" i="43"/>
  <c r="D11" i="43"/>
  <c r="E11" i="43"/>
  <c r="F11" i="43"/>
  <c r="A11" i="24"/>
  <c r="B11" i="24"/>
  <c r="C11" i="24"/>
  <c r="D11" i="24"/>
  <c r="D7" i="42"/>
  <c r="E7" i="42"/>
  <c r="D8" i="42"/>
  <c r="E8" i="42"/>
  <c r="D9" i="42"/>
  <c r="E9" i="42"/>
  <c r="D10" i="42"/>
  <c r="E10" i="42"/>
  <c r="D11" i="42"/>
  <c r="E11" i="42"/>
  <c r="D12" i="42"/>
  <c r="E12" i="42"/>
  <c r="D13" i="42"/>
  <c r="E13" i="42"/>
  <c r="D14" i="42"/>
  <c r="E14" i="42"/>
  <c r="D16" i="42"/>
  <c r="E16" i="42"/>
  <c r="D19" i="42"/>
  <c r="E19" i="42"/>
  <c r="D20" i="42"/>
  <c r="E20" i="42"/>
  <c r="D21" i="42"/>
  <c r="E21" i="42"/>
  <c r="D23" i="42"/>
  <c r="E23" i="42"/>
  <c r="D24" i="42"/>
  <c r="E24" i="42"/>
  <c r="D25" i="42"/>
  <c r="E25" i="42"/>
  <c r="D26" i="42"/>
  <c r="E26" i="42"/>
  <c r="D27" i="42"/>
  <c r="E27" i="42"/>
  <c r="D28" i="42"/>
  <c r="E28" i="42"/>
  <c r="D29" i="42"/>
  <c r="E29" i="42"/>
  <c r="D30" i="42"/>
  <c r="E30" i="42"/>
  <c r="D31" i="42"/>
  <c r="E31" i="42"/>
  <c r="D32" i="42"/>
  <c r="E32" i="42"/>
  <c r="D33" i="42"/>
  <c r="E33" i="42"/>
  <c r="D34" i="42"/>
  <c r="E34" i="42"/>
  <c r="D35" i="42"/>
  <c r="E35" i="42"/>
  <c r="D36" i="42"/>
  <c r="E36" i="42"/>
  <c r="D37" i="42"/>
  <c r="E37" i="42"/>
  <c r="D38" i="42"/>
  <c r="E38" i="42"/>
  <c r="D40" i="42"/>
  <c r="E40" i="42"/>
  <c r="D41" i="42"/>
  <c r="E41" i="42"/>
  <c r="D43" i="42"/>
  <c r="D6" i="42"/>
  <c r="E6" i="42"/>
  <c r="A7" i="31"/>
  <c r="B7" i="31"/>
  <c r="C7" i="31"/>
  <c r="D7" i="31"/>
  <c r="A8" i="31"/>
  <c r="B8" i="31"/>
  <c r="C8" i="31"/>
  <c r="D8" i="31"/>
  <c r="A9" i="31"/>
  <c r="C9" i="31"/>
  <c r="D9" i="31"/>
  <c r="A10" i="31"/>
  <c r="B10" i="31"/>
  <c r="C10" i="31"/>
  <c r="D10" i="31"/>
  <c r="A11" i="31"/>
  <c r="B11" i="31"/>
  <c r="C11" i="31"/>
  <c r="D11" i="31"/>
  <c r="A12" i="31"/>
  <c r="B12" i="31"/>
  <c r="C12" i="31"/>
  <c r="D12" i="31"/>
  <c r="A13" i="31"/>
  <c r="B13" i="31"/>
  <c r="C13" i="31"/>
  <c r="D13" i="31"/>
  <c r="A14" i="31"/>
  <c r="B14" i="31"/>
  <c r="C14" i="31"/>
  <c r="D14" i="31"/>
  <c r="A16" i="31"/>
  <c r="B16" i="31"/>
  <c r="C16" i="31"/>
  <c r="D16" i="31"/>
  <c r="A19" i="31"/>
  <c r="B19" i="31"/>
  <c r="C19" i="31"/>
  <c r="D19" i="31"/>
  <c r="A20" i="31"/>
  <c r="B20" i="31"/>
  <c r="C20" i="31"/>
  <c r="D20" i="31"/>
  <c r="A21" i="31"/>
  <c r="B21" i="31"/>
  <c r="C21" i="31"/>
  <c r="D21" i="31"/>
  <c r="A23" i="31"/>
  <c r="B23" i="31"/>
  <c r="C23" i="31"/>
  <c r="D23" i="31"/>
  <c r="A24" i="31"/>
  <c r="B24" i="31"/>
  <c r="C24" i="31"/>
  <c r="D24" i="31"/>
  <c r="A25" i="31"/>
  <c r="B25" i="31"/>
  <c r="C25" i="31"/>
  <c r="D25" i="31"/>
  <c r="A26" i="31"/>
  <c r="B26" i="31"/>
  <c r="C26" i="31"/>
  <c r="D26" i="31"/>
  <c r="A27" i="31"/>
  <c r="B27" i="31"/>
  <c r="C27" i="31"/>
  <c r="D27" i="31"/>
  <c r="A28" i="31"/>
  <c r="B28" i="31"/>
  <c r="C28" i="31"/>
  <c r="D28" i="31"/>
  <c r="A29" i="31"/>
  <c r="B29" i="31"/>
  <c r="C29" i="31"/>
  <c r="D29" i="31"/>
  <c r="A30" i="31"/>
  <c r="B30" i="31"/>
  <c r="C30" i="31"/>
  <c r="D30" i="31"/>
  <c r="A31" i="31"/>
  <c r="B31" i="31"/>
  <c r="C31" i="31"/>
  <c r="D31" i="31"/>
  <c r="A32" i="31"/>
  <c r="B32" i="31"/>
  <c r="C32" i="31"/>
  <c r="D32" i="31"/>
  <c r="A33" i="31"/>
  <c r="B33" i="31"/>
  <c r="C33" i="31"/>
  <c r="D33" i="31"/>
  <c r="A34" i="31"/>
  <c r="B34" i="31"/>
  <c r="C34" i="31"/>
  <c r="D34" i="31"/>
  <c r="A35" i="31"/>
  <c r="B35" i="31"/>
  <c r="C35" i="31"/>
  <c r="D35" i="31"/>
  <c r="A36" i="31"/>
  <c r="B36" i="31"/>
  <c r="C36" i="31"/>
  <c r="D36" i="31"/>
  <c r="A37" i="31"/>
  <c r="B37" i="31"/>
  <c r="C37" i="31"/>
  <c r="D37" i="31"/>
  <c r="A38" i="31"/>
  <c r="B38" i="31"/>
  <c r="C38" i="31"/>
  <c r="D38" i="31"/>
  <c r="A40" i="31"/>
  <c r="B40" i="31"/>
  <c r="C40" i="31"/>
  <c r="D40" i="31"/>
  <c r="A41" i="31"/>
  <c r="B41" i="31"/>
  <c r="C41" i="31"/>
  <c r="D41" i="31"/>
  <c r="B6" i="31"/>
  <c r="C6" i="31"/>
  <c r="D6" i="31"/>
  <c r="B16" i="26"/>
  <c r="D15" i="26"/>
  <c r="C15" i="26"/>
  <c r="B15" i="26"/>
  <c r="A15" i="26"/>
  <c r="D14" i="26"/>
  <c r="C14" i="26"/>
  <c r="B14" i="26"/>
  <c r="A14" i="26"/>
  <c r="D13" i="26"/>
  <c r="C13" i="26"/>
  <c r="B13" i="26"/>
  <c r="A13" i="26"/>
  <c r="D12" i="26"/>
  <c r="C12" i="26"/>
  <c r="B12" i="26"/>
  <c r="A12" i="26"/>
  <c r="D11" i="26"/>
  <c r="C11" i="26"/>
  <c r="B11" i="26"/>
  <c r="A11" i="26"/>
  <c r="D10" i="26"/>
  <c r="C10" i="26"/>
  <c r="B10" i="26"/>
  <c r="A10" i="26"/>
  <c r="D9" i="26"/>
  <c r="C9" i="26"/>
  <c r="A9" i="26"/>
  <c r="B9" i="26"/>
  <c r="F47" i="43"/>
  <c r="E47" i="43"/>
  <c r="D47" i="43"/>
  <c r="C47" i="43"/>
  <c r="F46" i="43"/>
  <c r="E46" i="43"/>
  <c r="D46" i="43"/>
  <c r="C46" i="43"/>
  <c r="F45" i="43"/>
  <c r="E45" i="43"/>
  <c r="D45" i="43"/>
  <c r="C45" i="43"/>
  <c r="F44" i="43"/>
  <c r="E44" i="43"/>
  <c r="D44" i="43"/>
  <c r="C44" i="43"/>
  <c r="F43" i="43"/>
  <c r="E43" i="43"/>
  <c r="D43" i="43"/>
  <c r="C43" i="43"/>
  <c r="F42" i="43"/>
  <c r="E42" i="43"/>
  <c r="D42" i="43"/>
  <c r="C42" i="43"/>
  <c r="F41" i="43"/>
  <c r="E41" i="43"/>
  <c r="D41" i="43"/>
  <c r="C41" i="43"/>
  <c r="F40" i="43"/>
  <c r="E40" i="43"/>
  <c r="D40" i="43"/>
  <c r="C40" i="43"/>
  <c r="F39" i="43"/>
  <c r="E39" i="43"/>
  <c r="D39" i="43"/>
  <c r="C39" i="43"/>
  <c r="F38" i="43"/>
  <c r="E38" i="43"/>
  <c r="D38" i="43"/>
  <c r="C38" i="43"/>
  <c r="F37" i="43"/>
  <c r="E37" i="43"/>
  <c r="D37" i="43"/>
  <c r="C37" i="43"/>
  <c r="F36" i="43"/>
  <c r="E36" i="43"/>
  <c r="D36" i="43"/>
  <c r="C36" i="43"/>
  <c r="F35" i="43"/>
  <c r="E35" i="43"/>
  <c r="D35" i="43"/>
  <c r="C35" i="43"/>
  <c r="F34" i="43"/>
  <c r="E34" i="43"/>
  <c r="D34" i="43"/>
  <c r="C34" i="43"/>
  <c r="F33" i="43"/>
  <c r="E33" i="43"/>
  <c r="D33" i="43"/>
  <c r="C33" i="43"/>
  <c r="F32" i="43"/>
  <c r="E32" i="43"/>
  <c r="D32" i="43"/>
  <c r="C32" i="43"/>
  <c r="F31" i="43"/>
  <c r="E31" i="43"/>
  <c r="D31" i="43"/>
  <c r="C31" i="43"/>
  <c r="F30" i="43"/>
  <c r="E30" i="43"/>
  <c r="D30" i="43"/>
  <c r="C30" i="43"/>
  <c r="F29" i="43"/>
  <c r="E29" i="43"/>
  <c r="D29" i="43"/>
  <c r="C29" i="43"/>
  <c r="F28" i="43"/>
  <c r="E28" i="43"/>
  <c r="D28" i="43"/>
  <c r="C28" i="43"/>
  <c r="F26" i="43"/>
  <c r="E26" i="43"/>
  <c r="D26" i="43"/>
  <c r="C26" i="43"/>
  <c r="F25" i="43"/>
  <c r="E25" i="43"/>
  <c r="D25" i="43"/>
  <c r="C25" i="43"/>
  <c r="F20" i="43"/>
  <c r="E20" i="43"/>
  <c r="D20" i="43"/>
  <c r="C20" i="43"/>
  <c r="F19" i="43"/>
  <c r="E19" i="43"/>
  <c r="D19" i="43"/>
  <c r="C19" i="43"/>
  <c r="F7" i="43"/>
  <c r="E7" i="43"/>
  <c r="D7" i="43"/>
  <c r="C7" i="43"/>
  <c r="F22" i="43"/>
  <c r="E22" i="43"/>
  <c r="D22" i="43"/>
  <c r="C22" i="43"/>
  <c r="F12" i="43"/>
  <c r="E12" i="43"/>
  <c r="D12" i="43"/>
  <c r="C12" i="43"/>
  <c r="F6" i="43"/>
  <c r="E6" i="43"/>
  <c r="D6" i="43"/>
  <c r="C6" i="43"/>
  <c r="F24" i="43"/>
  <c r="E24" i="43"/>
  <c r="D24" i="43"/>
  <c r="C24" i="43"/>
  <c r="F21" i="43"/>
  <c r="E21" i="43"/>
  <c r="D21" i="43"/>
  <c r="C21" i="43"/>
  <c r="F18" i="43"/>
  <c r="E18" i="43"/>
  <c r="D18" i="43"/>
  <c r="C18" i="43"/>
  <c r="F17" i="43"/>
  <c r="E17" i="43"/>
  <c r="D17" i="43"/>
  <c r="C17" i="43"/>
  <c r="F10" i="43"/>
  <c r="E10" i="43"/>
  <c r="D10" i="43"/>
  <c r="C10" i="43"/>
  <c r="F9" i="43"/>
  <c r="E9" i="43"/>
  <c r="D9" i="43"/>
  <c r="C9" i="43"/>
  <c r="F8" i="43"/>
  <c r="E8" i="43"/>
  <c r="D8" i="43"/>
  <c r="C8" i="43"/>
  <c r="F23" i="39"/>
  <c r="E23" i="39"/>
  <c r="D23" i="39"/>
  <c r="C23" i="39"/>
  <c r="F21" i="39"/>
  <c r="E21" i="39"/>
  <c r="D21" i="39"/>
  <c r="C21" i="39"/>
  <c r="F20" i="39"/>
  <c r="E20" i="39"/>
  <c r="D20" i="39"/>
  <c r="C20" i="39"/>
  <c r="F19" i="39"/>
  <c r="E19" i="39"/>
  <c r="D19" i="39"/>
  <c r="C19" i="39"/>
  <c r="F18" i="39"/>
  <c r="E18" i="39"/>
  <c r="D18" i="39"/>
  <c r="C18" i="39"/>
  <c r="F17" i="39"/>
  <c r="E17" i="39"/>
  <c r="D17" i="39"/>
  <c r="C17" i="39"/>
  <c r="F16" i="39"/>
  <c r="E16" i="39"/>
  <c r="D16" i="39"/>
  <c r="C16" i="39"/>
  <c r="F15" i="39"/>
  <c r="E15" i="39"/>
  <c r="D15" i="39"/>
  <c r="C15" i="39"/>
  <c r="F14" i="39"/>
  <c r="E14" i="39"/>
  <c r="D14" i="39"/>
  <c r="C14" i="39"/>
  <c r="F13" i="39"/>
  <c r="E13" i="39"/>
  <c r="D13" i="39"/>
  <c r="C13" i="39"/>
  <c r="F12" i="39"/>
  <c r="E12" i="39"/>
  <c r="D12" i="39"/>
  <c r="C12" i="39"/>
  <c r="F11" i="39"/>
  <c r="E11" i="39"/>
  <c r="D11" i="39"/>
  <c r="C11" i="39"/>
  <c r="F10" i="39"/>
  <c r="E10" i="39"/>
  <c r="D10" i="39"/>
  <c r="C10" i="39"/>
  <c r="F9" i="39"/>
  <c r="E9" i="39"/>
  <c r="D9" i="39"/>
  <c r="C9" i="39"/>
  <c r="F8" i="39"/>
  <c r="E8" i="39"/>
  <c r="D8" i="39"/>
  <c r="C8" i="39"/>
  <c r="F7" i="39"/>
  <c r="E7" i="39"/>
  <c r="D7" i="39"/>
  <c r="C7" i="39"/>
  <c r="F6" i="39"/>
  <c r="E6" i="39"/>
  <c r="D6" i="39"/>
  <c r="C6" i="39"/>
  <c r="D16" i="34"/>
  <c r="F15" i="34"/>
  <c r="E15" i="34"/>
  <c r="D15" i="34"/>
  <c r="C15" i="34"/>
  <c r="F14" i="34"/>
  <c r="E14" i="34"/>
  <c r="D14" i="34"/>
  <c r="C14" i="34"/>
  <c r="F13" i="34"/>
  <c r="E13" i="34"/>
  <c r="D13" i="34"/>
  <c r="C13" i="34"/>
  <c r="F12" i="34"/>
  <c r="E12" i="34"/>
  <c r="D12" i="34"/>
  <c r="C12" i="34"/>
  <c r="F11" i="34"/>
  <c r="E11" i="34"/>
  <c r="D11" i="34"/>
  <c r="C11" i="34"/>
  <c r="F10" i="34"/>
  <c r="E10" i="34"/>
  <c r="D10" i="34"/>
  <c r="C10" i="34"/>
  <c r="F9" i="34"/>
  <c r="E9" i="34"/>
  <c r="D9" i="34"/>
  <c r="C9" i="34"/>
  <c r="F8" i="34"/>
  <c r="E8" i="34"/>
  <c r="D8" i="34"/>
  <c r="C8" i="34"/>
  <c r="F6" i="34"/>
  <c r="E6" i="34"/>
  <c r="D6" i="34"/>
  <c r="C6" i="34"/>
  <c r="F69" i="35"/>
  <c r="E69" i="35"/>
  <c r="D69" i="35"/>
  <c r="C69" i="35"/>
  <c r="F67" i="35"/>
  <c r="E67" i="35"/>
  <c r="D67" i="35"/>
  <c r="C67" i="35"/>
  <c r="F66" i="35"/>
  <c r="E66" i="35"/>
  <c r="D66" i="35"/>
  <c r="C66" i="35"/>
  <c r="F65" i="35"/>
  <c r="E65" i="35"/>
  <c r="D65" i="35"/>
  <c r="C65" i="35"/>
  <c r="F64" i="35"/>
  <c r="E64" i="35"/>
  <c r="D64" i="35"/>
  <c r="C64" i="35"/>
  <c r="F63" i="35"/>
  <c r="E63" i="35"/>
  <c r="D63" i="35"/>
  <c r="C63" i="35"/>
  <c r="F62" i="35"/>
  <c r="E62" i="35"/>
  <c r="D62" i="35"/>
  <c r="C62" i="35"/>
  <c r="F61" i="35"/>
  <c r="E61" i="35"/>
  <c r="D61" i="35"/>
  <c r="C61" i="35"/>
  <c r="F60" i="35"/>
  <c r="E60" i="35"/>
  <c r="D60" i="35"/>
  <c r="C60" i="35"/>
  <c r="F59" i="35"/>
  <c r="E59" i="35"/>
  <c r="D59" i="35"/>
  <c r="C59" i="35"/>
  <c r="F58" i="35"/>
  <c r="E58" i="35"/>
  <c r="D58" i="35"/>
  <c r="C58" i="35"/>
  <c r="F57" i="35"/>
  <c r="E57" i="35"/>
  <c r="D57" i="35"/>
  <c r="C57" i="35"/>
  <c r="F54" i="35"/>
  <c r="E54" i="35"/>
  <c r="D54" i="35"/>
  <c r="C54" i="35"/>
  <c r="F53" i="35"/>
  <c r="E53" i="35"/>
  <c r="D53" i="35"/>
  <c r="C53" i="35"/>
  <c r="F52" i="35"/>
  <c r="E52" i="35"/>
  <c r="D52" i="35"/>
  <c r="C52" i="35"/>
  <c r="F51" i="35"/>
  <c r="E51" i="35"/>
  <c r="D51" i="35"/>
  <c r="C51" i="35"/>
  <c r="F50" i="35"/>
  <c r="E50" i="35"/>
  <c r="D50" i="35"/>
  <c r="C50" i="35"/>
  <c r="F49" i="35"/>
  <c r="E49" i="35"/>
  <c r="D49" i="35"/>
  <c r="C49" i="35"/>
  <c r="F48" i="35"/>
  <c r="E48" i="35"/>
  <c r="D48" i="35"/>
  <c r="C48" i="35"/>
  <c r="F47" i="35"/>
  <c r="E47" i="35"/>
  <c r="D47" i="35"/>
  <c r="C47" i="35"/>
  <c r="F45" i="35"/>
  <c r="E45" i="35"/>
  <c r="D45" i="35"/>
  <c r="C45" i="35"/>
  <c r="F46" i="35"/>
  <c r="E46" i="35"/>
  <c r="D46" i="35"/>
  <c r="C46" i="35"/>
  <c r="F44" i="35"/>
  <c r="E44" i="35"/>
  <c r="D44" i="35"/>
  <c r="C44" i="35"/>
  <c r="F43" i="35"/>
  <c r="E43" i="35"/>
  <c r="D43" i="35"/>
  <c r="C43" i="35"/>
  <c r="F42" i="35"/>
  <c r="E42" i="35"/>
  <c r="D42" i="35"/>
  <c r="C42" i="35"/>
  <c r="F41" i="35"/>
  <c r="E41" i="35"/>
  <c r="D41" i="35"/>
  <c r="C41" i="35"/>
  <c r="F40" i="35"/>
  <c r="E40" i="35"/>
  <c r="D40" i="35"/>
  <c r="C40" i="35"/>
  <c r="F38" i="35"/>
  <c r="E38" i="35"/>
  <c r="D38" i="35"/>
  <c r="C38" i="35"/>
  <c r="F37" i="35"/>
  <c r="E37" i="35"/>
  <c r="D37" i="35"/>
  <c r="C37" i="35"/>
  <c r="F36" i="35"/>
  <c r="E36" i="35"/>
  <c r="D36" i="35"/>
  <c r="C36" i="35"/>
  <c r="F35" i="35"/>
  <c r="E35" i="35"/>
  <c r="D35" i="35"/>
  <c r="C35" i="35"/>
  <c r="F34" i="35"/>
  <c r="E34" i="35"/>
  <c r="D34" i="35"/>
  <c r="C34" i="35"/>
  <c r="F33" i="35"/>
  <c r="E33" i="35"/>
  <c r="D33" i="35"/>
  <c r="C33" i="35"/>
  <c r="F32" i="35"/>
  <c r="E32" i="35"/>
  <c r="D32" i="35"/>
  <c r="C32" i="35"/>
  <c r="F31" i="35"/>
  <c r="E31" i="35"/>
  <c r="D31" i="35"/>
  <c r="C31" i="35"/>
  <c r="F30" i="35"/>
  <c r="E30" i="35"/>
  <c r="D30" i="35"/>
  <c r="C30" i="35"/>
  <c r="E29" i="35"/>
  <c r="D29" i="35"/>
  <c r="C29" i="35"/>
  <c r="E28" i="35"/>
  <c r="D28" i="35"/>
  <c r="C28" i="35"/>
  <c r="E27" i="35"/>
  <c r="D27" i="35"/>
  <c r="C27" i="35"/>
  <c r="E26" i="35"/>
  <c r="D26" i="35"/>
  <c r="C26" i="35"/>
  <c r="E12" i="35"/>
  <c r="D12" i="35"/>
  <c r="C12" i="35"/>
  <c r="F33" i="41"/>
  <c r="E33" i="41"/>
  <c r="D33" i="41"/>
  <c r="F32" i="41"/>
  <c r="E32" i="41"/>
  <c r="D32" i="41"/>
  <c r="F31" i="41"/>
  <c r="E31" i="41"/>
  <c r="D31" i="41"/>
  <c r="F30" i="41"/>
  <c r="E30" i="41"/>
  <c r="D30" i="41"/>
  <c r="F29" i="41"/>
  <c r="E29" i="41"/>
  <c r="D29" i="41"/>
  <c r="F28" i="41"/>
  <c r="E28" i="41"/>
  <c r="D28" i="41"/>
  <c r="F27" i="41"/>
  <c r="E27" i="41"/>
  <c r="D27" i="41"/>
  <c r="F26" i="41"/>
  <c r="E26" i="41"/>
  <c r="D26" i="41"/>
  <c r="F25" i="41"/>
  <c r="E25" i="41"/>
  <c r="D25" i="41"/>
  <c r="F24" i="41"/>
  <c r="E24" i="41"/>
  <c r="D24" i="41"/>
  <c r="F23" i="41"/>
  <c r="E23" i="41"/>
  <c r="D23" i="41"/>
  <c r="F22" i="41"/>
  <c r="E22" i="41"/>
  <c r="D22" i="41"/>
  <c r="F21" i="41"/>
  <c r="E21" i="41"/>
  <c r="D21" i="41"/>
  <c r="F20" i="41"/>
  <c r="E20" i="41"/>
  <c r="D20" i="41"/>
  <c r="F19" i="41"/>
  <c r="E19" i="41"/>
  <c r="D19" i="41"/>
  <c r="F18" i="41"/>
  <c r="E18" i="41"/>
  <c r="D18" i="41"/>
  <c r="F17" i="41"/>
  <c r="E17" i="41"/>
  <c r="D17" i="41"/>
  <c r="F16" i="41"/>
  <c r="E16" i="41"/>
  <c r="D16" i="41"/>
  <c r="F15" i="41"/>
  <c r="E15" i="41"/>
  <c r="D15" i="41"/>
  <c r="F14" i="41"/>
  <c r="E14" i="41"/>
  <c r="D14" i="41"/>
  <c r="F13" i="41"/>
  <c r="E13" i="41"/>
  <c r="D13" i="41"/>
  <c r="F12" i="41"/>
  <c r="E12" i="41"/>
  <c r="D12" i="41"/>
  <c r="F11" i="41"/>
  <c r="E11" i="41"/>
  <c r="D11" i="41"/>
  <c r="F10" i="41"/>
  <c r="E10" i="41"/>
  <c r="D10" i="41"/>
  <c r="F8" i="41"/>
  <c r="E8" i="41"/>
  <c r="D8" i="41"/>
  <c r="F7" i="41"/>
  <c r="E7" i="41"/>
  <c r="D7" i="41"/>
  <c r="F6" i="41"/>
  <c r="E6" i="41"/>
  <c r="D6" i="41"/>
  <c r="A6" i="31"/>
  <c r="D33" i="30"/>
  <c r="C33" i="30"/>
  <c r="B33" i="30"/>
  <c r="A33" i="30"/>
  <c r="D32" i="30"/>
  <c r="C32" i="30"/>
  <c r="B32" i="30"/>
  <c r="A32" i="30"/>
  <c r="D31" i="30"/>
  <c r="C31" i="30"/>
  <c r="B31" i="30"/>
  <c r="A31" i="30"/>
  <c r="D30" i="30"/>
  <c r="C30" i="30"/>
  <c r="B30" i="30"/>
  <c r="A30" i="30"/>
  <c r="D29" i="30"/>
  <c r="C29" i="30"/>
  <c r="B29" i="30"/>
  <c r="A29" i="30"/>
  <c r="D28" i="30"/>
  <c r="C28" i="30"/>
  <c r="B28" i="30"/>
  <c r="A28" i="30"/>
  <c r="D27" i="30"/>
  <c r="C27" i="30"/>
  <c r="B27" i="30"/>
  <c r="A27" i="30"/>
  <c r="D26" i="30"/>
  <c r="C26" i="30"/>
  <c r="B26" i="30"/>
  <c r="A26" i="30"/>
  <c r="D25" i="30"/>
  <c r="C25" i="30"/>
  <c r="B25" i="30"/>
  <c r="A25" i="30"/>
  <c r="D24" i="30"/>
  <c r="C24" i="30"/>
  <c r="B24" i="30"/>
  <c r="A24" i="30"/>
  <c r="D23" i="30"/>
  <c r="C23" i="30"/>
  <c r="B23" i="30"/>
  <c r="A23" i="30"/>
  <c r="D22" i="30"/>
  <c r="C22" i="30"/>
  <c r="B22" i="30"/>
  <c r="A22" i="30"/>
  <c r="D21" i="30"/>
  <c r="C21" i="30"/>
  <c r="B21" i="30"/>
  <c r="A21" i="30"/>
  <c r="D20" i="30"/>
  <c r="C20" i="30"/>
  <c r="B20" i="30"/>
  <c r="A20" i="30"/>
  <c r="D19" i="30"/>
  <c r="C19" i="30"/>
  <c r="B19" i="30"/>
  <c r="A19" i="30"/>
  <c r="D18" i="30"/>
  <c r="C18" i="30"/>
  <c r="B18" i="30"/>
  <c r="A18" i="30"/>
  <c r="D17" i="30"/>
  <c r="C17" i="30"/>
  <c r="B17" i="30"/>
  <c r="A17" i="30"/>
  <c r="D16" i="30"/>
  <c r="C16" i="30"/>
  <c r="B16" i="30"/>
  <c r="A16" i="30"/>
  <c r="D15" i="30"/>
  <c r="C15" i="30"/>
  <c r="B15" i="30"/>
  <c r="A15" i="30"/>
  <c r="D14" i="30"/>
  <c r="C14" i="30"/>
  <c r="B14" i="30"/>
  <c r="A14" i="30"/>
  <c r="D13" i="30"/>
  <c r="C13" i="30"/>
  <c r="B13" i="30"/>
  <c r="A13" i="30"/>
  <c r="D12" i="30"/>
  <c r="C12" i="30"/>
  <c r="B12" i="30"/>
  <c r="A12" i="30"/>
  <c r="D11" i="30"/>
  <c r="C11" i="30"/>
  <c r="B11" i="30"/>
  <c r="A11" i="30"/>
  <c r="D10" i="30"/>
  <c r="C10" i="30"/>
  <c r="B10" i="30"/>
  <c r="A10" i="30"/>
  <c r="D8" i="30"/>
  <c r="C8" i="30"/>
  <c r="B8" i="30"/>
  <c r="A8" i="30"/>
  <c r="D7" i="30"/>
  <c r="C7" i="30"/>
  <c r="B7" i="30"/>
  <c r="A7" i="30"/>
  <c r="D6" i="30"/>
  <c r="C6" i="30"/>
  <c r="B6" i="30"/>
  <c r="A6" i="30"/>
  <c r="B70" i="27"/>
  <c r="D69" i="27"/>
  <c r="C69" i="27"/>
  <c r="B69" i="27"/>
  <c r="A69" i="27"/>
  <c r="D67" i="27"/>
  <c r="C67" i="27"/>
  <c r="B67" i="27"/>
  <c r="A67" i="27"/>
  <c r="D66" i="27"/>
  <c r="C66" i="27"/>
  <c r="B66" i="27"/>
  <c r="A66" i="27"/>
  <c r="D65" i="27"/>
  <c r="C65" i="27"/>
  <c r="B65" i="27"/>
  <c r="A65" i="27"/>
  <c r="D64" i="27"/>
  <c r="C64" i="27"/>
  <c r="B64" i="27"/>
  <c r="A64" i="27"/>
  <c r="D63" i="27"/>
  <c r="C63" i="27"/>
  <c r="B63" i="27"/>
  <c r="A63" i="27"/>
  <c r="D62" i="27"/>
  <c r="C62" i="27"/>
  <c r="B62" i="27"/>
  <c r="A62" i="27"/>
  <c r="D61" i="27"/>
  <c r="C61" i="27"/>
  <c r="B61" i="27"/>
  <c r="A61" i="27"/>
  <c r="D60" i="27"/>
  <c r="C60" i="27"/>
  <c r="B60" i="27"/>
  <c r="A60" i="27"/>
  <c r="D59" i="27"/>
  <c r="C59" i="27"/>
  <c r="B59" i="27"/>
  <c r="A59" i="27"/>
  <c r="D58" i="27"/>
  <c r="C58" i="27"/>
  <c r="B58" i="27"/>
  <c r="A58" i="27"/>
  <c r="D57" i="27"/>
  <c r="C57" i="27"/>
  <c r="B57" i="27"/>
  <c r="A57" i="27"/>
  <c r="D54" i="27"/>
  <c r="C54" i="27"/>
  <c r="B54" i="27"/>
  <c r="A54" i="27"/>
  <c r="D53" i="27"/>
  <c r="C53" i="27"/>
  <c r="B53" i="27"/>
  <c r="A53" i="27"/>
  <c r="D52" i="27"/>
  <c r="C52" i="27"/>
  <c r="B52" i="27"/>
  <c r="A52" i="27"/>
  <c r="D51" i="27"/>
  <c r="C51" i="27"/>
  <c r="B51" i="27"/>
  <c r="A51" i="27"/>
  <c r="D50" i="27"/>
  <c r="C50" i="27"/>
  <c r="B50" i="27"/>
  <c r="A50" i="27"/>
  <c r="D49" i="27"/>
  <c r="C49" i="27"/>
  <c r="B49" i="27"/>
  <c r="A49" i="27"/>
  <c r="D48" i="27"/>
  <c r="C48" i="27"/>
  <c r="B48" i="27"/>
  <c r="A48" i="27"/>
  <c r="D47" i="27"/>
  <c r="C47" i="27"/>
  <c r="B47" i="27"/>
  <c r="A47" i="27"/>
  <c r="D45" i="27"/>
  <c r="C45" i="27"/>
  <c r="B45" i="27"/>
  <c r="A45" i="27"/>
  <c r="D46" i="27"/>
  <c r="C46" i="27"/>
  <c r="B46" i="27"/>
  <c r="A46" i="27"/>
  <c r="D44" i="27"/>
  <c r="C44" i="27"/>
  <c r="B44" i="27"/>
  <c r="A44" i="27"/>
  <c r="D43" i="27"/>
  <c r="C43" i="27"/>
  <c r="B43" i="27"/>
  <c r="A43" i="27"/>
  <c r="D42" i="27"/>
  <c r="C42" i="27"/>
  <c r="B42" i="27"/>
  <c r="A42" i="27"/>
  <c r="D41" i="27"/>
  <c r="C41" i="27"/>
  <c r="B41" i="27"/>
  <c r="A41" i="27"/>
  <c r="D40" i="27"/>
  <c r="C40" i="27"/>
  <c r="B40" i="27"/>
  <c r="A40" i="27"/>
  <c r="D38" i="27"/>
  <c r="C38" i="27"/>
  <c r="B38" i="27"/>
  <c r="A38" i="27"/>
  <c r="D37" i="27"/>
  <c r="C37" i="27"/>
  <c r="B37" i="27"/>
  <c r="A37" i="27"/>
  <c r="D36" i="27"/>
  <c r="C36" i="27"/>
  <c r="B36" i="27"/>
  <c r="A36" i="27"/>
  <c r="D35" i="27"/>
  <c r="C35" i="27"/>
  <c r="B35" i="27"/>
  <c r="A35" i="27"/>
  <c r="D34" i="27"/>
  <c r="C34" i="27"/>
  <c r="B34" i="27"/>
  <c r="A34" i="27"/>
  <c r="D33" i="27"/>
  <c r="C33" i="27"/>
  <c r="B33" i="27"/>
  <c r="A33" i="27"/>
  <c r="D32" i="27"/>
  <c r="C32" i="27"/>
  <c r="B32" i="27"/>
  <c r="A32" i="27"/>
  <c r="D31" i="27"/>
  <c r="C31" i="27"/>
  <c r="B31" i="27"/>
  <c r="A31" i="27"/>
  <c r="D30" i="27"/>
  <c r="C30" i="27"/>
  <c r="B30" i="27"/>
  <c r="A30" i="27"/>
  <c r="D12" i="27"/>
  <c r="C12" i="27"/>
  <c r="B12" i="27"/>
  <c r="A12" i="27"/>
  <c r="F7" i="34"/>
  <c r="E7" i="34"/>
  <c r="D7" i="34"/>
  <c r="C7" i="34"/>
  <c r="D8" i="26"/>
  <c r="C8" i="26"/>
  <c r="B8" i="26"/>
  <c r="A8" i="26"/>
  <c r="D6" i="26"/>
  <c r="C6" i="26"/>
  <c r="B6" i="26"/>
  <c r="A6" i="26"/>
  <c r="D7" i="26"/>
  <c r="C7" i="26"/>
  <c r="B7" i="26"/>
  <c r="A7" i="26"/>
  <c r="B24" i="25"/>
  <c r="D23" i="25"/>
  <c r="C23" i="25"/>
  <c r="B23" i="25"/>
  <c r="A23" i="25"/>
  <c r="D21" i="25"/>
  <c r="C21" i="25"/>
  <c r="B21" i="25"/>
  <c r="A21" i="25"/>
  <c r="D20" i="25"/>
  <c r="C20" i="25"/>
  <c r="B20" i="25"/>
  <c r="A20" i="25"/>
  <c r="D19" i="25"/>
  <c r="C19" i="25"/>
  <c r="B19" i="25"/>
  <c r="A19" i="25"/>
  <c r="D18" i="25"/>
  <c r="C18" i="25"/>
  <c r="B18" i="25"/>
  <c r="A18" i="25"/>
  <c r="D17" i="25"/>
  <c r="C17" i="25"/>
  <c r="B17" i="25"/>
  <c r="A17" i="25"/>
  <c r="D16" i="25"/>
  <c r="C16" i="25"/>
  <c r="B16" i="25"/>
  <c r="A16" i="25"/>
  <c r="D15" i="25"/>
  <c r="C15" i="25"/>
  <c r="B15" i="25"/>
  <c r="A15" i="25"/>
  <c r="D14" i="25"/>
  <c r="C14" i="25"/>
  <c r="B14" i="25"/>
  <c r="A14" i="25"/>
  <c r="D13" i="25"/>
  <c r="C13" i="25"/>
  <c r="B13" i="25"/>
  <c r="A13" i="25"/>
  <c r="D12" i="25"/>
  <c r="C12" i="25"/>
  <c r="B12" i="25"/>
  <c r="A12" i="25"/>
  <c r="D11" i="25"/>
  <c r="C11" i="25"/>
  <c r="B11" i="25"/>
  <c r="A11" i="25"/>
  <c r="D10" i="25"/>
  <c r="C10" i="25"/>
  <c r="B10" i="25"/>
  <c r="A10" i="25"/>
  <c r="D9" i="25"/>
  <c r="C9" i="25"/>
  <c r="B9" i="25"/>
  <c r="A9" i="25"/>
  <c r="D8" i="25"/>
  <c r="C8" i="25"/>
  <c r="B8" i="25"/>
  <c r="A8" i="25"/>
  <c r="D7" i="25"/>
  <c r="C7" i="25"/>
  <c r="B7" i="25"/>
  <c r="A7" i="25"/>
  <c r="D6" i="25"/>
  <c r="C6" i="25"/>
  <c r="B6" i="25"/>
  <c r="A6" i="25"/>
  <c r="D47" i="24"/>
  <c r="C47" i="24"/>
  <c r="B47" i="24"/>
  <c r="A47" i="24"/>
  <c r="D46" i="24"/>
  <c r="C46" i="24"/>
  <c r="B46" i="24"/>
  <c r="A46" i="24"/>
  <c r="D45" i="24"/>
  <c r="C45" i="24"/>
  <c r="B45" i="24"/>
  <c r="A45" i="24"/>
  <c r="D44" i="24"/>
  <c r="C44" i="24"/>
  <c r="B44" i="24"/>
  <c r="A44" i="24"/>
  <c r="D43" i="24"/>
  <c r="C43" i="24"/>
  <c r="B43" i="24"/>
  <c r="A43" i="24"/>
  <c r="D42" i="24"/>
  <c r="C42" i="24"/>
  <c r="B42" i="24"/>
  <c r="A42" i="24"/>
  <c r="D41" i="24"/>
  <c r="C41" i="24"/>
  <c r="B41" i="24"/>
  <c r="A41" i="24"/>
  <c r="D40" i="24"/>
  <c r="C40" i="24"/>
  <c r="B40" i="24"/>
  <c r="A40" i="24"/>
  <c r="D39" i="24"/>
  <c r="C39" i="24"/>
  <c r="B39" i="24"/>
  <c r="A39" i="24"/>
  <c r="D38" i="24"/>
  <c r="C38" i="24"/>
  <c r="B38" i="24"/>
  <c r="A38" i="24"/>
  <c r="D37" i="24"/>
  <c r="C37" i="24"/>
  <c r="B37" i="24"/>
  <c r="A37" i="24"/>
  <c r="D36" i="24"/>
  <c r="C36" i="24"/>
  <c r="B36" i="24"/>
  <c r="A36" i="24"/>
  <c r="D35" i="24"/>
  <c r="C35" i="24"/>
  <c r="B35" i="24"/>
  <c r="A35" i="24"/>
  <c r="D34" i="24"/>
  <c r="C34" i="24"/>
  <c r="B34" i="24"/>
  <c r="A34" i="24"/>
  <c r="D33" i="24"/>
  <c r="C33" i="24"/>
  <c r="B33" i="24"/>
  <c r="A33" i="24"/>
  <c r="D32" i="24"/>
  <c r="C32" i="24"/>
  <c r="B32" i="24"/>
  <c r="A32" i="24"/>
  <c r="D31" i="24"/>
  <c r="C31" i="24"/>
  <c r="B31" i="24"/>
  <c r="A31" i="24"/>
  <c r="D30" i="24"/>
  <c r="C30" i="24"/>
  <c r="B30" i="24"/>
  <c r="A30" i="24"/>
  <c r="D29" i="24"/>
  <c r="C29" i="24"/>
  <c r="B29" i="24"/>
  <c r="A29" i="24"/>
  <c r="D28" i="24"/>
  <c r="C28" i="24"/>
  <c r="B28" i="24"/>
  <c r="A28" i="24"/>
  <c r="D26" i="24"/>
  <c r="C26" i="24"/>
  <c r="B26" i="24"/>
  <c r="A26" i="24"/>
  <c r="D25" i="24"/>
  <c r="C25" i="24"/>
  <c r="B25" i="24"/>
  <c r="A25" i="24"/>
  <c r="D20" i="24"/>
  <c r="C20" i="24"/>
  <c r="B20" i="24"/>
  <c r="A20" i="24"/>
  <c r="D19" i="24"/>
  <c r="C19" i="24"/>
  <c r="B19" i="24"/>
  <c r="A19" i="24"/>
  <c r="D7" i="24"/>
  <c r="C7" i="24"/>
  <c r="B7" i="24"/>
  <c r="A7" i="24"/>
  <c r="D22" i="24"/>
  <c r="C22" i="24"/>
  <c r="B22" i="24"/>
  <c r="A22" i="24"/>
  <c r="D12" i="24"/>
  <c r="C12" i="24"/>
  <c r="B12" i="24"/>
  <c r="A12" i="24"/>
  <c r="D6" i="24"/>
  <c r="C6" i="24"/>
  <c r="B6" i="24"/>
  <c r="A6" i="24"/>
  <c r="D24" i="24"/>
  <c r="C24" i="24"/>
  <c r="B24" i="24"/>
  <c r="A24" i="24"/>
  <c r="D21" i="24"/>
  <c r="C21" i="24"/>
  <c r="B21" i="24"/>
  <c r="A21" i="24"/>
  <c r="D18" i="24"/>
  <c r="C18" i="24"/>
  <c r="B18" i="24"/>
  <c r="A18" i="24"/>
  <c r="D17" i="24"/>
  <c r="C17" i="24"/>
  <c r="B17" i="24"/>
  <c r="A17" i="24"/>
  <c r="D10" i="24"/>
  <c r="C10" i="24"/>
  <c r="B10" i="24"/>
  <c r="A10" i="24"/>
  <c r="D9" i="24"/>
  <c r="C9" i="24"/>
  <c r="B9" i="24"/>
  <c r="A9" i="24"/>
  <c r="D8" i="24"/>
  <c r="C8" i="24"/>
  <c r="B8" i="24"/>
  <c r="A8" i="24"/>
  <c r="P22" i="30"/>
  <c r="Q22" i="30"/>
  <c r="Q32" i="30"/>
  <c r="Q20" i="30"/>
  <c r="P30" i="30"/>
  <c r="Q26" i="30"/>
  <c r="Q23" i="23"/>
  <c r="Q22" i="23"/>
  <c r="Q11" i="23"/>
  <c r="Q21" i="23"/>
  <c r="Q12" i="23"/>
  <c r="Q20" i="23"/>
  <c r="Q15" i="23"/>
  <c r="Q17" i="23"/>
  <c r="Q9" i="23"/>
  <c r="Q6" i="23"/>
  <c r="Q6" i="30"/>
  <c r="O15" i="23"/>
  <c r="Q16" i="30"/>
  <c r="P6" i="22"/>
  <c r="P14" i="27"/>
  <c r="Q26" i="23"/>
  <c r="Q18" i="23"/>
  <c r="P8" i="23"/>
  <c r="Q15" i="30"/>
  <c r="Q25" i="23"/>
  <c r="P20" i="23"/>
  <c r="Q10" i="23"/>
  <c r="P12" i="31"/>
  <c r="P23" i="30"/>
  <c r="O10" i="23"/>
  <c r="O23" i="31"/>
  <c r="O24" i="30"/>
  <c r="P31" i="30"/>
  <c r="Q14" i="23"/>
  <c r="Q7" i="23"/>
  <c r="Q19" i="23"/>
  <c r="P26" i="30"/>
  <c r="Q23" i="31"/>
  <c r="Q21" i="31"/>
  <c r="Q39" i="31"/>
  <c r="Q37" i="31"/>
  <c r="O29" i="31"/>
  <c r="Q26" i="31"/>
  <c r="O27" i="31"/>
  <c r="Q24" i="31"/>
  <c r="P20" i="31"/>
  <c r="O13" i="31"/>
  <c r="Q7" i="31"/>
  <c r="Q19" i="31"/>
  <c r="O16" i="31"/>
  <c r="O35" i="31"/>
  <c r="O21" i="31"/>
  <c r="Q41" i="31"/>
  <c r="P34" i="31"/>
  <c r="P30" i="31"/>
  <c r="Q11" i="31"/>
  <c r="Q10" i="31"/>
  <c r="Q9" i="31"/>
  <c r="P8" i="31"/>
  <c r="Q32" i="31"/>
  <c r="Q25" i="31"/>
  <c r="Q34" i="31"/>
  <c r="Q29" i="31"/>
  <c r="O39" i="31"/>
  <c r="P36" i="31"/>
  <c r="Q31" i="31"/>
  <c r="Q30" i="31"/>
  <c r="Q28" i="31"/>
  <c r="P28" i="31"/>
  <c r="O15" i="31"/>
  <c r="Q13" i="31"/>
  <c r="Q15" i="33"/>
  <c r="P9" i="33"/>
  <c r="Q26" i="33"/>
  <c r="Q16" i="33"/>
  <c r="Q7" i="33"/>
  <c r="O27" i="33"/>
  <c r="P21" i="33"/>
  <c r="Q6" i="33"/>
  <c r="Q11" i="33"/>
  <c r="P6" i="33"/>
  <c r="J7" i="66" l="1"/>
  <c r="J16" i="66" s="1"/>
  <c r="J17" i="66"/>
  <c r="D7" i="66"/>
  <c r="D16" i="66" s="1"/>
  <c r="D17" i="66"/>
  <c r="G17" i="66"/>
  <c r="G7" i="66"/>
  <c r="G16" i="66" s="1"/>
  <c r="F17" i="66"/>
  <c r="F12" i="66"/>
  <c r="F16" i="66" s="1"/>
  <c r="I17" i="66"/>
  <c r="I12" i="66"/>
  <c r="I16" i="66" s="1"/>
  <c r="C12" i="66"/>
  <c r="C16" i="66" s="1"/>
  <c r="C17" i="66"/>
  <c r="E12" i="66"/>
  <c r="E16" i="66" s="1"/>
  <c r="E17" i="66"/>
  <c r="H17" i="66"/>
  <c r="H12" i="66"/>
  <c r="H16" i="66" s="1"/>
  <c r="B17" i="66"/>
  <c r="B12" i="66"/>
  <c r="B16" i="66" s="1"/>
  <c r="R16" i="14"/>
  <c r="L10" i="66" s="1"/>
  <c r="Q16" i="14"/>
  <c r="K10" i="66" s="1"/>
  <c r="S107" i="21"/>
  <c r="M6" i="66" s="1"/>
  <c r="R107" i="21"/>
  <c r="L6" i="66" s="1"/>
  <c r="Q107" i="21"/>
  <c r="K6" i="66" s="1"/>
  <c r="S17" i="14"/>
  <c r="S29" i="19"/>
  <c r="S16" i="14"/>
  <c r="S32" i="10"/>
  <c r="S28" i="19"/>
  <c r="M7" i="66" s="1"/>
  <c r="S24" i="16"/>
  <c r="R17" i="14"/>
  <c r="S35" i="6"/>
  <c r="Z21" i="42"/>
  <c r="AB12" i="42"/>
  <c r="AA11" i="42"/>
  <c r="S31" i="10"/>
  <c r="Z26" i="42"/>
  <c r="AB24" i="42"/>
  <c r="AB6" i="42"/>
  <c r="AB39" i="42"/>
  <c r="AA10" i="42"/>
  <c r="AA28" i="42"/>
  <c r="Z27" i="42"/>
  <c r="AA39" i="42"/>
  <c r="AB18" i="42"/>
  <c r="AB35" i="42"/>
  <c r="Z33" i="42"/>
  <c r="AB31" i="42"/>
  <c r="AB25" i="42"/>
  <c r="Z25" i="42"/>
  <c r="AA21" i="42"/>
  <c r="Z20" i="42"/>
  <c r="Z13" i="42"/>
  <c r="AB7" i="42"/>
  <c r="AA17" i="42"/>
  <c r="Z39" i="42"/>
  <c r="AA12" i="42"/>
  <c r="AB8" i="42"/>
  <c r="AA6" i="42"/>
  <c r="AB15" i="42"/>
  <c r="Z15" i="42"/>
  <c r="S43" i="4"/>
  <c r="Z7" i="34"/>
  <c r="Z16" i="34" s="1"/>
  <c r="S25" i="16"/>
  <c r="AB36" i="42"/>
  <c r="AA36" i="42"/>
  <c r="AA31" i="42"/>
  <c r="AA30" i="42"/>
  <c r="AB28" i="42"/>
  <c r="AA27" i="42"/>
  <c r="AB23" i="42"/>
  <c r="AB20" i="42"/>
  <c r="AA19" i="42"/>
  <c r="AA16" i="42"/>
  <c r="AB13" i="42"/>
  <c r="AB9" i="42"/>
  <c r="AA8" i="42"/>
  <c r="AB6" i="41"/>
  <c r="AA41" i="42"/>
  <c r="AB38" i="42"/>
  <c r="AA37" i="42"/>
  <c r="AA33" i="42"/>
  <c r="AB30" i="42"/>
  <c r="AB26" i="42"/>
  <c r="AA25" i="42"/>
  <c r="AA20" i="42"/>
  <c r="AB10" i="42"/>
  <c r="AA9" i="42"/>
  <c r="Z41" i="42"/>
  <c r="Z38" i="42"/>
  <c r="Z37" i="42"/>
  <c r="Z29" i="42"/>
  <c r="Z23" i="42"/>
  <c r="Z36" i="42"/>
  <c r="Z24" i="42"/>
  <c r="AA6" i="41"/>
  <c r="Z35" i="42"/>
  <c r="Z16" i="42"/>
  <c r="Z14" i="42"/>
  <c r="Z10" i="42"/>
  <c r="Z40" i="42"/>
  <c r="Z11" i="42"/>
  <c r="Z7" i="42"/>
  <c r="Z30" i="42"/>
  <c r="Z34" i="42"/>
  <c r="Z12" i="42"/>
  <c r="Z31" i="42"/>
  <c r="Z8" i="42"/>
  <c r="Z17" i="42"/>
  <c r="Z6" i="38"/>
  <c r="Z107" i="38" s="1"/>
  <c r="AA38" i="42"/>
  <c r="AB37" i="42"/>
  <c r="AB33" i="42"/>
  <c r="AA32" i="42"/>
  <c r="AB29" i="42"/>
  <c r="AB27" i="42"/>
  <c r="AA24" i="42"/>
  <c r="AB16" i="42"/>
  <c r="AA18" i="42"/>
  <c r="AB40" i="42"/>
  <c r="AB32" i="42"/>
  <c r="AA26" i="42"/>
  <c r="AA23" i="42"/>
  <c r="AB21" i="42"/>
  <c r="AA13" i="42"/>
  <c r="AB41" i="42"/>
  <c r="AA15" i="42"/>
  <c r="AA14" i="42"/>
  <c r="S34" i="6"/>
  <c r="R35" i="6"/>
  <c r="Z6" i="41"/>
  <c r="AA6" i="38"/>
  <c r="AA107" i="38" s="1"/>
  <c r="S49" i="17"/>
  <c r="R31" i="10"/>
  <c r="Q31" i="10"/>
  <c r="Q44" i="4"/>
  <c r="Q43" i="4"/>
  <c r="K15" i="66" s="1"/>
  <c r="R34" i="6"/>
  <c r="L14" i="66" s="1"/>
  <c r="Q34" i="6"/>
  <c r="K14" i="66" s="1"/>
  <c r="Q35" i="6"/>
  <c r="S108" i="21"/>
  <c r="Q28" i="19"/>
  <c r="K7" i="66" s="1"/>
  <c r="R29" i="19"/>
  <c r="Q29" i="19"/>
  <c r="AA7" i="34"/>
  <c r="AA16" i="34" s="1"/>
  <c r="AB19" i="42"/>
  <c r="AA34" i="42"/>
  <c r="Z28" i="42"/>
  <c r="Z9" i="42"/>
  <c r="Z6" i="42"/>
  <c r="AB34" i="42"/>
  <c r="AB7" i="34"/>
  <c r="AB16" i="34" s="1"/>
  <c r="AB6" i="38"/>
  <c r="AB107" i="38" s="1"/>
  <c r="AA40" i="42"/>
  <c r="AB11" i="42"/>
  <c r="S48" i="17"/>
  <c r="R28" i="19"/>
  <c r="L7" i="66" s="1"/>
  <c r="R44" i="4"/>
  <c r="Q13" i="30"/>
  <c r="Q21" i="30"/>
  <c r="Q24" i="30"/>
  <c r="Q29" i="30"/>
  <c r="Q33" i="30"/>
  <c r="Q27" i="30"/>
  <c r="R32" i="10"/>
  <c r="Q25" i="33"/>
  <c r="Q23" i="33"/>
  <c r="Q20" i="33"/>
  <c r="Q32" i="10"/>
  <c r="R24" i="16"/>
  <c r="L9" i="66" s="1"/>
  <c r="R25" i="16"/>
  <c r="Q24" i="16"/>
  <c r="K9" i="66" s="1"/>
  <c r="Q25" i="16"/>
  <c r="S71" i="12"/>
  <c r="Q17" i="14"/>
  <c r="Q48" i="17"/>
  <c r="K8" i="66" s="1"/>
  <c r="R49" i="17"/>
  <c r="R48" i="17"/>
  <c r="L8" i="66" s="1"/>
  <c r="Q49" i="17"/>
  <c r="AA35" i="42"/>
  <c r="R43" i="4"/>
  <c r="L15" i="66" s="1"/>
  <c r="Q38" i="27"/>
  <c r="Q8" i="27"/>
  <c r="Q61" i="27"/>
  <c r="P61" i="27"/>
  <c r="Q44" i="27"/>
  <c r="Q40" i="27"/>
  <c r="Z6" i="35"/>
  <c r="O26" i="27"/>
  <c r="P10" i="27"/>
  <c r="P8" i="27"/>
  <c r="Q14" i="27"/>
  <c r="Q13" i="27"/>
  <c r="R71" i="12"/>
  <c r="Q70" i="12"/>
  <c r="K11" i="66" s="1"/>
  <c r="S70" i="12"/>
  <c r="M11" i="66" s="1"/>
  <c r="R70" i="12"/>
  <c r="L11" i="66" s="1"/>
  <c r="Q71" i="12"/>
  <c r="Q33" i="27"/>
  <c r="AA6" i="35"/>
  <c r="P6" i="27"/>
  <c r="Q37" i="27"/>
  <c r="P33" i="27"/>
  <c r="AB6" i="35"/>
  <c r="Q15" i="27"/>
  <c r="Q25" i="27"/>
  <c r="Q7" i="27"/>
  <c r="Q6" i="27"/>
  <c r="Q68" i="27"/>
  <c r="Q62" i="27"/>
  <c r="Q54" i="27"/>
  <c r="P49" i="27"/>
  <c r="P48" i="27"/>
  <c r="Q45" i="27"/>
  <c r="Q41" i="27"/>
  <c r="O36" i="27"/>
  <c r="Q32" i="27"/>
  <c r="Q30" i="27"/>
  <c r="Q69" i="27"/>
  <c r="Q65" i="27"/>
  <c r="Q52" i="27"/>
  <c r="Q51" i="27"/>
  <c r="Q50" i="27"/>
  <c r="Q43" i="27"/>
  <c r="O43" i="27"/>
  <c r="Q34" i="27"/>
  <c r="Q19" i="27"/>
  <c r="Q18" i="27"/>
  <c r="Q17" i="27"/>
  <c r="Q16" i="27"/>
  <c r="Q11" i="27"/>
  <c r="Q10" i="27"/>
  <c r="Q9" i="27"/>
  <c r="P68" i="27"/>
  <c r="Q12" i="27"/>
  <c r="P7" i="31"/>
  <c r="P6" i="31"/>
  <c r="P28" i="30"/>
  <c r="O27" i="30"/>
  <c r="P19" i="30"/>
  <c r="P18" i="30"/>
  <c r="P17" i="30"/>
  <c r="O16" i="30"/>
  <c r="P15" i="30"/>
  <c r="Q7" i="30"/>
  <c r="Q11" i="30"/>
  <c r="Q33" i="31"/>
  <c r="Q20" i="31"/>
  <c r="Q12" i="31"/>
  <c r="P10" i="31"/>
  <c r="Q30" i="33"/>
  <c r="Q28" i="33"/>
  <c r="Q22" i="33"/>
  <c r="Q19" i="33"/>
  <c r="Q17" i="33"/>
  <c r="P16" i="33"/>
  <c r="P10" i="33"/>
  <c r="P8" i="33"/>
  <c r="Q59" i="27"/>
  <c r="P52" i="27"/>
  <c r="Q48" i="27"/>
  <c r="P12" i="27"/>
  <c r="U43" i="42"/>
  <c r="O25" i="27"/>
  <c r="Q21" i="27"/>
  <c r="P18" i="27"/>
  <c r="P16" i="27"/>
  <c r="Q6" i="22"/>
  <c r="P9" i="31"/>
  <c r="O29" i="30"/>
  <c r="P25" i="30"/>
  <c r="P14" i="30"/>
  <c r="Q12" i="30"/>
  <c r="Q8" i="30"/>
  <c r="Q53" i="27"/>
  <c r="P51" i="27"/>
  <c r="P45" i="27"/>
  <c r="P37" i="27"/>
  <c r="Q35" i="27"/>
  <c r="O32" i="27"/>
  <c r="Q31" i="27"/>
  <c r="Q39" i="27"/>
  <c r="O27" i="27"/>
  <c r="Q24" i="27"/>
  <c r="P15" i="27"/>
  <c r="P13" i="27"/>
  <c r="P19" i="27"/>
  <c r="P17" i="27"/>
  <c r="P11" i="27"/>
  <c r="P9" i="27"/>
  <c r="P7" i="27"/>
  <c r="R43" i="42"/>
  <c r="P19" i="23"/>
  <c r="P16" i="23"/>
  <c r="Q13" i="23"/>
  <c r="Q8" i="23"/>
  <c r="P7" i="23"/>
  <c r="Q38" i="31"/>
  <c r="O14" i="31"/>
  <c r="P28" i="33"/>
  <c r="P7" i="33"/>
  <c r="Q12" i="33"/>
  <c r="P11" i="33"/>
  <c r="Q67" i="27"/>
  <c r="AB14" i="42"/>
  <c r="Q22" i="27"/>
  <c r="AB42" i="42"/>
  <c r="Q16" i="23"/>
  <c r="Q35" i="31"/>
  <c r="AA29" i="42"/>
  <c r="AA7" i="42"/>
  <c r="AB17" i="42"/>
  <c r="AA42" i="42"/>
  <c r="Z32" i="42"/>
  <c r="Z19" i="42"/>
  <c r="Z18" i="42"/>
  <c r="Z42" i="42"/>
  <c r="Q36" i="31"/>
  <c r="Q15" i="31"/>
  <c r="Q9" i="33"/>
  <c r="Q17" i="31"/>
  <c r="P25" i="31"/>
  <c r="P15" i="33"/>
  <c r="Q63" i="27"/>
  <c r="Q27" i="23"/>
  <c r="Q27" i="33"/>
  <c r="Q66" i="27"/>
  <c r="Q27" i="31"/>
  <c r="P19" i="33"/>
  <c r="Q60" i="27"/>
  <c r="Q58" i="27"/>
  <c r="P31" i="31"/>
  <c r="Q29" i="33"/>
  <c r="Q21" i="33"/>
  <c r="Q64" i="27"/>
  <c r="Q46" i="27"/>
  <c r="O31" i="36"/>
  <c r="U31" i="36"/>
  <c r="Q42" i="31"/>
  <c r="Q24" i="33"/>
  <c r="Q14" i="33"/>
  <c r="Q13" i="33"/>
  <c r="Q57" i="27"/>
  <c r="Q47" i="27"/>
  <c r="R31" i="36"/>
  <c r="Q26" i="27"/>
  <c r="Q23" i="27"/>
  <c r="Q18" i="31"/>
  <c r="O42" i="31"/>
  <c r="M15" i="66" l="1"/>
  <c r="M16" i="66" s="1"/>
  <c r="M17" i="66"/>
  <c r="L12" i="66"/>
  <c r="L16" i="66" s="1"/>
  <c r="L17" i="66"/>
  <c r="K17" i="66"/>
  <c r="K12" i="66"/>
  <c r="K16" i="66" s="1"/>
  <c r="AC20" i="42"/>
  <c r="AC39" i="42"/>
  <c r="AC27" i="42"/>
  <c r="AC8" i="42"/>
  <c r="AC11" i="42"/>
  <c r="AC13" i="42"/>
  <c r="AC24" i="42"/>
  <c r="AC16" i="42"/>
  <c r="AC35" i="42"/>
  <c r="AC19" i="42"/>
  <c r="AC28" i="42"/>
  <c r="AC15" i="42"/>
  <c r="AC23" i="42"/>
  <c r="AC12" i="42"/>
  <c r="AC32" i="42"/>
  <c r="AC10" i="42"/>
  <c r="AC25" i="42"/>
  <c r="AC21" i="42"/>
  <c r="AC33" i="42"/>
  <c r="AC37" i="42"/>
  <c r="AC36" i="42"/>
  <c r="AC31" i="42"/>
  <c r="AC30" i="42"/>
  <c r="AC40" i="42"/>
  <c r="AC6" i="42"/>
  <c r="AC41" i="42"/>
  <c r="AC26" i="42"/>
  <c r="AC38" i="42"/>
  <c r="AC9" i="42"/>
  <c r="AC7" i="34"/>
  <c r="AC16" i="34" s="1"/>
  <c r="U10" i="66" s="1"/>
  <c r="AC6" i="41"/>
  <c r="AC34" i="42"/>
  <c r="AC29" i="42"/>
  <c r="AC17" i="42"/>
  <c r="AA34" i="41"/>
  <c r="AB34" i="41"/>
  <c r="AC6" i="38"/>
  <c r="Z34" i="41"/>
  <c r="AC42" i="42"/>
  <c r="Q34" i="30"/>
  <c r="AB31" i="36"/>
  <c r="Z31" i="36"/>
  <c r="AA43" i="42"/>
  <c r="AB70" i="35"/>
  <c r="AC6" i="35"/>
  <c r="X34" i="41"/>
  <c r="Q31" i="33"/>
  <c r="AA31" i="36"/>
  <c r="AA70" i="35"/>
  <c r="AA24" i="39"/>
  <c r="AC14" i="42"/>
  <c r="AB43" i="42"/>
  <c r="AB24" i="39"/>
  <c r="AC7" i="42"/>
  <c r="AC18" i="42"/>
  <c r="Z43" i="42"/>
  <c r="Z24" i="39"/>
  <c r="Z28" i="37"/>
  <c r="Z70" i="35"/>
  <c r="X31" i="36"/>
  <c r="AA48" i="43"/>
  <c r="AB48" i="43"/>
  <c r="AB28" i="37"/>
  <c r="AA28" i="37"/>
  <c r="X16" i="34"/>
  <c r="Z48" i="43"/>
  <c r="AC107" i="38" l="1"/>
  <c r="U6" i="66" s="1"/>
  <c r="AC34" i="41"/>
  <c r="U14" i="66" s="1"/>
  <c r="AC35" i="41"/>
  <c r="AC32" i="36"/>
  <c r="AC108" i="38"/>
  <c r="AC17" i="34"/>
  <c r="AC31" i="36"/>
  <c r="U12" i="66" s="1"/>
  <c r="AC24" i="39"/>
  <c r="U9" i="66" s="1"/>
  <c r="AC49" i="43"/>
  <c r="AC48" i="43"/>
  <c r="U8" i="66" s="1"/>
  <c r="AC44" i="42"/>
  <c r="AC28" i="37"/>
  <c r="U7" i="66" s="1"/>
  <c r="AC70" i="35"/>
  <c r="U11" i="66" s="1"/>
  <c r="AC71" i="35"/>
  <c r="AC29" i="37"/>
  <c r="AC25" i="39"/>
  <c r="AC43" i="42"/>
  <c r="U15" i="66" s="1"/>
  <c r="U16" i="66" l="1"/>
  <c r="AI91" i="21"/>
  <c r="AI100" i="21"/>
  <c r="AI7" i="21"/>
  <c r="AI8" i="21"/>
  <c r="AI16" i="21"/>
  <c r="AI17" i="21"/>
  <c r="AI21" i="21"/>
  <c r="AI22" i="21"/>
  <c r="AI15" i="21"/>
  <c r="AI34" i="21"/>
  <c r="AI35" i="21"/>
  <c r="AI36" i="21"/>
  <c r="AI37" i="21"/>
  <c r="AI38" i="21"/>
  <c r="AI40" i="21"/>
  <c r="AI41" i="21"/>
  <c r="AI42" i="21"/>
  <c r="AI43" i="21"/>
  <c r="AI45" i="21"/>
  <c r="AI50" i="21"/>
  <c r="AI51" i="21"/>
  <c r="AI54" i="21"/>
  <c r="AI52" i="21"/>
  <c r="AI55" i="21"/>
  <c r="AI58" i="21"/>
  <c r="AI60" i="21"/>
  <c r="AI66" i="21"/>
  <c r="AI67" i="21"/>
  <c r="AI68" i="21"/>
  <c r="AI69" i="21"/>
  <c r="AI70" i="21"/>
  <c r="AI71" i="21"/>
  <c r="AI72" i="21"/>
  <c r="AI73" i="21"/>
  <c r="AI80" i="21"/>
  <c r="AI86" i="21"/>
  <c r="AI87" i="21"/>
  <c r="AI88" i="21"/>
  <c r="AI89" i="21"/>
  <c r="AI99" i="21"/>
  <c r="AI101" i="21"/>
  <c r="AI103" i="21"/>
  <c r="AI104" i="21"/>
  <c r="AI39" i="21"/>
  <c r="AI18" i="21"/>
  <c r="AI20" i="21"/>
  <c r="AI27" i="21"/>
  <c r="AI33" i="21"/>
  <c r="AI14" i="21"/>
  <c r="AI47" i="21"/>
  <c r="AI48" i="21"/>
  <c r="AI53" i="21"/>
  <c r="AI56" i="21"/>
  <c r="AI57" i="21"/>
  <c r="AI59" i="21"/>
  <c r="AI61" i="21"/>
  <c r="AI62" i="21"/>
  <c r="AI63" i="21"/>
  <c r="AI65" i="21"/>
  <c r="L65" i="22" s="1"/>
  <c r="O65" i="22" s="1"/>
  <c r="R65" i="22" s="1"/>
  <c r="G65" i="38" s="1"/>
  <c r="AI75" i="21"/>
  <c r="AI76" i="21"/>
  <c r="AI77" i="21"/>
  <c r="AI78" i="21"/>
  <c r="AI81" i="21"/>
  <c r="AI79" i="21"/>
  <c r="AI82" i="21"/>
  <c r="AI83" i="21"/>
  <c r="AI85" i="21"/>
  <c r="AI90" i="21"/>
  <c r="AI92" i="21"/>
  <c r="AI93" i="21"/>
  <c r="AI94" i="21"/>
  <c r="AI95" i="21"/>
  <c r="AI96" i="21"/>
  <c r="AI97" i="21"/>
  <c r="AI98" i="21"/>
  <c r="AI6" i="21"/>
  <c r="AI10" i="21"/>
  <c r="AI12" i="21"/>
  <c r="AI19" i="21"/>
  <c r="AI24" i="21"/>
  <c r="AI26" i="21"/>
  <c r="AI29" i="21"/>
  <c r="AI31" i="21"/>
  <c r="AI74" i="21"/>
  <c r="AI9" i="21"/>
  <c r="AI11" i="21"/>
  <c r="AI13" i="21"/>
  <c r="AI23" i="21"/>
  <c r="AI25" i="21"/>
  <c r="AI28" i="21"/>
  <c r="AI30" i="21"/>
  <c r="AG91" i="21"/>
  <c r="AG100" i="21"/>
  <c r="AH39" i="21"/>
  <c r="AH10" i="21"/>
  <c r="AG18" i="21"/>
  <c r="AH19" i="21"/>
  <c r="AG20" i="21"/>
  <c r="AH25" i="21"/>
  <c r="AH26" i="21"/>
  <c r="AG27" i="21"/>
  <c r="AH28" i="21"/>
  <c r="AG33" i="21"/>
  <c r="AG14" i="21"/>
  <c r="AG34" i="21"/>
  <c r="AG35" i="21"/>
  <c r="AG36" i="21"/>
  <c r="AG37" i="21"/>
  <c r="AG38" i="21"/>
  <c r="AG40" i="21"/>
  <c r="AG41" i="21"/>
  <c r="AG42" i="21"/>
  <c r="AG43" i="21"/>
  <c r="AG45" i="21"/>
  <c r="AH47" i="21"/>
  <c r="AH48" i="21"/>
  <c r="AG50" i="21"/>
  <c r="AG51" i="21"/>
  <c r="AH53" i="21"/>
  <c r="AG54" i="21"/>
  <c r="AG52" i="21"/>
  <c r="AG55" i="21"/>
  <c r="AH56" i="21"/>
  <c r="AH57" i="21"/>
  <c r="AG58" i="21"/>
  <c r="AH59" i="21"/>
  <c r="AG60" i="21"/>
  <c r="AH61" i="21"/>
  <c r="AH62" i="21"/>
  <c r="AH63" i="21"/>
  <c r="AH65" i="21"/>
  <c r="AG66" i="21"/>
  <c r="AG67" i="21"/>
  <c r="AG68" i="21"/>
  <c r="AG69" i="21"/>
  <c r="AG70" i="21"/>
  <c r="AG71" i="21"/>
  <c r="AG72" i="21"/>
  <c r="AG73" i="21"/>
  <c r="AH75" i="21"/>
  <c r="AG76" i="21"/>
  <c r="AG80" i="21"/>
  <c r="AH77" i="21"/>
  <c r="AH78" i="21"/>
  <c r="AH81" i="21"/>
  <c r="AH79" i="21"/>
  <c r="AH82" i="21"/>
  <c r="AG83" i="21"/>
  <c r="AH85" i="21"/>
  <c r="AG86" i="21"/>
  <c r="AG87" i="21"/>
  <c r="AG88" i="21"/>
  <c r="AH89" i="21"/>
  <c r="AH90" i="21"/>
  <c r="AH92" i="21"/>
  <c r="AH93" i="21"/>
  <c r="AH94" i="21"/>
  <c r="AH95" i="21"/>
  <c r="AH96" i="21"/>
  <c r="AH97" i="21"/>
  <c r="AG98" i="21"/>
  <c r="AG99" i="21"/>
  <c r="AG101" i="21"/>
  <c r="AG103" i="21"/>
  <c r="AG104" i="21"/>
  <c r="AH91" i="21"/>
  <c r="AH100" i="21"/>
  <c r="AH6" i="21"/>
  <c r="AG7" i="21"/>
  <c r="AG8" i="21"/>
  <c r="AH9" i="21"/>
  <c r="AH11" i="21"/>
  <c r="AG12" i="21"/>
  <c r="AH13" i="21"/>
  <c r="AG16" i="21"/>
  <c r="AG17" i="21"/>
  <c r="AG21" i="21"/>
  <c r="AG22" i="21"/>
  <c r="AH23" i="21"/>
  <c r="AH24" i="21"/>
  <c r="AH29" i="21"/>
  <c r="AH30" i="21"/>
  <c r="AH31" i="21"/>
  <c r="AG15" i="21"/>
  <c r="AH34" i="21"/>
  <c r="AH35" i="21"/>
  <c r="AH36" i="21"/>
  <c r="AH37" i="21"/>
  <c r="AH38" i="21"/>
  <c r="AH40" i="21"/>
  <c r="AH41" i="21"/>
  <c r="AH42" i="21"/>
  <c r="AH43" i="21"/>
  <c r="AH45" i="21"/>
  <c r="AG47" i="21"/>
  <c r="AG48" i="21"/>
  <c r="AH50" i="21"/>
  <c r="AH51" i="21"/>
  <c r="AG53" i="21"/>
  <c r="AH54" i="21"/>
  <c r="AH52" i="21"/>
  <c r="AH55" i="21"/>
  <c r="AG56" i="21"/>
  <c r="AG57" i="21"/>
  <c r="AH58" i="21"/>
  <c r="AG59" i="21"/>
  <c r="AH60" i="21"/>
  <c r="AG61" i="21"/>
  <c r="AG62" i="21"/>
  <c r="AG63" i="21"/>
  <c r="AG65" i="21"/>
  <c r="AH66" i="21"/>
  <c r="AH67" i="21"/>
  <c r="AH68" i="21"/>
  <c r="AH69" i="21"/>
  <c r="AH70" i="21"/>
  <c r="AH71" i="21"/>
  <c r="AH72" i="21"/>
  <c r="AH73" i="21"/>
  <c r="AG75" i="21"/>
  <c r="AH76" i="21"/>
  <c r="AH80" i="21"/>
  <c r="AG77" i="21"/>
  <c r="AG78" i="21"/>
  <c r="AG81" i="21"/>
  <c r="AG79" i="21"/>
  <c r="AG82" i="21"/>
  <c r="AH83" i="21"/>
  <c r="AG85" i="21"/>
  <c r="AH86" i="21"/>
  <c r="AH87" i="21"/>
  <c r="AH88" i="21"/>
  <c r="AG89" i="21"/>
  <c r="AG90" i="21"/>
  <c r="AG92" i="21"/>
  <c r="AG93" i="21"/>
  <c r="AG94" i="21"/>
  <c r="AG95" i="21"/>
  <c r="AG96" i="21"/>
  <c r="AG97" i="21"/>
  <c r="AH98" i="21"/>
  <c r="AH99" i="21"/>
  <c r="AH101" i="21"/>
  <c r="AH103" i="21"/>
  <c r="AH104" i="21"/>
  <c r="AG74" i="21"/>
  <c r="AG6" i="21"/>
  <c r="AH7" i="21"/>
  <c r="AG9" i="21"/>
  <c r="AG11" i="21"/>
  <c r="AG13" i="21"/>
  <c r="AH17" i="21"/>
  <c r="AG19" i="21"/>
  <c r="AH21" i="21"/>
  <c r="AG23" i="21"/>
  <c r="AG25" i="21"/>
  <c r="AH27" i="21"/>
  <c r="AG29" i="21"/>
  <c r="AG31" i="21"/>
  <c r="AH14" i="21"/>
  <c r="AH74" i="21"/>
  <c r="AG39" i="21"/>
  <c r="AH8" i="21"/>
  <c r="AG10" i="21"/>
  <c r="AH12" i="21"/>
  <c r="AH16" i="21"/>
  <c r="AH18" i="21"/>
  <c r="AH20" i="21"/>
  <c r="AH22" i="21"/>
  <c r="AG24" i="21"/>
  <c r="AG26" i="21"/>
  <c r="AG28" i="21"/>
  <c r="AG30" i="21"/>
  <c r="AH33" i="21"/>
  <c r="AH15" i="21"/>
  <c r="AK91" i="21"/>
  <c r="AK100" i="21"/>
  <c r="AJ74" i="21"/>
  <c r="AJ6" i="21"/>
  <c r="AK39" i="21"/>
  <c r="AK7" i="21"/>
  <c r="AK8" i="21"/>
  <c r="AJ9" i="21"/>
  <c r="AK10" i="21"/>
  <c r="AJ11" i="21"/>
  <c r="AJ12" i="21"/>
  <c r="AJ13" i="21"/>
  <c r="AK16" i="21"/>
  <c r="AK17" i="21"/>
  <c r="AJ18" i="21"/>
  <c r="AK19" i="21"/>
  <c r="AJ20" i="21"/>
  <c r="AK21" i="21"/>
  <c r="AK22" i="21"/>
  <c r="AJ23" i="21"/>
  <c r="AJ24" i="21"/>
  <c r="AK25" i="21"/>
  <c r="AK26" i="21"/>
  <c r="AJ27" i="21"/>
  <c r="AK28" i="21"/>
  <c r="AJ29" i="21"/>
  <c r="AJ30" i="21"/>
  <c r="AJ31" i="21"/>
  <c r="AJ33" i="21"/>
  <c r="AJ14" i="21"/>
  <c r="AK15" i="21"/>
  <c r="AK34" i="21"/>
  <c r="AK35" i="21"/>
  <c r="AK36" i="21"/>
  <c r="AK37" i="21"/>
  <c r="AK38" i="21"/>
  <c r="AK40" i="21"/>
  <c r="AK41" i="21"/>
  <c r="AK43" i="21"/>
  <c r="AK45" i="21"/>
  <c r="AK47" i="21"/>
  <c r="AK48" i="21"/>
  <c r="AK50" i="21"/>
  <c r="AK51" i="21"/>
  <c r="AK53" i="21"/>
  <c r="AK54" i="21"/>
  <c r="AK52" i="21"/>
  <c r="AK55" i="21"/>
  <c r="AJ56" i="21"/>
  <c r="AJ57" i="21"/>
  <c r="AJ58" i="21"/>
  <c r="AJ59" i="21"/>
  <c r="AJ60" i="21"/>
  <c r="AJ61" i="21"/>
  <c r="AJ62" i="21"/>
  <c r="AJ63" i="21"/>
  <c r="AJ65" i="21"/>
  <c r="AK66" i="21"/>
  <c r="AK67" i="21"/>
  <c r="AK68" i="21"/>
  <c r="AK69" i="21"/>
  <c r="AK70" i="21"/>
  <c r="AK71" i="21"/>
  <c r="AK72" i="21"/>
  <c r="AK73" i="21"/>
  <c r="AJ75" i="21"/>
  <c r="AJ76" i="21"/>
  <c r="AJ80" i="21"/>
  <c r="AJ77" i="21"/>
  <c r="AJ78" i="21"/>
  <c r="AJ81" i="21"/>
  <c r="AJ82" i="21"/>
  <c r="AJ83" i="21"/>
  <c r="AJ85" i="21"/>
  <c r="AK86" i="21"/>
  <c r="AK87" i="21"/>
  <c r="AK88" i="21"/>
  <c r="AK89" i="21"/>
  <c r="AJ90" i="21"/>
  <c r="AJ92" i="21"/>
  <c r="AJ93" i="21"/>
  <c r="AJ94" i="21"/>
  <c r="AJ95" i="21"/>
  <c r="AJ96" i="21"/>
  <c r="AJ97" i="21"/>
  <c r="AJ98" i="21"/>
  <c r="AK99" i="21"/>
  <c r="AK101" i="21"/>
  <c r="AK103" i="21"/>
  <c r="AK104" i="21"/>
  <c r="AJ91" i="21"/>
  <c r="AJ100" i="21"/>
  <c r="AK74" i="21"/>
  <c r="AK6" i="21"/>
  <c r="AJ39" i="21"/>
  <c r="AJ7" i="21"/>
  <c r="AJ8" i="21"/>
  <c r="AK9" i="21"/>
  <c r="AJ10" i="21"/>
  <c r="AK11" i="21"/>
  <c r="AK12" i="21"/>
  <c r="AK13" i="21"/>
  <c r="AJ16" i="21"/>
  <c r="AJ17" i="21"/>
  <c r="AK18" i="21"/>
  <c r="AJ19" i="21"/>
  <c r="AK20" i="21"/>
  <c r="AJ21" i="21"/>
  <c r="AJ22" i="21"/>
  <c r="AK23" i="21"/>
  <c r="AK24" i="21"/>
  <c r="AJ25" i="21"/>
  <c r="AJ26" i="21"/>
  <c r="AK27" i="21"/>
  <c r="AJ28" i="21"/>
  <c r="AK29" i="21"/>
  <c r="AK30" i="21"/>
  <c r="AK31" i="21"/>
  <c r="AK33" i="21"/>
  <c r="AK14" i="21"/>
  <c r="AJ15" i="21"/>
  <c r="AJ34" i="21"/>
  <c r="AJ35" i="21"/>
  <c r="AJ36" i="21"/>
  <c r="AJ37" i="21"/>
  <c r="AJ38" i="21"/>
  <c r="AJ40" i="21"/>
  <c r="AJ41" i="21"/>
  <c r="AJ42" i="21"/>
  <c r="AK42" i="21"/>
  <c r="AJ43" i="21"/>
  <c r="AJ45" i="21"/>
  <c r="AJ47" i="21"/>
  <c r="AJ48" i="21"/>
  <c r="AJ50" i="21"/>
  <c r="AJ51" i="21"/>
  <c r="AJ53" i="21"/>
  <c r="AJ54" i="21"/>
  <c r="AJ52" i="21"/>
  <c r="AJ55" i="21"/>
  <c r="AK56" i="21"/>
  <c r="AK57" i="21"/>
  <c r="AK58" i="21"/>
  <c r="AK59" i="21"/>
  <c r="AK60" i="21"/>
  <c r="AK61" i="21"/>
  <c r="AK62" i="21"/>
  <c r="AK63" i="21"/>
  <c r="AK65" i="21"/>
  <c r="AJ66" i="21"/>
  <c r="AJ67" i="21"/>
  <c r="AJ68" i="21"/>
  <c r="AJ69" i="21"/>
  <c r="AJ70" i="21"/>
  <c r="AJ71" i="21"/>
  <c r="AJ72" i="21"/>
  <c r="AJ73" i="21"/>
  <c r="AK75" i="21"/>
  <c r="AK76" i="21"/>
  <c r="AK80" i="21"/>
  <c r="AK77" i="21"/>
  <c r="AK78" i="21"/>
  <c r="AK81" i="21"/>
  <c r="AJ79" i="21"/>
  <c r="AK79" i="21"/>
  <c r="AK82" i="21"/>
  <c r="AK83" i="21"/>
  <c r="AK85" i="21"/>
  <c r="AJ86" i="21"/>
  <c r="AJ87" i="21"/>
  <c r="AJ88" i="21"/>
  <c r="AJ89" i="21"/>
  <c r="AK90" i="21"/>
  <c r="AK92" i="21"/>
  <c r="AK93" i="21"/>
  <c r="AK94" i="21"/>
  <c r="AK95" i="21"/>
  <c r="AK96" i="21"/>
  <c r="AK97" i="21"/>
  <c r="AK98" i="21"/>
  <c r="AJ99" i="21"/>
  <c r="AJ101" i="21"/>
  <c r="AJ103" i="21"/>
  <c r="AJ104" i="21"/>
  <c r="AF74" i="21"/>
  <c r="AF6" i="21"/>
  <c r="AF7" i="21"/>
  <c r="AF8" i="21"/>
  <c r="AF9" i="21"/>
  <c r="AF11" i="21"/>
  <c r="AF12" i="21"/>
  <c r="AF13" i="21"/>
  <c r="AF16" i="21"/>
  <c r="AF17" i="21"/>
  <c r="AF21" i="21"/>
  <c r="AF22" i="21"/>
  <c r="AF23" i="21"/>
  <c r="AF24" i="21"/>
  <c r="AF29" i="21"/>
  <c r="AF30" i="21"/>
  <c r="AF31" i="21"/>
  <c r="AF15" i="21"/>
  <c r="AF47" i="21"/>
  <c r="AF48" i="21"/>
  <c r="AF53" i="21"/>
  <c r="AF56" i="21"/>
  <c r="AF57" i="21"/>
  <c r="AF59" i="21"/>
  <c r="AF61" i="21"/>
  <c r="AF62" i="21"/>
  <c r="AF63" i="21"/>
  <c r="AF65" i="21"/>
  <c r="AF75" i="21"/>
  <c r="AF77" i="21"/>
  <c r="AF78" i="21"/>
  <c r="AF81" i="21"/>
  <c r="AF79" i="21"/>
  <c r="AF82" i="21"/>
  <c r="AF85" i="21"/>
  <c r="AF89" i="21"/>
  <c r="AF90" i="21"/>
  <c r="AF92" i="21"/>
  <c r="AF93" i="21"/>
  <c r="AF94" i="21"/>
  <c r="AF95" i="21"/>
  <c r="AF96" i="21"/>
  <c r="AF91" i="21"/>
  <c r="AF100" i="21"/>
  <c r="AF39" i="21"/>
  <c r="AF10" i="21"/>
  <c r="AF18" i="21"/>
  <c r="AF19" i="21"/>
  <c r="AF20" i="21"/>
  <c r="AF25" i="21"/>
  <c r="AF26" i="21"/>
  <c r="AF27" i="21"/>
  <c r="AF28" i="21"/>
  <c r="AF33" i="21"/>
  <c r="AF14" i="21"/>
  <c r="AF34" i="21"/>
  <c r="AF35" i="21"/>
  <c r="AF36" i="21"/>
  <c r="AF37" i="21"/>
  <c r="AF38" i="21"/>
  <c r="AF40" i="21"/>
  <c r="AF41" i="21"/>
  <c r="AF42" i="21"/>
  <c r="AF43" i="21"/>
  <c r="AF45" i="21"/>
  <c r="AF50" i="21"/>
  <c r="AF51" i="21"/>
  <c r="AF54" i="21"/>
  <c r="AF52" i="21"/>
  <c r="AF55" i="21"/>
  <c r="AF58" i="21"/>
  <c r="AF60" i="21"/>
  <c r="AF66" i="21"/>
  <c r="AF67" i="21"/>
  <c r="AF68" i="21"/>
  <c r="AF69" i="21"/>
  <c r="AF70" i="21"/>
  <c r="AF71" i="21"/>
  <c r="AF72" i="21"/>
  <c r="AF73" i="21"/>
  <c r="AF76" i="21"/>
  <c r="AF80" i="21"/>
  <c r="AF83" i="21"/>
  <c r="AF86" i="21"/>
  <c r="AF87" i="21"/>
  <c r="AF88" i="21"/>
  <c r="AF97" i="21"/>
  <c r="AF98" i="21"/>
  <c r="AF99" i="21"/>
  <c r="AF101" i="21"/>
  <c r="AF103" i="21"/>
  <c r="AF104" i="21"/>
  <c r="AE91" i="21"/>
  <c r="AE100" i="21"/>
  <c r="AD6" i="21"/>
  <c r="AE39" i="21"/>
  <c r="AD7" i="21"/>
  <c r="AD8" i="21"/>
  <c r="AD9" i="21"/>
  <c r="AE10" i="21"/>
  <c r="AD11" i="21"/>
  <c r="AD12" i="21"/>
  <c r="AD13" i="21"/>
  <c r="AD16" i="21"/>
  <c r="AD17" i="21"/>
  <c r="AE18" i="21"/>
  <c r="AE19" i="21"/>
  <c r="AE20" i="21"/>
  <c r="AD21" i="21"/>
  <c r="AD22" i="21"/>
  <c r="AD23" i="21"/>
  <c r="AD24" i="21"/>
  <c r="AE25" i="21"/>
  <c r="AE26" i="21"/>
  <c r="AE27" i="21"/>
  <c r="AE28" i="21"/>
  <c r="AD29" i="21"/>
  <c r="AD30" i="21"/>
  <c r="AD31" i="21"/>
  <c r="AE33" i="21"/>
  <c r="AE14" i="21"/>
  <c r="AD15" i="21"/>
  <c r="AE34" i="21"/>
  <c r="AE35" i="21"/>
  <c r="AE36" i="21"/>
  <c r="AE37" i="21"/>
  <c r="AE38" i="21"/>
  <c r="AE40" i="21"/>
  <c r="AE42" i="21"/>
  <c r="AE43" i="21"/>
  <c r="AE45" i="21"/>
  <c r="AD47" i="21"/>
  <c r="AD48" i="21"/>
  <c r="AE51" i="21"/>
  <c r="AD53" i="21"/>
  <c r="AE52" i="21"/>
  <c r="AE55" i="21"/>
  <c r="AD57" i="21"/>
  <c r="AE58" i="21"/>
  <c r="AD59" i="21"/>
  <c r="AE60" i="21"/>
  <c r="AD61" i="21"/>
  <c r="AD62" i="21"/>
  <c r="AD63" i="21"/>
  <c r="AD65" i="21"/>
  <c r="AE66" i="21"/>
  <c r="AE67" i="21"/>
  <c r="AD68" i="21"/>
  <c r="AE68" i="21"/>
  <c r="AE69" i="21"/>
  <c r="AE70" i="21"/>
  <c r="AD71" i="21"/>
  <c r="AE71" i="21"/>
  <c r="AD72" i="21"/>
  <c r="AE72" i="21"/>
  <c r="AE73" i="21"/>
  <c r="AD75" i="21"/>
  <c r="AE76" i="21"/>
  <c r="AE80" i="21"/>
  <c r="AD77" i="21"/>
  <c r="AD78" i="21"/>
  <c r="AD79" i="21"/>
  <c r="AE83" i="21"/>
  <c r="AD85" i="21"/>
  <c r="AD86" i="21"/>
  <c r="AD87" i="21"/>
  <c r="AE87" i="21"/>
  <c r="AE88" i="21"/>
  <c r="AD89" i="21"/>
  <c r="AD90" i="21"/>
  <c r="AD92" i="21"/>
  <c r="AD94" i="21"/>
  <c r="AD95" i="21"/>
  <c r="AD97" i="21"/>
  <c r="AE97" i="21"/>
  <c r="AE98" i="21"/>
  <c r="AD99" i="21"/>
  <c r="AE99" i="21"/>
  <c r="AD101" i="21"/>
  <c r="AE101" i="21"/>
  <c r="AE103" i="21"/>
  <c r="AE104" i="21"/>
  <c r="AD91" i="21"/>
  <c r="AD100" i="21"/>
  <c r="AD74" i="21"/>
  <c r="AE74" i="21"/>
  <c r="AE6" i="21"/>
  <c r="AD39" i="21"/>
  <c r="AE7" i="21"/>
  <c r="AE8" i="21"/>
  <c r="AE9" i="21"/>
  <c r="AD10" i="21"/>
  <c r="AE11" i="21"/>
  <c r="AE12" i="21"/>
  <c r="AE13" i="21"/>
  <c r="AE16" i="21"/>
  <c r="AE17" i="21"/>
  <c r="AD18" i="21"/>
  <c r="AD19" i="21"/>
  <c r="AD20" i="21"/>
  <c r="AE21" i="21"/>
  <c r="AE22" i="21"/>
  <c r="AE23" i="21"/>
  <c r="AE24" i="21"/>
  <c r="AD25" i="21"/>
  <c r="AD26" i="21"/>
  <c r="AD27" i="21"/>
  <c r="AD28" i="21"/>
  <c r="AE29" i="21"/>
  <c r="AE30" i="21"/>
  <c r="AE31" i="21"/>
  <c r="AD33" i="21"/>
  <c r="AD14" i="21"/>
  <c r="AE15" i="21"/>
  <c r="AD34" i="21"/>
  <c r="AD35" i="21"/>
  <c r="AD36" i="21"/>
  <c r="AD37" i="21"/>
  <c r="AD38" i="21"/>
  <c r="AD40" i="21"/>
  <c r="AD41" i="21"/>
  <c r="AE41" i="21"/>
  <c r="AD42" i="21"/>
  <c r="AD43" i="21"/>
  <c r="AD45" i="21"/>
  <c r="AE47" i="21"/>
  <c r="AE48" i="21"/>
  <c r="AD50" i="21"/>
  <c r="AE50" i="21"/>
  <c r="AD51" i="21"/>
  <c r="AE53" i="21"/>
  <c r="AD54" i="21"/>
  <c r="AE54" i="21"/>
  <c r="AD52" i="21"/>
  <c r="AD55" i="21"/>
  <c r="AD56" i="21"/>
  <c r="AE56" i="21"/>
  <c r="AE57" i="21"/>
  <c r="AD58" i="21"/>
  <c r="AE59" i="21"/>
  <c r="AD60" i="21"/>
  <c r="AE61" i="21"/>
  <c r="AE62" i="21"/>
  <c r="AE63" i="21"/>
  <c r="AE65" i="21"/>
  <c r="AD66" i="21"/>
  <c r="AD67" i="21"/>
  <c r="AD69" i="21"/>
  <c r="AD70" i="21"/>
  <c r="AD73" i="21"/>
  <c r="AE75" i="21"/>
  <c r="AD76" i="21"/>
  <c r="AD80" i="21"/>
  <c r="AE77" i="21"/>
  <c r="AE78" i="21"/>
  <c r="AD81" i="21"/>
  <c r="AE81" i="21"/>
  <c r="AE79" i="21"/>
  <c r="AD82" i="21"/>
  <c r="AE82" i="21"/>
  <c r="AD83" i="21"/>
  <c r="AE85" i="21"/>
  <c r="AE86" i="21"/>
  <c r="AD88" i="21"/>
  <c r="AE89" i="21"/>
  <c r="AE90" i="21"/>
  <c r="AE92" i="21"/>
  <c r="AD93" i="21"/>
  <c r="AE93" i="21"/>
  <c r="AE94" i="21"/>
  <c r="AE95" i="21"/>
  <c r="AD96" i="21"/>
  <c r="AE96" i="21"/>
  <c r="AD98" i="21"/>
  <c r="AD103" i="21"/>
  <c r="AD104" i="21"/>
  <c r="AC91" i="21"/>
  <c r="AC100" i="21"/>
  <c r="AC18" i="21"/>
  <c r="AC20" i="21"/>
  <c r="AC26" i="21"/>
  <c r="AC27" i="21"/>
  <c r="AC34" i="21"/>
  <c r="AC35" i="21"/>
  <c r="AC36" i="21"/>
  <c r="AC37" i="21"/>
  <c r="AC38" i="21"/>
  <c r="AC41" i="21"/>
  <c r="AC42" i="21"/>
  <c r="AC50" i="21"/>
  <c r="AC54" i="21"/>
  <c r="AC56" i="21"/>
  <c r="AC57" i="21"/>
  <c r="AC58" i="21"/>
  <c r="AC59" i="21"/>
  <c r="AC60" i="21"/>
  <c r="AC67" i="21"/>
  <c r="AC68" i="21"/>
  <c r="AC69" i="21"/>
  <c r="AC71" i="21"/>
  <c r="AC72" i="21"/>
  <c r="AC73" i="21"/>
  <c r="AC75" i="21"/>
  <c r="AC76" i="21"/>
  <c r="AC80" i="21"/>
  <c r="AC81" i="21"/>
  <c r="AC83" i="21"/>
  <c r="AC86" i="21"/>
  <c r="AC87" i="21"/>
  <c r="AC88" i="21"/>
  <c r="AC90" i="21"/>
  <c r="AC94" i="21"/>
  <c r="AC98" i="21"/>
  <c r="AC101" i="21"/>
  <c r="AC104" i="21"/>
  <c r="AC6" i="21"/>
  <c r="AC12" i="21"/>
  <c r="AC13" i="21"/>
  <c r="AC16" i="21"/>
  <c r="AC21" i="21"/>
  <c r="AC24" i="21"/>
  <c r="AC30" i="21"/>
  <c r="AC31" i="21"/>
  <c r="AC15" i="21"/>
  <c r="AC40" i="21"/>
  <c r="AC43" i="21"/>
  <c r="AC45" i="21"/>
  <c r="AC47" i="21"/>
  <c r="AC48" i="21"/>
  <c r="AC51" i="21"/>
  <c r="AC53" i="21"/>
  <c r="AC52" i="21"/>
  <c r="AC55" i="21"/>
  <c r="AC61" i="21"/>
  <c r="AC62" i="21"/>
  <c r="AC63" i="21"/>
  <c r="AC65" i="21"/>
  <c r="AC66" i="21"/>
  <c r="AC70" i="21"/>
  <c r="AC77" i="21"/>
  <c r="AC78" i="21"/>
  <c r="AC79" i="21"/>
  <c r="AC82" i="21"/>
  <c r="AC85" i="21"/>
  <c r="AC89" i="21"/>
  <c r="AC92" i="21"/>
  <c r="AC93" i="21"/>
  <c r="AC95" i="21"/>
  <c r="AC96" i="21"/>
  <c r="AC97" i="21"/>
  <c r="AC99" i="21"/>
  <c r="AC103" i="21"/>
  <c r="AC74" i="21"/>
  <c r="AC7" i="21"/>
  <c r="AC9" i="21"/>
  <c r="AC11" i="21"/>
  <c r="AC19" i="21"/>
  <c r="AC23" i="21"/>
  <c r="AC28" i="21"/>
  <c r="AC33" i="21"/>
  <c r="AC39" i="21"/>
  <c r="AC8" i="21"/>
  <c r="AC10" i="21"/>
  <c r="AC17" i="21"/>
  <c r="AC22" i="21"/>
  <c r="AC25" i="21"/>
  <c r="AC29" i="21"/>
  <c r="AC14" i="21"/>
  <c r="K83" i="38" l="1"/>
  <c r="K31" i="38"/>
  <c r="K16" i="38"/>
  <c r="K70" i="38"/>
  <c r="K62" i="38"/>
  <c r="K90" i="38"/>
  <c r="K33" i="38"/>
  <c r="K32" i="38"/>
  <c r="K12" i="38"/>
  <c r="K103" i="38"/>
  <c r="K95" i="38"/>
  <c r="K85" i="38"/>
  <c r="K78" i="38"/>
  <c r="K54" i="38"/>
  <c r="K47" i="38"/>
  <c r="K34" i="38"/>
  <c r="K20" i="38"/>
  <c r="K94" i="38"/>
  <c r="K86" i="38"/>
  <c r="K76" i="38"/>
  <c r="K71" i="38"/>
  <c r="K60" i="38"/>
  <c r="K56" i="38"/>
  <c r="K41" i="38"/>
  <c r="K36" i="38"/>
  <c r="K19" i="38"/>
  <c r="K28" i="38"/>
  <c r="K27" i="38"/>
  <c r="K99" i="38"/>
  <c r="K82" i="38"/>
  <c r="K45" i="38"/>
  <c r="K15" i="38"/>
  <c r="K75" i="38"/>
  <c r="K59" i="38"/>
  <c r="K53" i="38"/>
  <c r="K17" i="38"/>
  <c r="K24" i="38"/>
  <c r="K9" i="38"/>
  <c r="K22" i="38"/>
  <c r="K8" i="38"/>
  <c r="K97" i="38"/>
  <c r="K92" i="38"/>
  <c r="K81" i="38"/>
  <c r="K66" i="38"/>
  <c r="K61" i="38"/>
  <c r="K51" i="38"/>
  <c r="K43" i="38"/>
  <c r="K29" i="38"/>
  <c r="K14" i="38"/>
  <c r="K101" i="38"/>
  <c r="K88" i="38"/>
  <c r="K80" i="38"/>
  <c r="K73" i="38"/>
  <c r="K68" i="38"/>
  <c r="K58" i="38"/>
  <c r="K50" i="38"/>
  <c r="K38" i="38"/>
  <c r="K26" i="38"/>
  <c r="K100" i="38"/>
  <c r="K11" i="38"/>
  <c r="K10" i="38"/>
  <c r="K93" i="38"/>
  <c r="K52" i="38"/>
  <c r="K30" i="38"/>
  <c r="K104" i="38"/>
  <c r="K69" i="38"/>
  <c r="K39" i="38"/>
  <c r="K35" i="38"/>
  <c r="K21" i="38"/>
  <c r="K7" i="38"/>
  <c r="K18" i="38"/>
  <c r="K74" i="38"/>
  <c r="K96" i="38"/>
  <c r="K89" i="38"/>
  <c r="K79" i="38"/>
  <c r="K65" i="38"/>
  <c r="H65" i="38" s="1"/>
  <c r="AC65" i="57" s="1"/>
  <c r="AD65" i="57" s="1"/>
  <c r="AG65" i="57" s="1"/>
  <c r="K55" i="38"/>
  <c r="K48" i="38"/>
  <c r="K40" i="38"/>
  <c r="K23" i="38"/>
  <c r="K13" i="38"/>
  <c r="K98" i="38"/>
  <c r="K87" i="38"/>
  <c r="K77" i="38"/>
  <c r="K72" i="38"/>
  <c r="K67" i="38"/>
  <c r="K57" i="38"/>
  <c r="K42" i="38"/>
  <c r="K37" i="38"/>
  <c r="K25" i="38"/>
  <c r="K91" i="38"/>
  <c r="K63" i="38"/>
  <c r="F63" i="22"/>
  <c r="O63" i="22" s="1"/>
  <c r="R63" i="22" s="1"/>
  <c r="G63" i="38" s="1"/>
  <c r="K38" i="42"/>
  <c r="K30" i="42"/>
  <c r="K21" i="42"/>
  <c r="K10" i="42"/>
  <c r="K10" i="34"/>
  <c r="K20" i="39"/>
  <c r="K12" i="39"/>
  <c r="K27" i="37"/>
  <c r="K19" i="37"/>
  <c r="K12" i="37"/>
  <c r="K37" i="42"/>
  <c r="K29" i="42"/>
  <c r="K20" i="42"/>
  <c r="K9" i="42"/>
  <c r="K9" i="34"/>
  <c r="K19" i="39"/>
  <c r="K26" i="37"/>
  <c r="K11" i="37"/>
  <c r="K40" i="42"/>
  <c r="K32" i="42"/>
  <c r="K24" i="42"/>
  <c r="K12" i="42"/>
  <c r="K32" i="41"/>
  <c r="K25" i="41"/>
  <c r="K17" i="41"/>
  <c r="K8" i="41"/>
  <c r="K28" i="36"/>
  <c r="K20" i="36"/>
  <c r="K12" i="34"/>
  <c r="K14" i="39"/>
  <c r="K7" i="39"/>
  <c r="K21" i="37"/>
  <c r="K14" i="37"/>
  <c r="K6" i="37"/>
  <c r="K39" i="42"/>
  <c r="K31" i="42"/>
  <c r="K23" i="42"/>
  <c r="K11" i="42"/>
  <c r="K11" i="34"/>
  <c r="K21" i="39"/>
  <c r="K13" i="39"/>
  <c r="K6" i="39"/>
  <c r="K20" i="37"/>
  <c r="K13" i="37"/>
  <c r="K36" i="42"/>
  <c r="K28" i="42"/>
  <c r="K8" i="42"/>
  <c r="K18" i="39"/>
  <c r="K18" i="37"/>
  <c r="K18" i="42"/>
  <c r="K42" i="42"/>
  <c r="K19" i="42"/>
  <c r="K8" i="34"/>
  <c r="K11" i="39"/>
  <c r="K25" i="37"/>
  <c r="K10" i="37"/>
  <c r="K35" i="42"/>
  <c r="K27" i="42"/>
  <c r="K16" i="42"/>
  <c r="K7" i="42"/>
  <c r="K26" i="41"/>
  <c r="K18" i="41"/>
  <c r="K10" i="41"/>
  <c r="K29" i="36"/>
  <c r="K21" i="36"/>
  <c r="K13" i="36"/>
  <c r="K15" i="34"/>
  <c r="K6" i="34"/>
  <c r="K17" i="39"/>
  <c r="K10" i="39"/>
  <c r="K24" i="37"/>
  <c r="K17" i="37"/>
  <c r="K9" i="37"/>
  <c r="K36" i="35"/>
  <c r="K34" i="42"/>
  <c r="K26" i="42"/>
  <c r="K14" i="42"/>
  <c r="K6" i="42"/>
  <c r="K12" i="36"/>
  <c r="K14" i="34"/>
  <c r="K7" i="34"/>
  <c r="K16" i="39"/>
  <c r="K9" i="39"/>
  <c r="K23" i="37"/>
  <c r="K16" i="37"/>
  <c r="K8" i="37"/>
  <c r="K41" i="42"/>
  <c r="K33" i="42"/>
  <c r="K25" i="42"/>
  <c r="K13" i="42"/>
  <c r="K13" i="34"/>
  <c r="K23" i="39"/>
  <c r="K15" i="39"/>
  <c r="K8" i="39"/>
  <c r="K22" i="37"/>
  <c r="K15" i="37"/>
  <c r="K7" i="37"/>
  <c r="K15" i="42"/>
  <c r="K33" i="41"/>
  <c r="K26" i="36"/>
  <c r="K10" i="36"/>
  <c r="K27" i="36"/>
  <c r="K19" i="36"/>
  <c r="K11" i="36"/>
  <c r="K24" i="36"/>
  <c r="K16" i="36"/>
  <c r="K8" i="36"/>
  <c r="K25" i="36"/>
  <c r="K17" i="36"/>
  <c r="K9" i="36"/>
  <c r="K30" i="36"/>
  <c r="K22" i="36"/>
  <c r="K14" i="36"/>
  <c r="K6" i="36"/>
  <c r="K23" i="36"/>
  <c r="K15" i="36"/>
  <c r="K7" i="36"/>
  <c r="K6" i="43"/>
  <c r="K46" i="43"/>
  <c r="K38" i="43"/>
  <c r="K35" i="43"/>
  <c r="K27" i="43"/>
  <c r="K23" i="43"/>
  <c r="K19" i="43"/>
  <c r="K10" i="43"/>
  <c r="K9" i="43"/>
  <c r="K45" i="43"/>
  <c r="K41" i="43"/>
  <c r="K34" i="43"/>
  <c r="K30" i="43"/>
  <c r="K26" i="43"/>
  <c r="K22" i="43"/>
  <c r="K13" i="43"/>
  <c r="K47" i="43"/>
  <c r="K42" i="43"/>
  <c r="K31" i="43"/>
  <c r="K15" i="43"/>
  <c r="K31" i="41"/>
  <c r="K15" i="41"/>
  <c r="K16" i="41"/>
  <c r="K29" i="41"/>
  <c r="K21" i="41"/>
  <c r="K13" i="41"/>
  <c r="K30" i="41"/>
  <c r="K22" i="41"/>
  <c r="K14" i="41"/>
  <c r="K23" i="41"/>
  <c r="K6" i="41"/>
  <c r="K24" i="41"/>
  <c r="K7" i="41"/>
  <c r="K27" i="41"/>
  <c r="K19" i="41"/>
  <c r="K11" i="41"/>
  <c r="K28" i="41"/>
  <c r="K20" i="41"/>
  <c r="K12" i="41"/>
  <c r="K6" i="38"/>
  <c r="P17" i="33"/>
  <c r="O13" i="33"/>
  <c r="O28" i="27"/>
  <c r="Q42" i="27"/>
  <c r="K8" i="43"/>
  <c r="K44" i="43"/>
  <c r="K40" i="43"/>
  <c r="K37" i="43"/>
  <c r="K33" i="43"/>
  <c r="K29" i="43"/>
  <c r="K25" i="43"/>
  <c r="K21" i="43"/>
  <c r="K17" i="43"/>
  <c r="K12" i="43"/>
  <c r="K7" i="43"/>
  <c r="K43" i="43"/>
  <c r="K39" i="43"/>
  <c r="K36" i="43"/>
  <c r="K32" i="43"/>
  <c r="K28" i="43"/>
  <c r="K24" i="43"/>
  <c r="K20" i="43"/>
  <c r="K16" i="43"/>
  <c r="K11" i="43"/>
  <c r="K42" i="35"/>
  <c r="K69" i="35"/>
  <c r="K51" i="35"/>
  <c r="K43" i="35"/>
  <c r="K37" i="35"/>
  <c r="K30" i="35"/>
  <c r="K13" i="35"/>
  <c r="K8" i="35"/>
  <c r="K65" i="35"/>
  <c r="K60" i="35"/>
  <c r="K54" i="35"/>
  <c r="K49" i="35"/>
  <c r="K35" i="35"/>
  <c r="K28" i="35"/>
  <c r="K23" i="35"/>
  <c r="K14" i="35"/>
  <c r="K9" i="35"/>
  <c r="K67" i="35"/>
  <c r="K25" i="35"/>
  <c r="K18" i="35"/>
  <c r="K64" i="35"/>
  <c r="K47" i="35"/>
  <c r="K19" i="35"/>
  <c r="K62" i="35"/>
  <c r="K46" i="35"/>
  <c r="K41" i="35"/>
  <c r="K33" i="35"/>
  <c r="K22" i="35"/>
  <c r="K16" i="35"/>
  <c r="K63" i="35"/>
  <c r="K58" i="35"/>
  <c r="K52" i="35"/>
  <c r="K45" i="35"/>
  <c r="K31" i="35"/>
  <c r="K26" i="35"/>
  <c r="K21" i="35"/>
  <c r="K17" i="35"/>
  <c r="K12" i="35"/>
  <c r="K48" i="35"/>
  <c r="K7" i="35"/>
  <c r="K68" i="35"/>
  <c r="K59" i="35"/>
  <c r="K53" i="35"/>
  <c r="K34" i="35"/>
  <c r="K27" i="35"/>
  <c r="K6" i="35"/>
  <c r="K61" i="35"/>
  <c r="K44" i="35"/>
  <c r="K40" i="35"/>
  <c r="K32" i="35"/>
  <c r="K15" i="35"/>
  <c r="K10" i="35"/>
  <c r="K66" i="35"/>
  <c r="K57" i="35"/>
  <c r="K50" i="35"/>
  <c r="K38" i="35"/>
  <c r="K29" i="35"/>
  <c r="K24" i="35"/>
  <c r="K20" i="35"/>
  <c r="K11" i="35"/>
  <c r="K39" i="35"/>
  <c r="O26" i="23"/>
  <c r="Q36" i="27"/>
  <c r="K17" i="42"/>
  <c r="Q24" i="23"/>
  <c r="Q28" i="23" s="1"/>
  <c r="X28" i="37"/>
  <c r="K16" i="34" l="1"/>
  <c r="R10" i="66" s="1"/>
  <c r="K107" i="38"/>
  <c r="R6" i="66" s="1"/>
  <c r="H63" i="38"/>
  <c r="AC63" i="57" s="1"/>
  <c r="AD63" i="57" s="1"/>
  <c r="AG63" i="57" s="1"/>
  <c r="J65" i="38"/>
  <c r="I65" i="38" s="1"/>
  <c r="K28" i="37"/>
  <c r="R7" i="66" s="1"/>
  <c r="K43" i="42"/>
  <c r="R15" i="66" s="1"/>
  <c r="K24" i="39"/>
  <c r="R9" i="66" s="1"/>
  <c r="K31" i="36"/>
  <c r="R12" i="66" s="1"/>
  <c r="K34" i="41"/>
  <c r="R14" i="66" s="1"/>
  <c r="K70" i="35"/>
  <c r="R11" i="66" s="1"/>
  <c r="J63" i="38" l="1"/>
  <c r="I63" i="38" s="1"/>
  <c r="O18" i="33" l="1"/>
  <c r="E84" i="22" l="1"/>
  <c r="E9" i="30"/>
  <c r="E15" i="31"/>
  <c r="E20" i="22"/>
  <c r="E51" i="22"/>
  <c r="E82" i="22"/>
  <c r="E35" i="22"/>
  <c r="E76" i="22"/>
  <c r="E103" i="22"/>
  <c r="E33" i="27"/>
  <c r="E17" i="24"/>
  <c r="E6" i="27"/>
  <c r="E36" i="27"/>
  <c r="E61" i="27"/>
  <c r="E32" i="24"/>
  <c r="E25" i="30"/>
  <c r="E11" i="31"/>
  <c r="E21" i="25"/>
  <c r="E22" i="30"/>
  <c r="E30" i="33"/>
  <c r="E17" i="22"/>
  <c r="E43" i="22"/>
  <c r="E73" i="22"/>
  <c r="E16" i="22"/>
  <c r="E95" i="22"/>
  <c r="E27" i="27"/>
  <c r="E11" i="24"/>
  <c r="E40" i="24"/>
  <c r="E32" i="27"/>
  <c r="E57" i="27"/>
  <c r="E24" i="24"/>
  <c r="E19" i="30"/>
  <c r="E25" i="33"/>
  <c r="E17" i="25"/>
  <c r="E24" i="30"/>
  <c r="E29" i="31"/>
  <c r="E18" i="23"/>
  <c r="E15" i="26"/>
  <c r="E7" i="22"/>
  <c r="E28" i="22"/>
  <c r="E104" i="22"/>
  <c r="E38" i="22"/>
  <c r="E78" i="22"/>
  <c r="E12" i="27"/>
  <c r="E43" i="27"/>
  <c r="E21" i="24"/>
  <c r="E10" i="27"/>
  <c r="E40" i="27"/>
  <c r="E63" i="27"/>
  <c r="E35" i="24"/>
  <c r="E29" i="30"/>
  <c r="E19" i="31"/>
  <c r="E13" i="26"/>
  <c r="E6" i="31"/>
  <c r="E26" i="30"/>
  <c r="E16" i="31"/>
  <c r="E19" i="22"/>
  <c r="E48" i="22"/>
  <c r="E80" i="22"/>
  <c r="E23" i="22"/>
  <c r="E59" i="22"/>
  <c r="E92" i="22"/>
  <c r="E23" i="27"/>
  <c r="E15" i="24"/>
  <c r="E19" i="27"/>
  <c r="E41" i="27"/>
  <c r="E64" i="27"/>
  <c r="E37" i="24"/>
  <c r="E31" i="30"/>
  <c r="E20" i="31"/>
  <c r="E11" i="23"/>
  <c r="E7" i="25"/>
  <c r="E7" i="33"/>
  <c r="E34" i="31"/>
  <c r="E37" i="31"/>
  <c r="E16" i="23"/>
  <c r="E6" i="25"/>
  <c r="E6" i="23"/>
  <c r="E23" i="25"/>
  <c r="E16" i="25"/>
  <c r="E14" i="22"/>
  <c r="E41" i="22"/>
  <c r="E72" i="22"/>
  <c r="E25" i="22"/>
  <c r="E60" i="22"/>
  <c r="E94" i="22"/>
  <c r="E25" i="27"/>
  <c r="E10" i="24"/>
  <c r="E39" i="24"/>
  <c r="E31" i="27"/>
  <c r="E54" i="27"/>
  <c r="E22" i="24"/>
  <c r="E17" i="30"/>
  <c r="E23" i="33"/>
  <c r="E10" i="25"/>
  <c r="E21" i="23"/>
  <c r="E14" i="26"/>
  <c r="E14" i="30"/>
  <c r="E21" i="33"/>
  <c r="E11" i="22"/>
  <c r="E33" i="22"/>
  <c r="E69" i="22"/>
  <c r="E36" i="22"/>
  <c r="E77" i="22"/>
  <c r="E39" i="27"/>
  <c r="E38" i="27"/>
  <c r="E19" i="24"/>
  <c r="E8" i="27"/>
  <c r="E37" i="27"/>
  <c r="E62" i="27"/>
  <c r="E33" i="24"/>
  <c r="E27" i="30"/>
  <c r="E14" i="31"/>
  <c r="E7" i="23"/>
  <c r="E23" i="31"/>
  <c r="E15" i="33"/>
  <c r="E38" i="31"/>
  <c r="E12" i="22"/>
  <c r="E37" i="22"/>
  <c r="E70" i="22"/>
  <c r="E6" i="22"/>
  <c r="E50" i="22"/>
  <c r="E86" i="22"/>
  <c r="E13" i="27"/>
  <c r="E60" i="27"/>
  <c r="E28" i="24"/>
  <c r="E18" i="27"/>
  <c r="E45" i="27"/>
  <c r="E7" i="24"/>
  <c r="E44" i="24"/>
  <c r="E8" i="33"/>
  <c r="E30" i="31"/>
  <c r="E10" i="23"/>
  <c r="E31" i="31"/>
  <c r="E33" i="30"/>
  <c r="E100" i="22"/>
  <c r="E26" i="22"/>
  <c r="E58" i="22"/>
  <c r="E96" i="22"/>
  <c r="E34" i="22"/>
  <c r="E75" i="22"/>
  <c r="E98" i="22"/>
  <c r="E30" i="27"/>
  <c r="E23" i="24"/>
  <c r="E47" i="27"/>
  <c r="E9" i="24"/>
  <c r="E45" i="24"/>
  <c r="E14" i="33"/>
  <c r="E33" i="31"/>
  <c r="E19" i="23"/>
  <c r="E8" i="26"/>
  <c r="E13" i="30"/>
  <c r="E19" i="33"/>
  <c r="E9" i="25"/>
  <c r="E12" i="26"/>
  <c r="E20" i="25"/>
  <c r="E27" i="23"/>
  <c r="E31" i="22"/>
  <c r="E10" i="22"/>
  <c r="E32" i="22"/>
  <c r="E67" i="22"/>
  <c r="E15" i="22"/>
  <c r="E53" i="22"/>
  <c r="E88" i="22"/>
  <c r="E17" i="27"/>
  <c r="E66" i="27"/>
  <c r="E31" i="24"/>
  <c r="E21" i="27"/>
  <c r="E49" i="27"/>
  <c r="E13" i="24"/>
  <c r="E46" i="24"/>
  <c r="E7" i="30"/>
  <c r="E16" i="33"/>
  <c r="E35" i="31"/>
  <c r="E12" i="23"/>
  <c r="E8" i="25"/>
  <c r="E6" i="30"/>
  <c r="E9" i="33"/>
  <c r="E74" i="22"/>
  <c r="E27" i="22"/>
  <c r="E62" i="22"/>
  <c r="E101" i="22"/>
  <c r="E47" i="22"/>
  <c r="E85" i="22"/>
  <c r="E11" i="27"/>
  <c r="E51" i="27"/>
  <c r="E26" i="24"/>
  <c r="E16" i="27"/>
  <c r="E44" i="27"/>
  <c r="E67" i="27"/>
  <c r="E41" i="24"/>
  <c r="E6" i="33"/>
  <c r="E27" i="31"/>
  <c r="E14" i="23"/>
  <c r="E18" i="25"/>
  <c r="E8" i="30"/>
  <c r="E24" i="33"/>
  <c r="E32" i="31"/>
  <c r="E28" i="31"/>
  <c r="E18" i="22"/>
  <c r="E45" i="22"/>
  <c r="E79" i="22"/>
  <c r="E22" i="22"/>
  <c r="E57" i="22"/>
  <c r="E90" i="22"/>
  <c r="E22" i="27"/>
  <c r="E6" i="24"/>
  <c r="E36" i="24"/>
  <c r="E26" i="27"/>
  <c r="E52" i="27"/>
  <c r="E18" i="24"/>
  <c r="E11" i="33"/>
  <c r="E12" i="30"/>
  <c r="E20" i="33"/>
  <c r="E41" i="31"/>
  <c r="E17" i="23"/>
  <c r="E7" i="26"/>
  <c r="E11" i="30"/>
  <c r="E17" i="33"/>
  <c r="E8" i="22"/>
  <c r="E29" i="22"/>
  <c r="E66" i="22"/>
  <c r="E40" i="22"/>
  <c r="E81" i="22"/>
  <c r="E7" i="27"/>
  <c r="E46" i="27"/>
  <c r="E30" i="24"/>
  <c r="E29" i="27"/>
  <c r="E53" i="27"/>
  <c r="E20" i="24"/>
  <c r="E13" i="33"/>
  <c r="E15" i="30"/>
  <c r="E22" i="33"/>
  <c r="E12" i="25"/>
  <c r="E20" i="30"/>
  <c r="E28" i="33"/>
  <c r="E19" i="25"/>
  <c r="E15" i="23"/>
  <c r="E36" i="31"/>
  <c r="E11" i="26"/>
  <c r="E13" i="25"/>
  <c r="E25" i="31"/>
  <c r="E26" i="23"/>
  <c r="E17" i="31"/>
  <c r="E61" i="22"/>
  <c r="E99" i="22"/>
  <c r="E42" i="22"/>
  <c r="E83" i="22"/>
  <c r="E9" i="27"/>
  <c r="E48" i="27"/>
  <c r="E25" i="24"/>
  <c r="E14" i="27"/>
  <c r="E42" i="27"/>
  <c r="E65" i="27"/>
  <c r="E38" i="24"/>
  <c r="E32" i="30"/>
  <c r="E24" i="31"/>
  <c r="E9" i="23"/>
  <c r="E10" i="31"/>
  <c r="E30" i="30"/>
  <c r="E42" i="31"/>
  <c r="E21" i="22"/>
  <c r="E54" i="22"/>
  <c r="E68" i="27"/>
  <c r="E56" i="22"/>
  <c r="E89" i="22"/>
  <c r="E20" i="27"/>
  <c r="E69" i="27"/>
  <c r="E34" i="24"/>
  <c r="E24" i="27"/>
  <c r="E50" i="27"/>
  <c r="E16" i="24"/>
  <c r="E47" i="24"/>
  <c r="E10" i="30"/>
  <c r="E18" i="33"/>
  <c r="E39" i="31"/>
  <c r="E23" i="23"/>
  <c r="E10" i="33"/>
  <c r="E16" i="30"/>
  <c r="E13" i="31"/>
  <c r="E10" i="26"/>
  <c r="E11" i="25"/>
  <c r="E91" i="22"/>
  <c r="E24" i="22"/>
  <c r="E55" i="22"/>
  <c r="E93" i="22"/>
  <c r="E30" i="22"/>
  <c r="E68" i="22"/>
  <c r="E97" i="22"/>
  <c r="E28" i="27"/>
  <c r="E12" i="24"/>
  <c r="E42" i="24"/>
  <c r="E34" i="27"/>
  <c r="E58" i="27"/>
  <c r="E27" i="24"/>
  <c r="E21" i="30"/>
  <c r="E27" i="33"/>
  <c r="E14" i="25"/>
  <c r="E25" i="23"/>
  <c r="E12" i="33"/>
  <c r="E18" i="30"/>
  <c r="E26" i="33"/>
  <c r="E13" i="22"/>
  <c r="E39" i="22"/>
  <c r="E71" i="22"/>
  <c r="E9" i="22"/>
  <c r="E52" i="22"/>
  <c r="E87" i="22"/>
  <c r="E15" i="27"/>
  <c r="E8" i="24"/>
  <c r="E43" i="24"/>
  <c r="E35" i="27"/>
  <c r="E59" i="27"/>
  <c r="E29" i="24"/>
  <c r="E23" i="30"/>
  <c r="E29" i="33"/>
  <c r="E9" i="26"/>
  <c r="E8" i="31"/>
  <c r="E28" i="30"/>
  <c r="E21" i="31"/>
  <c r="E40" i="31"/>
  <c r="E20" i="23"/>
  <c r="E6" i="26"/>
  <c r="E8" i="23"/>
  <c r="E12" i="31"/>
  <c r="E15" i="25"/>
  <c r="E26" i="31"/>
  <c r="E7" i="31"/>
  <c r="E9" i="31"/>
  <c r="E22" i="23"/>
  <c r="E24" i="23"/>
  <c r="E13" i="23"/>
  <c r="P9" i="37" l="1"/>
  <c r="I9" i="23"/>
  <c r="I16" i="33"/>
  <c r="P16" i="36"/>
  <c r="P33" i="43"/>
  <c r="I33" i="24"/>
  <c r="Q62" i="35"/>
  <c r="W62" i="35" s="1"/>
  <c r="J62" i="27"/>
  <c r="P62" i="27" s="1"/>
  <c r="I54" i="27"/>
  <c r="P54" i="35"/>
  <c r="M24" i="35"/>
  <c r="F24" i="27"/>
  <c r="F16" i="24"/>
  <c r="M16" i="43"/>
  <c r="P30" i="35"/>
  <c r="J30" i="27"/>
  <c r="P30" i="27" s="1"/>
  <c r="Q30" i="35"/>
  <c r="W30" i="35" s="1"/>
  <c r="I30" i="27"/>
  <c r="N17" i="42"/>
  <c r="G17" i="31"/>
  <c r="Q20" i="35"/>
  <c r="J20" i="27"/>
  <c r="S25" i="43"/>
  <c r="L25" i="24"/>
  <c r="I28" i="24"/>
  <c r="P28" i="43"/>
  <c r="M11" i="23"/>
  <c r="T11" i="37"/>
  <c r="N6" i="37"/>
  <c r="Q6" i="37"/>
  <c r="J6" i="23"/>
  <c r="G6" i="23"/>
  <c r="M9" i="37"/>
  <c r="V9" i="37" s="1"/>
  <c r="F9" i="23"/>
  <c r="M77" i="38"/>
  <c r="V77" i="38" s="1"/>
  <c r="F77" i="22"/>
  <c r="O77" i="22" s="1"/>
  <c r="N52" i="38"/>
  <c r="G52" i="22"/>
  <c r="T80" i="38"/>
  <c r="M80" i="22"/>
  <c r="M7" i="38"/>
  <c r="F7" i="22"/>
  <c r="S48" i="38"/>
  <c r="V48" i="38" s="1"/>
  <c r="L48" i="22"/>
  <c r="O48" i="22" s="1"/>
  <c r="S39" i="38"/>
  <c r="L39" i="22"/>
  <c r="N81" i="38"/>
  <c r="P81" i="38"/>
  <c r="Q81" i="38"/>
  <c r="G81" i="22"/>
  <c r="J81" i="22"/>
  <c r="I81" i="22"/>
  <c r="M13" i="38"/>
  <c r="F13" i="22"/>
  <c r="O54" i="38"/>
  <c r="X54" i="38" s="1"/>
  <c r="H54" i="22"/>
  <c r="Q54" i="22" s="1"/>
  <c r="S12" i="38"/>
  <c r="L12" i="22"/>
  <c r="O56" i="38"/>
  <c r="X56" i="38" s="1"/>
  <c r="H56" i="22"/>
  <c r="Q56" i="22" s="1"/>
  <c r="T79" i="38"/>
  <c r="W79" i="38" s="1"/>
  <c r="S79" i="38"/>
  <c r="L79" i="22"/>
  <c r="M79" i="22"/>
  <c r="P79" i="22" s="1"/>
  <c r="S47" i="38"/>
  <c r="V47" i="38" s="1"/>
  <c r="L47" i="22"/>
  <c r="O47" i="22" s="1"/>
  <c r="T53" i="38"/>
  <c r="M53" i="22"/>
  <c r="N12" i="36"/>
  <c r="W12" i="36" s="1"/>
  <c r="P12" i="36"/>
  <c r="V12" i="36" s="1"/>
  <c r="G12" i="33"/>
  <c r="P12" i="33" s="1"/>
  <c r="I12" i="33"/>
  <c r="O12" i="33" s="1"/>
  <c r="F28" i="33"/>
  <c r="O28" i="33" s="1"/>
  <c r="R28" i="33" s="1"/>
  <c r="G28" i="36" s="1"/>
  <c r="H28" i="36" s="1"/>
  <c r="AC28" i="63" s="1"/>
  <c r="AD28" i="63" s="1"/>
  <c r="AG28" i="63" s="1"/>
  <c r="M28" i="36"/>
  <c r="V28" i="36" s="1"/>
  <c r="Y28" i="36" s="1"/>
  <c r="L28" i="36" s="1"/>
  <c r="AE28" i="63" s="1"/>
  <c r="AF28" i="63" s="1"/>
  <c r="AH28" i="63" s="1"/>
  <c r="AJ28" i="63" s="1"/>
  <c r="L9" i="33"/>
  <c r="O9" i="33" s="1"/>
  <c r="R9" i="33" s="1"/>
  <c r="G9" i="36" s="1"/>
  <c r="H9" i="36" s="1"/>
  <c r="AC9" i="63" s="1"/>
  <c r="AD9" i="63" s="1"/>
  <c r="AG9" i="63" s="1"/>
  <c r="S9" i="36"/>
  <c r="V9" i="36" s="1"/>
  <c r="Y9" i="36" s="1"/>
  <c r="M8" i="36"/>
  <c r="V8" i="36" s="1"/>
  <c r="Y8" i="36" s="1"/>
  <c r="L8" i="36" s="1"/>
  <c r="AE8" i="63" s="1"/>
  <c r="AF8" i="63" s="1"/>
  <c r="AH8" i="63" s="1"/>
  <c r="AJ8" i="63" s="1"/>
  <c r="F8" i="33"/>
  <c r="O8" i="33" s="1"/>
  <c r="R8" i="33" s="1"/>
  <c r="G8" i="36" s="1"/>
  <c r="H8" i="36" s="1"/>
  <c r="AC8" i="63" s="1"/>
  <c r="AD8" i="63" s="1"/>
  <c r="AG8" i="63" s="1"/>
  <c r="P15" i="36"/>
  <c r="M15" i="36"/>
  <c r="I15" i="33"/>
  <c r="F15" i="33"/>
  <c r="M30" i="36"/>
  <c r="V30" i="36" s="1"/>
  <c r="N30" i="36"/>
  <c r="W30" i="36" s="1"/>
  <c r="G30" i="33"/>
  <c r="P30" i="33" s="1"/>
  <c r="F30" i="33"/>
  <c r="O30" i="33" s="1"/>
  <c r="N18" i="36"/>
  <c r="W18" i="36" s="1"/>
  <c r="Y18" i="36" s="1"/>
  <c r="L18" i="36" s="1"/>
  <c r="AE18" i="63" s="1"/>
  <c r="AF18" i="63" s="1"/>
  <c r="AH18" i="63" s="1"/>
  <c r="AJ18" i="63" s="1"/>
  <c r="G18" i="33"/>
  <c r="P18" i="33" s="1"/>
  <c r="R18" i="33" s="1"/>
  <c r="G18" i="36" s="1"/>
  <c r="H18" i="36" s="1"/>
  <c r="AC18" i="63" s="1"/>
  <c r="AD18" i="63" s="1"/>
  <c r="AG18" i="63" s="1"/>
  <c r="M13" i="33"/>
  <c r="T13" i="36"/>
  <c r="W13" i="36" s="1"/>
  <c r="Y13" i="36" s="1"/>
  <c r="I11" i="33"/>
  <c r="P11" i="36"/>
  <c r="F11" i="33"/>
  <c r="M11" i="36"/>
  <c r="F24" i="33"/>
  <c r="O24" i="33" s="1"/>
  <c r="N24" i="36"/>
  <c r="W24" i="36" s="1"/>
  <c r="M24" i="36"/>
  <c r="V24" i="36" s="1"/>
  <c r="G24" i="33"/>
  <c r="P24" i="33" s="1"/>
  <c r="M16" i="36"/>
  <c r="V16" i="36" s="1"/>
  <c r="Y16" i="36" s="1"/>
  <c r="L16" i="36" s="1"/>
  <c r="AE16" i="63" s="1"/>
  <c r="AF16" i="63" s="1"/>
  <c r="AH16" i="63" s="1"/>
  <c r="AJ16" i="63" s="1"/>
  <c r="F16" i="33"/>
  <c r="O16" i="33" s="1"/>
  <c r="R16" i="33" s="1"/>
  <c r="G16" i="36" s="1"/>
  <c r="H16" i="36" s="1"/>
  <c r="AC16" i="63" s="1"/>
  <c r="AD16" i="63" s="1"/>
  <c r="AG16" i="63" s="1"/>
  <c r="L19" i="33"/>
  <c r="S19" i="36"/>
  <c r="V19" i="36" s="1"/>
  <c r="Y19" i="36" s="1"/>
  <c r="L19" i="36" s="1"/>
  <c r="AE19" i="63" s="1"/>
  <c r="AF19" i="63" s="1"/>
  <c r="AH19" i="63" s="1"/>
  <c r="AJ19" i="63" s="1"/>
  <c r="S21" i="36"/>
  <c r="V21" i="36" s="1"/>
  <c r="Y21" i="36" s="1"/>
  <c r="L21" i="36" s="1"/>
  <c r="AE21" i="63" s="1"/>
  <c r="AF21" i="63" s="1"/>
  <c r="AH21" i="63" s="1"/>
  <c r="AJ21" i="63" s="1"/>
  <c r="L21" i="33"/>
  <c r="O21" i="33" s="1"/>
  <c r="R21" i="33" s="1"/>
  <c r="G21" i="36" s="1"/>
  <c r="H21" i="36" s="1"/>
  <c r="AC21" i="63" s="1"/>
  <c r="AD21" i="63" s="1"/>
  <c r="AG21" i="63" s="1"/>
  <c r="M6" i="36"/>
  <c r="V6" i="36" s="1"/>
  <c r="Y6" i="36" s="1"/>
  <c r="F6" i="33"/>
  <c r="O6" i="33" s="1"/>
  <c r="J14" i="33"/>
  <c r="Q14" i="36"/>
  <c r="G14" i="33"/>
  <c r="I14" i="33"/>
  <c r="O14" i="33" s="1"/>
  <c r="N14" i="36"/>
  <c r="P14" i="36"/>
  <c r="V14" i="36" s="1"/>
  <c r="M23" i="36"/>
  <c r="V23" i="36" s="1"/>
  <c r="G23" i="33"/>
  <c r="P23" i="33" s="1"/>
  <c r="F23" i="33"/>
  <c r="O23" i="33" s="1"/>
  <c r="N23" i="36"/>
  <c r="W23" i="36" s="1"/>
  <c r="G29" i="33"/>
  <c r="P29" i="33" s="1"/>
  <c r="M29" i="36"/>
  <c r="V29" i="36" s="1"/>
  <c r="F29" i="33"/>
  <c r="O29" i="33" s="1"/>
  <c r="N29" i="36"/>
  <c r="W29" i="36" s="1"/>
  <c r="S26" i="36"/>
  <c r="V26" i="36" s="1"/>
  <c r="L26" i="33"/>
  <c r="O26" i="33" s="1"/>
  <c r="M26" i="33"/>
  <c r="P26" i="33" s="1"/>
  <c r="T26" i="36"/>
  <c r="W26" i="36" s="1"/>
  <c r="S10" i="36"/>
  <c r="V10" i="36" s="1"/>
  <c r="Y10" i="36" s="1"/>
  <c r="L10" i="36" s="1"/>
  <c r="AE10" i="63" s="1"/>
  <c r="AF10" i="63" s="1"/>
  <c r="AH10" i="63" s="1"/>
  <c r="AJ10" i="63" s="1"/>
  <c r="L10" i="33"/>
  <c r="O10" i="33" s="1"/>
  <c r="R10" i="33" s="1"/>
  <c r="G10" i="36" s="1"/>
  <c r="H10" i="36" s="1"/>
  <c r="AC10" i="63" s="1"/>
  <c r="AD10" i="63" s="1"/>
  <c r="AG10" i="63" s="1"/>
  <c r="S17" i="36"/>
  <c r="V17" i="36" s="1"/>
  <c r="Y17" i="36" s="1"/>
  <c r="L17" i="36" s="1"/>
  <c r="AE17" i="63" s="1"/>
  <c r="AF17" i="63" s="1"/>
  <c r="AH17" i="63" s="1"/>
  <c r="AJ17" i="63" s="1"/>
  <c r="L17" i="33"/>
  <c r="O17" i="33" s="1"/>
  <c r="R17" i="33" s="1"/>
  <c r="G17" i="36" s="1"/>
  <c r="H17" i="36" s="1"/>
  <c r="AC17" i="63" s="1"/>
  <c r="AD17" i="63" s="1"/>
  <c r="AG17" i="63" s="1"/>
  <c r="G27" i="33"/>
  <c r="P27" i="33" s="1"/>
  <c r="R27" i="33" s="1"/>
  <c r="G27" i="36" s="1"/>
  <c r="H27" i="36" s="1"/>
  <c r="AC27" i="63" s="1"/>
  <c r="AD27" i="63" s="1"/>
  <c r="AG27" i="63" s="1"/>
  <c r="N27" i="36"/>
  <c r="W27" i="36" s="1"/>
  <c r="Y27" i="36" s="1"/>
  <c r="L27" i="36" s="1"/>
  <c r="AE27" i="63" s="1"/>
  <c r="AF27" i="63" s="1"/>
  <c r="AH27" i="63" s="1"/>
  <c r="AJ27" i="63" s="1"/>
  <c r="L22" i="33"/>
  <c r="O22" i="33" s="1"/>
  <c r="M22" i="33"/>
  <c r="P22" i="33" s="1"/>
  <c r="T22" i="36"/>
  <c r="W22" i="36" s="1"/>
  <c r="S22" i="36"/>
  <c r="V22" i="36" s="1"/>
  <c r="M20" i="36"/>
  <c r="J20" i="33"/>
  <c r="G20" i="33"/>
  <c r="I20" i="33"/>
  <c r="N20" i="36"/>
  <c r="F20" i="33"/>
  <c r="P20" i="36"/>
  <c r="Q20" i="36"/>
  <c r="M7" i="36"/>
  <c r="V7" i="36" s="1"/>
  <c r="Y7" i="36" s="1"/>
  <c r="L7" i="36" s="1"/>
  <c r="AE7" i="63" s="1"/>
  <c r="AF7" i="63" s="1"/>
  <c r="AH7" i="63" s="1"/>
  <c r="AJ7" i="63" s="1"/>
  <c r="F7" i="33"/>
  <c r="O7" i="33" s="1"/>
  <c r="R7" i="33" s="1"/>
  <c r="G7" i="36" s="1"/>
  <c r="H7" i="36" s="1"/>
  <c r="AC7" i="63" s="1"/>
  <c r="AD7" i="63" s="1"/>
  <c r="AG7" i="63" s="1"/>
  <c r="M25" i="36"/>
  <c r="V25" i="36" s="1"/>
  <c r="G25" i="33"/>
  <c r="P25" i="33" s="1"/>
  <c r="F25" i="33"/>
  <c r="O25" i="33" s="1"/>
  <c r="N25" i="36"/>
  <c r="W25" i="36" s="1"/>
  <c r="M15" i="35"/>
  <c r="V15" i="35" s="1"/>
  <c r="Y15" i="35" s="1"/>
  <c r="L15" i="35" s="1"/>
  <c r="AE15" i="62" s="1"/>
  <c r="AF15" i="62" s="1"/>
  <c r="AH15" i="62" s="1"/>
  <c r="AJ15" i="62" s="1"/>
  <c r="F15" i="27"/>
  <c r="O15" i="27" s="1"/>
  <c r="R15" i="27" s="1"/>
  <c r="G15" i="35" s="1"/>
  <c r="H15" i="35" s="1"/>
  <c r="AC15" i="62" s="1"/>
  <c r="AD15" i="62" s="1"/>
  <c r="AG15" i="62" s="1"/>
  <c r="M34" i="35"/>
  <c r="V34" i="35" s="1"/>
  <c r="N34" i="35"/>
  <c r="W34" i="35" s="1"/>
  <c r="F34" i="27"/>
  <c r="O34" i="27" s="1"/>
  <c r="G34" i="27"/>
  <c r="P34" i="27" s="1"/>
  <c r="F42" i="27"/>
  <c r="O42" i="27" s="1"/>
  <c r="G42" i="27"/>
  <c r="M42" i="35"/>
  <c r="V42" i="35" s="1"/>
  <c r="Q42" i="35"/>
  <c r="J42" i="27"/>
  <c r="N42" i="35"/>
  <c r="F9" i="27"/>
  <c r="O9" i="27" s="1"/>
  <c r="R9" i="27" s="1"/>
  <c r="G9" i="35" s="1"/>
  <c r="H9" i="35" s="1"/>
  <c r="M9" i="35"/>
  <c r="V9" i="35" s="1"/>
  <c r="Y9" i="35" s="1"/>
  <c r="L9" i="35" s="1"/>
  <c r="L7" i="27"/>
  <c r="O7" i="27" s="1"/>
  <c r="R7" i="27" s="1"/>
  <c r="G7" i="35" s="1"/>
  <c r="H7" i="35" s="1"/>
  <c r="S7" i="35"/>
  <c r="V7" i="35" s="1"/>
  <c r="Y7" i="35" s="1"/>
  <c r="L7" i="35" s="1"/>
  <c r="G22" i="27"/>
  <c r="P22" i="27" s="1"/>
  <c r="P22" i="35"/>
  <c r="V22" i="35" s="1"/>
  <c r="I22" i="27"/>
  <c r="O22" i="27" s="1"/>
  <c r="N22" i="35"/>
  <c r="W22" i="35" s="1"/>
  <c r="M35" i="35"/>
  <c r="V35" i="35" s="1"/>
  <c r="F35" i="27"/>
  <c r="O35" i="27" s="1"/>
  <c r="N35" i="35"/>
  <c r="W35" i="35" s="1"/>
  <c r="G35" i="27"/>
  <c r="P35" i="27" s="1"/>
  <c r="G69" i="27"/>
  <c r="P69" i="27" s="1"/>
  <c r="M69" i="35"/>
  <c r="V69" i="35" s="1"/>
  <c r="N69" i="35"/>
  <c r="W69" i="35" s="1"/>
  <c r="F69" i="27"/>
  <c r="O69" i="27" s="1"/>
  <c r="L68" i="27"/>
  <c r="O68" i="27" s="1"/>
  <c r="R68" i="27" s="1"/>
  <c r="G68" i="35" s="1"/>
  <c r="H68" i="35" s="1"/>
  <c r="AC68" i="62" s="1"/>
  <c r="AD68" i="62" s="1"/>
  <c r="AG68" i="62" s="1"/>
  <c r="S68" i="35"/>
  <c r="V68" i="35" s="1"/>
  <c r="Y68" i="35" s="1"/>
  <c r="L68" i="35" s="1"/>
  <c r="AE68" i="62" s="1"/>
  <c r="AF68" i="62" s="1"/>
  <c r="AH68" i="62" s="1"/>
  <c r="AJ68" i="62" s="1"/>
  <c r="M14" i="35"/>
  <c r="V14" i="35" s="1"/>
  <c r="Y14" i="35" s="1"/>
  <c r="L14" i="35" s="1"/>
  <c r="AE14" i="62" s="1"/>
  <c r="AF14" i="62" s="1"/>
  <c r="AH14" i="62" s="1"/>
  <c r="AJ14" i="62" s="1"/>
  <c r="F14" i="27"/>
  <c r="O14" i="27" s="1"/>
  <c r="R14" i="27" s="1"/>
  <c r="G14" i="35" s="1"/>
  <c r="H14" i="35" s="1"/>
  <c r="AC14" i="62" s="1"/>
  <c r="AD14" i="62" s="1"/>
  <c r="AG14" i="62" s="1"/>
  <c r="K29" i="27"/>
  <c r="O29" i="35"/>
  <c r="M29" i="35"/>
  <c r="V29" i="35" s="1"/>
  <c r="R29" i="35"/>
  <c r="F29" i="27"/>
  <c r="N29" i="35"/>
  <c r="H29" i="27"/>
  <c r="J29" i="27"/>
  <c r="Q29" i="35"/>
  <c r="G29" i="27"/>
  <c r="G26" i="27"/>
  <c r="P26" i="27" s="1"/>
  <c r="R26" i="27" s="1"/>
  <c r="G26" i="35" s="1"/>
  <c r="H26" i="35" s="1"/>
  <c r="AC26" i="62" s="1"/>
  <c r="AD26" i="62" s="1"/>
  <c r="AG26" i="62" s="1"/>
  <c r="N26" i="35"/>
  <c r="W26" i="35" s="1"/>
  <c r="Y26" i="35" s="1"/>
  <c r="L26" i="35" s="1"/>
  <c r="AE26" i="62" s="1"/>
  <c r="AF26" i="62" s="1"/>
  <c r="AH26" i="62" s="1"/>
  <c r="AJ26" i="62" s="1"/>
  <c r="M67" i="35"/>
  <c r="N67" i="35"/>
  <c r="W67" i="35" s="1"/>
  <c r="P67" i="35"/>
  <c r="I67" i="27"/>
  <c r="F67" i="27"/>
  <c r="G67" i="27"/>
  <c r="P67" i="27" s="1"/>
  <c r="S51" i="35"/>
  <c r="V51" i="35" s="1"/>
  <c r="Y51" i="35" s="1"/>
  <c r="L51" i="35" s="1"/>
  <c r="AE51" i="62" s="1"/>
  <c r="AF51" i="62" s="1"/>
  <c r="AH51" i="62" s="1"/>
  <c r="AJ51" i="62" s="1"/>
  <c r="L51" i="27"/>
  <c r="O51" i="27" s="1"/>
  <c r="R51" i="27" s="1"/>
  <c r="G51" i="35" s="1"/>
  <c r="H51" i="35" s="1"/>
  <c r="AC51" i="62" s="1"/>
  <c r="AD51" i="62" s="1"/>
  <c r="AG51" i="62" s="1"/>
  <c r="P66" i="35"/>
  <c r="V66" i="35" s="1"/>
  <c r="J66" i="27"/>
  <c r="P66" i="27" s="1"/>
  <c r="I66" i="27"/>
  <c r="O66" i="27" s="1"/>
  <c r="Q66" i="35"/>
  <c r="W66" i="35" s="1"/>
  <c r="M30" i="35"/>
  <c r="F30" i="27"/>
  <c r="M18" i="35"/>
  <c r="V18" i="35" s="1"/>
  <c r="Y18" i="35" s="1"/>
  <c r="L18" i="35" s="1"/>
  <c r="AE18" i="62" s="1"/>
  <c r="AF18" i="62" s="1"/>
  <c r="AH18" i="62" s="1"/>
  <c r="AJ18" i="62" s="1"/>
  <c r="F18" i="27"/>
  <c r="O18" i="27" s="1"/>
  <c r="R18" i="27" s="1"/>
  <c r="G18" i="35" s="1"/>
  <c r="H18" i="35" s="1"/>
  <c r="AC18" i="62" s="1"/>
  <c r="AD18" i="62" s="1"/>
  <c r="AG18" i="62" s="1"/>
  <c r="F8" i="27"/>
  <c r="M8" i="35"/>
  <c r="V8" i="35" s="1"/>
  <c r="Y8" i="35" s="1"/>
  <c r="L8" i="35" s="1"/>
  <c r="AE8" i="62" s="1"/>
  <c r="AF8" i="62" s="1"/>
  <c r="AH8" i="62" s="1"/>
  <c r="AJ8" i="62" s="1"/>
  <c r="L40" i="27"/>
  <c r="O40" i="27" s="1"/>
  <c r="M40" i="27"/>
  <c r="P40" i="27" s="1"/>
  <c r="S40" i="35"/>
  <c r="V40" i="35" s="1"/>
  <c r="T40" i="35"/>
  <c r="W40" i="35" s="1"/>
  <c r="F12" i="27"/>
  <c r="O12" i="27" s="1"/>
  <c r="R12" i="27" s="1"/>
  <c r="G12" i="35" s="1"/>
  <c r="H12" i="35" s="1"/>
  <c r="AC12" i="62" s="1"/>
  <c r="AD12" i="62" s="1"/>
  <c r="AG12" i="62" s="1"/>
  <c r="M12" i="35"/>
  <c r="V12" i="35" s="1"/>
  <c r="Y12" i="35" s="1"/>
  <c r="L12" i="35" s="1"/>
  <c r="AE12" i="62" s="1"/>
  <c r="AF12" i="62" s="1"/>
  <c r="AH12" i="62" s="1"/>
  <c r="AJ12" i="62" s="1"/>
  <c r="L6" i="27"/>
  <c r="O6" i="27" s="1"/>
  <c r="S6" i="35"/>
  <c r="V6" i="35" s="1"/>
  <c r="G50" i="27"/>
  <c r="P50" i="27" s="1"/>
  <c r="P50" i="35"/>
  <c r="V50" i="35" s="1"/>
  <c r="I50" i="27"/>
  <c r="O50" i="27" s="1"/>
  <c r="N50" i="35"/>
  <c r="W50" i="35" s="1"/>
  <c r="M44" i="35"/>
  <c r="V44" i="35" s="1"/>
  <c r="F44" i="27"/>
  <c r="O44" i="27" s="1"/>
  <c r="N44" i="35"/>
  <c r="W44" i="35" s="1"/>
  <c r="G44" i="27"/>
  <c r="P44" i="27" s="1"/>
  <c r="L49" i="27"/>
  <c r="O49" i="27" s="1"/>
  <c r="R49" i="27" s="1"/>
  <c r="G49" i="35" s="1"/>
  <c r="H49" i="35" s="1"/>
  <c r="AC49" i="62" s="1"/>
  <c r="AD49" i="62" s="1"/>
  <c r="AG49" i="62" s="1"/>
  <c r="S49" i="35"/>
  <c r="V49" i="35" s="1"/>
  <c r="Y49" i="35" s="1"/>
  <c r="L49" i="35" s="1"/>
  <c r="AE49" i="62" s="1"/>
  <c r="AF49" i="62" s="1"/>
  <c r="AH49" i="62" s="1"/>
  <c r="AJ49" i="62" s="1"/>
  <c r="F17" i="27"/>
  <c r="O17" i="27" s="1"/>
  <c r="R17" i="27" s="1"/>
  <c r="G17" i="35" s="1"/>
  <c r="H17" i="35" s="1"/>
  <c r="AC17" i="62" s="1"/>
  <c r="AD17" i="62" s="1"/>
  <c r="AG17" i="62" s="1"/>
  <c r="M17" i="35"/>
  <c r="V17" i="35" s="1"/>
  <c r="Y17" i="35" s="1"/>
  <c r="L17" i="35" s="1"/>
  <c r="AE17" i="62" s="1"/>
  <c r="AF17" i="62" s="1"/>
  <c r="AH17" i="62" s="1"/>
  <c r="AJ17" i="62" s="1"/>
  <c r="I47" i="27"/>
  <c r="O47" i="27" s="1"/>
  <c r="G47" i="27"/>
  <c r="P47" i="27" s="1"/>
  <c r="N47" i="35"/>
  <c r="W47" i="35" s="1"/>
  <c r="P47" i="35"/>
  <c r="V47" i="35" s="1"/>
  <c r="M54" i="35"/>
  <c r="F54" i="27"/>
  <c r="O54" i="27" s="1"/>
  <c r="N54" i="35"/>
  <c r="W54" i="35" s="1"/>
  <c r="G54" i="27"/>
  <c r="P54" i="27" s="1"/>
  <c r="N25" i="35"/>
  <c r="W25" i="35" s="1"/>
  <c r="Y25" i="35" s="1"/>
  <c r="L25" i="35" s="1"/>
  <c r="AE25" i="62" s="1"/>
  <c r="AF25" i="62" s="1"/>
  <c r="AH25" i="62" s="1"/>
  <c r="AJ25" i="62" s="1"/>
  <c r="G25" i="27"/>
  <c r="P25" i="27" s="1"/>
  <c r="R25" i="27" s="1"/>
  <c r="G25" i="35" s="1"/>
  <c r="H25" i="35" s="1"/>
  <c r="AC25" i="62" s="1"/>
  <c r="AD25" i="62" s="1"/>
  <c r="AG25" i="62" s="1"/>
  <c r="M64" i="35"/>
  <c r="V64" i="35" s="1"/>
  <c r="G64" i="27"/>
  <c r="P64" i="27" s="1"/>
  <c r="F64" i="27"/>
  <c r="O64" i="27" s="1"/>
  <c r="N64" i="35"/>
  <c r="W64" i="35" s="1"/>
  <c r="N23" i="35"/>
  <c r="W23" i="35" s="1"/>
  <c r="G23" i="27"/>
  <c r="P23" i="27" s="1"/>
  <c r="P23" i="35"/>
  <c r="V23" i="35" s="1"/>
  <c r="I23" i="27"/>
  <c r="O23" i="27" s="1"/>
  <c r="F10" i="27"/>
  <c r="O10" i="27" s="1"/>
  <c r="R10" i="27" s="1"/>
  <c r="G10" i="35" s="1"/>
  <c r="H10" i="35" s="1"/>
  <c r="AC10" i="62" s="1"/>
  <c r="AD10" i="62" s="1"/>
  <c r="AG10" i="62" s="1"/>
  <c r="M10" i="35"/>
  <c r="V10" i="35" s="1"/>
  <c r="Y10" i="35" s="1"/>
  <c r="L10" i="35" s="1"/>
  <c r="AE10" i="62" s="1"/>
  <c r="AF10" i="62" s="1"/>
  <c r="AH10" i="62" s="1"/>
  <c r="AJ10" i="62" s="1"/>
  <c r="F59" i="27"/>
  <c r="O59" i="27" s="1"/>
  <c r="M59" i="35"/>
  <c r="V59" i="35" s="1"/>
  <c r="Y59" i="35" s="1"/>
  <c r="G20" i="27"/>
  <c r="O20" i="35"/>
  <c r="X20" i="35" s="1"/>
  <c r="N20" i="35"/>
  <c r="H20" i="27"/>
  <c r="P20" i="35"/>
  <c r="V20" i="35" s="1"/>
  <c r="I20" i="27"/>
  <c r="O20" i="27" s="1"/>
  <c r="M11" i="35"/>
  <c r="V11" i="35" s="1"/>
  <c r="Y11" i="35" s="1"/>
  <c r="L11" i="35" s="1"/>
  <c r="F11" i="27"/>
  <c r="O11" i="27" s="1"/>
  <c r="R11" i="27" s="1"/>
  <c r="G11" i="35" s="1"/>
  <c r="H11" i="35" s="1"/>
  <c r="M58" i="35"/>
  <c r="V58" i="35" s="1"/>
  <c r="N58" i="35"/>
  <c r="W58" i="35" s="1"/>
  <c r="F58" i="27"/>
  <c r="O58" i="27" s="1"/>
  <c r="G58" i="27"/>
  <c r="P58" i="27" s="1"/>
  <c r="U28" i="35"/>
  <c r="X28" i="35" s="1"/>
  <c r="T28" i="35"/>
  <c r="W28" i="35" s="1"/>
  <c r="N28" i="27"/>
  <c r="Q28" i="27" s="1"/>
  <c r="M28" i="27"/>
  <c r="P28" i="27" s="1"/>
  <c r="N24" i="35"/>
  <c r="W24" i="35" s="1"/>
  <c r="G24" i="27"/>
  <c r="P24" i="27" s="1"/>
  <c r="P24" i="35"/>
  <c r="V24" i="35" s="1"/>
  <c r="I24" i="27"/>
  <c r="O24" i="27" s="1"/>
  <c r="S65" i="35"/>
  <c r="V65" i="35" s="1"/>
  <c r="L65" i="27"/>
  <c r="O65" i="27" s="1"/>
  <c r="T65" i="35"/>
  <c r="W65" i="35" s="1"/>
  <c r="M65" i="27"/>
  <c r="P65" i="27" s="1"/>
  <c r="S48" i="35"/>
  <c r="V48" i="35" s="1"/>
  <c r="Y48" i="35" s="1"/>
  <c r="L48" i="35" s="1"/>
  <c r="AE48" i="62" s="1"/>
  <c r="AF48" i="62" s="1"/>
  <c r="AH48" i="62" s="1"/>
  <c r="AJ48" i="62" s="1"/>
  <c r="L48" i="27"/>
  <c r="O48" i="27" s="1"/>
  <c r="R48" i="27" s="1"/>
  <c r="G48" i="35" s="1"/>
  <c r="H48" i="35" s="1"/>
  <c r="AC48" i="62" s="1"/>
  <c r="AD48" i="62" s="1"/>
  <c r="AG48" i="62" s="1"/>
  <c r="I46" i="27"/>
  <c r="O46" i="27" s="1"/>
  <c r="P46" i="35"/>
  <c r="V46" i="35" s="1"/>
  <c r="N46" i="35"/>
  <c r="W46" i="35" s="1"/>
  <c r="G46" i="27"/>
  <c r="P46" i="27" s="1"/>
  <c r="F16" i="27"/>
  <c r="O16" i="27" s="1"/>
  <c r="R16" i="27" s="1"/>
  <c r="G16" i="35" s="1"/>
  <c r="H16" i="35" s="1"/>
  <c r="AC16" i="62" s="1"/>
  <c r="AD16" i="62" s="1"/>
  <c r="AG16" i="62" s="1"/>
  <c r="M16" i="35"/>
  <c r="V16" i="35" s="1"/>
  <c r="Y16" i="35" s="1"/>
  <c r="L16" i="35" s="1"/>
  <c r="AE16" i="62" s="1"/>
  <c r="AF16" i="62" s="1"/>
  <c r="AH16" i="62" s="1"/>
  <c r="AJ16" i="62" s="1"/>
  <c r="F21" i="27"/>
  <c r="G21" i="27"/>
  <c r="P21" i="27" s="1"/>
  <c r="P21" i="35"/>
  <c r="M21" i="35"/>
  <c r="I21" i="27"/>
  <c r="N21" i="35"/>
  <c r="W21" i="35" s="1"/>
  <c r="I60" i="27"/>
  <c r="O60" i="27" s="1"/>
  <c r="N60" i="35"/>
  <c r="W60" i="35" s="1"/>
  <c r="G60" i="27"/>
  <c r="P60" i="27" s="1"/>
  <c r="P60" i="35"/>
  <c r="V60" i="35" s="1"/>
  <c r="M62" i="35"/>
  <c r="V62" i="35" s="1"/>
  <c r="Y62" i="35" s="1"/>
  <c r="F62" i="27"/>
  <c r="O62" i="27" s="1"/>
  <c r="G38" i="27"/>
  <c r="P38" i="35"/>
  <c r="V38" i="35" s="1"/>
  <c r="Q38" i="35"/>
  <c r="I38" i="27"/>
  <c r="O38" i="27" s="1"/>
  <c r="J38" i="27"/>
  <c r="N38" i="35"/>
  <c r="J31" i="27"/>
  <c r="M31" i="35"/>
  <c r="V31" i="35" s="1"/>
  <c r="F31" i="27"/>
  <c r="O31" i="27" s="1"/>
  <c r="Q31" i="35"/>
  <c r="W31" i="35" s="1"/>
  <c r="N41" i="35"/>
  <c r="W41" i="35" s="1"/>
  <c r="M41" i="35"/>
  <c r="V41" i="35" s="1"/>
  <c r="G41" i="27"/>
  <c r="P41" i="27" s="1"/>
  <c r="F41" i="27"/>
  <c r="O41" i="27" s="1"/>
  <c r="G57" i="27"/>
  <c r="P57" i="27" s="1"/>
  <c r="M57" i="35"/>
  <c r="V57" i="35" s="1"/>
  <c r="N57" i="35"/>
  <c r="W57" i="35" s="1"/>
  <c r="F57" i="27"/>
  <c r="O57" i="27" s="1"/>
  <c r="N27" i="35"/>
  <c r="W27" i="35" s="1"/>
  <c r="H27" i="27"/>
  <c r="Q27" i="27" s="1"/>
  <c r="G27" i="27"/>
  <c r="P27" i="27" s="1"/>
  <c r="O27" i="35"/>
  <c r="X27" i="35" s="1"/>
  <c r="S61" i="35"/>
  <c r="V61" i="35" s="1"/>
  <c r="Y61" i="35" s="1"/>
  <c r="L61" i="35" s="1"/>
  <c r="AE61" i="62" s="1"/>
  <c r="AF61" i="62" s="1"/>
  <c r="AH61" i="62" s="1"/>
  <c r="AJ61" i="62" s="1"/>
  <c r="L61" i="27"/>
  <c r="O61" i="27" s="1"/>
  <c r="R61" i="27" s="1"/>
  <c r="G61" i="35" s="1"/>
  <c r="H61" i="35" s="1"/>
  <c r="AC61" i="62" s="1"/>
  <c r="AD61" i="62" s="1"/>
  <c r="AG61" i="62" s="1"/>
  <c r="F33" i="27"/>
  <c r="O33" i="27" s="1"/>
  <c r="R33" i="27" s="1"/>
  <c r="G33" i="35" s="1"/>
  <c r="H33" i="35" s="1"/>
  <c r="M33" i="35"/>
  <c r="V33" i="35" s="1"/>
  <c r="Y33" i="35" s="1"/>
  <c r="L33" i="35" s="1"/>
  <c r="F53" i="27"/>
  <c r="O53" i="27" s="1"/>
  <c r="N53" i="35"/>
  <c r="W53" i="35" s="1"/>
  <c r="G53" i="27"/>
  <c r="P53" i="27" s="1"/>
  <c r="M53" i="35"/>
  <c r="V53" i="35" s="1"/>
  <c r="M52" i="35"/>
  <c r="V52" i="35" s="1"/>
  <c r="Y52" i="35" s="1"/>
  <c r="L52" i="35" s="1"/>
  <c r="AE52" i="62" s="1"/>
  <c r="AF52" i="62" s="1"/>
  <c r="AH52" i="62" s="1"/>
  <c r="AJ52" i="62" s="1"/>
  <c r="F52" i="27"/>
  <c r="O52" i="27" s="1"/>
  <c r="R52" i="27" s="1"/>
  <c r="G52" i="35" s="1"/>
  <c r="H52" i="35" s="1"/>
  <c r="AC52" i="62" s="1"/>
  <c r="AD52" i="62" s="1"/>
  <c r="AG52" i="62" s="1"/>
  <c r="S45" i="35"/>
  <c r="V45" i="35" s="1"/>
  <c r="Y45" i="35" s="1"/>
  <c r="L45" i="35" s="1"/>
  <c r="L45" i="27"/>
  <c r="O45" i="27" s="1"/>
  <c r="R45" i="27" s="1"/>
  <c r="G45" i="35" s="1"/>
  <c r="H45" i="35" s="1"/>
  <c r="M13" i="35"/>
  <c r="V13" i="35" s="1"/>
  <c r="Y13" i="35" s="1"/>
  <c r="L13" i="35" s="1"/>
  <c r="F13" i="27"/>
  <c r="O13" i="27" s="1"/>
  <c r="R13" i="27" s="1"/>
  <c r="G13" i="35" s="1"/>
  <c r="H13" i="35" s="1"/>
  <c r="L37" i="27"/>
  <c r="O37" i="27" s="1"/>
  <c r="R37" i="27" s="1"/>
  <c r="G37" i="35" s="1"/>
  <c r="H37" i="35" s="1"/>
  <c r="AC37" i="62" s="1"/>
  <c r="AD37" i="62" s="1"/>
  <c r="AG37" i="62" s="1"/>
  <c r="S37" i="35"/>
  <c r="V37" i="35" s="1"/>
  <c r="Y37" i="35" s="1"/>
  <c r="L37" i="35" s="1"/>
  <c r="AE37" i="62" s="1"/>
  <c r="AF37" i="62" s="1"/>
  <c r="AH37" i="62" s="1"/>
  <c r="AJ37" i="62" s="1"/>
  <c r="M39" i="35"/>
  <c r="V39" i="35" s="1"/>
  <c r="N39" i="35"/>
  <c r="W39" i="35" s="1"/>
  <c r="F39" i="27"/>
  <c r="O39" i="27" s="1"/>
  <c r="G39" i="27"/>
  <c r="P39" i="27" s="1"/>
  <c r="M19" i="35"/>
  <c r="V19" i="35" s="1"/>
  <c r="Y19" i="35" s="1"/>
  <c r="L19" i="35" s="1"/>
  <c r="AE19" i="62" s="1"/>
  <c r="AF19" i="62" s="1"/>
  <c r="AH19" i="62" s="1"/>
  <c r="AJ19" i="62" s="1"/>
  <c r="F19" i="27"/>
  <c r="O19" i="27" s="1"/>
  <c r="R19" i="27" s="1"/>
  <c r="G19" i="35" s="1"/>
  <c r="H19" i="35" s="1"/>
  <c r="AC19" i="62" s="1"/>
  <c r="AD19" i="62" s="1"/>
  <c r="AG19" i="62" s="1"/>
  <c r="T63" i="35"/>
  <c r="W63" i="35" s="1"/>
  <c r="Y63" i="35" s="1"/>
  <c r="L63" i="35" s="1"/>
  <c r="AE63" i="62" s="1"/>
  <c r="AF63" i="62" s="1"/>
  <c r="AH63" i="62" s="1"/>
  <c r="AJ63" i="62" s="1"/>
  <c r="M63" i="27"/>
  <c r="P63" i="27" s="1"/>
  <c r="G43" i="27"/>
  <c r="P43" i="27" s="1"/>
  <c r="R43" i="27" s="1"/>
  <c r="G43" i="35" s="1"/>
  <c r="H43" i="35" s="1"/>
  <c r="AC43" i="62" s="1"/>
  <c r="AD43" i="62" s="1"/>
  <c r="AG43" i="62" s="1"/>
  <c r="N43" i="35"/>
  <c r="W43" i="35" s="1"/>
  <c r="Y43" i="35" s="1"/>
  <c r="L43" i="35" s="1"/>
  <c r="AE43" i="62" s="1"/>
  <c r="AF43" i="62" s="1"/>
  <c r="AH43" i="62" s="1"/>
  <c r="AJ43" i="62" s="1"/>
  <c r="T32" i="35"/>
  <c r="W32" i="35" s="1"/>
  <c r="Y32" i="35" s="1"/>
  <c r="L32" i="35" s="1"/>
  <c r="AE32" i="62" s="1"/>
  <c r="AF32" i="62" s="1"/>
  <c r="AH32" i="62" s="1"/>
  <c r="AJ32" i="62" s="1"/>
  <c r="M32" i="27"/>
  <c r="P32" i="27" s="1"/>
  <c r="R32" i="27" s="1"/>
  <c r="G32" i="35" s="1"/>
  <c r="H32" i="35" s="1"/>
  <c r="AC32" i="62" s="1"/>
  <c r="AD32" i="62" s="1"/>
  <c r="AG32" i="62" s="1"/>
  <c r="N36" i="35"/>
  <c r="W36" i="35" s="1"/>
  <c r="Y36" i="35" s="1"/>
  <c r="L36" i="35" s="1"/>
  <c r="AE36" i="62" s="1"/>
  <c r="AF36" i="62" s="1"/>
  <c r="AH36" i="62" s="1"/>
  <c r="AJ36" i="62" s="1"/>
  <c r="G36" i="27"/>
  <c r="P36" i="27" s="1"/>
  <c r="R36" i="27" s="1"/>
  <c r="G36" i="35" s="1"/>
  <c r="H36" i="35" s="1"/>
  <c r="AC36" i="62" s="1"/>
  <c r="AD36" i="62" s="1"/>
  <c r="AG36" i="62" s="1"/>
  <c r="F11" i="26"/>
  <c r="O11" i="26" s="1"/>
  <c r="M11" i="34"/>
  <c r="V11" i="34" s="1"/>
  <c r="G11" i="26"/>
  <c r="P11" i="26" s="1"/>
  <c r="N11" i="34"/>
  <c r="W11" i="34" s="1"/>
  <c r="M7" i="34"/>
  <c r="V7" i="34" s="1"/>
  <c r="F7" i="26"/>
  <c r="O7" i="26" s="1"/>
  <c r="R7" i="26" s="1"/>
  <c r="F6" i="26"/>
  <c r="O6" i="26" s="1"/>
  <c r="M6" i="34"/>
  <c r="V6" i="34" s="1"/>
  <c r="Y6" i="34" s="1"/>
  <c r="L6" i="34" s="1"/>
  <c r="AE6" i="61" s="1"/>
  <c r="N15" i="34"/>
  <c r="W15" i="34" s="1"/>
  <c r="Y15" i="34" s="1"/>
  <c r="L15" i="34" s="1"/>
  <c r="AE15" i="61" s="1"/>
  <c r="AF15" i="61" s="1"/>
  <c r="AH15" i="61" s="1"/>
  <c r="AJ15" i="61" s="1"/>
  <c r="G15" i="26"/>
  <c r="P15" i="26" s="1"/>
  <c r="R15" i="26" s="1"/>
  <c r="G15" i="34" s="1"/>
  <c r="H15" i="34" s="1"/>
  <c r="AC15" i="61" s="1"/>
  <c r="AD15" i="61" s="1"/>
  <c r="AG15" i="61" s="1"/>
  <c r="N9" i="34"/>
  <c r="W9" i="34" s="1"/>
  <c r="G9" i="26"/>
  <c r="P9" i="26" s="1"/>
  <c r="G10" i="26"/>
  <c r="P10" i="26" s="1"/>
  <c r="R10" i="26" s="1"/>
  <c r="G10" i="34" s="1"/>
  <c r="H10" i="34" s="1"/>
  <c r="AC10" i="61" s="1"/>
  <c r="AD10" i="61" s="1"/>
  <c r="AG10" i="61" s="1"/>
  <c r="N10" i="34"/>
  <c r="W10" i="34" s="1"/>
  <c r="Y10" i="34" s="1"/>
  <c r="L10" i="34" s="1"/>
  <c r="AE10" i="61" s="1"/>
  <c r="AF10" i="61" s="1"/>
  <c r="AH10" i="61" s="1"/>
  <c r="AJ10" i="61" s="1"/>
  <c r="M12" i="34"/>
  <c r="V12" i="34" s="1"/>
  <c r="G12" i="26"/>
  <c r="P12" i="26" s="1"/>
  <c r="N12" i="34"/>
  <c r="W12" i="34" s="1"/>
  <c r="F12" i="26"/>
  <c r="O12" i="26" s="1"/>
  <c r="F8" i="26"/>
  <c r="O8" i="26" s="1"/>
  <c r="R8" i="26" s="1"/>
  <c r="G8" i="34" s="1"/>
  <c r="H8" i="34" s="1"/>
  <c r="AC8" i="61" s="1"/>
  <c r="AD8" i="61" s="1"/>
  <c r="AG8" i="61" s="1"/>
  <c r="M8" i="34"/>
  <c r="V8" i="34" s="1"/>
  <c r="M14" i="34"/>
  <c r="V14" i="34" s="1"/>
  <c r="Y14" i="34" s="1"/>
  <c r="L14" i="34" s="1"/>
  <c r="AE14" i="61" s="1"/>
  <c r="AF14" i="61" s="1"/>
  <c r="AH14" i="61" s="1"/>
  <c r="AJ14" i="61" s="1"/>
  <c r="F14" i="26"/>
  <c r="O14" i="26" s="1"/>
  <c r="R14" i="26" s="1"/>
  <c r="G14" i="34" s="1"/>
  <c r="H14" i="34" s="1"/>
  <c r="AC14" i="61" s="1"/>
  <c r="AD14" i="61" s="1"/>
  <c r="AG14" i="61" s="1"/>
  <c r="G13" i="26"/>
  <c r="P13" i="26" s="1"/>
  <c r="F13" i="26"/>
  <c r="O13" i="26" s="1"/>
  <c r="N13" i="34"/>
  <c r="W13" i="34" s="1"/>
  <c r="M13" i="34"/>
  <c r="V13" i="34" s="1"/>
  <c r="N13" i="39"/>
  <c r="W13" i="39" s="1"/>
  <c r="Y13" i="39" s="1"/>
  <c r="L13" i="39" s="1"/>
  <c r="AE13" i="60" s="1"/>
  <c r="AF13" i="60" s="1"/>
  <c r="AH13" i="60" s="1"/>
  <c r="AJ13" i="60" s="1"/>
  <c r="G13" i="25"/>
  <c r="P13" i="25" s="1"/>
  <c r="R13" i="25" s="1"/>
  <c r="G13" i="39" s="1"/>
  <c r="H13" i="39" s="1"/>
  <c r="AC13" i="60" s="1"/>
  <c r="AD13" i="60" s="1"/>
  <c r="AG13" i="60" s="1"/>
  <c r="F19" i="25"/>
  <c r="O19" i="25" s="1"/>
  <c r="G19" i="25"/>
  <c r="P19" i="25" s="1"/>
  <c r="M19" i="39"/>
  <c r="V19" i="39" s="1"/>
  <c r="N19" i="39"/>
  <c r="W19" i="39" s="1"/>
  <c r="F18" i="25"/>
  <c r="O18" i="25" s="1"/>
  <c r="R18" i="25" s="1"/>
  <c r="G18" i="39" s="1"/>
  <c r="H18" i="39" s="1"/>
  <c r="AC18" i="60" s="1"/>
  <c r="AD18" i="60" s="1"/>
  <c r="AG18" i="60" s="1"/>
  <c r="M18" i="39"/>
  <c r="V18" i="39" s="1"/>
  <c r="Y18" i="39" s="1"/>
  <c r="L18" i="39" s="1"/>
  <c r="AE18" i="60" s="1"/>
  <c r="AF18" i="60" s="1"/>
  <c r="AH18" i="60" s="1"/>
  <c r="AJ18" i="60" s="1"/>
  <c r="G9" i="25"/>
  <c r="P9" i="25" s="1"/>
  <c r="M9" i="39"/>
  <c r="V9" i="39" s="1"/>
  <c r="F9" i="25"/>
  <c r="O9" i="25" s="1"/>
  <c r="N9" i="39"/>
  <c r="W9" i="39" s="1"/>
  <c r="F16" i="25"/>
  <c r="O16" i="25" s="1"/>
  <c r="R16" i="25" s="1"/>
  <c r="G16" i="39" s="1"/>
  <c r="H16" i="39" s="1"/>
  <c r="AC16" i="60" s="1"/>
  <c r="AD16" i="60" s="1"/>
  <c r="AG16" i="60" s="1"/>
  <c r="M16" i="39"/>
  <c r="V16" i="39" s="1"/>
  <c r="Y16" i="39" s="1"/>
  <c r="L16" i="39" s="1"/>
  <c r="AE16" i="60" s="1"/>
  <c r="AF16" i="60" s="1"/>
  <c r="AH16" i="60" s="1"/>
  <c r="AJ16" i="60" s="1"/>
  <c r="M7" i="39"/>
  <c r="V7" i="39" s="1"/>
  <c r="Y7" i="39" s="1"/>
  <c r="L7" i="39" s="1"/>
  <c r="AE7" i="60" s="1"/>
  <c r="AF7" i="60" s="1"/>
  <c r="AH7" i="60" s="1"/>
  <c r="AJ7" i="60" s="1"/>
  <c r="F7" i="25"/>
  <c r="O7" i="25" s="1"/>
  <c r="R7" i="25" s="1"/>
  <c r="M23" i="39"/>
  <c r="V23" i="39" s="1"/>
  <c r="N23" i="39"/>
  <c r="W23" i="39" s="1"/>
  <c r="G23" i="25"/>
  <c r="P23" i="25" s="1"/>
  <c r="F23" i="25"/>
  <c r="O23" i="25" s="1"/>
  <c r="S10" i="39"/>
  <c r="V10" i="39" s="1"/>
  <c r="Y10" i="39" s="1"/>
  <c r="L10" i="25"/>
  <c r="O10" i="25" s="1"/>
  <c r="R10" i="25" s="1"/>
  <c r="M15" i="39"/>
  <c r="V15" i="39" s="1"/>
  <c r="Q15" i="39"/>
  <c r="W15" i="39" s="1"/>
  <c r="F15" i="25"/>
  <c r="O15" i="25" s="1"/>
  <c r="J15" i="25"/>
  <c r="P15" i="25" s="1"/>
  <c r="M14" i="25"/>
  <c r="P14" i="25" s="1"/>
  <c r="R14" i="25" s="1"/>
  <c r="G14" i="39" s="1"/>
  <c r="H14" i="39" s="1"/>
  <c r="AC14" i="60" s="1"/>
  <c r="AD14" i="60" s="1"/>
  <c r="AG14" i="60" s="1"/>
  <c r="T14" i="39"/>
  <c r="W14" i="39" s="1"/>
  <c r="Y14" i="39" s="1"/>
  <c r="L14" i="39" s="1"/>
  <c r="AE14" i="60" s="1"/>
  <c r="AF14" i="60" s="1"/>
  <c r="AH14" i="60" s="1"/>
  <c r="AJ14" i="60" s="1"/>
  <c r="I11" i="25"/>
  <c r="O11" i="25" s="1"/>
  <c r="P11" i="39"/>
  <c r="V11" i="39" s="1"/>
  <c r="G11" i="25"/>
  <c r="P11" i="25" s="1"/>
  <c r="N11" i="39"/>
  <c r="W11" i="39" s="1"/>
  <c r="F12" i="25"/>
  <c r="O12" i="25" s="1"/>
  <c r="R12" i="25" s="1"/>
  <c r="M12" i="39"/>
  <c r="V12" i="39" s="1"/>
  <c r="Y12" i="39" s="1"/>
  <c r="L12" i="39" s="1"/>
  <c r="S8" i="39"/>
  <c r="V8" i="39" s="1"/>
  <c r="Y8" i="39" s="1"/>
  <c r="L8" i="25"/>
  <c r="O8" i="25" s="1"/>
  <c r="R8" i="25" s="1"/>
  <c r="M20" i="39"/>
  <c r="V20" i="39" s="1"/>
  <c r="Y20" i="39" s="1"/>
  <c r="L20" i="39" s="1"/>
  <c r="AE20" i="60" s="1"/>
  <c r="AF20" i="60" s="1"/>
  <c r="AH20" i="60" s="1"/>
  <c r="AJ20" i="60" s="1"/>
  <c r="F20" i="25"/>
  <c r="O20" i="25" s="1"/>
  <c r="R20" i="25" s="1"/>
  <c r="G20" i="39" s="1"/>
  <c r="H20" i="39" s="1"/>
  <c r="AC20" i="60" s="1"/>
  <c r="AD20" i="60" s="1"/>
  <c r="AG20" i="60" s="1"/>
  <c r="G17" i="25"/>
  <c r="P17" i="25" s="1"/>
  <c r="R17" i="25" s="1"/>
  <c r="G17" i="39" s="1"/>
  <c r="H17" i="39" s="1"/>
  <c r="AC17" i="60" s="1"/>
  <c r="AD17" i="60" s="1"/>
  <c r="AG17" i="60" s="1"/>
  <c r="N17" i="39"/>
  <c r="W17" i="39" s="1"/>
  <c r="Y17" i="39" s="1"/>
  <c r="L17" i="39" s="1"/>
  <c r="AE17" i="60" s="1"/>
  <c r="AF17" i="60" s="1"/>
  <c r="AH17" i="60" s="1"/>
  <c r="AJ17" i="60" s="1"/>
  <c r="M21" i="39"/>
  <c r="V21" i="39" s="1"/>
  <c r="G21" i="25"/>
  <c r="P21" i="25" s="1"/>
  <c r="N21" i="39"/>
  <c r="W21" i="39" s="1"/>
  <c r="F21" i="25"/>
  <c r="O21" i="25" s="1"/>
  <c r="F6" i="25"/>
  <c r="P6" i="39"/>
  <c r="M6" i="39"/>
  <c r="I6" i="25"/>
  <c r="M42" i="43"/>
  <c r="V42" i="43" s="1"/>
  <c r="Y42" i="43" s="1"/>
  <c r="L42" i="43" s="1"/>
  <c r="AE42" i="59" s="1"/>
  <c r="AF42" i="59" s="1"/>
  <c r="AH42" i="59" s="1"/>
  <c r="AJ42" i="59" s="1"/>
  <c r="F42" i="24"/>
  <c r="O42" i="24" s="1"/>
  <c r="R42" i="24" s="1"/>
  <c r="G42" i="43" s="1"/>
  <c r="H42" i="43" s="1"/>
  <c r="AC42" i="59" s="1"/>
  <c r="AD42" i="59" s="1"/>
  <c r="AG42" i="59" s="1"/>
  <c r="S16" i="43"/>
  <c r="V16" i="43" s="1"/>
  <c r="Y16" i="43" s="1"/>
  <c r="L16" i="24"/>
  <c r="O16" i="24" s="1"/>
  <c r="R16" i="24" s="1"/>
  <c r="F13" i="24"/>
  <c r="M13" i="43"/>
  <c r="P13" i="43"/>
  <c r="I13" i="24"/>
  <c r="M9" i="43"/>
  <c r="V9" i="43" s="1"/>
  <c r="Y9" i="43" s="1"/>
  <c r="L9" i="43" s="1"/>
  <c r="AE9" i="59" s="1"/>
  <c r="AF9" i="59" s="1"/>
  <c r="AH9" i="59" s="1"/>
  <c r="AJ9" i="59" s="1"/>
  <c r="F9" i="24"/>
  <c r="O9" i="24" s="1"/>
  <c r="R9" i="24" s="1"/>
  <c r="G9" i="43" s="1"/>
  <c r="H9" i="43" s="1"/>
  <c r="AC9" i="59" s="1"/>
  <c r="AD9" i="59" s="1"/>
  <c r="AG9" i="59" s="1"/>
  <c r="F22" i="24"/>
  <c r="O22" i="24" s="1"/>
  <c r="R22" i="24" s="1"/>
  <c r="G22" i="43" s="1"/>
  <c r="H22" i="43" s="1"/>
  <c r="AC22" i="59" s="1"/>
  <c r="AD22" i="59" s="1"/>
  <c r="AG22" i="59" s="1"/>
  <c r="M22" i="43"/>
  <c r="V22" i="43" s="1"/>
  <c r="Y22" i="43" s="1"/>
  <c r="L22" i="43" s="1"/>
  <c r="AE22" i="59" s="1"/>
  <c r="AF22" i="59" s="1"/>
  <c r="AH22" i="59" s="1"/>
  <c r="AJ22" i="59" s="1"/>
  <c r="M10" i="43"/>
  <c r="V10" i="43" s="1"/>
  <c r="Y10" i="43" s="1"/>
  <c r="L10" i="43" s="1"/>
  <c r="AE10" i="59" s="1"/>
  <c r="AF10" i="59" s="1"/>
  <c r="AH10" i="59" s="1"/>
  <c r="AJ10" i="59" s="1"/>
  <c r="F10" i="24"/>
  <c r="O10" i="24" s="1"/>
  <c r="R10" i="24" s="1"/>
  <c r="G10" i="43" s="1"/>
  <c r="H10" i="43" s="1"/>
  <c r="AC10" i="59" s="1"/>
  <c r="AD10" i="59" s="1"/>
  <c r="AG10" i="59" s="1"/>
  <c r="G37" i="24"/>
  <c r="P37" i="24" s="1"/>
  <c r="R37" i="24" s="1"/>
  <c r="G37" i="43" s="1"/>
  <c r="H37" i="43" s="1"/>
  <c r="AC37" i="59" s="1"/>
  <c r="AD37" i="59" s="1"/>
  <c r="AG37" i="59" s="1"/>
  <c r="N37" i="43"/>
  <c r="W37" i="43" s="1"/>
  <c r="Y37" i="43" s="1"/>
  <c r="L37" i="43" s="1"/>
  <c r="AE37" i="59" s="1"/>
  <c r="AF37" i="59" s="1"/>
  <c r="AH37" i="59" s="1"/>
  <c r="AJ37" i="59" s="1"/>
  <c r="M15" i="43"/>
  <c r="V15" i="43" s="1"/>
  <c r="Y15" i="43" s="1"/>
  <c r="L15" i="43" s="1"/>
  <c r="AE15" i="59" s="1"/>
  <c r="AF15" i="59" s="1"/>
  <c r="AH15" i="59" s="1"/>
  <c r="AJ15" i="59" s="1"/>
  <c r="F15" i="24"/>
  <c r="O15" i="24" s="1"/>
  <c r="R15" i="24" s="1"/>
  <c r="G15" i="43" s="1"/>
  <c r="H15" i="43" s="1"/>
  <c r="AC15" i="59" s="1"/>
  <c r="AD15" i="59" s="1"/>
  <c r="AG15" i="59" s="1"/>
  <c r="F40" i="24"/>
  <c r="O40" i="24" s="1"/>
  <c r="M40" i="43"/>
  <c r="V40" i="43" s="1"/>
  <c r="N40" i="43"/>
  <c r="W40" i="43" s="1"/>
  <c r="G40" i="24"/>
  <c r="P40" i="24" s="1"/>
  <c r="N43" i="43"/>
  <c r="W43" i="43" s="1"/>
  <c r="G43" i="24"/>
  <c r="P43" i="24" s="1"/>
  <c r="F43" i="24"/>
  <c r="O43" i="24" s="1"/>
  <c r="M43" i="43"/>
  <c r="V43" i="43" s="1"/>
  <c r="F12" i="24"/>
  <c r="O12" i="24" s="1"/>
  <c r="R12" i="24" s="1"/>
  <c r="G12" i="43" s="1"/>
  <c r="H12" i="43" s="1"/>
  <c r="AC12" i="59" s="1"/>
  <c r="AD12" i="59" s="1"/>
  <c r="AG12" i="59" s="1"/>
  <c r="M12" i="43"/>
  <c r="V12" i="43" s="1"/>
  <c r="Y12" i="43" s="1"/>
  <c r="L12" i="43" s="1"/>
  <c r="AE12" i="59" s="1"/>
  <c r="AF12" i="59" s="1"/>
  <c r="AH12" i="59" s="1"/>
  <c r="AJ12" i="59" s="1"/>
  <c r="G38" i="24"/>
  <c r="P38" i="24" s="1"/>
  <c r="M38" i="43"/>
  <c r="V38" i="43" s="1"/>
  <c r="N38" i="43"/>
  <c r="W38" i="43" s="1"/>
  <c r="F38" i="24"/>
  <c r="O38" i="24" s="1"/>
  <c r="F25" i="24"/>
  <c r="M25" i="43"/>
  <c r="V25" i="43" s="1"/>
  <c r="Y25" i="43" s="1"/>
  <c r="L25" i="43" s="1"/>
  <c r="G30" i="24"/>
  <c r="P30" i="24" s="1"/>
  <c r="R30" i="24" s="1"/>
  <c r="G30" i="43" s="1"/>
  <c r="H30" i="43" s="1"/>
  <c r="AC30" i="59" s="1"/>
  <c r="AD30" i="59" s="1"/>
  <c r="AG30" i="59" s="1"/>
  <c r="N30" i="43"/>
  <c r="W30" i="43" s="1"/>
  <c r="Y30" i="43" s="1"/>
  <c r="L30" i="43" s="1"/>
  <c r="AE30" i="59" s="1"/>
  <c r="AF30" i="59" s="1"/>
  <c r="AH30" i="59" s="1"/>
  <c r="AJ30" i="59" s="1"/>
  <c r="G36" i="24"/>
  <c r="P36" i="24" s="1"/>
  <c r="R36" i="24" s="1"/>
  <c r="G36" i="43" s="1"/>
  <c r="H36" i="43" s="1"/>
  <c r="AC36" i="59" s="1"/>
  <c r="AD36" i="59" s="1"/>
  <c r="AG36" i="59" s="1"/>
  <c r="N36" i="43"/>
  <c r="W36" i="43" s="1"/>
  <c r="Y36" i="43" s="1"/>
  <c r="L36" i="43" s="1"/>
  <c r="AE36" i="59" s="1"/>
  <c r="AF36" i="59" s="1"/>
  <c r="AH36" i="59" s="1"/>
  <c r="AJ36" i="59" s="1"/>
  <c r="M44" i="43"/>
  <c r="V44" i="43" s="1"/>
  <c r="Y44" i="43" s="1"/>
  <c r="L44" i="43" s="1"/>
  <c r="F44" i="24"/>
  <c r="O44" i="24" s="1"/>
  <c r="R44" i="24" s="1"/>
  <c r="G44" i="43" s="1"/>
  <c r="H44" i="43" s="1"/>
  <c r="M28" i="43"/>
  <c r="G28" i="24"/>
  <c r="P28" i="24" s="1"/>
  <c r="F28" i="24"/>
  <c r="O28" i="24" s="1"/>
  <c r="N28" i="43"/>
  <c r="W28" i="43" s="1"/>
  <c r="N33" i="43"/>
  <c r="W33" i="43" s="1"/>
  <c r="M33" i="43"/>
  <c r="V33" i="43" s="1"/>
  <c r="G33" i="24"/>
  <c r="P33" i="24" s="1"/>
  <c r="F33" i="24"/>
  <c r="O33" i="24" s="1"/>
  <c r="M19" i="43"/>
  <c r="V19" i="43" s="1"/>
  <c r="Y19" i="43" s="1"/>
  <c r="L19" i="43" s="1"/>
  <c r="F19" i="24"/>
  <c r="O19" i="24" s="1"/>
  <c r="R19" i="24" s="1"/>
  <c r="G19" i="43" s="1"/>
  <c r="H19" i="43" s="1"/>
  <c r="M24" i="43"/>
  <c r="V24" i="43" s="1"/>
  <c r="Y24" i="43" s="1"/>
  <c r="L24" i="43" s="1"/>
  <c r="AE24" i="59" s="1"/>
  <c r="AF24" i="59" s="1"/>
  <c r="AH24" i="59" s="1"/>
  <c r="AJ24" i="59" s="1"/>
  <c r="F24" i="24"/>
  <c r="O24" i="24" s="1"/>
  <c r="R24" i="24" s="1"/>
  <c r="G24" i="43" s="1"/>
  <c r="H24" i="43" s="1"/>
  <c r="AC24" i="59" s="1"/>
  <c r="AD24" i="59" s="1"/>
  <c r="AG24" i="59" s="1"/>
  <c r="I11" i="24"/>
  <c r="F11" i="24"/>
  <c r="M11" i="43"/>
  <c r="P11" i="43"/>
  <c r="N32" i="43"/>
  <c r="W32" i="43" s="1"/>
  <c r="Y32" i="43" s="1"/>
  <c r="L32" i="43" s="1"/>
  <c r="AE32" i="59" s="1"/>
  <c r="AF32" i="59" s="1"/>
  <c r="AH32" i="59" s="1"/>
  <c r="AJ32" i="59" s="1"/>
  <c r="G32" i="24"/>
  <c r="P32" i="24" s="1"/>
  <c r="R32" i="24" s="1"/>
  <c r="G32" i="43" s="1"/>
  <c r="H32" i="43" s="1"/>
  <c r="AC32" i="59" s="1"/>
  <c r="AD32" i="59" s="1"/>
  <c r="AG32" i="59" s="1"/>
  <c r="M17" i="43"/>
  <c r="V17" i="43" s="1"/>
  <c r="Y17" i="43" s="1"/>
  <c r="L17" i="43" s="1"/>
  <c r="AE17" i="59" s="1"/>
  <c r="AF17" i="59" s="1"/>
  <c r="AH17" i="59" s="1"/>
  <c r="AJ17" i="59" s="1"/>
  <c r="F17" i="24"/>
  <c r="O17" i="24" s="1"/>
  <c r="R17" i="24" s="1"/>
  <c r="G17" i="43" s="1"/>
  <c r="H17" i="43" s="1"/>
  <c r="AC17" i="59" s="1"/>
  <c r="AD17" i="59" s="1"/>
  <c r="AG17" i="59" s="1"/>
  <c r="G29" i="24"/>
  <c r="P29" i="24" s="1"/>
  <c r="R29" i="24" s="1"/>
  <c r="G29" i="43" s="1"/>
  <c r="H29" i="43" s="1"/>
  <c r="AC29" i="59" s="1"/>
  <c r="AD29" i="59" s="1"/>
  <c r="AG29" i="59" s="1"/>
  <c r="N29" i="43"/>
  <c r="W29" i="43" s="1"/>
  <c r="Y29" i="43" s="1"/>
  <c r="L29" i="43" s="1"/>
  <c r="AE29" i="59" s="1"/>
  <c r="AF29" i="59" s="1"/>
  <c r="AH29" i="59" s="1"/>
  <c r="AJ29" i="59" s="1"/>
  <c r="M20" i="43"/>
  <c r="V20" i="43" s="1"/>
  <c r="Y20" i="43" s="1"/>
  <c r="L20" i="43" s="1"/>
  <c r="F20" i="24"/>
  <c r="O20" i="24" s="1"/>
  <c r="R20" i="24" s="1"/>
  <c r="G20" i="43" s="1"/>
  <c r="H20" i="43" s="1"/>
  <c r="M18" i="43"/>
  <c r="V18" i="43" s="1"/>
  <c r="Y18" i="43" s="1"/>
  <c r="L18" i="43" s="1"/>
  <c r="F18" i="24"/>
  <c r="O18" i="24" s="1"/>
  <c r="R18" i="24" s="1"/>
  <c r="G18" i="43" s="1"/>
  <c r="F6" i="24"/>
  <c r="O6" i="24" s="1"/>
  <c r="R6" i="24" s="1"/>
  <c r="M6" i="43"/>
  <c r="V6" i="43" s="1"/>
  <c r="Y6" i="43" s="1"/>
  <c r="M7" i="43"/>
  <c r="V7" i="43" s="1"/>
  <c r="Y7" i="43" s="1"/>
  <c r="L7" i="43" s="1"/>
  <c r="AE7" i="59" s="1"/>
  <c r="F7" i="24"/>
  <c r="O7" i="24" s="1"/>
  <c r="R7" i="24" s="1"/>
  <c r="G7" i="43" s="1"/>
  <c r="H7" i="43" s="1"/>
  <c r="AC7" i="59" s="1"/>
  <c r="N35" i="43"/>
  <c r="W35" i="43" s="1"/>
  <c r="Y35" i="43" s="1"/>
  <c r="L35" i="43" s="1"/>
  <c r="AE35" i="59" s="1"/>
  <c r="AF35" i="59" s="1"/>
  <c r="AH35" i="59" s="1"/>
  <c r="AJ35" i="59" s="1"/>
  <c r="G35" i="24"/>
  <c r="P35" i="24" s="1"/>
  <c r="R35" i="24" s="1"/>
  <c r="G35" i="43" s="1"/>
  <c r="H35" i="43" s="1"/>
  <c r="AC35" i="59" s="1"/>
  <c r="AD35" i="59" s="1"/>
  <c r="AG35" i="59" s="1"/>
  <c r="M21" i="43"/>
  <c r="V21" i="43" s="1"/>
  <c r="Y21" i="43" s="1"/>
  <c r="L21" i="43" s="1"/>
  <c r="F21" i="24"/>
  <c r="O21" i="24" s="1"/>
  <c r="R21" i="24" s="1"/>
  <c r="G21" i="43" s="1"/>
  <c r="H21" i="43" s="1"/>
  <c r="S27" i="43"/>
  <c r="V27" i="43" s="1"/>
  <c r="Y27" i="43" s="1"/>
  <c r="L27" i="24"/>
  <c r="O27" i="24" s="1"/>
  <c r="R27" i="24" s="1"/>
  <c r="M8" i="43"/>
  <c r="V8" i="43" s="1"/>
  <c r="Y8" i="43" s="1"/>
  <c r="L8" i="43" s="1"/>
  <c r="F8" i="24"/>
  <c r="O8" i="24" s="1"/>
  <c r="R8" i="24" s="1"/>
  <c r="G8" i="43" s="1"/>
  <c r="H8" i="43" s="1"/>
  <c r="F47" i="24"/>
  <c r="O47" i="24" s="1"/>
  <c r="R47" i="24" s="1"/>
  <c r="G47" i="43" s="1"/>
  <c r="H47" i="43" s="1"/>
  <c r="AC47" i="59" s="1"/>
  <c r="AD47" i="59" s="1"/>
  <c r="AG47" i="59" s="1"/>
  <c r="M47" i="43"/>
  <c r="V47" i="43" s="1"/>
  <c r="Y47" i="43" s="1"/>
  <c r="L47" i="43" s="1"/>
  <c r="AE47" i="59" s="1"/>
  <c r="AF47" i="59" s="1"/>
  <c r="AH47" i="59" s="1"/>
  <c r="AJ47" i="59" s="1"/>
  <c r="G34" i="24"/>
  <c r="P34" i="24" s="1"/>
  <c r="R34" i="24" s="1"/>
  <c r="G34" i="43" s="1"/>
  <c r="H34" i="43" s="1"/>
  <c r="AC34" i="59" s="1"/>
  <c r="AD34" i="59" s="1"/>
  <c r="AG34" i="59" s="1"/>
  <c r="N34" i="43"/>
  <c r="W34" i="43" s="1"/>
  <c r="Y34" i="43" s="1"/>
  <c r="L34" i="43" s="1"/>
  <c r="AE34" i="59" s="1"/>
  <c r="AF34" i="59" s="1"/>
  <c r="AH34" i="59" s="1"/>
  <c r="AJ34" i="59" s="1"/>
  <c r="M41" i="43"/>
  <c r="V41" i="43" s="1"/>
  <c r="N41" i="43"/>
  <c r="W41" i="43" s="1"/>
  <c r="G41" i="24"/>
  <c r="P41" i="24" s="1"/>
  <c r="F41" i="24"/>
  <c r="O41" i="24" s="1"/>
  <c r="F26" i="24"/>
  <c r="M26" i="43"/>
  <c r="I26" i="24"/>
  <c r="P26" i="43"/>
  <c r="N46" i="43"/>
  <c r="W46" i="43" s="1"/>
  <c r="Y46" i="43" s="1"/>
  <c r="L46" i="43" s="1"/>
  <c r="AE46" i="59" s="1"/>
  <c r="AF46" i="59" s="1"/>
  <c r="AH46" i="59" s="1"/>
  <c r="AJ46" i="59" s="1"/>
  <c r="G46" i="24"/>
  <c r="P46" i="24" s="1"/>
  <c r="R46" i="24" s="1"/>
  <c r="G46" i="43" s="1"/>
  <c r="H46" i="43" s="1"/>
  <c r="AC46" i="59" s="1"/>
  <c r="AD46" i="59" s="1"/>
  <c r="AG46" i="59" s="1"/>
  <c r="G31" i="24"/>
  <c r="P31" i="24" s="1"/>
  <c r="R31" i="24" s="1"/>
  <c r="G31" i="43" s="1"/>
  <c r="H31" i="43" s="1"/>
  <c r="AC31" i="59" s="1"/>
  <c r="AD31" i="59" s="1"/>
  <c r="AG31" i="59" s="1"/>
  <c r="N31" i="43"/>
  <c r="W31" i="43" s="1"/>
  <c r="Y31" i="43" s="1"/>
  <c r="L31" i="43" s="1"/>
  <c r="AE31" i="59" s="1"/>
  <c r="AF31" i="59" s="1"/>
  <c r="AH31" i="59" s="1"/>
  <c r="AJ31" i="59" s="1"/>
  <c r="G45" i="24"/>
  <c r="P45" i="24" s="1"/>
  <c r="R45" i="24" s="1"/>
  <c r="G45" i="43" s="1"/>
  <c r="H45" i="43" s="1"/>
  <c r="AC45" i="59" s="1"/>
  <c r="AD45" i="59" s="1"/>
  <c r="AG45" i="59" s="1"/>
  <c r="N45" i="43"/>
  <c r="W45" i="43" s="1"/>
  <c r="Y45" i="43" s="1"/>
  <c r="L45" i="43" s="1"/>
  <c r="AE45" i="59" s="1"/>
  <c r="AF45" i="59" s="1"/>
  <c r="AH45" i="59" s="1"/>
  <c r="AJ45" i="59" s="1"/>
  <c r="M23" i="43"/>
  <c r="V23" i="43" s="1"/>
  <c r="Y23" i="43" s="1"/>
  <c r="L23" i="43" s="1"/>
  <c r="AE23" i="59" s="1"/>
  <c r="AF23" i="59" s="1"/>
  <c r="AH23" i="59" s="1"/>
  <c r="AJ23" i="59" s="1"/>
  <c r="F23" i="24"/>
  <c r="O23" i="24" s="1"/>
  <c r="R23" i="24" s="1"/>
  <c r="G23" i="43" s="1"/>
  <c r="H23" i="43" s="1"/>
  <c r="AC23" i="59" s="1"/>
  <c r="AD23" i="59" s="1"/>
  <c r="AG23" i="59" s="1"/>
  <c r="N39" i="43"/>
  <c r="W39" i="43" s="1"/>
  <c r="Y39" i="43" s="1"/>
  <c r="L39" i="43" s="1"/>
  <c r="AE39" i="59" s="1"/>
  <c r="AF39" i="59" s="1"/>
  <c r="AH39" i="59" s="1"/>
  <c r="AJ39" i="59" s="1"/>
  <c r="G39" i="24"/>
  <c r="P39" i="24" s="1"/>
  <c r="R39" i="24" s="1"/>
  <c r="G39" i="43" s="1"/>
  <c r="H39" i="43" s="1"/>
  <c r="AC39" i="59" s="1"/>
  <c r="AD39" i="59" s="1"/>
  <c r="AG39" i="59" s="1"/>
  <c r="M71" i="38"/>
  <c r="V71" i="38" s="1"/>
  <c r="G71" i="22"/>
  <c r="P71" i="22" s="1"/>
  <c r="N71" i="38"/>
  <c r="W71" i="38" s="1"/>
  <c r="F71" i="22"/>
  <c r="O71" i="22" s="1"/>
  <c r="G97" i="22"/>
  <c r="P97" i="22" s="1"/>
  <c r="P97" i="38"/>
  <c r="M97" i="38"/>
  <c r="F97" i="22"/>
  <c r="I97" i="22"/>
  <c r="N97" i="38"/>
  <c r="W97" i="38" s="1"/>
  <c r="N55" i="38"/>
  <c r="W55" i="38" s="1"/>
  <c r="Y55" i="38" s="1"/>
  <c r="L55" i="38" s="1"/>
  <c r="AE55" i="57" s="1"/>
  <c r="AF55" i="57" s="1"/>
  <c r="AH55" i="57" s="1"/>
  <c r="AJ55" i="57" s="1"/>
  <c r="G55" i="22"/>
  <c r="P55" i="22" s="1"/>
  <c r="R55" i="22" s="1"/>
  <c r="G55" i="38" s="1"/>
  <c r="H55" i="38" s="1"/>
  <c r="AC55" i="57" s="1"/>
  <c r="AD55" i="57" s="1"/>
  <c r="AG55" i="57" s="1"/>
  <c r="G56" i="22"/>
  <c r="P56" i="22" s="1"/>
  <c r="N56" i="38"/>
  <c r="W56" i="38" s="1"/>
  <c r="M61" i="38"/>
  <c r="V61" i="38" s="1"/>
  <c r="Y61" i="38" s="1"/>
  <c r="L61" i="38" s="1"/>
  <c r="AE61" i="57" s="1"/>
  <c r="AF61" i="57" s="1"/>
  <c r="AH61" i="57" s="1"/>
  <c r="AJ61" i="57" s="1"/>
  <c r="F61" i="22"/>
  <c r="O61" i="22" s="1"/>
  <c r="R61" i="22" s="1"/>
  <c r="G61" i="38" s="1"/>
  <c r="G66" i="22"/>
  <c r="P66" i="22" s="1"/>
  <c r="R66" i="22" s="1"/>
  <c r="G66" i="38" s="1"/>
  <c r="H66" i="38" s="1"/>
  <c r="AC66" i="57" s="1"/>
  <c r="AD66" i="57" s="1"/>
  <c r="AG66" i="57" s="1"/>
  <c r="N66" i="38"/>
  <c r="W66" i="38" s="1"/>
  <c r="Y66" i="38" s="1"/>
  <c r="L66" i="38" s="1"/>
  <c r="AE66" i="57" s="1"/>
  <c r="AF66" i="57" s="1"/>
  <c r="AH66" i="57" s="1"/>
  <c r="AJ66" i="57" s="1"/>
  <c r="T47" i="38"/>
  <c r="W47" i="38" s="1"/>
  <c r="Y47" i="38" s="1"/>
  <c r="L47" i="38" s="1"/>
  <c r="AE47" i="57" s="1"/>
  <c r="AF47" i="57" s="1"/>
  <c r="AH47" i="57" s="1"/>
  <c r="AJ47" i="57" s="1"/>
  <c r="M47" i="22"/>
  <c r="P47" i="22" s="1"/>
  <c r="F10" i="22"/>
  <c r="O10" i="22" s="1"/>
  <c r="R10" i="22" s="1"/>
  <c r="G10" i="38" s="1"/>
  <c r="H10" i="38" s="1"/>
  <c r="AC10" i="57" s="1"/>
  <c r="AD10" i="57" s="1"/>
  <c r="AG10" i="57" s="1"/>
  <c r="M10" i="38"/>
  <c r="V10" i="38" s="1"/>
  <c r="Y10" i="38" s="1"/>
  <c r="L10" i="38" s="1"/>
  <c r="AE10" i="57" s="1"/>
  <c r="AF10" i="57" s="1"/>
  <c r="AH10" i="57" s="1"/>
  <c r="AJ10" i="57" s="1"/>
  <c r="F34" i="22"/>
  <c r="O34" i="22" s="1"/>
  <c r="R34" i="22" s="1"/>
  <c r="G34" i="38" s="1"/>
  <c r="H34" i="38" s="1"/>
  <c r="M34" i="38"/>
  <c r="V34" i="38" s="1"/>
  <c r="Y34" i="38" s="1"/>
  <c r="L34" i="38" s="1"/>
  <c r="M60" i="22"/>
  <c r="P60" i="22" s="1"/>
  <c r="R60" i="22" s="1"/>
  <c r="G60" i="38" s="1"/>
  <c r="T60" i="38"/>
  <c r="W60" i="38" s="1"/>
  <c r="Y60" i="38" s="1"/>
  <c r="L60" i="38" s="1"/>
  <c r="AE60" i="57" s="1"/>
  <c r="AF60" i="57" s="1"/>
  <c r="AH60" i="57" s="1"/>
  <c r="AJ60" i="57" s="1"/>
  <c r="M87" i="38"/>
  <c r="V87" i="38" s="1"/>
  <c r="F87" i="22"/>
  <c r="O87" i="22" s="1"/>
  <c r="G87" i="22"/>
  <c r="P87" i="22" s="1"/>
  <c r="N87" i="38"/>
  <c r="W87" i="38" s="1"/>
  <c r="M39" i="38"/>
  <c r="F39" i="22"/>
  <c r="G68" i="22"/>
  <c r="P68" i="22" s="1"/>
  <c r="F68" i="22"/>
  <c r="O68" i="22" s="1"/>
  <c r="N68" i="38"/>
  <c r="W68" i="38" s="1"/>
  <c r="M68" i="38"/>
  <c r="V68" i="38" s="1"/>
  <c r="M24" i="38"/>
  <c r="V24" i="38" s="1"/>
  <c r="Y24" i="38" s="1"/>
  <c r="L24" i="38" s="1"/>
  <c r="AE24" i="57" s="1"/>
  <c r="AF24" i="57" s="1"/>
  <c r="AH24" i="57" s="1"/>
  <c r="AJ24" i="57" s="1"/>
  <c r="F24" i="22"/>
  <c r="O24" i="22" s="1"/>
  <c r="R24" i="22" s="1"/>
  <c r="G24" i="38" s="1"/>
  <c r="L83" i="22"/>
  <c r="O83" i="22" s="1"/>
  <c r="R83" i="22" s="1"/>
  <c r="G83" i="38" s="1"/>
  <c r="S83" i="38"/>
  <c r="V83" i="38" s="1"/>
  <c r="Y83" i="38" s="1"/>
  <c r="L83" i="38" s="1"/>
  <c r="AE83" i="57" s="1"/>
  <c r="AF83" i="57" s="1"/>
  <c r="AH83" i="57" s="1"/>
  <c r="AJ83" i="57" s="1"/>
  <c r="L81" i="22"/>
  <c r="T81" i="38"/>
  <c r="S81" i="38"/>
  <c r="M81" i="22"/>
  <c r="F29" i="22"/>
  <c r="O29" i="22" s="1"/>
  <c r="R29" i="22" s="1"/>
  <c r="G29" i="38" s="1"/>
  <c r="M29" i="38"/>
  <c r="V29" i="38" s="1"/>
  <c r="Y29" i="38" s="1"/>
  <c r="L29" i="38" s="1"/>
  <c r="P90" i="38"/>
  <c r="V90" i="38" s="1"/>
  <c r="N90" i="38"/>
  <c r="W90" i="38" s="1"/>
  <c r="G90" i="22"/>
  <c r="P90" i="22" s="1"/>
  <c r="I90" i="22"/>
  <c r="O90" i="22" s="1"/>
  <c r="G45" i="22"/>
  <c r="P45" i="22" s="1"/>
  <c r="R45" i="22" s="1"/>
  <c r="G45" i="38" s="1"/>
  <c r="N45" i="38"/>
  <c r="W45" i="38" s="1"/>
  <c r="Y45" i="38" s="1"/>
  <c r="L45" i="38" s="1"/>
  <c r="AE45" i="57" s="1"/>
  <c r="AF45" i="57" s="1"/>
  <c r="AH45" i="57" s="1"/>
  <c r="AJ45" i="57" s="1"/>
  <c r="P101" i="38"/>
  <c r="F101" i="22"/>
  <c r="G101" i="22"/>
  <c r="P101" i="22" s="1"/>
  <c r="M101" i="38"/>
  <c r="N101" i="38"/>
  <c r="W101" i="38" s="1"/>
  <c r="I101" i="22"/>
  <c r="M15" i="38"/>
  <c r="V15" i="38" s="1"/>
  <c r="Y15" i="38" s="1"/>
  <c r="L15" i="38" s="1"/>
  <c r="F15" i="22"/>
  <c r="O15" i="22" s="1"/>
  <c r="R15" i="22" s="1"/>
  <c r="G15" i="38" s="1"/>
  <c r="H15" i="38" s="1"/>
  <c r="M31" i="38"/>
  <c r="V31" i="38" s="1"/>
  <c r="Y31" i="38" s="1"/>
  <c r="L31" i="38" s="1"/>
  <c r="AE31" i="57" s="1"/>
  <c r="AF31" i="57" s="1"/>
  <c r="AH31" i="57" s="1"/>
  <c r="AJ31" i="57" s="1"/>
  <c r="F31" i="22"/>
  <c r="O31" i="22" s="1"/>
  <c r="R31" i="22" s="1"/>
  <c r="G31" i="38" s="1"/>
  <c r="N96" i="38"/>
  <c r="W96" i="38" s="1"/>
  <c r="F96" i="22"/>
  <c r="O96" i="22" s="1"/>
  <c r="G96" i="22"/>
  <c r="P96" i="22" s="1"/>
  <c r="M96" i="38"/>
  <c r="V96" i="38" s="1"/>
  <c r="P86" i="38"/>
  <c r="V86" i="38" s="1"/>
  <c r="I86" i="22"/>
  <c r="O86" i="22" s="1"/>
  <c r="N86" i="38"/>
  <c r="W86" i="38" s="1"/>
  <c r="G86" i="22"/>
  <c r="P86" i="22" s="1"/>
  <c r="M37" i="38"/>
  <c r="V37" i="38" s="1"/>
  <c r="Y37" i="38" s="1"/>
  <c r="L37" i="38" s="1"/>
  <c r="AE37" i="57" s="1"/>
  <c r="AF37" i="57" s="1"/>
  <c r="AH37" i="57" s="1"/>
  <c r="AJ37" i="57" s="1"/>
  <c r="F37" i="22"/>
  <c r="O37" i="22" s="1"/>
  <c r="R37" i="22" s="1"/>
  <c r="G37" i="38" s="1"/>
  <c r="H37" i="38" s="1"/>
  <c r="AC37" i="57" s="1"/>
  <c r="AD37" i="57" s="1"/>
  <c r="AG37" i="57" s="1"/>
  <c r="T77" i="38"/>
  <c r="W77" i="38" s="1"/>
  <c r="M77" i="22"/>
  <c r="P77" i="22" s="1"/>
  <c r="M11" i="38"/>
  <c r="V11" i="38" s="1"/>
  <c r="Y11" i="38" s="1"/>
  <c r="L11" i="38" s="1"/>
  <c r="AE11" i="57" s="1"/>
  <c r="AF11" i="57" s="1"/>
  <c r="AH11" i="57" s="1"/>
  <c r="AJ11" i="57" s="1"/>
  <c r="F11" i="22"/>
  <c r="O11" i="22" s="1"/>
  <c r="R11" i="22" s="1"/>
  <c r="G11" i="38" s="1"/>
  <c r="H11" i="38" s="1"/>
  <c r="AC11" i="57" s="1"/>
  <c r="AD11" i="57" s="1"/>
  <c r="AG11" i="57" s="1"/>
  <c r="F25" i="22"/>
  <c r="O25" i="22" s="1"/>
  <c r="R25" i="22" s="1"/>
  <c r="G25" i="38" s="1"/>
  <c r="M25" i="38"/>
  <c r="V25" i="38" s="1"/>
  <c r="Y25" i="38" s="1"/>
  <c r="L25" i="38" s="1"/>
  <c r="M23" i="38"/>
  <c r="V23" i="38" s="1"/>
  <c r="Y23" i="38" s="1"/>
  <c r="L23" i="38" s="1"/>
  <c r="AE23" i="57" s="1"/>
  <c r="AF23" i="57" s="1"/>
  <c r="AH23" i="57" s="1"/>
  <c r="AJ23" i="57" s="1"/>
  <c r="F23" i="22"/>
  <c r="O23" i="22" s="1"/>
  <c r="R23" i="22" s="1"/>
  <c r="G23" i="38" s="1"/>
  <c r="M28" i="38"/>
  <c r="V28" i="38" s="1"/>
  <c r="Y28" i="38" s="1"/>
  <c r="L28" i="38" s="1"/>
  <c r="F28" i="22"/>
  <c r="O28" i="22" s="1"/>
  <c r="R28" i="22" s="1"/>
  <c r="G28" i="38" s="1"/>
  <c r="F16" i="22"/>
  <c r="O16" i="22" s="1"/>
  <c r="R16" i="22" s="1"/>
  <c r="G16" i="38" s="1"/>
  <c r="M16" i="38"/>
  <c r="V16" i="38" s="1"/>
  <c r="Y16" i="38" s="1"/>
  <c r="L16" i="38" s="1"/>
  <c r="S76" i="38"/>
  <c r="V76" i="38" s="1"/>
  <c r="Y76" i="38" s="1"/>
  <c r="L76" i="38" s="1"/>
  <c r="AE76" i="57" s="1"/>
  <c r="AF76" i="57" s="1"/>
  <c r="AH76" i="57" s="1"/>
  <c r="AJ76" i="57" s="1"/>
  <c r="L76" i="22"/>
  <c r="O76" i="22" s="1"/>
  <c r="R76" i="22" s="1"/>
  <c r="G76" i="38" s="1"/>
  <c r="F20" i="22"/>
  <c r="O20" i="22" s="1"/>
  <c r="R20" i="22" s="1"/>
  <c r="G20" i="38" s="1"/>
  <c r="M20" i="38"/>
  <c r="V20" i="38" s="1"/>
  <c r="Y20" i="38" s="1"/>
  <c r="L20" i="38" s="1"/>
  <c r="AE20" i="57" s="1"/>
  <c r="AF20" i="57" s="1"/>
  <c r="AH20" i="57" s="1"/>
  <c r="AJ20" i="57" s="1"/>
  <c r="M52" i="22"/>
  <c r="T52" i="38"/>
  <c r="S98" i="38"/>
  <c r="V98" i="38" s="1"/>
  <c r="Y98" i="38" s="1"/>
  <c r="L98" i="38" s="1"/>
  <c r="AE98" i="57" s="1"/>
  <c r="AF98" i="57" s="1"/>
  <c r="AH98" i="57" s="1"/>
  <c r="AJ98" i="57" s="1"/>
  <c r="L98" i="22"/>
  <c r="O98" i="22" s="1"/>
  <c r="R98" i="22" s="1"/>
  <c r="G98" i="38" s="1"/>
  <c r="N50" i="38"/>
  <c r="W50" i="38" s="1"/>
  <c r="Y50" i="38" s="1"/>
  <c r="L50" i="38" s="1"/>
  <c r="AE50" i="57" s="1"/>
  <c r="AF50" i="57" s="1"/>
  <c r="AH50" i="57" s="1"/>
  <c r="AJ50" i="57" s="1"/>
  <c r="G50" i="22"/>
  <c r="P50" i="22" s="1"/>
  <c r="R50" i="22" s="1"/>
  <c r="G50" i="38" s="1"/>
  <c r="F12" i="22"/>
  <c r="M12" i="38"/>
  <c r="M36" i="38"/>
  <c r="V36" i="38" s="1"/>
  <c r="Y36" i="38" s="1"/>
  <c r="L36" i="38" s="1"/>
  <c r="F36" i="22"/>
  <c r="O36" i="22" s="1"/>
  <c r="R36" i="22" s="1"/>
  <c r="G36" i="38" s="1"/>
  <c r="M72" i="38"/>
  <c r="V72" i="38" s="1"/>
  <c r="N72" i="38"/>
  <c r="W72" i="38" s="1"/>
  <c r="F72" i="22"/>
  <c r="O72" i="22" s="1"/>
  <c r="G72" i="22"/>
  <c r="P72" i="22" s="1"/>
  <c r="G80" i="22"/>
  <c r="J80" i="22"/>
  <c r="I80" i="22"/>
  <c r="O80" i="22" s="1"/>
  <c r="Q80" i="38"/>
  <c r="P80" i="38"/>
  <c r="V80" i="38" s="1"/>
  <c r="N80" i="38"/>
  <c r="F78" i="22"/>
  <c r="O78" i="22" s="1"/>
  <c r="R78" i="22" s="1"/>
  <c r="G78" i="38" s="1"/>
  <c r="H78" i="38" s="1"/>
  <c r="M78" i="38"/>
  <c r="V78" i="38" s="1"/>
  <c r="Y78" i="38" s="1"/>
  <c r="L78" i="38" s="1"/>
  <c r="L7" i="22"/>
  <c r="S7" i="38"/>
  <c r="M73" i="38"/>
  <c r="V73" i="38" s="1"/>
  <c r="Y73" i="38" s="1"/>
  <c r="L73" i="38" s="1"/>
  <c r="AE73" i="57" s="1"/>
  <c r="AF73" i="57" s="1"/>
  <c r="AH73" i="57" s="1"/>
  <c r="AJ73" i="57" s="1"/>
  <c r="F73" i="22"/>
  <c r="O73" i="22" s="1"/>
  <c r="R73" i="22" s="1"/>
  <c r="G73" i="38" s="1"/>
  <c r="M35" i="38"/>
  <c r="V35" i="38" s="1"/>
  <c r="Y35" i="38" s="1"/>
  <c r="L35" i="38" s="1"/>
  <c r="F35" i="22"/>
  <c r="O35" i="22" s="1"/>
  <c r="R35" i="22" s="1"/>
  <c r="G35" i="38" s="1"/>
  <c r="S13" i="38"/>
  <c r="L13" i="22"/>
  <c r="M30" i="38"/>
  <c r="V30" i="38" s="1"/>
  <c r="Y30" i="38" s="1"/>
  <c r="L30" i="38" s="1"/>
  <c r="AE30" i="57" s="1"/>
  <c r="AF30" i="57" s="1"/>
  <c r="AH30" i="57" s="1"/>
  <c r="AJ30" i="57" s="1"/>
  <c r="F30" i="22"/>
  <c r="O30" i="22" s="1"/>
  <c r="R30" i="22" s="1"/>
  <c r="G30" i="38" s="1"/>
  <c r="T91" i="38"/>
  <c r="W91" i="38" s="1"/>
  <c r="Y91" i="38" s="1"/>
  <c r="L91" i="38" s="1"/>
  <c r="AE91" i="57" s="1"/>
  <c r="AF91" i="57" s="1"/>
  <c r="AH91" i="57" s="1"/>
  <c r="AJ91" i="57" s="1"/>
  <c r="M91" i="22"/>
  <c r="P91" i="22" s="1"/>
  <c r="R91" i="22" s="1"/>
  <c r="G91" i="38" s="1"/>
  <c r="H91" i="38" s="1"/>
  <c r="AC91" i="57" s="1"/>
  <c r="AD91" i="57" s="1"/>
  <c r="AG91" i="57" s="1"/>
  <c r="G54" i="22"/>
  <c r="P54" i="22" s="1"/>
  <c r="N54" i="38"/>
  <c r="W54" i="38" s="1"/>
  <c r="U42" i="38"/>
  <c r="X42" i="38" s="1"/>
  <c r="M42" i="22"/>
  <c r="P42" i="22" s="1"/>
  <c r="N42" i="22"/>
  <c r="Q42" i="22" s="1"/>
  <c r="T42" i="38"/>
  <c r="W42" i="38" s="1"/>
  <c r="N40" i="38"/>
  <c r="W40" i="38" s="1"/>
  <c r="G40" i="22"/>
  <c r="P40" i="22" s="1"/>
  <c r="F8" i="22"/>
  <c r="O8" i="22" s="1"/>
  <c r="R8" i="22" s="1"/>
  <c r="G8" i="38" s="1"/>
  <c r="M8" i="38"/>
  <c r="V8" i="38" s="1"/>
  <c r="Y8" i="38" s="1"/>
  <c r="L8" i="38" s="1"/>
  <c r="N57" i="38"/>
  <c r="W57" i="38" s="1"/>
  <c r="Y57" i="38" s="1"/>
  <c r="L57" i="38" s="1"/>
  <c r="AE57" i="57" s="1"/>
  <c r="AF57" i="57" s="1"/>
  <c r="AH57" i="57" s="1"/>
  <c r="AJ57" i="57" s="1"/>
  <c r="G57" i="22"/>
  <c r="P57" i="22" s="1"/>
  <c r="R57" i="22" s="1"/>
  <c r="G57" i="38" s="1"/>
  <c r="M18" i="38"/>
  <c r="V18" i="38" s="1"/>
  <c r="Y18" i="38" s="1"/>
  <c r="L18" i="38" s="1"/>
  <c r="AE18" i="57" s="1"/>
  <c r="AF18" i="57" s="1"/>
  <c r="AH18" i="57" s="1"/>
  <c r="AJ18" i="57" s="1"/>
  <c r="F18" i="22"/>
  <c r="O18" i="22" s="1"/>
  <c r="R18" i="22" s="1"/>
  <c r="G18" i="38" s="1"/>
  <c r="H18" i="38" s="1"/>
  <c r="AC18" i="57" s="1"/>
  <c r="AD18" i="57" s="1"/>
  <c r="AG18" i="57" s="1"/>
  <c r="M62" i="38"/>
  <c r="V62" i="38" s="1"/>
  <c r="Y62" i="38" s="1"/>
  <c r="L62" i="38" s="1"/>
  <c r="AE62" i="57" s="1"/>
  <c r="AF62" i="57" s="1"/>
  <c r="AH62" i="57" s="1"/>
  <c r="AJ62" i="57" s="1"/>
  <c r="F62" i="22"/>
  <c r="O62" i="22" s="1"/>
  <c r="R62" i="22" s="1"/>
  <c r="G62" i="38" s="1"/>
  <c r="H62" i="38" s="1"/>
  <c r="AC62" i="57" s="1"/>
  <c r="AD62" i="57" s="1"/>
  <c r="AG62" i="57" s="1"/>
  <c r="F67" i="22"/>
  <c r="O67" i="22" s="1"/>
  <c r="R67" i="22" s="1"/>
  <c r="G67" i="38" s="1"/>
  <c r="M67" i="38"/>
  <c r="V67" i="38" s="1"/>
  <c r="Y67" i="38" s="1"/>
  <c r="L67" i="38" s="1"/>
  <c r="AE67" i="57" s="1"/>
  <c r="AF67" i="57" s="1"/>
  <c r="AH67" i="57" s="1"/>
  <c r="AJ67" i="57" s="1"/>
  <c r="T58" i="38"/>
  <c r="W58" i="38" s="1"/>
  <c r="Y58" i="38" s="1"/>
  <c r="L58" i="38" s="1"/>
  <c r="AE58" i="57" s="1"/>
  <c r="AF58" i="57" s="1"/>
  <c r="AH58" i="57" s="1"/>
  <c r="AJ58" i="57" s="1"/>
  <c r="M58" i="22"/>
  <c r="P58" i="22" s="1"/>
  <c r="R58" i="22" s="1"/>
  <c r="G58" i="38" s="1"/>
  <c r="M9" i="38"/>
  <c r="V9" i="38" s="1"/>
  <c r="Y9" i="38" s="1"/>
  <c r="L9" i="38" s="1"/>
  <c r="AE9" i="57" s="1"/>
  <c r="AF9" i="57" s="1"/>
  <c r="AH9" i="57" s="1"/>
  <c r="AJ9" i="57" s="1"/>
  <c r="F9" i="22"/>
  <c r="O9" i="22" s="1"/>
  <c r="R9" i="22" s="1"/>
  <c r="G9" i="38" s="1"/>
  <c r="H9" i="38" s="1"/>
  <c r="AC9" i="57" s="1"/>
  <c r="AD9" i="57" s="1"/>
  <c r="AG9" i="57" s="1"/>
  <c r="M93" i="38"/>
  <c r="V93" i="38" s="1"/>
  <c r="G93" i="22"/>
  <c r="P93" i="22" s="1"/>
  <c r="N93" i="38"/>
  <c r="W93" i="38" s="1"/>
  <c r="F93" i="22"/>
  <c r="O93" i="22" s="1"/>
  <c r="L89" i="22"/>
  <c r="O89" i="22" s="1"/>
  <c r="R89" i="22" s="1"/>
  <c r="G89" i="38" s="1"/>
  <c r="S89" i="38"/>
  <c r="V89" i="38" s="1"/>
  <c r="Y89" i="38" s="1"/>
  <c r="L89" i="38" s="1"/>
  <c r="AE89" i="57" s="1"/>
  <c r="AF89" i="57" s="1"/>
  <c r="AH89" i="57" s="1"/>
  <c r="AJ89" i="57" s="1"/>
  <c r="M21" i="38"/>
  <c r="V21" i="38" s="1"/>
  <c r="Y21" i="38" s="1"/>
  <c r="L21" i="38" s="1"/>
  <c r="AE21" i="57" s="1"/>
  <c r="AF21" i="57" s="1"/>
  <c r="AH21" i="57" s="1"/>
  <c r="AJ21" i="57" s="1"/>
  <c r="F21" i="22"/>
  <c r="O21" i="22" s="1"/>
  <c r="R21" i="22" s="1"/>
  <c r="G21" i="38" s="1"/>
  <c r="G99" i="22"/>
  <c r="P99" i="22" s="1"/>
  <c r="P99" i="38"/>
  <c r="V99" i="38" s="1"/>
  <c r="N99" i="38"/>
  <c r="W99" i="38" s="1"/>
  <c r="I99" i="22"/>
  <c r="O99" i="22" s="1"/>
  <c r="M22" i="38"/>
  <c r="V22" i="38" s="1"/>
  <c r="Y22" i="38" s="1"/>
  <c r="L22" i="38" s="1"/>
  <c r="AE22" i="57" s="1"/>
  <c r="AF22" i="57" s="1"/>
  <c r="AH22" i="57" s="1"/>
  <c r="AJ22" i="57" s="1"/>
  <c r="F22" i="22"/>
  <c r="O22" i="22" s="1"/>
  <c r="R22" i="22" s="1"/>
  <c r="G22" i="38" s="1"/>
  <c r="F85" i="22"/>
  <c r="O85" i="22" s="1"/>
  <c r="R85" i="22" s="1"/>
  <c r="G85" i="38" s="1"/>
  <c r="H85" i="38" s="1"/>
  <c r="AC85" i="57" s="1"/>
  <c r="AD85" i="57" s="1"/>
  <c r="AG85" i="57" s="1"/>
  <c r="M85" i="38"/>
  <c r="V85" i="38" s="1"/>
  <c r="Y85" i="38" s="1"/>
  <c r="L85" i="38" s="1"/>
  <c r="AE85" i="57" s="1"/>
  <c r="AF85" i="57" s="1"/>
  <c r="AH85" i="57" s="1"/>
  <c r="AJ85" i="57" s="1"/>
  <c r="M27" i="38"/>
  <c r="V27" i="38" s="1"/>
  <c r="Y27" i="38" s="1"/>
  <c r="L27" i="38" s="1"/>
  <c r="AE27" i="57" s="1"/>
  <c r="AF27" i="57" s="1"/>
  <c r="AH27" i="57" s="1"/>
  <c r="AJ27" i="57" s="1"/>
  <c r="F27" i="22"/>
  <c r="O27" i="22" s="1"/>
  <c r="R27" i="22" s="1"/>
  <c r="G27" i="38" s="1"/>
  <c r="F88" i="22"/>
  <c r="O88" i="22" s="1"/>
  <c r="R88" i="22" s="1"/>
  <c r="G88" i="38" s="1"/>
  <c r="H88" i="38" s="1"/>
  <c r="AC88" i="57" s="1"/>
  <c r="AD88" i="57" s="1"/>
  <c r="AG88" i="57" s="1"/>
  <c r="M88" i="38"/>
  <c r="V88" i="38" s="1"/>
  <c r="Y88" i="38" s="1"/>
  <c r="L88" i="38" s="1"/>
  <c r="AE88" i="57" s="1"/>
  <c r="AF88" i="57" s="1"/>
  <c r="AH88" i="57" s="1"/>
  <c r="AJ88" i="57" s="1"/>
  <c r="M32" i="38"/>
  <c r="V32" i="38" s="1"/>
  <c r="Y32" i="38" s="1"/>
  <c r="L32" i="38" s="1"/>
  <c r="AE32" i="57" s="1"/>
  <c r="AF32" i="57" s="1"/>
  <c r="AH32" i="57" s="1"/>
  <c r="AJ32" i="57" s="1"/>
  <c r="F32" i="22"/>
  <c r="O32" i="22" s="1"/>
  <c r="R32" i="22" s="1"/>
  <c r="G32" i="38" s="1"/>
  <c r="I75" i="22"/>
  <c r="F75" i="22"/>
  <c r="P75" i="38"/>
  <c r="M75" i="38"/>
  <c r="F26" i="22"/>
  <c r="O26" i="22" s="1"/>
  <c r="R26" i="22" s="1"/>
  <c r="G26" i="38" s="1"/>
  <c r="H26" i="38" s="1"/>
  <c r="AC26" i="57" s="1"/>
  <c r="AD26" i="57" s="1"/>
  <c r="AG26" i="57" s="1"/>
  <c r="M26" i="38"/>
  <c r="V26" i="38" s="1"/>
  <c r="Y26" i="38" s="1"/>
  <c r="L26" i="38" s="1"/>
  <c r="AE26" i="57" s="1"/>
  <c r="AF26" i="57" s="1"/>
  <c r="AH26" i="57" s="1"/>
  <c r="AJ26" i="57" s="1"/>
  <c r="M6" i="38"/>
  <c r="V6" i="38" s="1"/>
  <c r="F6" i="22"/>
  <c r="O6" i="22" s="1"/>
  <c r="M69" i="38"/>
  <c r="V69" i="38" s="1"/>
  <c r="Y69" i="38" s="1"/>
  <c r="L69" i="38" s="1"/>
  <c r="AE69" i="57" s="1"/>
  <c r="AF69" i="57" s="1"/>
  <c r="AH69" i="57" s="1"/>
  <c r="AJ69" i="57" s="1"/>
  <c r="F69" i="22"/>
  <c r="O69" i="22" s="1"/>
  <c r="R69" i="22" s="1"/>
  <c r="G69" i="38" s="1"/>
  <c r="N94" i="38"/>
  <c r="W94" i="38" s="1"/>
  <c r="Y94" i="38" s="1"/>
  <c r="L94" i="38" s="1"/>
  <c r="AE94" i="57" s="1"/>
  <c r="AF94" i="57" s="1"/>
  <c r="AH94" i="57" s="1"/>
  <c r="AJ94" i="57" s="1"/>
  <c r="G94" i="22"/>
  <c r="P94" i="22" s="1"/>
  <c r="R94" i="22" s="1"/>
  <c r="G94" i="38" s="1"/>
  <c r="H94" i="38" s="1"/>
  <c r="AC94" i="57" s="1"/>
  <c r="AD94" i="57" s="1"/>
  <c r="AG94" i="57" s="1"/>
  <c r="N41" i="38"/>
  <c r="W41" i="38" s="1"/>
  <c r="G41" i="22"/>
  <c r="P41" i="22" s="1"/>
  <c r="O41" i="38"/>
  <c r="X41" i="38" s="1"/>
  <c r="H41" i="22"/>
  <c r="Q41" i="22" s="1"/>
  <c r="F92" i="22"/>
  <c r="O92" i="22" s="1"/>
  <c r="R92" i="22" s="1"/>
  <c r="G92" i="38" s="1"/>
  <c r="M92" i="38"/>
  <c r="V92" i="38" s="1"/>
  <c r="Y92" i="38" s="1"/>
  <c r="L92" i="38" s="1"/>
  <c r="AE92" i="57" s="1"/>
  <c r="AF92" i="57" s="1"/>
  <c r="AH92" i="57" s="1"/>
  <c r="AJ92" i="57" s="1"/>
  <c r="M48" i="22"/>
  <c r="P48" i="22" s="1"/>
  <c r="T48" i="38"/>
  <c r="W48" i="38" s="1"/>
  <c r="M38" i="38"/>
  <c r="V38" i="38" s="1"/>
  <c r="Y38" i="38" s="1"/>
  <c r="L38" i="38" s="1"/>
  <c r="AE38" i="57" s="1"/>
  <c r="AF38" i="57" s="1"/>
  <c r="AH38" i="57" s="1"/>
  <c r="AJ38" i="57" s="1"/>
  <c r="F38" i="22"/>
  <c r="O38" i="22" s="1"/>
  <c r="R38" i="22" s="1"/>
  <c r="G38" i="38" s="1"/>
  <c r="G43" i="22"/>
  <c r="P43" i="22" s="1"/>
  <c r="R43" i="22" s="1"/>
  <c r="G43" i="38" s="1"/>
  <c r="N43" i="38"/>
  <c r="W43" i="38" s="1"/>
  <c r="Y43" i="38" s="1"/>
  <c r="L43" i="38" s="1"/>
  <c r="AE43" i="57" s="1"/>
  <c r="AF43" i="57" s="1"/>
  <c r="AH43" i="57" s="1"/>
  <c r="AJ43" i="57" s="1"/>
  <c r="G82" i="22"/>
  <c r="P82" i="22" s="1"/>
  <c r="F82" i="22"/>
  <c r="O82" i="22" s="1"/>
  <c r="M82" i="38"/>
  <c r="V82" i="38" s="1"/>
  <c r="N82" i="38"/>
  <c r="W82" i="38" s="1"/>
  <c r="M79" i="38"/>
  <c r="F79" i="22"/>
  <c r="G74" i="22"/>
  <c r="N74" i="38"/>
  <c r="Q74" i="38"/>
  <c r="J74" i="22"/>
  <c r="O53" i="38"/>
  <c r="X53" i="38" s="1"/>
  <c r="G53" i="22"/>
  <c r="N53" i="38"/>
  <c r="H53" i="22"/>
  <c r="Q53" i="22" s="1"/>
  <c r="L100" i="22"/>
  <c r="O100" i="22" s="1"/>
  <c r="R100" i="22" s="1"/>
  <c r="G100" i="38" s="1"/>
  <c r="H100" i="38" s="1"/>
  <c r="AC100" i="57" s="1"/>
  <c r="AD100" i="57" s="1"/>
  <c r="AG100" i="57" s="1"/>
  <c r="S100" i="38"/>
  <c r="V100" i="38" s="1"/>
  <c r="Y100" i="38" s="1"/>
  <c r="L100" i="38" s="1"/>
  <c r="AE100" i="57" s="1"/>
  <c r="AF100" i="57" s="1"/>
  <c r="AH100" i="57" s="1"/>
  <c r="AJ100" i="57" s="1"/>
  <c r="G70" i="22"/>
  <c r="P70" i="22" s="1"/>
  <c r="R70" i="22" s="1"/>
  <c r="G70" i="38" s="1"/>
  <c r="H70" i="38" s="1"/>
  <c r="AC70" i="57" s="1"/>
  <c r="AD70" i="57" s="1"/>
  <c r="AG70" i="57" s="1"/>
  <c r="N70" i="38"/>
  <c r="W70" i="38" s="1"/>
  <c r="Y70" i="38" s="1"/>
  <c r="L70" i="38" s="1"/>
  <c r="AE70" i="57" s="1"/>
  <c r="AF70" i="57" s="1"/>
  <c r="AH70" i="57" s="1"/>
  <c r="AJ70" i="57" s="1"/>
  <c r="F33" i="22"/>
  <c r="O33" i="22" s="1"/>
  <c r="R33" i="22" s="1"/>
  <c r="G33" i="38" s="1"/>
  <c r="M33" i="38"/>
  <c r="V33" i="38" s="1"/>
  <c r="Y33" i="38" s="1"/>
  <c r="L33" i="38" s="1"/>
  <c r="AE33" i="57" s="1"/>
  <c r="AF33" i="57" s="1"/>
  <c r="AH33" i="57" s="1"/>
  <c r="AJ33" i="57" s="1"/>
  <c r="M14" i="38"/>
  <c r="V14" i="38" s="1"/>
  <c r="Y14" i="38" s="1"/>
  <c r="L14" i="38" s="1"/>
  <c r="AE14" i="57" s="1"/>
  <c r="AF14" i="57" s="1"/>
  <c r="AH14" i="57" s="1"/>
  <c r="AJ14" i="57" s="1"/>
  <c r="F14" i="22"/>
  <c r="O14" i="22" s="1"/>
  <c r="R14" i="22" s="1"/>
  <c r="G14" i="38" s="1"/>
  <c r="H14" i="38" s="1"/>
  <c r="AC14" i="57" s="1"/>
  <c r="AD14" i="57" s="1"/>
  <c r="AG14" i="57" s="1"/>
  <c r="N59" i="38"/>
  <c r="W59" i="38" s="1"/>
  <c r="Y59" i="38" s="1"/>
  <c r="L59" i="38" s="1"/>
  <c r="AE59" i="57" s="1"/>
  <c r="AF59" i="57" s="1"/>
  <c r="AH59" i="57" s="1"/>
  <c r="AJ59" i="57" s="1"/>
  <c r="G59" i="22"/>
  <c r="P59" i="22" s="1"/>
  <c r="R59" i="22" s="1"/>
  <c r="G59" i="38" s="1"/>
  <c r="H59" i="38" s="1"/>
  <c r="AC59" i="57" s="1"/>
  <c r="AD59" i="57" s="1"/>
  <c r="AG59" i="57" s="1"/>
  <c r="M19" i="38"/>
  <c r="V19" i="38" s="1"/>
  <c r="Y19" i="38" s="1"/>
  <c r="L19" i="38" s="1"/>
  <c r="AE19" i="57" s="1"/>
  <c r="AF19" i="57" s="1"/>
  <c r="AH19" i="57" s="1"/>
  <c r="AJ19" i="57" s="1"/>
  <c r="F19" i="22"/>
  <c r="O19" i="22" s="1"/>
  <c r="R19" i="22" s="1"/>
  <c r="G19" i="38" s="1"/>
  <c r="H19" i="38" s="1"/>
  <c r="AC19" i="57" s="1"/>
  <c r="AD19" i="57" s="1"/>
  <c r="AG19" i="57" s="1"/>
  <c r="F104" i="22"/>
  <c r="O104" i="22" s="1"/>
  <c r="R104" i="22" s="1"/>
  <c r="G104" i="38" s="1"/>
  <c r="H104" i="38" s="1"/>
  <c r="AC104" i="57" s="1"/>
  <c r="AD104" i="57" s="1"/>
  <c r="AG104" i="57" s="1"/>
  <c r="M104" i="38"/>
  <c r="V104" i="38" s="1"/>
  <c r="Y104" i="38" s="1"/>
  <c r="L104" i="38" s="1"/>
  <c r="AE104" i="57" s="1"/>
  <c r="AF104" i="57" s="1"/>
  <c r="AH104" i="57" s="1"/>
  <c r="AJ104" i="57" s="1"/>
  <c r="M95" i="38"/>
  <c r="V95" i="38" s="1"/>
  <c r="Y95" i="38" s="1"/>
  <c r="L95" i="38" s="1"/>
  <c r="AE95" i="57" s="1"/>
  <c r="AF95" i="57" s="1"/>
  <c r="AH95" i="57" s="1"/>
  <c r="AJ95" i="57" s="1"/>
  <c r="F95" i="22"/>
  <c r="O95" i="22" s="1"/>
  <c r="R95" i="22" s="1"/>
  <c r="G95" i="38" s="1"/>
  <c r="F17" i="22"/>
  <c r="O17" i="22" s="1"/>
  <c r="R17" i="22" s="1"/>
  <c r="G17" i="38" s="1"/>
  <c r="M17" i="38"/>
  <c r="V17" i="38" s="1"/>
  <c r="Y17" i="38" s="1"/>
  <c r="L17" i="38" s="1"/>
  <c r="G103" i="22"/>
  <c r="P103" i="22" s="1"/>
  <c r="R103" i="22" s="1"/>
  <c r="G103" i="38" s="1"/>
  <c r="N103" i="38"/>
  <c r="W103" i="38" s="1"/>
  <c r="Y103" i="38" s="1"/>
  <c r="L103" i="38" s="1"/>
  <c r="AE103" i="57" s="1"/>
  <c r="AF103" i="57" s="1"/>
  <c r="AH103" i="57" s="1"/>
  <c r="AJ103" i="57" s="1"/>
  <c r="G51" i="22"/>
  <c r="P51" i="22" s="1"/>
  <c r="R51" i="22" s="1"/>
  <c r="G51" i="38" s="1"/>
  <c r="H51" i="38" s="1"/>
  <c r="N51" i="38"/>
  <c r="W51" i="38" s="1"/>
  <c r="Y51" i="38" s="1"/>
  <c r="L51" i="38" s="1"/>
  <c r="S84" i="38"/>
  <c r="V84" i="38" s="1"/>
  <c r="Y84" i="38" s="1"/>
  <c r="L84" i="38" s="1"/>
  <c r="AE84" i="57" s="1"/>
  <c r="AF84" i="57" s="1"/>
  <c r="AH84" i="57" s="1"/>
  <c r="AJ84" i="57" s="1"/>
  <c r="L84" i="22"/>
  <c r="O84" i="22" s="1"/>
  <c r="R84" i="22" s="1"/>
  <c r="G84" i="38" s="1"/>
  <c r="H84" i="38" s="1"/>
  <c r="AC84" i="57" s="1"/>
  <c r="AD84" i="57" s="1"/>
  <c r="AG84" i="57" s="1"/>
  <c r="L14" i="23"/>
  <c r="O14" i="23" s="1"/>
  <c r="T14" i="37"/>
  <c r="W14" i="37" s="1"/>
  <c r="S14" i="37"/>
  <c r="V14" i="37" s="1"/>
  <c r="M14" i="23"/>
  <c r="P14" i="23" s="1"/>
  <c r="F16" i="23"/>
  <c r="O16" i="23" s="1"/>
  <c r="R16" i="23" s="1"/>
  <c r="G16" i="37" s="1"/>
  <c r="H16" i="37" s="1"/>
  <c r="AC16" i="58" s="1"/>
  <c r="AD16" i="58" s="1"/>
  <c r="AG16" i="58" s="1"/>
  <c r="M16" i="37"/>
  <c r="V16" i="37" s="1"/>
  <c r="Y16" i="37" s="1"/>
  <c r="L16" i="37" s="1"/>
  <c r="AE16" i="58" s="1"/>
  <c r="AF16" i="58" s="1"/>
  <c r="AH16" i="58" s="1"/>
  <c r="AJ16" i="58" s="1"/>
  <c r="F24" i="23"/>
  <c r="O24" i="23" s="1"/>
  <c r="N24" i="37"/>
  <c r="W24" i="37" s="1"/>
  <c r="G24" i="23"/>
  <c r="P24" i="23" s="1"/>
  <c r="M24" i="37"/>
  <c r="V24" i="37" s="1"/>
  <c r="F17" i="23"/>
  <c r="O17" i="23" s="1"/>
  <c r="N17" i="37"/>
  <c r="W17" i="37" s="1"/>
  <c r="M17" i="37"/>
  <c r="V17" i="37" s="1"/>
  <c r="G17" i="23"/>
  <c r="P17" i="23" s="1"/>
  <c r="T10" i="37"/>
  <c r="W10" i="37" s="1"/>
  <c r="Y10" i="37" s="1"/>
  <c r="L10" i="37" s="1"/>
  <c r="AE10" i="58" s="1"/>
  <c r="AF10" i="58" s="1"/>
  <c r="AH10" i="58" s="1"/>
  <c r="AJ10" i="58" s="1"/>
  <c r="M10" i="23"/>
  <c r="P10" i="23" s="1"/>
  <c r="R10" i="23" s="1"/>
  <c r="G10" i="37" s="1"/>
  <c r="H10" i="37" s="1"/>
  <c r="AC10" i="58" s="1"/>
  <c r="AD10" i="58" s="1"/>
  <c r="AG10" i="58" s="1"/>
  <c r="M7" i="37"/>
  <c r="V7" i="37" s="1"/>
  <c r="Y7" i="37" s="1"/>
  <c r="L7" i="37" s="1"/>
  <c r="AE7" i="58" s="1"/>
  <c r="AF7" i="58" s="1"/>
  <c r="AH7" i="58" s="1"/>
  <c r="AJ7" i="58" s="1"/>
  <c r="F7" i="23"/>
  <c r="O7" i="23" s="1"/>
  <c r="R7" i="23" s="1"/>
  <c r="G7" i="37" s="1"/>
  <c r="H7" i="37" s="1"/>
  <c r="AC7" i="58" s="1"/>
  <c r="AD7" i="58" s="1"/>
  <c r="AG7" i="58" s="1"/>
  <c r="M6" i="37"/>
  <c r="V6" i="37" s="1"/>
  <c r="F6" i="23"/>
  <c r="O6" i="23" s="1"/>
  <c r="G13" i="23"/>
  <c r="P13" i="23" s="1"/>
  <c r="F13" i="23"/>
  <c r="O13" i="23" s="1"/>
  <c r="N13" i="37"/>
  <c r="W13" i="37" s="1"/>
  <c r="M13" i="37"/>
  <c r="V13" i="37" s="1"/>
  <c r="M8" i="37"/>
  <c r="V8" i="37" s="1"/>
  <c r="Y8" i="37" s="1"/>
  <c r="L8" i="37" s="1"/>
  <c r="AE8" i="58" s="1"/>
  <c r="AF8" i="58" s="1"/>
  <c r="AH8" i="58" s="1"/>
  <c r="AJ8" i="58" s="1"/>
  <c r="F8" i="23"/>
  <c r="O8" i="23" s="1"/>
  <c r="R8" i="23" s="1"/>
  <c r="G8" i="37" s="1"/>
  <c r="H8" i="37" s="1"/>
  <c r="AC8" i="58" s="1"/>
  <c r="AD8" i="58" s="1"/>
  <c r="AG8" i="58" s="1"/>
  <c r="F19" i="23"/>
  <c r="O19" i="23" s="1"/>
  <c r="R19" i="23" s="1"/>
  <c r="G19" i="37" s="1"/>
  <c r="H19" i="37" s="1"/>
  <c r="AC19" i="58" s="1"/>
  <c r="AD19" i="58" s="1"/>
  <c r="AG19" i="58" s="1"/>
  <c r="M19" i="37"/>
  <c r="V19" i="37" s="1"/>
  <c r="Y19" i="37" s="1"/>
  <c r="L19" i="37" s="1"/>
  <c r="AE19" i="58" s="1"/>
  <c r="AF19" i="58" s="1"/>
  <c r="AH19" i="58" s="1"/>
  <c r="AJ19" i="58" s="1"/>
  <c r="F21" i="23"/>
  <c r="O21" i="23" s="1"/>
  <c r="M21" i="37"/>
  <c r="V21" i="37" s="1"/>
  <c r="N21" i="37"/>
  <c r="W21" i="37" s="1"/>
  <c r="G21" i="23"/>
  <c r="P21" i="23" s="1"/>
  <c r="N25" i="37"/>
  <c r="W25" i="37" s="1"/>
  <c r="G25" i="23"/>
  <c r="P25" i="23" s="1"/>
  <c r="F25" i="23"/>
  <c r="O25" i="23" s="1"/>
  <c r="M25" i="37"/>
  <c r="V25" i="37" s="1"/>
  <c r="T26" i="37"/>
  <c r="W26" i="37" s="1"/>
  <c r="Y26" i="37" s="1"/>
  <c r="L26" i="37" s="1"/>
  <c r="AE26" i="58" s="1"/>
  <c r="AF26" i="58" s="1"/>
  <c r="AH26" i="58" s="1"/>
  <c r="AJ26" i="58" s="1"/>
  <c r="M26" i="23"/>
  <c r="P26" i="23" s="1"/>
  <c r="R26" i="23" s="1"/>
  <c r="G26" i="37" s="1"/>
  <c r="H26" i="37" s="1"/>
  <c r="AC26" i="58" s="1"/>
  <c r="AD26" i="58" s="1"/>
  <c r="AG26" i="58" s="1"/>
  <c r="Q27" i="37"/>
  <c r="W27" i="37" s="1"/>
  <c r="J27" i="23"/>
  <c r="P27" i="23" s="1"/>
  <c r="F27" i="23"/>
  <c r="O27" i="23" s="1"/>
  <c r="M27" i="37"/>
  <c r="V27" i="37" s="1"/>
  <c r="N11" i="37"/>
  <c r="J11" i="23"/>
  <c r="Q11" i="37"/>
  <c r="G11" i="23"/>
  <c r="G22" i="23"/>
  <c r="P22" i="23" s="1"/>
  <c r="F22" i="23"/>
  <c r="O22" i="23" s="1"/>
  <c r="M22" i="37"/>
  <c r="V22" i="37" s="1"/>
  <c r="N22" i="37"/>
  <c r="W22" i="37" s="1"/>
  <c r="M20" i="37"/>
  <c r="V20" i="37" s="1"/>
  <c r="Y20" i="37" s="1"/>
  <c r="L20" i="37" s="1"/>
  <c r="AE20" i="58" s="1"/>
  <c r="AF20" i="58" s="1"/>
  <c r="AH20" i="58" s="1"/>
  <c r="AJ20" i="58" s="1"/>
  <c r="F20" i="23"/>
  <c r="O20" i="23" s="1"/>
  <c r="R20" i="23" s="1"/>
  <c r="G20" i="37" s="1"/>
  <c r="H20" i="37" s="1"/>
  <c r="AC20" i="58" s="1"/>
  <c r="AD20" i="58" s="1"/>
  <c r="AG20" i="58" s="1"/>
  <c r="T9" i="37"/>
  <c r="W9" i="37" s="1"/>
  <c r="M9" i="23"/>
  <c r="P9" i="23" s="1"/>
  <c r="G15" i="23"/>
  <c r="P15" i="23" s="1"/>
  <c r="R15" i="23" s="1"/>
  <c r="G15" i="37" s="1"/>
  <c r="H15" i="37" s="1"/>
  <c r="AC15" i="58" s="1"/>
  <c r="AD15" i="58" s="1"/>
  <c r="AG15" i="58" s="1"/>
  <c r="N15" i="37"/>
  <c r="W15" i="37" s="1"/>
  <c r="Y15" i="37" s="1"/>
  <c r="L15" i="37" s="1"/>
  <c r="AE15" i="58" s="1"/>
  <c r="AF15" i="58" s="1"/>
  <c r="AH15" i="58" s="1"/>
  <c r="AJ15" i="58" s="1"/>
  <c r="G23" i="23"/>
  <c r="P23" i="23" s="1"/>
  <c r="M23" i="37"/>
  <c r="V23" i="37" s="1"/>
  <c r="F23" i="23"/>
  <c r="O23" i="23" s="1"/>
  <c r="N23" i="37"/>
  <c r="W23" i="37" s="1"/>
  <c r="M12" i="37"/>
  <c r="V12" i="37" s="1"/>
  <c r="F12" i="23"/>
  <c r="O12" i="23" s="1"/>
  <c r="N12" i="37"/>
  <c r="W12" i="37" s="1"/>
  <c r="G12" i="23"/>
  <c r="P12" i="23" s="1"/>
  <c r="G18" i="23"/>
  <c r="P18" i="23" s="1"/>
  <c r="R18" i="23" s="1"/>
  <c r="G18" i="37" s="1"/>
  <c r="H18" i="37" s="1"/>
  <c r="AC18" i="58" s="1"/>
  <c r="AD18" i="58" s="1"/>
  <c r="AG18" i="58" s="1"/>
  <c r="N18" i="37"/>
  <c r="W18" i="37" s="1"/>
  <c r="Y18" i="37" s="1"/>
  <c r="L18" i="37" s="1"/>
  <c r="AE18" i="58" s="1"/>
  <c r="AF18" i="58" s="1"/>
  <c r="AH18" i="58" s="1"/>
  <c r="AJ18" i="58" s="1"/>
  <c r="G21" i="31"/>
  <c r="P21" i="31" s="1"/>
  <c r="R21" i="31" s="1"/>
  <c r="G21" i="42" s="1"/>
  <c r="H21" i="42" s="1"/>
  <c r="AC21" i="67" s="1"/>
  <c r="AD21" i="67" s="1"/>
  <c r="AG21" i="67" s="1"/>
  <c r="N21" i="42"/>
  <c r="W21" i="42" s="1"/>
  <c r="Y21" i="42" s="1"/>
  <c r="L21" i="42" s="1"/>
  <c r="AE21" i="67" s="1"/>
  <c r="AF21" i="67" s="1"/>
  <c r="AH21" i="67" s="1"/>
  <c r="AJ21" i="67" s="1"/>
  <c r="G13" i="31"/>
  <c r="P13" i="31" s="1"/>
  <c r="R13" i="31" s="1"/>
  <c r="G13" i="42" s="1"/>
  <c r="H13" i="42" s="1"/>
  <c r="AC13" i="67" s="1"/>
  <c r="AD13" i="67" s="1"/>
  <c r="AG13" i="67" s="1"/>
  <c r="N13" i="42"/>
  <c r="W13" i="42" s="1"/>
  <c r="Y13" i="42" s="1"/>
  <c r="L13" i="42" s="1"/>
  <c r="AE13" i="67" s="1"/>
  <c r="AF13" i="67" s="1"/>
  <c r="AH13" i="67" s="1"/>
  <c r="AJ13" i="67" s="1"/>
  <c r="T39" i="42"/>
  <c r="W39" i="42" s="1"/>
  <c r="Y39" i="42" s="1"/>
  <c r="L39" i="42" s="1"/>
  <c r="AE39" i="67" s="1"/>
  <c r="AF39" i="67" s="1"/>
  <c r="AH39" i="67" s="1"/>
  <c r="AJ39" i="67" s="1"/>
  <c r="M39" i="31"/>
  <c r="P39" i="31" s="1"/>
  <c r="R39" i="31" s="1"/>
  <c r="G39" i="42" s="1"/>
  <c r="H39" i="42" s="1"/>
  <c r="AC39" i="67" s="1"/>
  <c r="AD39" i="67" s="1"/>
  <c r="AG39" i="67" s="1"/>
  <c r="P17" i="42"/>
  <c r="J17" i="31"/>
  <c r="P17" i="31" s="1"/>
  <c r="F17" i="31"/>
  <c r="M17" i="42"/>
  <c r="I17" i="31"/>
  <c r="Q17" i="42"/>
  <c r="G32" i="31"/>
  <c r="P32" i="31" s="1"/>
  <c r="F32" i="31"/>
  <c r="O32" i="31" s="1"/>
  <c r="M32" i="42"/>
  <c r="V32" i="42" s="1"/>
  <c r="N32" i="42"/>
  <c r="W32" i="42" s="1"/>
  <c r="G35" i="31"/>
  <c r="P35" i="31" s="1"/>
  <c r="R35" i="31" s="1"/>
  <c r="G35" i="42" s="1"/>
  <c r="H35" i="42" s="1"/>
  <c r="AC35" i="67" s="1"/>
  <c r="AD35" i="67" s="1"/>
  <c r="AG35" i="67" s="1"/>
  <c r="N35" i="42"/>
  <c r="W35" i="42" s="1"/>
  <c r="Y35" i="42" s="1"/>
  <c r="L35" i="42" s="1"/>
  <c r="AE35" i="67" s="1"/>
  <c r="AF35" i="67" s="1"/>
  <c r="AH35" i="67" s="1"/>
  <c r="AJ35" i="67" s="1"/>
  <c r="T16" i="42"/>
  <c r="W16" i="42" s="1"/>
  <c r="Y16" i="42" s="1"/>
  <c r="L16" i="42" s="1"/>
  <c r="AE16" i="67" s="1"/>
  <c r="AF16" i="67" s="1"/>
  <c r="AH16" i="67" s="1"/>
  <c r="AJ16" i="67" s="1"/>
  <c r="M16" i="31"/>
  <c r="P16" i="31" s="1"/>
  <c r="R16" i="31" s="1"/>
  <c r="G16" i="42" s="1"/>
  <c r="H16" i="42" s="1"/>
  <c r="AC16" i="67" s="1"/>
  <c r="AD16" i="67" s="1"/>
  <c r="AG16" i="67" s="1"/>
  <c r="N19" i="42"/>
  <c r="W19" i="42" s="1"/>
  <c r="M19" i="42"/>
  <c r="V19" i="42" s="1"/>
  <c r="F19" i="31"/>
  <c r="O19" i="31" s="1"/>
  <c r="G19" i="31"/>
  <c r="P19" i="31" s="1"/>
  <c r="G29" i="31"/>
  <c r="P29" i="31" s="1"/>
  <c r="R29" i="31" s="1"/>
  <c r="G29" i="42" s="1"/>
  <c r="H29" i="42" s="1"/>
  <c r="AC29" i="67" s="1"/>
  <c r="AD29" i="67" s="1"/>
  <c r="AG29" i="67" s="1"/>
  <c r="N29" i="42"/>
  <c r="W29" i="42" s="1"/>
  <c r="Y29" i="42" s="1"/>
  <c r="L29" i="42" s="1"/>
  <c r="AE29" i="67" s="1"/>
  <c r="AF29" i="67" s="1"/>
  <c r="AH29" i="67" s="1"/>
  <c r="AJ29" i="67" s="1"/>
  <c r="M7" i="42"/>
  <c r="V7" i="42" s="1"/>
  <c r="Y7" i="42" s="1"/>
  <c r="L7" i="42" s="1"/>
  <c r="AE7" i="67" s="1"/>
  <c r="F7" i="31"/>
  <c r="O7" i="31" s="1"/>
  <c r="R7" i="31" s="1"/>
  <c r="G7" i="42" s="1"/>
  <c r="H7" i="42" s="1"/>
  <c r="AC7" i="67" s="1"/>
  <c r="F26" i="31"/>
  <c r="O26" i="31" s="1"/>
  <c r="Q26" i="42"/>
  <c r="W26" i="42" s="1"/>
  <c r="M26" i="42"/>
  <c r="V26" i="42" s="1"/>
  <c r="J26" i="31"/>
  <c r="P26" i="31" s="1"/>
  <c r="F10" i="31"/>
  <c r="O10" i="31" s="1"/>
  <c r="R10" i="31" s="1"/>
  <c r="G10" i="42" s="1"/>
  <c r="H10" i="42" s="1"/>
  <c r="AC10" i="67" s="1"/>
  <c r="AD10" i="67" s="1"/>
  <c r="AG10" i="67" s="1"/>
  <c r="M10" i="42"/>
  <c r="V10" i="42" s="1"/>
  <c r="Y10" i="42" s="1"/>
  <c r="L10" i="42" s="1"/>
  <c r="AE10" i="67" s="1"/>
  <c r="AF10" i="67" s="1"/>
  <c r="AH10" i="67" s="1"/>
  <c r="AJ10" i="67" s="1"/>
  <c r="S36" i="42"/>
  <c r="V36" i="42" s="1"/>
  <c r="Y36" i="42" s="1"/>
  <c r="L36" i="42" s="1"/>
  <c r="AE36" i="67" s="1"/>
  <c r="AF36" i="67" s="1"/>
  <c r="AH36" i="67" s="1"/>
  <c r="AJ36" i="67" s="1"/>
  <c r="L36" i="31"/>
  <c r="O36" i="31" s="1"/>
  <c r="R36" i="31" s="1"/>
  <c r="G36" i="42" s="1"/>
  <c r="H36" i="42" s="1"/>
  <c r="AC36" i="67" s="1"/>
  <c r="AD36" i="67" s="1"/>
  <c r="AG36" i="67" s="1"/>
  <c r="T27" i="42"/>
  <c r="W27" i="42" s="1"/>
  <c r="Y27" i="42" s="1"/>
  <c r="L27" i="42" s="1"/>
  <c r="AE27" i="67" s="1"/>
  <c r="AF27" i="67" s="1"/>
  <c r="AH27" i="67" s="1"/>
  <c r="AJ27" i="67" s="1"/>
  <c r="M27" i="31"/>
  <c r="P27" i="31" s="1"/>
  <c r="R27" i="31" s="1"/>
  <c r="G27" i="42" s="1"/>
  <c r="H27" i="42" s="1"/>
  <c r="AC27" i="67" s="1"/>
  <c r="AD27" i="67" s="1"/>
  <c r="AG27" i="67" s="1"/>
  <c r="F33" i="31"/>
  <c r="O33" i="31" s="1"/>
  <c r="N33" i="42"/>
  <c r="W33" i="42" s="1"/>
  <c r="G33" i="31"/>
  <c r="P33" i="31" s="1"/>
  <c r="M33" i="42"/>
  <c r="V33" i="42" s="1"/>
  <c r="M31" i="42"/>
  <c r="V31" i="42" s="1"/>
  <c r="Y31" i="42" s="1"/>
  <c r="L31" i="42" s="1"/>
  <c r="F31" i="31"/>
  <c r="O31" i="31" s="1"/>
  <c r="R31" i="31" s="1"/>
  <c r="G31" i="42" s="1"/>
  <c r="H31" i="42" s="1"/>
  <c r="G23" i="31"/>
  <c r="P23" i="31" s="1"/>
  <c r="R23" i="31" s="1"/>
  <c r="G23" i="42" s="1"/>
  <c r="H23" i="42" s="1"/>
  <c r="AC23" i="67" s="1"/>
  <c r="AD23" i="67" s="1"/>
  <c r="AG23" i="67" s="1"/>
  <c r="N23" i="42"/>
  <c r="W23" i="42" s="1"/>
  <c r="Y23" i="42" s="1"/>
  <c r="L23" i="42" s="1"/>
  <c r="AE23" i="67" s="1"/>
  <c r="AF23" i="67" s="1"/>
  <c r="AH23" i="67" s="1"/>
  <c r="AJ23" i="67" s="1"/>
  <c r="N37" i="42"/>
  <c r="W37" i="42" s="1"/>
  <c r="I37" i="31"/>
  <c r="O37" i="31" s="1"/>
  <c r="P37" i="42"/>
  <c r="V37" i="42" s="1"/>
  <c r="G37" i="31"/>
  <c r="P37" i="31" s="1"/>
  <c r="M15" i="31"/>
  <c r="P15" i="31" s="1"/>
  <c r="R15" i="31" s="1"/>
  <c r="G15" i="42" s="1"/>
  <c r="H15" i="42" s="1"/>
  <c r="AC15" i="67" s="1"/>
  <c r="AD15" i="67" s="1"/>
  <c r="AG15" i="67" s="1"/>
  <c r="T15" i="42"/>
  <c r="W15" i="42" s="1"/>
  <c r="M8" i="42"/>
  <c r="V8" i="42" s="1"/>
  <c r="Y8" i="42" s="1"/>
  <c r="L8" i="42" s="1"/>
  <c r="AE8" i="67" s="1"/>
  <c r="AF8" i="67" s="1"/>
  <c r="AH8" i="67" s="1"/>
  <c r="AJ8" i="67" s="1"/>
  <c r="F8" i="31"/>
  <c r="O8" i="31" s="1"/>
  <c r="R8" i="31" s="1"/>
  <c r="G8" i="42" s="1"/>
  <c r="H8" i="42" s="1"/>
  <c r="AC8" i="67" s="1"/>
  <c r="AD8" i="67" s="1"/>
  <c r="AG8" i="67" s="1"/>
  <c r="S25" i="42"/>
  <c r="V25" i="42" s="1"/>
  <c r="Y25" i="42" s="1"/>
  <c r="L25" i="42" s="1"/>
  <c r="AE25" i="67" s="1"/>
  <c r="AF25" i="67" s="1"/>
  <c r="AH25" i="67" s="1"/>
  <c r="AJ25" i="67" s="1"/>
  <c r="L25" i="31"/>
  <c r="O25" i="31" s="1"/>
  <c r="R25" i="31" s="1"/>
  <c r="G25" i="42" s="1"/>
  <c r="H25" i="42" s="1"/>
  <c r="AC25" i="67" s="1"/>
  <c r="AD25" i="67" s="1"/>
  <c r="AG25" i="67" s="1"/>
  <c r="M18" i="31"/>
  <c r="P18" i="31" s="1"/>
  <c r="T18" i="42"/>
  <c r="W18" i="42" s="1"/>
  <c r="J41" i="31"/>
  <c r="P41" i="31" s="1"/>
  <c r="F41" i="31"/>
  <c r="O41" i="31" s="1"/>
  <c r="Q41" i="42"/>
  <c r="W41" i="42" s="1"/>
  <c r="M41" i="42"/>
  <c r="V41" i="42" s="1"/>
  <c r="F28" i="31"/>
  <c r="O28" i="31" s="1"/>
  <c r="R28" i="31" s="1"/>
  <c r="G28" i="42" s="1"/>
  <c r="H28" i="42" s="1"/>
  <c r="AC28" i="67" s="1"/>
  <c r="AD28" i="67" s="1"/>
  <c r="AG28" i="67" s="1"/>
  <c r="M28" i="42"/>
  <c r="V28" i="42" s="1"/>
  <c r="Y28" i="42" s="1"/>
  <c r="L28" i="42" s="1"/>
  <c r="AE28" i="67" s="1"/>
  <c r="AF28" i="67" s="1"/>
  <c r="AH28" i="67" s="1"/>
  <c r="AJ28" i="67" s="1"/>
  <c r="M34" i="42"/>
  <c r="V34" i="42" s="1"/>
  <c r="Y34" i="42" s="1"/>
  <c r="L34" i="42" s="1"/>
  <c r="AE34" i="67" s="1"/>
  <c r="AF34" i="67" s="1"/>
  <c r="AH34" i="67" s="1"/>
  <c r="AJ34" i="67" s="1"/>
  <c r="F34" i="31"/>
  <c r="O34" i="31" s="1"/>
  <c r="R34" i="31" s="1"/>
  <c r="G34" i="42" s="1"/>
  <c r="H34" i="42" s="1"/>
  <c r="AC34" i="67" s="1"/>
  <c r="AD34" i="67" s="1"/>
  <c r="AG34" i="67" s="1"/>
  <c r="M20" i="42"/>
  <c r="V20" i="42" s="1"/>
  <c r="Y20" i="42" s="1"/>
  <c r="L20" i="42" s="1"/>
  <c r="F20" i="31"/>
  <c r="O20" i="31" s="1"/>
  <c r="R20" i="31" s="1"/>
  <c r="G20" i="42" s="1"/>
  <c r="H20" i="42" s="1"/>
  <c r="F6" i="31"/>
  <c r="O6" i="31" s="1"/>
  <c r="M6" i="42"/>
  <c r="V6" i="42" s="1"/>
  <c r="F9" i="31"/>
  <c r="O9" i="31" s="1"/>
  <c r="R9" i="31" s="1"/>
  <c r="G9" i="42" s="1"/>
  <c r="H9" i="42" s="1"/>
  <c r="M9" i="42"/>
  <c r="V9" i="42" s="1"/>
  <c r="Y9" i="42" s="1"/>
  <c r="L9" i="42" s="1"/>
  <c r="M12" i="42"/>
  <c r="V12" i="42" s="1"/>
  <c r="Y12" i="42" s="1"/>
  <c r="L12" i="42" s="1"/>
  <c r="AE12" i="67" s="1"/>
  <c r="AF12" i="67" s="1"/>
  <c r="AH12" i="67" s="1"/>
  <c r="AJ12" i="67" s="1"/>
  <c r="F12" i="31"/>
  <c r="O12" i="31" s="1"/>
  <c r="R12" i="31" s="1"/>
  <c r="G12" i="42" s="1"/>
  <c r="H12" i="42" s="1"/>
  <c r="AC12" i="67" s="1"/>
  <c r="AD12" i="67" s="1"/>
  <c r="AG12" i="67" s="1"/>
  <c r="G40" i="31"/>
  <c r="P40" i="31" s="1"/>
  <c r="F40" i="31"/>
  <c r="O40" i="31" s="1"/>
  <c r="M40" i="42"/>
  <c r="V40" i="42" s="1"/>
  <c r="N40" i="42"/>
  <c r="W40" i="42" s="1"/>
  <c r="M42" i="31"/>
  <c r="P42" i="31" s="1"/>
  <c r="R42" i="31" s="1"/>
  <c r="G42" i="42" s="1"/>
  <c r="H42" i="42" s="1"/>
  <c r="AC42" i="67" s="1"/>
  <c r="AD42" i="67" s="1"/>
  <c r="AG42" i="67" s="1"/>
  <c r="T42" i="42"/>
  <c r="W42" i="42" s="1"/>
  <c r="Y42" i="42" s="1"/>
  <c r="L42" i="42" s="1"/>
  <c r="AE42" i="67" s="1"/>
  <c r="AF42" i="67" s="1"/>
  <c r="AH42" i="67" s="1"/>
  <c r="AJ42" i="67" s="1"/>
  <c r="P24" i="42"/>
  <c r="V24" i="42" s="1"/>
  <c r="G24" i="31"/>
  <c r="P24" i="31" s="1"/>
  <c r="N24" i="42"/>
  <c r="W24" i="42" s="1"/>
  <c r="I24" i="31"/>
  <c r="O24" i="31" s="1"/>
  <c r="M30" i="42"/>
  <c r="V30" i="42" s="1"/>
  <c r="Y30" i="42" s="1"/>
  <c r="L30" i="42" s="1"/>
  <c r="F30" i="31"/>
  <c r="O30" i="31" s="1"/>
  <c r="R30" i="31" s="1"/>
  <c r="G30" i="42" s="1"/>
  <c r="H30" i="42" s="1"/>
  <c r="N38" i="42"/>
  <c r="W38" i="42" s="1"/>
  <c r="F38" i="31"/>
  <c r="O38" i="31" s="1"/>
  <c r="M38" i="42"/>
  <c r="V38" i="42" s="1"/>
  <c r="G38" i="31"/>
  <c r="P38" i="31" s="1"/>
  <c r="O14" i="42"/>
  <c r="X14" i="42" s="1"/>
  <c r="J14" i="31"/>
  <c r="N14" i="42"/>
  <c r="G14" i="31"/>
  <c r="Q14" i="42"/>
  <c r="H14" i="31"/>
  <c r="Q14" i="31" s="1"/>
  <c r="Q43" i="31" s="1"/>
  <c r="N11" i="42"/>
  <c r="W11" i="42" s="1"/>
  <c r="F11" i="31"/>
  <c r="O11" i="31" s="1"/>
  <c r="M11" i="42"/>
  <c r="V11" i="42" s="1"/>
  <c r="G11" i="31"/>
  <c r="P11" i="31" s="1"/>
  <c r="M21" i="41"/>
  <c r="V21" i="41" s="1"/>
  <c r="N21" i="41"/>
  <c r="W21" i="41" s="1"/>
  <c r="F21" i="30"/>
  <c r="O21" i="30" s="1"/>
  <c r="G21" i="30"/>
  <c r="P21" i="30" s="1"/>
  <c r="N32" i="41"/>
  <c r="W32" i="41" s="1"/>
  <c r="M32" i="41"/>
  <c r="V32" i="41" s="1"/>
  <c r="F32" i="30"/>
  <c r="O32" i="30" s="1"/>
  <c r="G32" i="30"/>
  <c r="P32" i="30" s="1"/>
  <c r="S15" i="41"/>
  <c r="V15" i="41" s="1"/>
  <c r="Y15" i="41" s="1"/>
  <c r="L15" i="41" s="1"/>
  <c r="AE15" i="65" s="1"/>
  <c r="AF15" i="65" s="1"/>
  <c r="AH15" i="65" s="1"/>
  <c r="AJ15" i="65" s="1"/>
  <c r="L15" i="30"/>
  <c r="O15" i="30" s="1"/>
  <c r="R15" i="30" s="1"/>
  <c r="G15" i="41" s="1"/>
  <c r="H15" i="41" s="1"/>
  <c r="AC15" i="65" s="1"/>
  <c r="AD15" i="65" s="1"/>
  <c r="AG15" i="65" s="1"/>
  <c r="N12" i="41"/>
  <c r="W12" i="41" s="1"/>
  <c r="M12" i="41"/>
  <c r="V12" i="41" s="1"/>
  <c r="F12" i="30"/>
  <c r="O12" i="30" s="1"/>
  <c r="G12" i="30"/>
  <c r="P12" i="30" s="1"/>
  <c r="M33" i="41"/>
  <c r="V33" i="41" s="1"/>
  <c r="N33" i="41"/>
  <c r="W33" i="41" s="1"/>
  <c r="F33" i="30"/>
  <c r="O33" i="30" s="1"/>
  <c r="G33" i="30"/>
  <c r="P33" i="30" s="1"/>
  <c r="N27" i="41"/>
  <c r="W27" i="41" s="1"/>
  <c r="Y27" i="41" s="1"/>
  <c r="L27" i="41" s="1"/>
  <c r="G27" i="30"/>
  <c r="P27" i="30" s="1"/>
  <c r="R27" i="30" s="1"/>
  <c r="G27" i="41" s="1"/>
  <c r="H27" i="41" s="1"/>
  <c r="M19" i="41"/>
  <c r="V19" i="41" s="1"/>
  <c r="Y19" i="41" s="1"/>
  <c r="L19" i="41" s="1"/>
  <c r="F19" i="30"/>
  <c r="O19" i="30" s="1"/>
  <c r="R19" i="30" s="1"/>
  <c r="G19" i="41" s="1"/>
  <c r="H19" i="41" s="1"/>
  <c r="M25" i="41"/>
  <c r="V25" i="41" s="1"/>
  <c r="Y25" i="41" s="1"/>
  <c r="L25" i="41" s="1"/>
  <c r="AE25" i="65" s="1"/>
  <c r="AF25" i="65" s="1"/>
  <c r="AH25" i="65" s="1"/>
  <c r="AJ25" i="65" s="1"/>
  <c r="F25" i="30"/>
  <c r="O25" i="30" s="1"/>
  <c r="R25" i="30" s="1"/>
  <c r="G25" i="41" s="1"/>
  <c r="H25" i="41" s="1"/>
  <c r="AC25" i="65" s="1"/>
  <c r="AD25" i="65" s="1"/>
  <c r="AG25" i="65" s="1"/>
  <c r="M30" i="41"/>
  <c r="V30" i="41" s="1"/>
  <c r="Y30" i="41" s="1"/>
  <c r="L30" i="41" s="1"/>
  <c r="AE30" i="65" s="1"/>
  <c r="AF30" i="65" s="1"/>
  <c r="AH30" i="65" s="1"/>
  <c r="AJ30" i="65" s="1"/>
  <c r="F30" i="30"/>
  <c r="O30" i="30" s="1"/>
  <c r="R30" i="30" s="1"/>
  <c r="G30" i="41" s="1"/>
  <c r="H30" i="41" s="1"/>
  <c r="AC30" i="65" s="1"/>
  <c r="AD30" i="65" s="1"/>
  <c r="AG30" i="65" s="1"/>
  <c r="S28" i="41"/>
  <c r="V28" i="41" s="1"/>
  <c r="Y28" i="41" s="1"/>
  <c r="L28" i="41" s="1"/>
  <c r="L28" i="30"/>
  <c r="O28" i="30" s="1"/>
  <c r="R28" i="30" s="1"/>
  <c r="G28" i="41" s="1"/>
  <c r="H28" i="41" s="1"/>
  <c r="M23" i="41"/>
  <c r="V23" i="41" s="1"/>
  <c r="Y23" i="41" s="1"/>
  <c r="L23" i="41" s="1"/>
  <c r="AE23" i="65" s="1"/>
  <c r="AF23" i="65" s="1"/>
  <c r="AH23" i="65" s="1"/>
  <c r="AJ23" i="65" s="1"/>
  <c r="F23" i="30"/>
  <c r="O23" i="30" s="1"/>
  <c r="R23" i="30" s="1"/>
  <c r="G23" i="41" s="1"/>
  <c r="H23" i="41" s="1"/>
  <c r="AC23" i="65" s="1"/>
  <c r="AD23" i="65" s="1"/>
  <c r="AG23" i="65" s="1"/>
  <c r="N16" i="41"/>
  <c r="W16" i="41" s="1"/>
  <c r="Y16" i="41" s="1"/>
  <c r="L16" i="41" s="1"/>
  <c r="AE16" i="65" s="1"/>
  <c r="AF16" i="65" s="1"/>
  <c r="AH16" i="65" s="1"/>
  <c r="AJ16" i="65" s="1"/>
  <c r="G16" i="30"/>
  <c r="P16" i="30" s="1"/>
  <c r="R16" i="30" s="1"/>
  <c r="G16" i="41" s="1"/>
  <c r="H16" i="41" s="1"/>
  <c r="AC16" i="65" s="1"/>
  <c r="AD16" i="65" s="1"/>
  <c r="AG16" i="65" s="1"/>
  <c r="N20" i="41"/>
  <c r="W20" i="41" s="1"/>
  <c r="M20" i="41"/>
  <c r="V20" i="41" s="1"/>
  <c r="F20" i="30"/>
  <c r="O20" i="30" s="1"/>
  <c r="G20" i="30"/>
  <c r="P20" i="30" s="1"/>
  <c r="N6" i="41"/>
  <c r="W6" i="41" s="1"/>
  <c r="G6" i="30"/>
  <c r="P6" i="30" s="1"/>
  <c r="M6" i="41"/>
  <c r="V6" i="41" s="1"/>
  <c r="F6" i="30"/>
  <c r="O6" i="30" s="1"/>
  <c r="M26" i="41"/>
  <c r="V26" i="41" s="1"/>
  <c r="Y26" i="41" s="1"/>
  <c r="L26" i="41" s="1"/>
  <c r="AE26" i="65" s="1"/>
  <c r="AF26" i="65" s="1"/>
  <c r="AH26" i="65" s="1"/>
  <c r="AJ26" i="65" s="1"/>
  <c r="F26" i="30"/>
  <c r="O26" i="30" s="1"/>
  <c r="R26" i="30" s="1"/>
  <c r="G26" i="41" s="1"/>
  <c r="H26" i="41" s="1"/>
  <c r="AC26" i="65" s="1"/>
  <c r="AD26" i="65" s="1"/>
  <c r="AG26" i="65" s="1"/>
  <c r="N29" i="41"/>
  <c r="W29" i="41" s="1"/>
  <c r="Y29" i="41" s="1"/>
  <c r="L29" i="41" s="1"/>
  <c r="AE29" i="65" s="1"/>
  <c r="AF29" i="65" s="1"/>
  <c r="AH29" i="65" s="1"/>
  <c r="AJ29" i="65" s="1"/>
  <c r="G29" i="30"/>
  <c r="P29" i="30" s="1"/>
  <c r="R29" i="30" s="1"/>
  <c r="G29" i="41" s="1"/>
  <c r="H29" i="41" s="1"/>
  <c r="AC29" i="65" s="1"/>
  <c r="AD29" i="65" s="1"/>
  <c r="AG29" i="65" s="1"/>
  <c r="N24" i="41"/>
  <c r="W24" i="41" s="1"/>
  <c r="Y24" i="41" s="1"/>
  <c r="L24" i="41" s="1"/>
  <c r="AE24" i="65" s="1"/>
  <c r="AF24" i="65" s="1"/>
  <c r="AH24" i="65" s="1"/>
  <c r="AJ24" i="65" s="1"/>
  <c r="G24" i="30"/>
  <c r="P24" i="30" s="1"/>
  <c r="R24" i="30" s="1"/>
  <c r="G24" i="41" s="1"/>
  <c r="H24" i="41" s="1"/>
  <c r="AC24" i="65" s="1"/>
  <c r="AD24" i="65" s="1"/>
  <c r="AG24" i="65" s="1"/>
  <c r="M22" i="41"/>
  <c r="V22" i="41" s="1"/>
  <c r="F22" i="30"/>
  <c r="M8" i="41"/>
  <c r="V8" i="41" s="1"/>
  <c r="Y8" i="41" s="1"/>
  <c r="L8" i="41" s="1"/>
  <c r="F8" i="30"/>
  <c r="O8" i="30" s="1"/>
  <c r="R8" i="30" s="1"/>
  <c r="G8" i="41" s="1"/>
  <c r="H8" i="41" s="1"/>
  <c r="M7" i="41"/>
  <c r="V7" i="41" s="1"/>
  <c r="Y7" i="41" s="1"/>
  <c r="L7" i="41" s="1"/>
  <c r="AE7" i="65" s="1"/>
  <c r="AF7" i="65" s="1"/>
  <c r="AH7" i="65" s="1"/>
  <c r="AJ7" i="65" s="1"/>
  <c r="F7" i="30"/>
  <c r="O7" i="30" s="1"/>
  <c r="R7" i="30" s="1"/>
  <c r="G7" i="41" s="1"/>
  <c r="H7" i="41" s="1"/>
  <c r="AC7" i="65" s="1"/>
  <c r="AD7" i="65" s="1"/>
  <c r="AG7" i="65" s="1"/>
  <c r="P13" i="41"/>
  <c r="V13" i="41" s="1"/>
  <c r="N13" i="41"/>
  <c r="W13" i="41" s="1"/>
  <c r="I13" i="30"/>
  <c r="O13" i="30" s="1"/>
  <c r="G13" i="30"/>
  <c r="P13" i="30" s="1"/>
  <c r="S14" i="41"/>
  <c r="V14" i="41" s="1"/>
  <c r="Y14" i="41" s="1"/>
  <c r="L14" i="41" s="1"/>
  <c r="L14" i="30"/>
  <c r="O14" i="30" s="1"/>
  <c r="R14" i="30" s="1"/>
  <c r="G14" i="41" s="1"/>
  <c r="H14" i="41" s="1"/>
  <c r="S9" i="41"/>
  <c r="V9" i="41" s="1"/>
  <c r="Y9" i="41" s="1"/>
  <c r="L9" i="41" s="1"/>
  <c r="L9" i="30"/>
  <c r="O9" i="30" s="1"/>
  <c r="R9" i="30" s="1"/>
  <c r="G9" i="41" s="1"/>
  <c r="H9" i="41" s="1"/>
  <c r="P10" i="41"/>
  <c r="V10" i="41" s="1"/>
  <c r="N10" i="41"/>
  <c r="W10" i="41" s="1"/>
  <c r="G10" i="30"/>
  <c r="P10" i="30" s="1"/>
  <c r="I10" i="30"/>
  <c r="S18" i="41"/>
  <c r="V18" i="41" s="1"/>
  <c r="Y18" i="41" s="1"/>
  <c r="L18" i="41" s="1"/>
  <c r="AE18" i="65" s="1"/>
  <c r="AF18" i="65" s="1"/>
  <c r="AH18" i="65" s="1"/>
  <c r="AJ18" i="65" s="1"/>
  <c r="L18" i="30"/>
  <c r="O18" i="30" s="1"/>
  <c r="R18" i="30" s="1"/>
  <c r="G18" i="41" s="1"/>
  <c r="H18" i="41" s="1"/>
  <c r="AC18" i="65" s="1"/>
  <c r="AD18" i="65" s="1"/>
  <c r="AG18" i="65" s="1"/>
  <c r="N11" i="41"/>
  <c r="W11" i="41" s="1"/>
  <c r="Y11" i="41" s="1"/>
  <c r="L11" i="41" s="1"/>
  <c r="AE11" i="65" s="1"/>
  <c r="AF11" i="65" s="1"/>
  <c r="AH11" i="65" s="1"/>
  <c r="AJ11" i="65" s="1"/>
  <c r="G11" i="30"/>
  <c r="P11" i="30" s="1"/>
  <c r="R11" i="30" s="1"/>
  <c r="G11" i="41" s="1"/>
  <c r="H11" i="41" s="1"/>
  <c r="AC11" i="65" s="1"/>
  <c r="AD11" i="65" s="1"/>
  <c r="AG11" i="65" s="1"/>
  <c r="M17" i="41"/>
  <c r="V17" i="41" s="1"/>
  <c r="Y17" i="41" s="1"/>
  <c r="L17" i="41" s="1"/>
  <c r="AE17" i="65" s="1"/>
  <c r="AF17" i="65" s="1"/>
  <c r="AH17" i="65" s="1"/>
  <c r="AJ17" i="65" s="1"/>
  <c r="F17" i="30"/>
  <c r="O17" i="30" s="1"/>
  <c r="R17" i="30" s="1"/>
  <c r="G17" i="41" s="1"/>
  <c r="H17" i="41" s="1"/>
  <c r="AC17" i="65" s="1"/>
  <c r="AD17" i="65" s="1"/>
  <c r="AG17" i="65" s="1"/>
  <c r="M31" i="41"/>
  <c r="V31" i="41" s="1"/>
  <c r="Y31" i="41" s="1"/>
  <c r="L31" i="41" s="1"/>
  <c r="AE31" i="65" s="1"/>
  <c r="AF31" i="65" s="1"/>
  <c r="AH31" i="65" s="1"/>
  <c r="AJ31" i="65" s="1"/>
  <c r="F31" i="30"/>
  <c r="O31" i="30" s="1"/>
  <c r="R31" i="30" s="1"/>
  <c r="G31" i="41" s="1"/>
  <c r="H31" i="41" s="1"/>
  <c r="AC31" i="65" s="1"/>
  <c r="AD31" i="65" s="1"/>
  <c r="AG31" i="65" s="1"/>
  <c r="Q16" i="26"/>
  <c r="P59" i="27"/>
  <c r="O29" i="27"/>
  <c r="O18" i="31"/>
  <c r="O19" i="33"/>
  <c r="R19" i="33" s="1"/>
  <c r="G19" i="36" s="1"/>
  <c r="H19" i="36" s="1"/>
  <c r="AC19" i="63" s="1"/>
  <c r="AD19" i="63" s="1"/>
  <c r="AG19" i="63" s="1"/>
  <c r="P31" i="27"/>
  <c r="P13" i="33"/>
  <c r="R13" i="33" s="1"/>
  <c r="G13" i="36" s="1"/>
  <c r="H13" i="36" s="1"/>
  <c r="AC13" i="63" s="1"/>
  <c r="AD13" i="63" s="1"/>
  <c r="AG13" i="63" s="1"/>
  <c r="O8" i="27"/>
  <c r="R8" i="27" s="1"/>
  <c r="G8" i="35" s="1"/>
  <c r="H8" i="35" s="1"/>
  <c r="AC8" i="62" s="1"/>
  <c r="AD8" i="62" s="1"/>
  <c r="AG8" i="62" s="1"/>
  <c r="AF6" i="61" l="1"/>
  <c r="AD7" i="59"/>
  <c r="AF7" i="59"/>
  <c r="Y77" i="38"/>
  <c r="L77" i="38" s="1"/>
  <c r="AE77" i="57" s="1"/>
  <c r="AF77" i="57" s="1"/>
  <c r="AH77" i="57" s="1"/>
  <c r="AJ77" i="57" s="1"/>
  <c r="Y56" i="38"/>
  <c r="L56" i="38" s="1"/>
  <c r="AE56" i="57" s="1"/>
  <c r="AF56" i="57" s="1"/>
  <c r="AH56" i="57" s="1"/>
  <c r="AJ56" i="57" s="1"/>
  <c r="V7" i="38"/>
  <c r="Y7" i="38" s="1"/>
  <c r="L7" i="38" s="1"/>
  <c r="AE7" i="57" s="1"/>
  <c r="AF7" i="57" s="1"/>
  <c r="AH7" i="57" s="1"/>
  <c r="AJ7" i="57" s="1"/>
  <c r="O9" i="23"/>
  <c r="AD7" i="67"/>
  <c r="AF7" i="67"/>
  <c r="R22" i="23"/>
  <c r="O30" i="27"/>
  <c r="P53" i="22"/>
  <c r="R77" i="22"/>
  <c r="G77" i="38" s="1"/>
  <c r="H77" i="38" s="1"/>
  <c r="AC77" i="57" s="1"/>
  <c r="AD77" i="57" s="1"/>
  <c r="AG77" i="57" s="1"/>
  <c r="O39" i="22"/>
  <c r="R39" i="22" s="1"/>
  <c r="G39" i="38" s="1"/>
  <c r="R47" i="22"/>
  <c r="G47" i="38" s="1"/>
  <c r="H47" i="38" s="1"/>
  <c r="Y8" i="34"/>
  <c r="L8" i="34" s="1"/>
  <c r="AE8" i="61" s="1"/>
  <c r="AF8" i="61" s="1"/>
  <c r="AH8" i="61" s="1"/>
  <c r="AJ8" i="61" s="1"/>
  <c r="V16" i="34"/>
  <c r="R9" i="26"/>
  <c r="G9" i="34" s="1"/>
  <c r="P16" i="26"/>
  <c r="Y9" i="34"/>
  <c r="W16" i="34"/>
  <c r="R6" i="26"/>
  <c r="O16" i="26"/>
  <c r="R63" i="27"/>
  <c r="G63" i="35" s="1"/>
  <c r="H63" i="35" s="1"/>
  <c r="AC63" i="62" s="1"/>
  <c r="AD63" i="62" s="1"/>
  <c r="AG63" i="62" s="1"/>
  <c r="R22" i="30"/>
  <c r="G22" i="41" s="1"/>
  <c r="H22" i="41" s="1"/>
  <c r="Y22" i="37"/>
  <c r="L22" i="37" s="1"/>
  <c r="AE22" i="58" s="1"/>
  <c r="AF22" i="58" s="1"/>
  <c r="AH22" i="58" s="1"/>
  <c r="AJ22" i="58" s="1"/>
  <c r="R30" i="27"/>
  <c r="G30" i="35" s="1"/>
  <c r="H30" i="35" s="1"/>
  <c r="O81" i="22"/>
  <c r="V81" i="38"/>
  <c r="R56" i="22"/>
  <c r="G56" i="38" s="1"/>
  <c r="H56" i="38" s="1"/>
  <c r="AC56" i="57" s="1"/>
  <c r="AD56" i="57" s="1"/>
  <c r="AG56" i="57" s="1"/>
  <c r="V30" i="35"/>
  <c r="Y30" i="35" s="1"/>
  <c r="L30" i="35" s="1"/>
  <c r="AE30" i="62" s="1"/>
  <c r="AF30" i="62" s="1"/>
  <c r="AH30" i="62" s="1"/>
  <c r="AJ30" i="62" s="1"/>
  <c r="V54" i="35"/>
  <c r="Y54" i="35" s="1"/>
  <c r="L54" i="35" s="1"/>
  <c r="AE54" i="62" s="1"/>
  <c r="AF54" i="62" s="1"/>
  <c r="AH54" i="62" s="1"/>
  <c r="AJ54" i="62" s="1"/>
  <c r="W20" i="35"/>
  <c r="Y20" i="35" s="1"/>
  <c r="Q107" i="22"/>
  <c r="X107" i="38"/>
  <c r="Y54" i="38"/>
  <c r="L54" i="38" s="1"/>
  <c r="AE54" i="57" s="1"/>
  <c r="AF54" i="57" s="1"/>
  <c r="AH54" i="57" s="1"/>
  <c r="AJ54" i="57" s="1"/>
  <c r="P6" i="23"/>
  <c r="R6" i="23" s="1"/>
  <c r="W17" i="42"/>
  <c r="Y48" i="38"/>
  <c r="L48" i="38" s="1"/>
  <c r="AE48" i="57" s="1"/>
  <c r="AF48" i="57" s="1"/>
  <c r="AH48" i="57" s="1"/>
  <c r="AJ48" i="57" s="1"/>
  <c r="W53" i="38"/>
  <c r="Y53" i="38" s="1"/>
  <c r="L53" i="38" s="1"/>
  <c r="AE53" i="57" s="1"/>
  <c r="AF53" i="57" s="1"/>
  <c r="AH53" i="57" s="1"/>
  <c r="AJ53" i="57" s="1"/>
  <c r="R48" i="22"/>
  <c r="G48" i="38" s="1"/>
  <c r="H48" i="38" s="1"/>
  <c r="AC48" i="57" s="1"/>
  <c r="AD48" i="57" s="1"/>
  <c r="AG48" i="57" s="1"/>
  <c r="R54" i="22"/>
  <c r="G54" i="38" s="1"/>
  <c r="H54" i="38" s="1"/>
  <c r="AC54" i="57" s="1"/>
  <c r="AD54" i="57" s="1"/>
  <c r="AG54" i="57" s="1"/>
  <c r="P81" i="22"/>
  <c r="V12" i="38"/>
  <c r="Y12" i="38" s="1"/>
  <c r="L12" i="38" s="1"/>
  <c r="AE12" i="57" s="1"/>
  <c r="AF12" i="57" s="1"/>
  <c r="AH12" i="57" s="1"/>
  <c r="AJ12" i="57" s="1"/>
  <c r="O79" i="22"/>
  <c r="R79" i="22" s="1"/>
  <c r="G79" i="38" s="1"/>
  <c r="H79" i="38" s="1"/>
  <c r="AC79" i="57" s="1"/>
  <c r="AD79" i="57" s="1"/>
  <c r="AG79" i="57" s="1"/>
  <c r="Y9" i="37"/>
  <c r="L9" i="37" s="1"/>
  <c r="AE9" i="58" s="1"/>
  <c r="AF9" i="58" s="1"/>
  <c r="AH9" i="58" s="1"/>
  <c r="AJ9" i="58" s="1"/>
  <c r="V39" i="38"/>
  <c r="Y39" i="38" s="1"/>
  <c r="L39" i="38" s="1"/>
  <c r="AE39" i="57" s="1"/>
  <c r="AF39" i="57" s="1"/>
  <c r="AH39" i="57" s="1"/>
  <c r="AJ39" i="57" s="1"/>
  <c r="Y23" i="35"/>
  <c r="L23" i="35" s="1"/>
  <c r="AE23" i="62" s="1"/>
  <c r="AF23" i="62" s="1"/>
  <c r="AH23" i="62" s="1"/>
  <c r="AJ23" i="62" s="1"/>
  <c r="V28" i="43"/>
  <c r="Y28" i="43" s="1"/>
  <c r="L28" i="43" s="1"/>
  <c r="AE28" i="59" s="1"/>
  <c r="AF28" i="59" s="1"/>
  <c r="AH28" i="59" s="1"/>
  <c r="AJ28" i="59" s="1"/>
  <c r="O25" i="24"/>
  <c r="R25" i="24" s="1"/>
  <c r="G25" i="43" s="1"/>
  <c r="H25" i="43" s="1"/>
  <c r="W52" i="38"/>
  <c r="Y52" i="38" s="1"/>
  <c r="L52" i="38" s="1"/>
  <c r="AE52" i="57" s="1"/>
  <c r="AF52" i="57" s="1"/>
  <c r="AH52" i="57" s="1"/>
  <c r="AJ52" i="57" s="1"/>
  <c r="W81" i="38"/>
  <c r="V13" i="38"/>
  <c r="Y13" i="38" s="1"/>
  <c r="L13" i="38" s="1"/>
  <c r="AE13" i="57" s="1"/>
  <c r="AF13" i="57" s="1"/>
  <c r="AH13" i="57" s="1"/>
  <c r="AJ13" i="57" s="1"/>
  <c r="W6" i="37"/>
  <c r="Y6" i="37" s="1"/>
  <c r="V79" i="38"/>
  <c r="Y79" i="38" s="1"/>
  <c r="L79" i="38" s="1"/>
  <c r="AE79" i="57" s="1"/>
  <c r="AF79" i="57" s="1"/>
  <c r="AH79" i="57" s="1"/>
  <c r="AJ79" i="57" s="1"/>
  <c r="O7" i="22"/>
  <c r="R7" i="22" s="1"/>
  <c r="G7" i="38" s="1"/>
  <c r="H7" i="38" s="1"/>
  <c r="AC7" i="57" s="1"/>
  <c r="AD7" i="57" s="1"/>
  <c r="AG7" i="57" s="1"/>
  <c r="O12" i="22"/>
  <c r="R12" i="22" s="1"/>
  <c r="G12" i="38" s="1"/>
  <c r="H12" i="38" s="1"/>
  <c r="AC12" i="57" s="1"/>
  <c r="AD12" i="57" s="1"/>
  <c r="AG12" i="57" s="1"/>
  <c r="O13" i="22"/>
  <c r="R13" i="22" s="1"/>
  <c r="G13" i="38" s="1"/>
  <c r="H13" i="38" s="1"/>
  <c r="AC13" i="57" s="1"/>
  <c r="AD13" i="57" s="1"/>
  <c r="AG13" i="57" s="1"/>
  <c r="P52" i="22"/>
  <c r="R52" i="22" s="1"/>
  <c r="G52" i="38" s="1"/>
  <c r="H52" i="38" s="1"/>
  <c r="AC52" i="57" s="1"/>
  <c r="AD52" i="57" s="1"/>
  <c r="AG52" i="57" s="1"/>
  <c r="R40" i="22"/>
  <c r="G40" i="38" s="1"/>
  <c r="H40" i="38" s="1"/>
  <c r="AC40" i="57" s="1"/>
  <c r="AD40" i="57" s="1"/>
  <c r="AG40" i="57" s="1"/>
  <c r="Y40" i="38"/>
  <c r="L40" i="38" s="1"/>
  <c r="AE40" i="57" s="1"/>
  <c r="AF40" i="57" s="1"/>
  <c r="AH40" i="57" s="1"/>
  <c r="AJ40" i="57" s="1"/>
  <c r="Y44" i="35"/>
  <c r="L44" i="35" s="1"/>
  <c r="AE44" i="62" s="1"/>
  <c r="AF44" i="62" s="1"/>
  <c r="AH44" i="62" s="1"/>
  <c r="AJ44" i="62" s="1"/>
  <c r="J62" i="38"/>
  <c r="I62" i="38" s="1"/>
  <c r="J100" i="38"/>
  <c r="I100" i="38" s="1"/>
  <c r="J78" i="38"/>
  <c r="I78" i="38" s="1"/>
  <c r="J66" i="38"/>
  <c r="I66" i="38" s="1"/>
  <c r="J84" i="38"/>
  <c r="I84" i="38" s="1"/>
  <c r="J19" i="38"/>
  <c r="I19" i="38" s="1"/>
  <c r="J14" i="38"/>
  <c r="I14" i="38" s="1"/>
  <c r="J9" i="38"/>
  <c r="I9" i="38" s="1"/>
  <c r="J18" i="38"/>
  <c r="I18" i="38" s="1"/>
  <c r="J11" i="38"/>
  <c r="I11" i="38" s="1"/>
  <c r="J37" i="38"/>
  <c r="I37" i="38" s="1"/>
  <c r="J15" i="38"/>
  <c r="I15" i="38" s="1"/>
  <c r="J55" i="38"/>
  <c r="I55" i="38" s="1"/>
  <c r="J59" i="38"/>
  <c r="I59" i="38" s="1"/>
  <c r="J94" i="38"/>
  <c r="I94" i="38" s="1"/>
  <c r="J91" i="38"/>
  <c r="I91" i="38" s="1"/>
  <c r="J51" i="38"/>
  <c r="I51" i="38" s="1"/>
  <c r="J104" i="38"/>
  <c r="I104" i="38" s="1"/>
  <c r="J10" i="38"/>
  <c r="I10" i="38" s="1"/>
  <c r="J70" i="38"/>
  <c r="I70" i="38" s="1"/>
  <c r="J26" i="38"/>
  <c r="I26" i="38" s="1"/>
  <c r="J88" i="38"/>
  <c r="I88" i="38" s="1"/>
  <c r="J85" i="38"/>
  <c r="I85" i="38" s="1"/>
  <c r="J34" i="38"/>
  <c r="I34" i="38" s="1"/>
  <c r="W42" i="35"/>
  <c r="Y42" i="35" s="1"/>
  <c r="L42" i="35" s="1"/>
  <c r="AE42" i="62" s="1"/>
  <c r="AF42" i="62" s="1"/>
  <c r="AH42" i="62" s="1"/>
  <c r="AJ42" i="62" s="1"/>
  <c r="W14" i="36"/>
  <c r="Y14" i="36" s="1"/>
  <c r="L14" i="36" s="1"/>
  <c r="AE14" i="63" s="1"/>
  <c r="AF14" i="63" s="1"/>
  <c r="AH14" i="63" s="1"/>
  <c r="AJ14" i="63" s="1"/>
  <c r="Y30" i="36"/>
  <c r="L30" i="36" s="1"/>
  <c r="AE30" i="63" s="1"/>
  <c r="AF30" i="63" s="1"/>
  <c r="AH30" i="63" s="1"/>
  <c r="AJ30" i="63" s="1"/>
  <c r="V15" i="36"/>
  <c r="Y15" i="36" s="1"/>
  <c r="L15" i="36" s="1"/>
  <c r="AE15" i="63" s="1"/>
  <c r="AF15" i="63" s="1"/>
  <c r="AH15" i="63" s="1"/>
  <c r="AJ15" i="63" s="1"/>
  <c r="R11" i="25"/>
  <c r="G11" i="39" s="1"/>
  <c r="H11" i="39" s="1"/>
  <c r="AC11" i="60" s="1"/>
  <c r="AD11" i="60" s="1"/>
  <c r="AG11" i="60" s="1"/>
  <c r="R13" i="26"/>
  <c r="G13" i="34" s="1"/>
  <c r="H13" i="34" s="1"/>
  <c r="AC13" i="61" s="1"/>
  <c r="AD13" i="61" s="1"/>
  <c r="AG13" i="61" s="1"/>
  <c r="O26" i="24"/>
  <c r="R26" i="24" s="1"/>
  <c r="G26" i="43" s="1"/>
  <c r="H26" i="43" s="1"/>
  <c r="AC26" i="59" s="1"/>
  <c r="AD26" i="59" s="1"/>
  <c r="AG26" i="59" s="1"/>
  <c r="R28" i="24"/>
  <c r="G28" i="43" s="1"/>
  <c r="H28" i="43" s="1"/>
  <c r="AC28" i="59" s="1"/>
  <c r="AD28" i="59" s="1"/>
  <c r="AG28" i="59" s="1"/>
  <c r="R40" i="24"/>
  <c r="G40" i="43" s="1"/>
  <c r="H40" i="43" s="1"/>
  <c r="AC40" i="59" s="1"/>
  <c r="AD40" i="59" s="1"/>
  <c r="AG40" i="59" s="1"/>
  <c r="Y86" i="38"/>
  <c r="L86" i="38" s="1"/>
  <c r="AE86" i="57" s="1"/>
  <c r="AF86" i="57" s="1"/>
  <c r="AH86" i="57" s="1"/>
  <c r="AJ86" i="57" s="1"/>
  <c r="Y12" i="41"/>
  <c r="L12" i="41" s="1"/>
  <c r="AE12" i="65" s="1"/>
  <c r="AF12" i="65" s="1"/>
  <c r="AH12" i="65" s="1"/>
  <c r="AJ12" i="65" s="1"/>
  <c r="Y10" i="41"/>
  <c r="L10" i="41" s="1"/>
  <c r="AE10" i="65" s="1"/>
  <c r="AF10" i="65" s="1"/>
  <c r="AH10" i="65" s="1"/>
  <c r="AJ10" i="65" s="1"/>
  <c r="Y13" i="41"/>
  <c r="L13" i="41" s="1"/>
  <c r="AE13" i="65" s="1"/>
  <c r="AF13" i="65" s="1"/>
  <c r="AH13" i="65" s="1"/>
  <c r="AJ13" i="65" s="1"/>
  <c r="Y21" i="41"/>
  <c r="L21" i="41" s="1"/>
  <c r="AE21" i="65" s="1"/>
  <c r="AF21" i="65" s="1"/>
  <c r="AH21" i="65" s="1"/>
  <c r="AJ21" i="65" s="1"/>
  <c r="Y12" i="36"/>
  <c r="W20" i="36"/>
  <c r="Y22" i="36"/>
  <c r="L22" i="36" s="1"/>
  <c r="AE22" i="63" s="1"/>
  <c r="AF22" i="63" s="1"/>
  <c r="AH22" i="63" s="1"/>
  <c r="AJ22" i="63" s="1"/>
  <c r="V20" i="36"/>
  <c r="Y29" i="36"/>
  <c r="L29" i="36" s="1"/>
  <c r="AE29" i="63" s="1"/>
  <c r="AF29" i="63" s="1"/>
  <c r="AH29" i="63" s="1"/>
  <c r="AJ29" i="63" s="1"/>
  <c r="V11" i="36"/>
  <c r="Y11" i="36" s="1"/>
  <c r="L11" i="36" s="1"/>
  <c r="AE11" i="63" s="1"/>
  <c r="AF11" i="63" s="1"/>
  <c r="AH11" i="63" s="1"/>
  <c r="AJ11" i="63" s="1"/>
  <c r="Y25" i="36"/>
  <c r="L25" i="36" s="1"/>
  <c r="AE25" i="63" s="1"/>
  <c r="AF25" i="63" s="1"/>
  <c r="AH25" i="63" s="1"/>
  <c r="AJ25" i="63" s="1"/>
  <c r="Y26" i="36"/>
  <c r="L26" i="36" s="1"/>
  <c r="AE26" i="63" s="1"/>
  <c r="AF26" i="63" s="1"/>
  <c r="AH26" i="63" s="1"/>
  <c r="AJ26" i="63" s="1"/>
  <c r="Y23" i="36"/>
  <c r="L23" i="36" s="1"/>
  <c r="AE23" i="63" s="1"/>
  <c r="AF23" i="63" s="1"/>
  <c r="AH23" i="63" s="1"/>
  <c r="AJ23" i="63" s="1"/>
  <c r="Y24" i="36"/>
  <c r="L24" i="36" s="1"/>
  <c r="AE24" i="63" s="1"/>
  <c r="AF24" i="63" s="1"/>
  <c r="AH24" i="63" s="1"/>
  <c r="AJ24" i="63" s="1"/>
  <c r="Y22" i="35"/>
  <c r="L22" i="35" s="1"/>
  <c r="AE22" i="62" s="1"/>
  <c r="AF22" i="62" s="1"/>
  <c r="AH22" i="62" s="1"/>
  <c r="AJ22" i="62" s="1"/>
  <c r="Y57" i="35"/>
  <c r="L57" i="35" s="1"/>
  <c r="AE57" i="62" s="1"/>
  <c r="AF57" i="62" s="1"/>
  <c r="AH57" i="62" s="1"/>
  <c r="AJ57" i="62" s="1"/>
  <c r="Y31" i="35"/>
  <c r="L31" i="35" s="1"/>
  <c r="AE31" i="62" s="1"/>
  <c r="AF31" i="62" s="1"/>
  <c r="AH31" i="62" s="1"/>
  <c r="AJ31" i="62" s="1"/>
  <c r="Y28" i="35"/>
  <c r="L28" i="35" s="1"/>
  <c r="AE28" i="62" s="1"/>
  <c r="AF28" i="62" s="1"/>
  <c r="AH28" i="62" s="1"/>
  <c r="AJ28" i="62" s="1"/>
  <c r="Y47" i="35"/>
  <c r="L47" i="35" s="1"/>
  <c r="AE47" i="62" s="1"/>
  <c r="AF47" i="62" s="1"/>
  <c r="AH47" i="62" s="1"/>
  <c r="AJ47" i="62" s="1"/>
  <c r="Y40" i="35"/>
  <c r="L40" i="35" s="1"/>
  <c r="AE40" i="62" s="1"/>
  <c r="AF40" i="62" s="1"/>
  <c r="AH40" i="62" s="1"/>
  <c r="AJ40" i="62" s="1"/>
  <c r="W29" i="35"/>
  <c r="X29" i="35"/>
  <c r="Y65" i="35"/>
  <c r="L65" i="35" s="1"/>
  <c r="AE65" i="62" s="1"/>
  <c r="AF65" i="62" s="1"/>
  <c r="AH65" i="62" s="1"/>
  <c r="AJ65" i="62" s="1"/>
  <c r="Y24" i="35"/>
  <c r="L24" i="35" s="1"/>
  <c r="AE24" i="62" s="1"/>
  <c r="AF24" i="62" s="1"/>
  <c r="AH24" i="62" s="1"/>
  <c r="AJ24" i="62" s="1"/>
  <c r="Y64" i="35"/>
  <c r="L64" i="35" s="1"/>
  <c r="AE64" i="62" s="1"/>
  <c r="AF64" i="62" s="1"/>
  <c r="AH64" i="62" s="1"/>
  <c r="AJ64" i="62" s="1"/>
  <c r="Y35" i="35"/>
  <c r="L35" i="35" s="1"/>
  <c r="AE35" i="62" s="1"/>
  <c r="AF35" i="62" s="1"/>
  <c r="AH35" i="62" s="1"/>
  <c r="AJ35" i="62" s="1"/>
  <c r="Y53" i="35"/>
  <c r="L53" i="35" s="1"/>
  <c r="AE53" i="62" s="1"/>
  <c r="AF53" i="62" s="1"/>
  <c r="AH53" i="62" s="1"/>
  <c r="AJ53" i="62" s="1"/>
  <c r="Y27" i="35"/>
  <c r="L27" i="35" s="1"/>
  <c r="AE27" i="62" s="1"/>
  <c r="AF27" i="62" s="1"/>
  <c r="AH27" i="62" s="1"/>
  <c r="AJ27" i="62" s="1"/>
  <c r="W38" i="35"/>
  <c r="Y38" i="35" s="1"/>
  <c r="L38" i="35" s="1"/>
  <c r="AE38" i="62" s="1"/>
  <c r="AF38" i="62" s="1"/>
  <c r="AH38" i="62" s="1"/>
  <c r="AJ38" i="62" s="1"/>
  <c r="Y60" i="35"/>
  <c r="L60" i="35" s="1"/>
  <c r="AE60" i="62" s="1"/>
  <c r="AF60" i="62" s="1"/>
  <c r="AH60" i="62" s="1"/>
  <c r="AJ60" i="62" s="1"/>
  <c r="V21" i="35"/>
  <c r="Y21" i="35" s="1"/>
  <c r="L21" i="35" s="1"/>
  <c r="AE21" i="62" s="1"/>
  <c r="AF21" i="62" s="1"/>
  <c r="AH21" i="62" s="1"/>
  <c r="AJ21" i="62" s="1"/>
  <c r="Y46" i="35"/>
  <c r="L46" i="35" s="1"/>
  <c r="AE46" i="62" s="1"/>
  <c r="AF46" i="62" s="1"/>
  <c r="AH46" i="62" s="1"/>
  <c r="AJ46" i="62" s="1"/>
  <c r="Y50" i="35"/>
  <c r="L50" i="35" s="1"/>
  <c r="AE50" i="62" s="1"/>
  <c r="AF50" i="62" s="1"/>
  <c r="AH50" i="62" s="1"/>
  <c r="AJ50" i="62" s="1"/>
  <c r="Y34" i="35"/>
  <c r="L34" i="35" s="1"/>
  <c r="AE34" i="62" s="1"/>
  <c r="AF34" i="62" s="1"/>
  <c r="AH34" i="62" s="1"/>
  <c r="AJ34" i="62" s="1"/>
  <c r="Y39" i="35"/>
  <c r="L39" i="35" s="1"/>
  <c r="AE39" i="62" s="1"/>
  <c r="AF39" i="62" s="1"/>
  <c r="AH39" i="62" s="1"/>
  <c r="AJ39" i="62" s="1"/>
  <c r="Y41" i="35"/>
  <c r="L41" i="35" s="1"/>
  <c r="AE41" i="62" s="1"/>
  <c r="AF41" i="62" s="1"/>
  <c r="AH41" i="62" s="1"/>
  <c r="AJ41" i="62" s="1"/>
  <c r="Y69" i="35"/>
  <c r="L69" i="35" s="1"/>
  <c r="AE69" i="62" s="1"/>
  <c r="AF69" i="62" s="1"/>
  <c r="AH69" i="62" s="1"/>
  <c r="AJ69" i="62" s="1"/>
  <c r="Y58" i="35"/>
  <c r="L58" i="35" s="1"/>
  <c r="AE58" i="62" s="1"/>
  <c r="AF58" i="62" s="1"/>
  <c r="AH58" i="62" s="1"/>
  <c r="AJ58" i="62" s="1"/>
  <c r="Y66" i="35"/>
  <c r="L66" i="35" s="1"/>
  <c r="AE66" i="62" s="1"/>
  <c r="AF66" i="62" s="1"/>
  <c r="AH66" i="62" s="1"/>
  <c r="AJ66" i="62" s="1"/>
  <c r="V67" i="35"/>
  <c r="Y67" i="35" s="1"/>
  <c r="L67" i="35" s="1"/>
  <c r="AE67" i="62" s="1"/>
  <c r="AF67" i="62" s="1"/>
  <c r="AH67" i="62" s="1"/>
  <c r="AJ67" i="62" s="1"/>
  <c r="Y13" i="34"/>
  <c r="L13" i="34" s="1"/>
  <c r="AE13" i="61" s="1"/>
  <c r="AF13" i="61" s="1"/>
  <c r="AH13" i="61" s="1"/>
  <c r="AJ13" i="61" s="1"/>
  <c r="R12" i="26"/>
  <c r="G12" i="34" s="1"/>
  <c r="H12" i="34" s="1"/>
  <c r="AC12" i="61" s="1"/>
  <c r="AD12" i="61" s="1"/>
  <c r="AG12" i="61" s="1"/>
  <c r="Y11" i="34"/>
  <c r="L11" i="34" s="1"/>
  <c r="AE11" i="61" s="1"/>
  <c r="AF11" i="61" s="1"/>
  <c r="AH11" i="61" s="1"/>
  <c r="AJ11" i="61" s="1"/>
  <c r="Y12" i="34"/>
  <c r="L12" i="34" s="1"/>
  <c r="AE12" i="61" s="1"/>
  <c r="AF12" i="61" s="1"/>
  <c r="AH12" i="61" s="1"/>
  <c r="AJ12" i="61" s="1"/>
  <c r="R11" i="26"/>
  <c r="G11" i="34" s="1"/>
  <c r="H11" i="34" s="1"/>
  <c r="AC11" i="61" s="1"/>
  <c r="AD11" i="61" s="1"/>
  <c r="AG11" i="61" s="1"/>
  <c r="Y21" i="39"/>
  <c r="L21" i="39" s="1"/>
  <c r="AE21" i="60" s="1"/>
  <c r="AF21" i="60" s="1"/>
  <c r="AH21" i="60" s="1"/>
  <c r="AJ21" i="60" s="1"/>
  <c r="R23" i="25"/>
  <c r="G23" i="39" s="1"/>
  <c r="H23" i="39" s="1"/>
  <c r="AC23" i="60" s="1"/>
  <c r="AD23" i="60" s="1"/>
  <c r="AG23" i="60" s="1"/>
  <c r="R9" i="25"/>
  <c r="G9" i="39" s="1"/>
  <c r="H9" i="39" s="1"/>
  <c r="AC9" i="60" s="1"/>
  <c r="AD9" i="60" s="1"/>
  <c r="AG9" i="60" s="1"/>
  <c r="R15" i="25"/>
  <c r="G15" i="39" s="1"/>
  <c r="H15" i="39" s="1"/>
  <c r="AC15" i="60" s="1"/>
  <c r="AD15" i="60" s="1"/>
  <c r="AG15" i="60" s="1"/>
  <c r="R19" i="25"/>
  <c r="G19" i="39" s="1"/>
  <c r="H19" i="39" s="1"/>
  <c r="AC19" i="60" s="1"/>
  <c r="AD19" i="60" s="1"/>
  <c r="AG19" i="60" s="1"/>
  <c r="R21" i="25"/>
  <c r="G21" i="39" s="1"/>
  <c r="H21" i="39" s="1"/>
  <c r="AC21" i="60" s="1"/>
  <c r="AD21" i="60" s="1"/>
  <c r="AG21" i="60" s="1"/>
  <c r="Y9" i="39"/>
  <c r="L9" i="39" s="1"/>
  <c r="AE9" i="60" s="1"/>
  <c r="AF9" i="60" s="1"/>
  <c r="AH9" i="60" s="1"/>
  <c r="AJ9" i="60" s="1"/>
  <c r="V6" i="39"/>
  <c r="Y6" i="39" s="1"/>
  <c r="Y19" i="39"/>
  <c r="L19" i="39" s="1"/>
  <c r="AE19" i="60" s="1"/>
  <c r="AF19" i="60" s="1"/>
  <c r="AH19" i="60" s="1"/>
  <c r="AJ19" i="60" s="1"/>
  <c r="Y11" i="39"/>
  <c r="L11" i="39" s="1"/>
  <c r="AE11" i="60" s="1"/>
  <c r="AF11" i="60" s="1"/>
  <c r="AH11" i="60" s="1"/>
  <c r="AJ11" i="60" s="1"/>
  <c r="O6" i="25"/>
  <c r="R6" i="25" s="1"/>
  <c r="Y23" i="39"/>
  <c r="L23" i="39" s="1"/>
  <c r="AE23" i="60" s="1"/>
  <c r="AF23" i="60" s="1"/>
  <c r="AH23" i="60" s="1"/>
  <c r="AJ23" i="60" s="1"/>
  <c r="Y15" i="39"/>
  <c r="L15" i="39" s="1"/>
  <c r="AE15" i="60" s="1"/>
  <c r="AF15" i="60" s="1"/>
  <c r="AH15" i="60" s="1"/>
  <c r="AJ15" i="60" s="1"/>
  <c r="Y41" i="43"/>
  <c r="L41" i="43" s="1"/>
  <c r="AE41" i="59" s="1"/>
  <c r="AF41" i="59" s="1"/>
  <c r="AH41" i="59" s="1"/>
  <c r="AJ41" i="59" s="1"/>
  <c r="V11" i="43"/>
  <c r="Y11" i="43" s="1"/>
  <c r="R38" i="24"/>
  <c r="G38" i="43" s="1"/>
  <c r="H38" i="43" s="1"/>
  <c r="AC38" i="59" s="1"/>
  <c r="AD38" i="59" s="1"/>
  <c r="AG38" i="59" s="1"/>
  <c r="R43" i="24"/>
  <c r="G43" i="43" s="1"/>
  <c r="H43" i="43" s="1"/>
  <c r="AC43" i="59" s="1"/>
  <c r="AD43" i="59" s="1"/>
  <c r="AG43" i="59" s="1"/>
  <c r="O13" i="24"/>
  <c r="R13" i="24" s="1"/>
  <c r="G13" i="43" s="1"/>
  <c r="V26" i="43"/>
  <c r="Y26" i="43" s="1"/>
  <c r="L26" i="43" s="1"/>
  <c r="AE26" i="59" s="1"/>
  <c r="AF26" i="59" s="1"/>
  <c r="AH26" i="59" s="1"/>
  <c r="AJ26" i="59" s="1"/>
  <c r="R33" i="24"/>
  <c r="G33" i="43" s="1"/>
  <c r="H33" i="43" s="1"/>
  <c r="AC33" i="59" s="1"/>
  <c r="AD33" i="59" s="1"/>
  <c r="AG33" i="59" s="1"/>
  <c r="Y40" i="43"/>
  <c r="L40" i="43" s="1"/>
  <c r="AE40" i="59" s="1"/>
  <c r="AF40" i="59" s="1"/>
  <c r="AH40" i="59" s="1"/>
  <c r="AJ40" i="59" s="1"/>
  <c r="R41" i="24"/>
  <c r="G41" i="43" s="1"/>
  <c r="H41" i="43" s="1"/>
  <c r="AC41" i="59" s="1"/>
  <c r="AD41" i="59" s="1"/>
  <c r="AG41" i="59" s="1"/>
  <c r="O11" i="24"/>
  <c r="R11" i="24" s="1"/>
  <c r="G11" i="43" s="1"/>
  <c r="H11" i="43" s="1"/>
  <c r="Y33" i="43"/>
  <c r="L33" i="43" s="1"/>
  <c r="AE33" i="59" s="1"/>
  <c r="AF33" i="59" s="1"/>
  <c r="AH33" i="59" s="1"/>
  <c r="AJ33" i="59" s="1"/>
  <c r="Y38" i="43"/>
  <c r="L38" i="43" s="1"/>
  <c r="AE38" i="59" s="1"/>
  <c r="AF38" i="59" s="1"/>
  <c r="AH38" i="59" s="1"/>
  <c r="AJ38" i="59" s="1"/>
  <c r="Y43" i="43"/>
  <c r="L43" i="43" s="1"/>
  <c r="AE43" i="59" s="1"/>
  <c r="AF43" i="59" s="1"/>
  <c r="AH43" i="59" s="1"/>
  <c r="AJ43" i="59" s="1"/>
  <c r="V13" i="43"/>
  <c r="Y13" i="43" s="1"/>
  <c r="L13" i="43" s="1"/>
  <c r="AE13" i="59" s="1"/>
  <c r="AF13" i="59" s="1"/>
  <c r="AH13" i="59" s="1"/>
  <c r="AJ13" i="59" s="1"/>
  <c r="Y23" i="37"/>
  <c r="L23" i="37" s="1"/>
  <c r="AE23" i="58" s="1"/>
  <c r="AF23" i="58" s="1"/>
  <c r="AH23" i="58" s="1"/>
  <c r="AJ23" i="58" s="1"/>
  <c r="Y14" i="37"/>
  <c r="L14" i="37" s="1"/>
  <c r="AE14" i="58" s="1"/>
  <c r="AF14" i="58" s="1"/>
  <c r="AH14" i="58" s="1"/>
  <c r="AJ14" i="58" s="1"/>
  <c r="Y41" i="38"/>
  <c r="L41" i="38" s="1"/>
  <c r="AE41" i="57" s="1"/>
  <c r="AF41" i="57" s="1"/>
  <c r="AH41" i="57" s="1"/>
  <c r="AJ41" i="57" s="1"/>
  <c r="O75" i="22"/>
  <c r="R75" i="22" s="1"/>
  <c r="G75" i="38" s="1"/>
  <c r="H75" i="38" s="1"/>
  <c r="AC75" i="57" s="1"/>
  <c r="AD75" i="57" s="1"/>
  <c r="AG75" i="57" s="1"/>
  <c r="R42" i="22"/>
  <c r="G42" i="38" s="1"/>
  <c r="H42" i="38" s="1"/>
  <c r="AC42" i="57" s="1"/>
  <c r="AD42" i="57" s="1"/>
  <c r="AG42" i="57" s="1"/>
  <c r="Y72" i="38"/>
  <c r="L72" i="38" s="1"/>
  <c r="AE72" i="57" s="1"/>
  <c r="AF72" i="57" s="1"/>
  <c r="AH72" i="57" s="1"/>
  <c r="AJ72" i="57" s="1"/>
  <c r="Y90" i="38"/>
  <c r="L90" i="38" s="1"/>
  <c r="AE90" i="57" s="1"/>
  <c r="AF90" i="57" s="1"/>
  <c r="AH90" i="57" s="1"/>
  <c r="AJ90" i="57" s="1"/>
  <c r="Y87" i="38"/>
  <c r="L87" i="38" s="1"/>
  <c r="AE87" i="57" s="1"/>
  <c r="AF87" i="57" s="1"/>
  <c r="AH87" i="57" s="1"/>
  <c r="AJ87" i="57" s="1"/>
  <c r="V97" i="38"/>
  <c r="Y97" i="38" s="1"/>
  <c r="L97" i="38" s="1"/>
  <c r="AE97" i="57" s="1"/>
  <c r="AF97" i="57" s="1"/>
  <c r="AH97" i="57" s="1"/>
  <c r="AJ97" i="57" s="1"/>
  <c r="R41" i="22"/>
  <c r="G41" i="38" s="1"/>
  <c r="H41" i="38" s="1"/>
  <c r="AC41" i="57" s="1"/>
  <c r="AD41" i="57" s="1"/>
  <c r="AG41" i="57" s="1"/>
  <c r="R93" i="22"/>
  <c r="G93" i="38" s="1"/>
  <c r="H93" i="38" s="1"/>
  <c r="AC93" i="57" s="1"/>
  <c r="AD93" i="57" s="1"/>
  <c r="AG93" i="57" s="1"/>
  <c r="W80" i="38"/>
  <c r="Y80" i="38" s="1"/>
  <c r="L80" i="38" s="1"/>
  <c r="AE80" i="57" s="1"/>
  <c r="AF80" i="57" s="1"/>
  <c r="AH80" i="57" s="1"/>
  <c r="AJ80" i="57" s="1"/>
  <c r="R86" i="22"/>
  <c r="G86" i="38" s="1"/>
  <c r="H86" i="38" s="1"/>
  <c r="AC86" i="57" s="1"/>
  <c r="AD86" i="57" s="1"/>
  <c r="AG86" i="57" s="1"/>
  <c r="R71" i="22"/>
  <c r="G71" i="38" s="1"/>
  <c r="H71" i="38" s="1"/>
  <c r="AC71" i="57" s="1"/>
  <c r="AD71" i="57" s="1"/>
  <c r="AG71" i="57" s="1"/>
  <c r="P74" i="22"/>
  <c r="R74" i="22" s="1"/>
  <c r="G74" i="38" s="1"/>
  <c r="H74" i="38" s="1"/>
  <c r="AC74" i="57" s="1"/>
  <c r="AD74" i="57" s="1"/>
  <c r="AG74" i="57" s="1"/>
  <c r="Y82" i="38"/>
  <c r="L82" i="38" s="1"/>
  <c r="AE82" i="57" s="1"/>
  <c r="AF82" i="57" s="1"/>
  <c r="AH82" i="57" s="1"/>
  <c r="AJ82" i="57" s="1"/>
  <c r="R72" i="22"/>
  <c r="G72" i="38" s="1"/>
  <c r="H72" i="38" s="1"/>
  <c r="AC72" i="57" s="1"/>
  <c r="AD72" i="57" s="1"/>
  <c r="AG72" i="57" s="1"/>
  <c r="Y71" i="38"/>
  <c r="L71" i="38" s="1"/>
  <c r="AE71" i="57" s="1"/>
  <c r="AF71" i="57" s="1"/>
  <c r="AH71" i="57" s="1"/>
  <c r="AJ71" i="57" s="1"/>
  <c r="H95" i="38"/>
  <c r="AC95" i="57" s="1"/>
  <c r="AD95" i="57" s="1"/>
  <c r="AG95" i="57" s="1"/>
  <c r="R82" i="22"/>
  <c r="G82" i="38" s="1"/>
  <c r="H82" i="38" s="1"/>
  <c r="AC82" i="57" s="1"/>
  <c r="AD82" i="57" s="1"/>
  <c r="AG82" i="57" s="1"/>
  <c r="H38" i="38"/>
  <c r="AC38" i="57" s="1"/>
  <c r="AD38" i="57" s="1"/>
  <c r="AG38" i="57" s="1"/>
  <c r="H69" i="38"/>
  <c r="AC69" i="57" s="1"/>
  <c r="AD69" i="57" s="1"/>
  <c r="AG69" i="57" s="1"/>
  <c r="R99" i="22"/>
  <c r="G99" i="38" s="1"/>
  <c r="H99" i="38" s="1"/>
  <c r="AC99" i="57" s="1"/>
  <c r="AD99" i="57" s="1"/>
  <c r="AG99" i="57" s="1"/>
  <c r="H21" i="38"/>
  <c r="AC21" i="57" s="1"/>
  <c r="AD21" i="57" s="1"/>
  <c r="AG21" i="57" s="1"/>
  <c r="Y42" i="38"/>
  <c r="L42" i="38" s="1"/>
  <c r="AE42" i="57" s="1"/>
  <c r="AF42" i="57" s="1"/>
  <c r="AH42" i="57" s="1"/>
  <c r="AJ42" i="57" s="1"/>
  <c r="H30" i="38"/>
  <c r="AC30" i="57" s="1"/>
  <c r="AD30" i="57" s="1"/>
  <c r="AG30" i="57" s="1"/>
  <c r="H35" i="38"/>
  <c r="P80" i="22"/>
  <c r="R80" i="22" s="1"/>
  <c r="G80" i="38" s="1"/>
  <c r="H98" i="38"/>
  <c r="AC98" i="57" s="1"/>
  <c r="AD98" i="57" s="1"/>
  <c r="AG98" i="57" s="1"/>
  <c r="H23" i="38"/>
  <c r="AC23" i="57" s="1"/>
  <c r="AD23" i="57" s="1"/>
  <c r="AG23" i="57" s="1"/>
  <c r="R96" i="22"/>
  <c r="G96" i="38" s="1"/>
  <c r="V101" i="38"/>
  <c r="Y101" i="38" s="1"/>
  <c r="L101" i="38" s="1"/>
  <c r="AE101" i="57" s="1"/>
  <c r="AF101" i="57" s="1"/>
  <c r="AH101" i="57" s="1"/>
  <c r="AJ101" i="57" s="1"/>
  <c r="Y68" i="38"/>
  <c r="L68" i="38" s="1"/>
  <c r="AE68" i="57" s="1"/>
  <c r="AF68" i="57" s="1"/>
  <c r="AH68" i="57" s="1"/>
  <c r="AJ68" i="57" s="1"/>
  <c r="H39" i="38"/>
  <c r="AC39" i="57" s="1"/>
  <c r="AD39" i="57" s="1"/>
  <c r="AG39" i="57" s="1"/>
  <c r="R87" i="22"/>
  <c r="G87" i="38" s="1"/>
  <c r="H61" i="38"/>
  <c r="AC61" i="57" s="1"/>
  <c r="AD61" i="57" s="1"/>
  <c r="AG61" i="57" s="1"/>
  <c r="O97" i="22"/>
  <c r="R97" i="22" s="1"/>
  <c r="G97" i="38" s="1"/>
  <c r="H97" i="38" s="1"/>
  <c r="AC97" i="57" s="1"/>
  <c r="AD97" i="57" s="1"/>
  <c r="AG97" i="57" s="1"/>
  <c r="H103" i="38"/>
  <c r="AC103" i="57" s="1"/>
  <c r="AD103" i="57" s="1"/>
  <c r="AG103" i="57" s="1"/>
  <c r="H92" i="38"/>
  <c r="AC92" i="57" s="1"/>
  <c r="AD92" i="57" s="1"/>
  <c r="AG92" i="57" s="1"/>
  <c r="H67" i="38"/>
  <c r="AC67" i="57" s="1"/>
  <c r="AD67" i="57" s="1"/>
  <c r="AG67" i="57" s="1"/>
  <c r="H8" i="38"/>
  <c r="H20" i="38"/>
  <c r="AC20" i="57" s="1"/>
  <c r="AD20" i="57" s="1"/>
  <c r="AG20" i="57" s="1"/>
  <c r="H16" i="38"/>
  <c r="H45" i="38"/>
  <c r="AC45" i="57" s="1"/>
  <c r="AD45" i="57" s="1"/>
  <c r="AG45" i="57" s="1"/>
  <c r="H83" i="38"/>
  <c r="AC83" i="57" s="1"/>
  <c r="AD83" i="57" s="1"/>
  <c r="AG83" i="57" s="1"/>
  <c r="R53" i="22"/>
  <c r="G53" i="38" s="1"/>
  <c r="W74" i="38"/>
  <c r="Y74" i="38" s="1"/>
  <c r="L74" i="38" s="1"/>
  <c r="AE74" i="57" s="1"/>
  <c r="AF74" i="57" s="1"/>
  <c r="AH74" i="57" s="1"/>
  <c r="AJ74" i="57" s="1"/>
  <c r="V75" i="38"/>
  <c r="Y75" i="38" s="1"/>
  <c r="L75" i="38" s="1"/>
  <c r="AE75" i="57" s="1"/>
  <c r="AF75" i="57" s="1"/>
  <c r="AH75" i="57" s="1"/>
  <c r="AJ75" i="57" s="1"/>
  <c r="H32" i="38"/>
  <c r="AC32" i="57" s="1"/>
  <c r="AD32" i="57" s="1"/>
  <c r="AG32" i="57" s="1"/>
  <c r="H27" i="38"/>
  <c r="AC27" i="57" s="1"/>
  <c r="AD27" i="57" s="1"/>
  <c r="AG27" i="57" s="1"/>
  <c r="H22" i="38"/>
  <c r="AC22" i="57" s="1"/>
  <c r="AD22" i="57" s="1"/>
  <c r="AG22" i="57" s="1"/>
  <c r="Y99" i="38"/>
  <c r="L99" i="38" s="1"/>
  <c r="AE99" i="57" s="1"/>
  <c r="AF99" i="57" s="1"/>
  <c r="AH99" i="57" s="1"/>
  <c r="AJ99" i="57" s="1"/>
  <c r="H58" i="38"/>
  <c r="AC58" i="57" s="1"/>
  <c r="AD58" i="57" s="1"/>
  <c r="AG58" i="57" s="1"/>
  <c r="H57" i="38"/>
  <c r="AC57" i="57" s="1"/>
  <c r="AD57" i="57" s="1"/>
  <c r="AG57" i="57" s="1"/>
  <c r="H73" i="38"/>
  <c r="AC73" i="57" s="1"/>
  <c r="AD73" i="57" s="1"/>
  <c r="AG73" i="57" s="1"/>
  <c r="H36" i="38"/>
  <c r="H50" i="38"/>
  <c r="AC50" i="57" s="1"/>
  <c r="AD50" i="57" s="1"/>
  <c r="AG50" i="57" s="1"/>
  <c r="H76" i="38"/>
  <c r="AC76" i="57" s="1"/>
  <c r="AD76" i="57" s="1"/>
  <c r="AG76" i="57" s="1"/>
  <c r="H28" i="38"/>
  <c r="Y96" i="38"/>
  <c r="L96" i="38" s="1"/>
  <c r="AE96" i="57" s="1"/>
  <c r="AF96" i="57" s="1"/>
  <c r="AH96" i="57" s="1"/>
  <c r="AJ96" i="57" s="1"/>
  <c r="H31" i="38"/>
  <c r="AC31" i="57" s="1"/>
  <c r="AD31" i="57" s="1"/>
  <c r="AG31" i="57" s="1"/>
  <c r="O101" i="22"/>
  <c r="R101" i="22" s="1"/>
  <c r="G101" i="38" s="1"/>
  <c r="H101" i="38" s="1"/>
  <c r="AC101" i="57" s="1"/>
  <c r="AD101" i="57" s="1"/>
  <c r="AG101" i="57" s="1"/>
  <c r="R90" i="22"/>
  <c r="G90" i="38" s="1"/>
  <c r="H24" i="38"/>
  <c r="AC24" i="57" s="1"/>
  <c r="AD24" i="57" s="1"/>
  <c r="AG24" i="57" s="1"/>
  <c r="R68" i="22"/>
  <c r="G68" i="38" s="1"/>
  <c r="H68" i="38" s="1"/>
  <c r="AC68" i="57" s="1"/>
  <c r="AD68" i="57" s="1"/>
  <c r="AG68" i="57" s="1"/>
  <c r="H17" i="38"/>
  <c r="H33" i="38"/>
  <c r="AC33" i="57" s="1"/>
  <c r="AD33" i="57" s="1"/>
  <c r="AG33" i="57" s="1"/>
  <c r="H43" i="38"/>
  <c r="AC43" i="57" s="1"/>
  <c r="AD43" i="57" s="1"/>
  <c r="AG43" i="57" s="1"/>
  <c r="H89" i="38"/>
  <c r="AC89" i="57" s="1"/>
  <c r="AD89" i="57" s="1"/>
  <c r="AG89" i="57" s="1"/>
  <c r="Y93" i="38"/>
  <c r="L93" i="38" s="1"/>
  <c r="AE93" i="57" s="1"/>
  <c r="AF93" i="57" s="1"/>
  <c r="AH93" i="57" s="1"/>
  <c r="AJ93" i="57" s="1"/>
  <c r="H25" i="38"/>
  <c r="H29" i="38"/>
  <c r="H60" i="38"/>
  <c r="AC60" i="57" s="1"/>
  <c r="AD60" i="57" s="1"/>
  <c r="AG60" i="57" s="1"/>
  <c r="Y21" i="37"/>
  <c r="L21" i="37" s="1"/>
  <c r="AE21" i="58" s="1"/>
  <c r="AF21" i="58" s="1"/>
  <c r="AH21" i="58" s="1"/>
  <c r="AJ21" i="58" s="1"/>
  <c r="Y12" i="37"/>
  <c r="L12" i="37" s="1"/>
  <c r="AE12" i="58" s="1"/>
  <c r="AF12" i="58" s="1"/>
  <c r="AH12" i="58" s="1"/>
  <c r="AJ12" i="58" s="1"/>
  <c r="Y27" i="37"/>
  <c r="L27" i="37" s="1"/>
  <c r="AE27" i="58" s="1"/>
  <c r="AF27" i="58" s="1"/>
  <c r="AH27" i="58" s="1"/>
  <c r="AJ27" i="58" s="1"/>
  <c r="Y13" i="37"/>
  <c r="L13" i="37" s="1"/>
  <c r="AE13" i="58" s="1"/>
  <c r="AF13" i="58" s="1"/>
  <c r="AH13" i="58" s="1"/>
  <c r="AJ13" i="58" s="1"/>
  <c r="Y25" i="37"/>
  <c r="L25" i="37" s="1"/>
  <c r="AE25" i="58" s="1"/>
  <c r="AF25" i="58" s="1"/>
  <c r="AH25" i="58" s="1"/>
  <c r="AJ25" i="58" s="1"/>
  <c r="Y24" i="37"/>
  <c r="L24" i="37" s="1"/>
  <c r="AE24" i="58" s="1"/>
  <c r="AF24" i="58" s="1"/>
  <c r="AH24" i="58" s="1"/>
  <c r="AJ24" i="58" s="1"/>
  <c r="W11" i="37"/>
  <c r="Y11" i="37" s="1"/>
  <c r="L11" i="37" s="1"/>
  <c r="AE11" i="58" s="1"/>
  <c r="AF11" i="58" s="1"/>
  <c r="AH11" i="58" s="1"/>
  <c r="AJ11" i="58" s="1"/>
  <c r="Y17" i="37"/>
  <c r="L17" i="37" s="1"/>
  <c r="AE17" i="58" s="1"/>
  <c r="AF17" i="58" s="1"/>
  <c r="AH17" i="58" s="1"/>
  <c r="AJ17" i="58" s="1"/>
  <c r="R12" i="23"/>
  <c r="G12" i="37" s="1"/>
  <c r="H12" i="37" s="1"/>
  <c r="AC12" i="58" s="1"/>
  <c r="AD12" i="58" s="1"/>
  <c r="AG12" i="58" s="1"/>
  <c r="W14" i="42"/>
  <c r="V17" i="42"/>
  <c r="Y32" i="41"/>
  <c r="L32" i="41" s="1"/>
  <c r="AE32" i="65" s="1"/>
  <c r="AF32" i="65" s="1"/>
  <c r="AH32" i="65" s="1"/>
  <c r="AJ32" i="65" s="1"/>
  <c r="Y33" i="41"/>
  <c r="L33" i="41" s="1"/>
  <c r="AE33" i="65" s="1"/>
  <c r="AF33" i="65" s="1"/>
  <c r="AH33" i="65" s="1"/>
  <c r="AJ33" i="65" s="1"/>
  <c r="Y20" i="41"/>
  <c r="L20" i="41" s="1"/>
  <c r="AE20" i="65" s="1"/>
  <c r="AF20" i="65" s="1"/>
  <c r="AH20" i="65" s="1"/>
  <c r="AJ20" i="65" s="1"/>
  <c r="L27" i="43"/>
  <c r="Q24" i="25"/>
  <c r="G12" i="39"/>
  <c r="G27" i="43"/>
  <c r="H27" i="43" s="1"/>
  <c r="G10" i="39"/>
  <c r="H10" i="39" s="1"/>
  <c r="AC10" i="60" s="1"/>
  <c r="AD10" i="60" s="1"/>
  <c r="AG10" i="60" s="1"/>
  <c r="G8" i="39"/>
  <c r="G7" i="39"/>
  <c r="L10" i="39"/>
  <c r="AE10" i="60" s="1"/>
  <c r="AF10" i="60" s="1"/>
  <c r="AH10" i="60" s="1"/>
  <c r="AJ10" i="60" s="1"/>
  <c r="L8" i="39"/>
  <c r="Q48" i="24"/>
  <c r="G16" i="43"/>
  <c r="H16" i="43" s="1"/>
  <c r="L16" i="43"/>
  <c r="Q31" i="36"/>
  <c r="O10" i="30"/>
  <c r="R10" i="30" s="1"/>
  <c r="G10" i="41" s="1"/>
  <c r="H10" i="41" s="1"/>
  <c r="AC10" i="65" s="1"/>
  <c r="AD10" i="65" s="1"/>
  <c r="AG10" i="65" s="1"/>
  <c r="J33" i="35"/>
  <c r="I33" i="35" s="1"/>
  <c r="J11" i="35"/>
  <c r="I11" i="35" s="1"/>
  <c r="J8" i="42"/>
  <c r="I8" i="42" s="1"/>
  <c r="J20" i="42"/>
  <c r="I20" i="42" s="1"/>
  <c r="J36" i="42"/>
  <c r="I36" i="42" s="1"/>
  <c r="J31" i="42"/>
  <c r="I31" i="42" s="1"/>
  <c r="J28" i="42"/>
  <c r="I28" i="42" s="1"/>
  <c r="J9" i="35"/>
  <c r="I9" i="35" s="1"/>
  <c r="J39" i="42"/>
  <c r="I39" i="42" s="1"/>
  <c r="J25" i="42"/>
  <c r="I25" i="42" s="1"/>
  <c r="J17" i="36"/>
  <c r="I17" i="36" s="1"/>
  <c r="J49" i="35"/>
  <c r="I49" i="35" s="1"/>
  <c r="J43" i="35"/>
  <c r="I43" i="35" s="1"/>
  <c r="J7" i="35"/>
  <c r="I7" i="35" s="1"/>
  <c r="J44" i="43"/>
  <c r="I44" i="43" s="1"/>
  <c r="J42" i="43"/>
  <c r="I42" i="43" s="1"/>
  <c r="J12" i="43"/>
  <c r="I12" i="43" s="1"/>
  <c r="J21" i="43"/>
  <c r="I21" i="43" s="1"/>
  <c r="J7" i="43"/>
  <c r="I7" i="43" s="1"/>
  <c r="J19" i="43"/>
  <c r="I19" i="43" s="1"/>
  <c r="R23" i="33"/>
  <c r="G23" i="36" s="1"/>
  <c r="H23" i="36" s="1"/>
  <c r="AC23" i="63" s="1"/>
  <c r="AD23" i="63" s="1"/>
  <c r="AG23" i="63" s="1"/>
  <c r="R21" i="23"/>
  <c r="G21" i="37" s="1"/>
  <c r="H21" i="37" s="1"/>
  <c r="AC21" i="58" s="1"/>
  <c r="AD21" i="58" s="1"/>
  <c r="AG21" i="58" s="1"/>
  <c r="R40" i="27"/>
  <c r="G40" i="35" s="1"/>
  <c r="H40" i="35" s="1"/>
  <c r="AC40" i="62" s="1"/>
  <c r="AD40" i="62" s="1"/>
  <c r="AG40" i="62" s="1"/>
  <c r="P42" i="27"/>
  <c r="R42" i="27" s="1"/>
  <c r="G42" i="35" s="1"/>
  <c r="H42" i="35" s="1"/>
  <c r="AC42" i="62" s="1"/>
  <c r="AD42" i="62" s="1"/>
  <c r="AG42" i="62" s="1"/>
  <c r="O17" i="31"/>
  <c r="R17" i="31" s="1"/>
  <c r="G17" i="42" s="1"/>
  <c r="H17" i="42" s="1"/>
  <c r="AC17" i="67" s="1"/>
  <c r="AD17" i="67" s="1"/>
  <c r="AG17" i="67" s="1"/>
  <c r="J42" i="42"/>
  <c r="I42" i="42" s="1"/>
  <c r="R41" i="31"/>
  <c r="G41" i="42" s="1"/>
  <c r="H41" i="42" s="1"/>
  <c r="AC41" i="67" s="1"/>
  <c r="AD41" i="67" s="1"/>
  <c r="AG41" i="67" s="1"/>
  <c r="J35" i="42"/>
  <c r="I35" i="42" s="1"/>
  <c r="J34" i="42"/>
  <c r="I34" i="42" s="1"/>
  <c r="J30" i="42"/>
  <c r="I30" i="42" s="1"/>
  <c r="J29" i="42"/>
  <c r="I29" i="42" s="1"/>
  <c r="J27" i="42"/>
  <c r="I27" i="42" s="1"/>
  <c r="J23" i="42"/>
  <c r="I23" i="42" s="1"/>
  <c r="J21" i="42"/>
  <c r="I21" i="42" s="1"/>
  <c r="J16" i="42"/>
  <c r="I16" i="42" s="1"/>
  <c r="J15" i="42"/>
  <c r="I15" i="42" s="1"/>
  <c r="J13" i="42"/>
  <c r="I13" i="42" s="1"/>
  <c r="J12" i="42"/>
  <c r="I12" i="42" s="1"/>
  <c r="J10" i="42"/>
  <c r="I10" i="42" s="1"/>
  <c r="J9" i="42"/>
  <c r="I9" i="42" s="1"/>
  <c r="J7" i="42"/>
  <c r="I7" i="42" s="1"/>
  <c r="J28" i="41"/>
  <c r="I28" i="41" s="1"/>
  <c r="J30" i="41"/>
  <c r="I30" i="41" s="1"/>
  <c r="J29" i="41"/>
  <c r="I29" i="41" s="1"/>
  <c r="J27" i="41"/>
  <c r="I27" i="41" s="1"/>
  <c r="J26" i="41"/>
  <c r="I26" i="41" s="1"/>
  <c r="J25" i="41"/>
  <c r="I25" i="41" s="1"/>
  <c r="J24" i="41"/>
  <c r="I24" i="41" s="1"/>
  <c r="J18" i="41"/>
  <c r="I18" i="41" s="1"/>
  <c r="J16" i="41"/>
  <c r="I16" i="41" s="1"/>
  <c r="J9" i="41"/>
  <c r="I9" i="41" s="1"/>
  <c r="J8" i="41"/>
  <c r="I8" i="41" s="1"/>
  <c r="J28" i="36"/>
  <c r="I28" i="36" s="1"/>
  <c r="J27" i="36"/>
  <c r="I27" i="36" s="1"/>
  <c r="J21" i="36"/>
  <c r="I21" i="36" s="1"/>
  <c r="J18" i="36"/>
  <c r="I18" i="36" s="1"/>
  <c r="J13" i="36"/>
  <c r="I13" i="36" s="1"/>
  <c r="J10" i="36"/>
  <c r="I10" i="36" s="1"/>
  <c r="J9" i="36"/>
  <c r="I9" i="36" s="1"/>
  <c r="J8" i="36"/>
  <c r="I8" i="36" s="1"/>
  <c r="J52" i="35"/>
  <c r="I52" i="35" s="1"/>
  <c r="J51" i="35"/>
  <c r="I51" i="35" s="1"/>
  <c r="R50" i="27"/>
  <c r="G50" i="35" s="1"/>
  <c r="H50" i="35" s="1"/>
  <c r="AC50" i="62" s="1"/>
  <c r="AD50" i="62" s="1"/>
  <c r="AG50" i="62" s="1"/>
  <c r="J36" i="35"/>
  <c r="I36" i="35" s="1"/>
  <c r="J32" i="35"/>
  <c r="I32" i="35" s="1"/>
  <c r="J26" i="35"/>
  <c r="I26" i="35" s="1"/>
  <c r="J25" i="35"/>
  <c r="I25" i="35" s="1"/>
  <c r="R24" i="27"/>
  <c r="G24" i="35" s="1"/>
  <c r="H24" i="35" s="1"/>
  <c r="AC24" i="62" s="1"/>
  <c r="AD24" i="62" s="1"/>
  <c r="AG24" i="62" s="1"/>
  <c r="P20" i="27"/>
  <c r="J19" i="35"/>
  <c r="I19" i="35" s="1"/>
  <c r="J18" i="35"/>
  <c r="I18" i="35" s="1"/>
  <c r="J17" i="35"/>
  <c r="I17" i="35" s="1"/>
  <c r="J12" i="35"/>
  <c r="I12" i="35" s="1"/>
  <c r="J8" i="35"/>
  <c r="I8" i="35" s="1"/>
  <c r="J10" i="34"/>
  <c r="I10" i="34" s="1"/>
  <c r="J8" i="34"/>
  <c r="I8" i="34" s="1"/>
  <c r="J20" i="39"/>
  <c r="I20" i="39" s="1"/>
  <c r="J18" i="39"/>
  <c r="I18" i="39" s="1"/>
  <c r="J46" i="43"/>
  <c r="I46" i="43" s="1"/>
  <c r="J45" i="43"/>
  <c r="I45" i="43" s="1"/>
  <c r="J39" i="43"/>
  <c r="I39" i="43" s="1"/>
  <c r="J37" i="43"/>
  <c r="I37" i="43" s="1"/>
  <c r="J36" i="43"/>
  <c r="I36" i="43" s="1"/>
  <c r="J35" i="43"/>
  <c r="I35" i="43" s="1"/>
  <c r="J34" i="43"/>
  <c r="I34" i="43" s="1"/>
  <c r="J32" i="43"/>
  <c r="I32" i="43" s="1"/>
  <c r="J29" i="43"/>
  <c r="I29" i="43" s="1"/>
  <c r="J24" i="43"/>
  <c r="I24" i="43" s="1"/>
  <c r="J22" i="43"/>
  <c r="I22" i="43" s="1"/>
  <c r="J9" i="43"/>
  <c r="I9" i="43" s="1"/>
  <c r="J8" i="43"/>
  <c r="I8" i="43" s="1"/>
  <c r="J26" i="37"/>
  <c r="I26" i="37" s="1"/>
  <c r="J20" i="37"/>
  <c r="I20" i="37" s="1"/>
  <c r="J18" i="37"/>
  <c r="I18" i="37" s="1"/>
  <c r="J16" i="37"/>
  <c r="I16" i="37" s="1"/>
  <c r="J15" i="37"/>
  <c r="I15" i="37" s="1"/>
  <c r="J8" i="37"/>
  <c r="I8" i="37" s="1"/>
  <c r="J7" i="37"/>
  <c r="I7" i="37" s="1"/>
  <c r="R37" i="31"/>
  <c r="G37" i="42" s="1"/>
  <c r="H37" i="42" s="1"/>
  <c r="AC37" i="67" s="1"/>
  <c r="AD37" i="67" s="1"/>
  <c r="AG37" i="67" s="1"/>
  <c r="Q43" i="42"/>
  <c r="Y37" i="42"/>
  <c r="L37" i="42" s="1"/>
  <c r="AE37" i="67" s="1"/>
  <c r="AF37" i="67" s="1"/>
  <c r="AH37" i="67" s="1"/>
  <c r="AJ37" i="67" s="1"/>
  <c r="O21" i="27"/>
  <c r="Q20" i="27"/>
  <c r="R23" i="23"/>
  <c r="G23" i="37" s="1"/>
  <c r="H23" i="37" s="1"/>
  <c r="AC23" i="58" s="1"/>
  <c r="AD23" i="58" s="1"/>
  <c r="AG23" i="58" s="1"/>
  <c r="R34" i="27"/>
  <c r="G34" i="35" s="1"/>
  <c r="H34" i="35" s="1"/>
  <c r="AC34" i="62" s="1"/>
  <c r="AD34" i="62" s="1"/>
  <c r="AG34" i="62" s="1"/>
  <c r="R26" i="33"/>
  <c r="G26" i="36" s="1"/>
  <c r="H26" i="36" s="1"/>
  <c r="AC26" i="63" s="1"/>
  <c r="AD26" i="63" s="1"/>
  <c r="AG26" i="63" s="1"/>
  <c r="R11" i="31"/>
  <c r="G11" i="42" s="1"/>
  <c r="H11" i="42" s="1"/>
  <c r="AC11" i="67" s="1"/>
  <c r="AD11" i="67" s="1"/>
  <c r="AG11" i="67" s="1"/>
  <c r="R41" i="27"/>
  <c r="G41" i="35" s="1"/>
  <c r="H41" i="35" s="1"/>
  <c r="AC41" i="62" s="1"/>
  <c r="AD41" i="62" s="1"/>
  <c r="AG41" i="62" s="1"/>
  <c r="R31" i="27"/>
  <c r="G31" i="35" s="1"/>
  <c r="H31" i="35" s="1"/>
  <c r="AC31" i="62" s="1"/>
  <c r="AD31" i="62" s="1"/>
  <c r="AG31" i="62" s="1"/>
  <c r="R39" i="27"/>
  <c r="G39" i="35" s="1"/>
  <c r="H39" i="35" s="1"/>
  <c r="AC39" i="62" s="1"/>
  <c r="AD39" i="62" s="1"/>
  <c r="AG39" i="62" s="1"/>
  <c r="R38" i="31"/>
  <c r="G38" i="42" s="1"/>
  <c r="H38" i="42" s="1"/>
  <c r="AC38" i="67" s="1"/>
  <c r="AD38" i="67" s="1"/>
  <c r="AG38" i="67" s="1"/>
  <c r="R33" i="30"/>
  <c r="G33" i="41" s="1"/>
  <c r="H33" i="41" s="1"/>
  <c r="AC33" i="65" s="1"/>
  <c r="AD33" i="65" s="1"/>
  <c r="AG33" i="65" s="1"/>
  <c r="Y33" i="42"/>
  <c r="L33" i="42" s="1"/>
  <c r="AE33" i="67" s="1"/>
  <c r="AF33" i="67" s="1"/>
  <c r="AH33" i="67" s="1"/>
  <c r="AJ33" i="67" s="1"/>
  <c r="R33" i="31"/>
  <c r="G33" i="42" s="1"/>
  <c r="H33" i="42" s="1"/>
  <c r="AC33" i="67" s="1"/>
  <c r="AD33" i="67" s="1"/>
  <c r="AG33" i="67" s="1"/>
  <c r="R27" i="23"/>
  <c r="G27" i="37" s="1"/>
  <c r="H27" i="37" s="1"/>
  <c r="AC27" i="58" s="1"/>
  <c r="AD27" i="58" s="1"/>
  <c r="AG27" i="58" s="1"/>
  <c r="R14" i="23"/>
  <c r="G14" i="37" s="1"/>
  <c r="H14" i="37" s="1"/>
  <c r="AC14" i="58" s="1"/>
  <c r="AD14" i="58" s="1"/>
  <c r="AG14" i="58" s="1"/>
  <c r="R32" i="31"/>
  <c r="G32" i="42" s="1"/>
  <c r="H32" i="42" s="1"/>
  <c r="AC32" i="67" s="1"/>
  <c r="AD32" i="67" s="1"/>
  <c r="AG32" i="67" s="1"/>
  <c r="Y32" i="42"/>
  <c r="L32" i="42" s="1"/>
  <c r="AE32" i="67" s="1"/>
  <c r="AF32" i="67" s="1"/>
  <c r="AH32" i="67" s="1"/>
  <c r="AJ32" i="67" s="1"/>
  <c r="Y24" i="42"/>
  <c r="L24" i="42" s="1"/>
  <c r="AE24" i="67" s="1"/>
  <c r="AF24" i="67" s="1"/>
  <c r="AH24" i="67" s="1"/>
  <c r="AJ24" i="67" s="1"/>
  <c r="R69" i="27"/>
  <c r="G69" i="35" s="1"/>
  <c r="H69" i="35" s="1"/>
  <c r="AC69" i="62" s="1"/>
  <c r="AD69" i="62" s="1"/>
  <c r="AG69" i="62" s="1"/>
  <c r="R28" i="27"/>
  <c r="G28" i="35" s="1"/>
  <c r="H28" i="35" s="1"/>
  <c r="AC28" i="62" s="1"/>
  <c r="AD28" i="62" s="1"/>
  <c r="AG28" i="62" s="1"/>
  <c r="O67" i="27"/>
  <c r="R67" i="27" s="1"/>
  <c r="G67" i="35" s="1"/>
  <c r="H67" i="35" s="1"/>
  <c r="AC67" i="62" s="1"/>
  <c r="AD67" i="62" s="1"/>
  <c r="AG67" i="62" s="1"/>
  <c r="Y19" i="42"/>
  <c r="L19" i="42" s="1"/>
  <c r="AE19" i="67" s="1"/>
  <c r="AF19" i="67" s="1"/>
  <c r="AH19" i="67" s="1"/>
  <c r="AJ19" i="67" s="1"/>
  <c r="R25" i="23"/>
  <c r="G25" i="37" s="1"/>
  <c r="H25" i="37" s="1"/>
  <c r="AC25" i="58" s="1"/>
  <c r="AD25" i="58" s="1"/>
  <c r="AG25" i="58" s="1"/>
  <c r="R25" i="33"/>
  <c r="G25" i="36" s="1"/>
  <c r="H25" i="36" s="1"/>
  <c r="AC25" i="63" s="1"/>
  <c r="AD25" i="63" s="1"/>
  <c r="AG25" i="63" s="1"/>
  <c r="Q29" i="27"/>
  <c r="O11" i="33"/>
  <c r="R11" i="33" s="1"/>
  <c r="G11" i="36" s="1"/>
  <c r="H11" i="36" s="1"/>
  <c r="AC11" i="63" s="1"/>
  <c r="AD11" i="63" s="1"/>
  <c r="AG11" i="63" s="1"/>
  <c r="R64" i="27"/>
  <c r="G64" i="35" s="1"/>
  <c r="H64" i="35" s="1"/>
  <c r="AC64" i="62" s="1"/>
  <c r="AD64" i="62" s="1"/>
  <c r="AG64" i="62" s="1"/>
  <c r="R54" i="27"/>
  <c r="G54" i="35" s="1"/>
  <c r="H54" i="35" s="1"/>
  <c r="AC54" i="62" s="1"/>
  <c r="AD54" i="62" s="1"/>
  <c r="AG54" i="62" s="1"/>
  <c r="L62" i="35"/>
  <c r="AE62" i="62" s="1"/>
  <c r="AF62" i="62" s="1"/>
  <c r="AH62" i="62" s="1"/>
  <c r="AJ62" i="62" s="1"/>
  <c r="O15" i="33"/>
  <c r="R15" i="33" s="1"/>
  <c r="G15" i="36" s="1"/>
  <c r="H15" i="36" s="1"/>
  <c r="AC15" i="63" s="1"/>
  <c r="AD15" i="63" s="1"/>
  <c r="AG15" i="63" s="1"/>
  <c r="P31" i="36"/>
  <c r="P20" i="33"/>
  <c r="R20" i="30"/>
  <c r="G20" i="41" s="1"/>
  <c r="H20" i="41" s="1"/>
  <c r="AC20" i="65" s="1"/>
  <c r="AD20" i="65" s="1"/>
  <c r="AG20" i="65" s="1"/>
  <c r="R32" i="30"/>
  <c r="G32" i="41" s="1"/>
  <c r="H32" i="41" s="1"/>
  <c r="AC32" i="65" s="1"/>
  <c r="AD32" i="65" s="1"/>
  <c r="AG32" i="65" s="1"/>
  <c r="G22" i="37"/>
  <c r="H22" i="37" s="1"/>
  <c r="AC22" i="58" s="1"/>
  <c r="AD22" i="58" s="1"/>
  <c r="AG22" i="58" s="1"/>
  <c r="R13" i="23"/>
  <c r="G13" i="37" s="1"/>
  <c r="H13" i="37" s="1"/>
  <c r="AC13" i="58" s="1"/>
  <c r="AD13" i="58" s="1"/>
  <c r="AG13" i="58" s="1"/>
  <c r="R46" i="27"/>
  <c r="G46" i="35" s="1"/>
  <c r="H46" i="35" s="1"/>
  <c r="AC46" i="62" s="1"/>
  <c r="AD46" i="62" s="1"/>
  <c r="AG46" i="62" s="1"/>
  <c r="R30" i="33"/>
  <c r="G30" i="36" s="1"/>
  <c r="H30" i="36" s="1"/>
  <c r="AC30" i="63" s="1"/>
  <c r="AD30" i="63" s="1"/>
  <c r="AG30" i="63" s="1"/>
  <c r="R19" i="31"/>
  <c r="G19" i="42" s="1"/>
  <c r="H19" i="42" s="1"/>
  <c r="AC19" i="67" s="1"/>
  <c r="AD19" i="67" s="1"/>
  <c r="AG19" i="67" s="1"/>
  <c r="R6" i="31"/>
  <c r="R23" i="27"/>
  <c r="G23" i="35" s="1"/>
  <c r="H23" i="35" s="1"/>
  <c r="AC23" i="62" s="1"/>
  <c r="AD23" i="62" s="1"/>
  <c r="AG23" i="62" s="1"/>
  <c r="P38" i="27"/>
  <c r="R38" i="27" s="1"/>
  <c r="G38" i="35" s="1"/>
  <c r="H38" i="35" s="1"/>
  <c r="AC38" i="62" s="1"/>
  <c r="AD38" i="62" s="1"/>
  <c r="AG38" i="62" s="1"/>
  <c r="R62" i="27"/>
  <c r="G62" i="35" s="1"/>
  <c r="H62" i="35" s="1"/>
  <c r="AC62" i="62" s="1"/>
  <c r="AD62" i="62" s="1"/>
  <c r="AG62" i="62" s="1"/>
  <c r="P48" i="24"/>
  <c r="P14" i="33"/>
  <c r="R14" i="33" s="1"/>
  <c r="G14" i="36" s="1"/>
  <c r="H14" i="36" s="1"/>
  <c r="AC14" i="63" s="1"/>
  <c r="AD14" i="63" s="1"/>
  <c r="AG14" i="63" s="1"/>
  <c r="R13" i="30"/>
  <c r="G13" i="41" s="1"/>
  <c r="H13" i="41" s="1"/>
  <c r="AC13" i="65" s="1"/>
  <c r="AD13" i="65" s="1"/>
  <c r="AG13" i="65" s="1"/>
  <c r="P24" i="25"/>
  <c r="W24" i="39"/>
  <c r="R66" i="27"/>
  <c r="G66" i="35" s="1"/>
  <c r="H66" i="35" s="1"/>
  <c r="AC66" i="62" s="1"/>
  <c r="AD66" i="62" s="1"/>
  <c r="AG66" i="62" s="1"/>
  <c r="L9" i="36"/>
  <c r="AE9" i="63" s="1"/>
  <c r="AF9" i="63" s="1"/>
  <c r="AH9" i="63" s="1"/>
  <c r="AJ9" i="63" s="1"/>
  <c r="S31" i="36"/>
  <c r="R24" i="33"/>
  <c r="G24" i="36" s="1"/>
  <c r="H24" i="36" s="1"/>
  <c r="AC24" i="63" s="1"/>
  <c r="AD24" i="63" s="1"/>
  <c r="AG24" i="63" s="1"/>
  <c r="R22" i="27"/>
  <c r="G22" i="35" s="1"/>
  <c r="H22" i="35" s="1"/>
  <c r="AC22" i="62" s="1"/>
  <c r="AD22" i="62" s="1"/>
  <c r="AG22" i="62" s="1"/>
  <c r="O20" i="33"/>
  <c r="R17" i="23"/>
  <c r="G17" i="37" s="1"/>
  <c r="H17" i="37" s="1"/>
  <c r="AC17" i="58" s="1"/>
  <c r="AD17" i="58" s="1"/>
  <c r="AG17" i="58" s="1"/>
  <c r="R53" i="27"/>
  <c r="G53" i="35" s="1"/>
  <c r="H53" i="35" s="1"/>
  <c r="AC53" i="62" s="1"/>
  <c r="AD53" i="62" s="1"/>
  <c r="AG53" i="62" s="1"/>
  <c r="P43" i="42"/>
  <c r="R9" i="23"/>
  <c r="G9" i="37" s="1"/>
  <c r="H9" i="37" s="1"/>
  <c r="AC9" i="58" s="1"/>
  <c r="AD9" i="58" s="1"/>
  <c r="AG9" i="58" s="1"/>
  <c r="R21" i="30"/>
  <c r="G21" i="41" s="1"/>
  <c r="H21" i="41" s="1"/>
  <c r="AC21" i="65" s="1"/>
  <c r="AD21" i="65" s="1"/>
  <c r="AG21" i="65" s="1"/>
  <c r="R12" i="33"/>
  <c r="G12" i="36" s="1"/>
  <c r="H12" i="36" s="1"/>
  <c r="AC12" i="63" s="1"/>
  <c r="AD12" i="63" s="1"/>
  <c r="AG12" i="63" s="1"/>
  <c r="R35" i="27"/>
  <c r="G35" i="35" s="1"/>
  <c r="H35" i="35" s="1"/>
  <c r="AC35" i="62" s="1"/>
  <c r="AD35" i="62" s="1"/>
  <c r="AG35" i="62" s="1"/>
  <c r="L9" i="34"/>
  <c r="AE9" i="61" s="1"/>
  <c r="AF9" i="61" s="1"/>
  <c r="AH9" i="61" s="1"/>
  <c r="AJ9" i="61" s="1"/>
  <c r="R6" i="27"/>
  <c r="O28" i="23"/>
  <c r="Y38" i="42"/>
  <c r="L38" i="42" s="1"/>
  <c r="AE38" i="67" s="1"/>
  <c r="AF38" i="67" s="1"/>
  <c r="AH38" i="67" s="1"/>
  <c r="AJ38" i="67" s="1"/>
  <c r="R6" i="22"/>
  <c r="R60" i="27"/>
  <c r="G60" i="35" s="1"/>
  <c r="H60" i="35" s="1"/>
  <c r="AC60" i="62" s="1"/>
  <c r="AD60" i="62" s="1"/>
  <c r="AG60" i="62" s="1"/>
  <c r="W34" i="41"/>
  <c r="V34" i="41"/>
  <c r="Y6" i="41"/>
  <c r="R44" i="27"/>
  <c r="G44" i="35" s="1"/>
  <c r="H44" i="35" s="1"/>
  <c r="AC44" i="62" s="1"/>
  <c r="AD44" i="62" s="1"/>
  <c r="AG44" i="62" s="1"/>
  <c r="R6" i="33"/>
  <c r="R12" i="30"/>
  <c r="G12" i="41" s="1"/>
  <c r="H12" i="41" s="1"/>
  <c r="AC12" i="65" s="1"/>
  <c r="AD12" i="65" s="1"/>
  <c r="AG12" i="65" s="1"/>
  <c r="Y41" i="42"/>
  <c r="L41" i="42" s="1"/>
  <c r="AE41" i="67" s="1"/>
  <c r="AF41" i="67" s="1"/>
  <c r="AH41" i="67" s="1"/>
  <c r="AJ41" i="67" s="1"/>
  <c r="R18" i="31"/>
  <c r="G18" i="42" s="1"/>
  <c r="H18" i="42" s="1"/>
  <c r="AC18" i="67" s="1"/>
  <c r="AD18" i="67" s="1"/>
  <c r="AG18" i="67" s="1"/>
  <c r="P29" i="27"/>
  <c r="R65" i="27"/>
  <c r="G65" i="35" s="1"/>
  <c r="H65" i="35" s="1"/>
  <c r="AC65" i="62" s="1"/>
  <c r="AD65" i="62" s="1"/>
  <c r="AG65" i="62" s="1"/>
  <c r="L59" i="35"/>
  <c r="AE59" i="62" s="1"/>
  <c r="AF59" i="62" s="1"/>
  <c r="AH59" i="62" s="1"/>
  <c r="AJ59" i="62" s="1"/>
  <c r="R40" i="31"/>
  <c r="G40" i="42" s="1"/>
  <c r="H40" i="42" s="1"/>
  <c r="Y26" i="42"/>
  <c r="L26" i="42" s="1"/>
  <c r="AE26" i="67" s="1"/>
  <c r="AF26" i="67" s="1"/>
  <c r="AH26" i="67" s="1"/>
  <c r="AJ26" i="67" s="1"/>
  <c r="R24" i="23"/>
  <c r="G24" i="37" s="1"/>
  <c r="H24" i="37" s="1"/>
  <c r="AC24" i="58" s="1"/>
  <c r="AD24" i="58" s="1"/>
  <c r="AG24" i="58" s="1"/>
  <c r="T43" i="42"/>
  <c r="Y15" i="42"/>
  <c r="L15" i="42" s="1"/>
  <c r="AE15" i="67" s="1"/>
  <c r="AF15" i="67" s="1"/>
  <c r="AH15" i="67" s="1"/>
  <c r="AJ15" i="67" s="1"/>
  <c r="M43" i="42"/>
  <c r="X43" i="42"/>
  <c r="O43" i="42"/>
  <c r="P14" i="31"/>
  <c r="R14" i="31" s="1"/>
  <c r="G14" i="42" s="1"/>
  <c r="H14" i="42" s="1"/>
  <c r="AC14" i="67" s="1"/>
  <c r="AD14" i="67" s="1"/>
  <c r="AG14" i="67" s="1"/>
  <c r="W48" i="43"/>
  <c r="R47" i="27"/>
  <c r="G47" i="35" s="1"/>
  <c r="H47" i="35" s="1"/>
  <c r="AC47" i="62" s="1"/>
  <c r="AD47" i="62" s="1"/>
  <c r="AG47" i="62" s="1"/>
  <c r="L13" i="36"/>
  <c r="AE13" i="63" s="1"/>
  <c r="AF13" i="63" s="1"/>
  <c r="AH13" i="63" s="1"/>
  <c r="AJ13" i="63" s="1"/>
  <c r="T31" i="36"/>
  <c r="R22" i="33"/>
  <c r="G22" i="36" s="1"/>
  <c r="H22" i="36" s="1"/>
  <c r="AC22" i="63" s="1"/>
  <c r="AD22" i="63" s="1"/>
  <c r="AG22" i="63" s="1"/>
  <c r="N31" i="36"/>
  <c r="Y6" i="35"/>
  <c r="N43" i="42"/>
  <c r="R27" i="27"/>
  <c r="G27" i="35" s="1"/>
  <c r="H27" i="35" s="1"/>
  <c r="AC27" i="62" s="1"/>
  <c r="AD27" i="62" s="1"/>
  <c r="AG27" i="62" s="1"/>
  <c r="R57" i="27"/>
  <c r="G57" i="35" s="1"/>
  <c r="H57" i="35" s="1"/>
  <c r="AC57" i="62" s="1"/>
  <c r="AD57" i="62" s="1"/>
  <c r="AG57" i="62" s="1"/>
  <c r="P11" i="23"/>
  <c r="R11" i="23" s="1"/>
  <c r="G11" i="37" s="1"/>
  <c r="H11" i="37" s="1"/>
  <c r="AC11" i="58" s="1"/>
  <c r="AD11" i="58" s="1"/>
  <c r="AG11" i="58" s="1"/>
  <c r="V28" i="37"/>
  <c r="Y6" i="38"/>
  <c r="P34" i="30"/>
  <c r="R6" i="30"/>
  <c r="M31" i="36"/>
  <c r="Y7" i="34"/>
  <c r="S43" i="42"/>
  <c r="Y18" i="42"/>
  <c r="L18" i="42" s="1"/>
  <c r="AE18" i="67" s="1"/>
  <c r="AF18" i="67" s="1"/>
  <c r="AH18" i="67" s="1"/>
  <c r="AJ18" i="67" s="1"/>
  <c r="R24" i="31"/>
  <c r="G24" i="42" s="1"/>
  <c r="H24" i="42" s="1"/>
  <c r="AC24" i="67" s="1"/>
  <c r="AD24" i="67" s="1"/>
  <c r="AG24" i="67" s="1"/>
  <c r="R58" i="27"/>
  <c r="G58" i="35" s="1"/>
  <c r="H58" i="35" s="1"/>
  <c r="AC58" i="62" s="1"/>
  <c r="AD58" i="62" s="1"/>
  <c r="AG58" i="62" s="1"/>
  <c r="R59" i="27"/>
  <c r="G59" i="35" s="1"/>
  <c r="H59" i="35" s="1"/>
  <c r="AC59" i="62" s="1"/>
  <c r="AD59" i="62" s="1"/>
  <c r="AG59" i="62" s="1"/>
  <c r="R29" i="33"/>
  <c r="G29" i="36" s="1"/>
  <c r="H29" i="36" s="1"/>
  <c r="AC29" i="63" s="1"/>
  <c r="AD29" i="63" s="1"/>
  <c r="AG29" i="63" s="1"/>
  <c r="Y40" i="42"/>
  <c r="L40" i="42" s="1"/>
  <c r="R26" i="31"/>
  <c r="G26" i="42" s="1"/>
  <c r="H26" i="42" s="1"/>
  <c r="AC26" i="67" s="1"/>
  <c r="AD26" i="67" s="1"/>
  <c r="AG26" i="67" s="1"/>
  <c r="J30" i="35" l="1"/>
  <c r="I30" i="35" s="1"/>
  <c r="AC30" i="62"/>
  <c r="AD30" i="62" s="1"/>
  <c r="AG30" i="62" s="1"/>
  <c r="AH6" i="61"/>
  <c r="AE48" i="59"/>
  <c r="AF48" i="59"/>
  <c r="AH49" i="59" s="1"/>
  <c r="AH7" i="59"/>
  <c r="AG7" i="59"/>
  <c r="J47" i="38"/>
  <c r="I47" i="38" s="1"/>
  <c r="AC47" i="57"/>
  <c r="AD47" i="57" s="1"/>
  <c r="AG47" i="57" s="1"/>
  <c r="AC43" i="67"/>
  <c r="AH7" i="67"/>
  <c r="AG7" i="67"/>
  <c r="AG43" i="67" s="1"/>
  <c r="B31" i="66" s="1"/>
  <c r="AD43" i="67"/>
  <c r="AG44" i="67" s="1"/>
  <c r="Y16" i="34"/>
  <c r="T10" i="66" s="1"/>
  <c r="H9" i="34"/>
  <c r="AC9" i="61" s="1"/>
  <c r="AD9" i="61" s="1"/>
  <c r="AG9" i="61" s="1"/>
  <c r="G6" i="34"/>
  <c r="H6" i="34" s="1"/>
  <c r="R16" i="26"/>
  <c r="G18" i="34" s="1"/>
  <c r="Y17" i="42"/>
  <c r="L17" i="42" s="1"/>
  <c r="AE17" i="67" s="1"/>
  <c r="AF17" i="67" s="1"/>
  <c r="AH17" i="67" s="1"/>
  <c r="AJ17" i="67" s="1"/>
  <c r="J22" i="41"/>
  <c r="I22" i="41" s="1"/>
  <c r="Y81" i="38"/>
  <c r="L81" i="38" s="1"/>
  <c r="AE81" i="57" s="1"/>
  <c r="AF81" i="57" s="1"/>
  <c r="AH81" i="57" s="1"/>
  <c r="AJ81" i="57" s="1"/>
  <c r="R81" i="22"/>
  <c r="G81" i="38" s="1"/>
  <c r="H81" i="38" s="1"/>
  <c r="AC81" i="57" s="1"/>
  <c r="AD81" i="57" s="1"/>
  <c r="AG81" i="57" s="1"/>
  <c r="J56" i="38"/>
  <c r="I56" i="38" s="1"/>
  <c r="W107" i="38"/>
  <c r="P107" i="22"/>
  <c r="V107" i="38"/>
  <c r="O107" i="22"/>
  <c r="J7" i="38"/>
  <c r="I7" i="38" s="1"/>
  <c r="J79" i="38"/>
  <c r="I79" i="38" s="1"/>
  <c r="J13" i="38"/>
  <c r="I13" i="38" s="1"/>
  <c r="J25" i="43"/>
  <c r="I25" i="43" s="1"/>
  <c r="J12" i="37"/>
  <c r="I12" i="37" s="1"/>
  <c r="J10" i="39"/>
  <c r="I10" i="39" s="1"/>
  <c r="J36" i="38"/>
  <c r="I36" i="38" s="1"/>
  <c r="J32" i="38"/>
  <c r="I32" i="38" s="1"/>
  <c r="J83" i="38"/>
  <c r="I83" i="38" s="1"/>
  <c r="J92" i="38"/>
  <c r="I92" i="38" s="1"/>
  <c r="J61" i="38"/>
  <c r="I61" i="38" s="1"/>
  <c r="J21" i="38"/>
  <c r="I21" i="38" s="1"/>
  <c r="J29" i="38"/>
  <c r="I29" i="38" s="1"/>
  <c r="J89" i="38"/>
  <c r="I89" i="38" s="1"/>
  <c r="J17" i="38"/>
  <c r="I17" i="38" s="1"/>
  <c r="J28" i="38"/>
  <c r="I28" i="38" s="1"/>
  <c r="J54" i="38"/>
  <c r="I54" i="38" s="1"/>
  <c r="J103" i="38"/>
  <c r="I103" i="38" s="1"/>
  <c r="J35" i="38"/>
  <c r="I35" i="38" s="1"/>
  <c r="J74" i="38"/>
  <c r="I74" i="38" s="1"/>
  <c r="J42" i="38"/>
  <c r="I42" i="38" s="1"/>
  <c r="J25" i="38"/>
  <c r="I25" i="38" s="1"/>
  <c r="J48" i="38"/>
  <c r="I48" i="38" s="1"/>
  <c r="J68" i="38"/>
  <c r="I68" i="38" s="1"/>
  <c r="J31" i="38"/>
  <c r="I31" i="38" s="1"/>
  <c r="J76" i="38"/>
  <c r="I76" i="38" s="1"/>
  <c r="J40" i="38"/>
  <c r="I40" i="38" s="1"/>
  <c r="J22" i="38"/>
  <c r="I22" i="38" s="1"/>
  <c r="J16" i="38"/>
  <c r="I16" i="38" s="1"/>
  <c r="J8" i="38"/>
  <c r="I8" i="38" s="1"/>
  <c r="J71" i="38"/>
  <c r="I71" i="38" s="1"/>
  <c r="J39" i="38"/>
  <c r="I39" i="38" s="1"/>
  <c r="J23" i="38"/>
  <c r="I23" i="38" s="1"/>
  <c r="J30" i="38"/>
  <c r="I30" i="38" s="1"/>
  <c r="J69" i="38"/>
  <c r="I69" i="38" s="1"/>
  <c r="J41" i="38"/>
  <c r="I41" i="38" s="1"/>
  <c r="J75" i="38"/>
  <c r="I75" i="38" s="1"/>
  <c r="J60" i="38"/>
  <c r="I60" i="38" s="1"/>
  <c r="J33" i="38"/>
  <c r="I33" i="38" s="1"/>
  <c r="J77" i="38"/>
  <c r="I77" i="38" s="1"/>
  <c r="J58" i="38"/>
  <c r="I58" i="38" s="1"/>
  <c r="J12" i="38"/>
  <c r="I12" i="38" s="1"/>
  <c r="J82" i="38"/>
  <c r="I82" i="38" s="1"/>
  <c r="J101" i="38"/>
  <c r="I101" i="38" s="1"/>
  <c r="J73" i="38"/>
  <c r="I73" i="38" s="1"/>
  <c r="J45" i="38"/>
  <c r="I45" i="38" s="1"/>
  <c r="J99" i="38"/>
  <c r="I99" i="38" s="1"/>
  <c r="J95" i="38"/>
  <c r="I95" i="38" s="1"/>
  <c r="J93" i="38"/>
  <c r="I93" i="38" s="1"/>
  <c r="J52" i="38"/>
  <c r="I52" i="38" s="1"/>
  <c r="J43" i="38"/>
  <c r="I43" i="38" s="1"/>
  <c r="J24" i="38"/>
  <c r="I24" i="38" s="1"/>
  <c r="J50" i="38"/>
  <c r="I50" i="38" s="1"/>
  <c r="J57" i="38"/>
  <c r="I57" i="38" s="1"/>
  <c r="J27" i="38"/>
  <c r="I27" i="38" s="1"/>
  <c r="J20" i="38"/>
  <c r="I20" i="38" s="1"/>
  <c r="J67" i="38"/>
  <c r="I67" i="38" s="1"/>
  <c r="J97" i="38"/>
  <c r="I97" i="38" s="1"/>
  <c r="J98" i="38"/>
  <c r="I98" i="38" s="1"/>
  <c r="J38" i="38"/>
  <c r="I38" i="38" s="1"/>
  <c r="J72" i="38"/>
  <c r="I72" i="38" s="1"/>
  <c r="J86" i="38"/>
  <c r="I86" i="38" s="1"/>
  <c r="J16" i="43"/>
  <c r="I16" i="43" s="1"/>
  <c r="J27" i="43"/>
  <c r="I27" i="43" s="1"/>
  <c r="Y29" i="35"/>
  <c r="L29" i="35" s="1"/>
  <c r="AE29" i="62" s="1"/>
  <c r="AF29" i="62" s="1"/>
  <c r="AH29" i="62" s="1"/>
  <c r="AJ29" i="62" s="1"/>
  <c r="Y20" i="36"/>
  <c r="L20" i="36" s="1"/>
  <c r="AE20" i="63" s="1"/>
  <c r="AF20" i="63" s="1"/>
  <c r="AH20" i="63" s="1"/>
  <c r="AJ20" i="63" s="1"/>
  <c r="O24" i="25"/>
  <c r="R25" i="25" s="1"/>
  <c r="H87" i="38"/>
  <c r="AC87" i="57" s="1"/>
  <c r="AD87" i="57" s="1"/>
  <c r="AG87" i="57" s="1"/>
  <c r="H80" i="38"/>
  <c r="AC80" i="57" s="1"/>
  <c r="AD80" i="57" s="1"/>
  <c r="AG80" i="57" s="1"/>
  <c r="H96" i="38"/>
  <c r="AC96" i="57" s="1"/>
  <c r="AD96" i="57" s="1"/>
  <c r="AG96" i="57" s="1"/>
  <c r="H90" i="38"/>
  <c r="AC90" i="57" s="1"/>
  <c r="AD90" i="57" s="1"/>
  <c r="AG90" i="57" s="1"/>
  <c r="H53" i="38"/>
  <c r="AC53" i="57" s="1"/>
  <c r="AD53" i="57" s="1"/>
  <c r="AG53" i="57" s="1"/>
  <c r="H12" i="39"/>
  <c r="H8" i="39"/>
  <c r="H7" i="39"/>
  <c r="AC7" i="60" s="1"/>
  <c r="AD7" i="60" s="1"/>
  <c r="AG7" i="60" s="1"/>
  <c r="H13" i="43"/>
  <c r="AC13" i="59" s="1"/>
  <c r="X24" i="39"/>
  <c r="X48" i="43"/>
  <c r="O34" i="30"/>
  <c r="R35" i="30" s="1"/>
  <c r="J15" i="35"/>
  <c r="I15" i="35" s="1"/>
  <c r="J14" i="35"/>
  <c r="I14" i="35" s="1"/>
  <c r="J14" i="34"/>
  <c r="I14" i="34" s="1"/>
  <c r="J13" i="35"/>
  <c r="I13" i="35" s="1"/>
  <c r="J23" i="41"/>
  <c r="I23" i="41" s="1"/>
  <c r="J11" i="41"/>
  <c r="I11" i="41" s="1"/>
  <c r="J23" i="36"/>
  <c r="I23" i="36" s="1"/>
  <c r="J68" i="35"/>
  <c r="I68" i="35" s="1"/>
  <c r="J34" i="35"/>
  <c r="I34" i="35" s="1"/>
  <c r="J16" i="35"/>
  <c r="I16" i="35" s="1"/>
  <c r="J13" i="34"/>
  <c r="I13" i="34" s="1"/>
  <c r="J11" i="43"/>
  <c r="I11" i="43" s="1"/>
  <c r="J20" i="43"/>
  <c r="I20" i="43" s="1"/>
  <c r="J15" i="43"/>
  <c r="I15" i="43" s="1"/>
  <c r="J17" i="43"/>
  <c r="I17" i="43" s="1"/>
  <c r="J26" i="43"/>
  <c r="I26" i="43" s="1"/>
  <c r="J28" i="43"/>
  <c r="I28" i="43" s="1"/>
  <c r="J10" i="43"/>
  <c r="I10" i="43" s="1"/>
  <c r="J21" i="37"/>
  <c r="I21" i="37" s="1"/>
  <c r="R24" i="25"/>
  <c r="G26" i="39" s="1"/>
  <c r="R20" i="27"/>
  <c r="G20" i="35" s="1"/>
  <c r="H20" i="35" s="1"/>
  <c r="AC20" i="62" s="1"/>
  <c r="AD20" i="62" s="1"/>
  <c r="AG20" i="62" s="1"/>
  <c r="W28" i="37"/>
  <c r="Y29" i="37" s="1"/>
  <c r="O43" i="31"/>
  <c r="O31" i="33"/>
  <c r="L20" i="35"/>
  <c r="AE20" i="62" s="1"/>
  <c r="AF20" i="62" s="1"/>
  <c r="AH20" i="62" s="1"/>
  <c r="AJ20" i="62" s="1"/>
  <c r="V24" i="39"/>
  <c r="J37" i="42"/>
  <c r="I37" i="42" s="1"/>
  <c r="J41" i="42"/>
  <c r="I41" i="42" s="1"/>
  <c r="J40" i="42"/>
  <c r="I40" i="42" s="1"/>
  <c r="J38" i="42"/>
  <c r="I38" i="42" s="1"/>
  <c r="J33" i="42"/>
  <c r="I33" i="42" s="1"/>
  <c r="J32" i="42"/>
  <c r="I32" i="42" s="1"/>
  <c r="J26" i="42"/>
  <c r="I26" i="42" s="1"/>
  <c r="J24" i="42"/>
  <c r="I24" i="42" s="1"/>
  <c r="J19" i="42"/>
  <c r="I19" i="42" s="1"/>
  <c r="J18" i="42"/>
  <c r="I18" i="42" s="1"/>
  <c r="J17" i="42"/>
  <c r="I17" i="42" s="1"/>
  <c r="J14" i="42"/>
  <c r="I14" i="42" s="1"/>
  <c r="J11" i="42"/>
  <c r="I11" i="42" s="1"/>
  <c r="J33" i="41"/>
  <c r="I33" i="41" s="1"/>
  <c r="J32" i="41"/>
  <c r="I32" i="41" s="1"/>
  <c r="J31" i="41"/>
  <c r="I31" i="41" s="1"/>
  <c r="J21" i="41"/>
  <c r="I21" i="41" s="1"/>
  <c r="J20" i="41"/>
  <c r="I20" i="41" s="1"/>
  <c r="J19" i="41"/>
  <c r="I19" i="41" s="1"/>
  <c r="J17" i="41"/>
  <c r="I17" i="41" s="1"/>
  <c r="J15" i="41"/>
  <c r="I15" i="41" s="1"/>
  <c r="J14" i="41"/>
  <c r="I14" i="41" s="1"/>
  <c r="J12" i="41"/>
  <c r="I12" i="41" s="1"/>
  <c r="J10" i="41"/>
  <c r="I10" i="41" s="1"/>
  <c r="J7" i="41"/>
  <c r="I7" i="41" s="1"/>
  <c r="J30" i="36"/>
  <c r="I30" i="36" s="1"/>
  <c r="J29" i="36"/>
  <c r="I29" i="36" s="1"/>
  <c r="J26" i="36"/>
  <c r="I26" i="36" s="1"/>
  <c r="J25" i="36"/>
  <c r="I25" i="36" s="1"/>
  <c r="J24" i="36"/>
  <c r="I24" i="36" s="1"/>
  <c r="J22" i="36"/>
  <c r="I22" i="36" s="1"/>
  <c r="R20" i="33"/>
  <c r="G20" i="36" s="1"/>
  <c r="H20" i="36" s="1"/>
  <c r="AC20" i="63" s="1"/>
  <c r="AD20" i="63" s="1"/>
  <c r="AG20" i="63" s="1"/>
  <c r="J19" i="36"/>
  <c r="I19" i="36" s="1"/>
  <c r="J15" i="36"/>
  <c r="I15" i="36" s="1"/>
  <c r="J14" i="36"/>
  <c r="I14" i="36" s="1"/>
  <c r="J12" i="36"/>
  <c r="I12" i="36" s="1"/>
  <c r="J11" i="36"/>
  <c r="I11" i="36" s="1"/>
  <c r="J7" i="36"/>
  <c r="I7" i="36" s="1"/>
  <c r="J69" i="35"/>
  <c r="I69" i="35" s="1"/>
  <c r="J67" i="35"/>
  <c r="I67" i="35" s="1"/>
  <c r="J66" i="35"/>
  <c r="I66" i="35" s="1"/>
  <c r="J65" i="35"/>
  <c r="I65" i="35" s="1"/>
  <c r="J64" i="35"/>
  <c r="I64" i="35" s="1"/>
  <c r="J63" i="35"/>
  <c r="I63" i="35" s="1"/>
  <c r="J62" i="35"/>
  <c r="I62" i="35" s="1"/>
  <c r="J60" i="35"/>
  <c r="I60" i="35" s="1"/>
  <c r="J59" i="35"/>
  <c r="I59" i="35" s="1"/>
  <c r="J58" i="35"/>
  <c r="I58" i="35" s="1"/>
  <c r="J57" i="35"/>
  <c r="I57" i="35" s="1"/>
  <c r="J54" i="35"/>
  <c r="I54" i="35" s="1"/>
  <c r="J53" i="35"/>
  <c r="I53" i="35" s="1"/>
  <c r="J50" i="35"/>
  <c r="I50" i="35" s="1"/>
  <c r="J48" i="35"/>
  <c r="I48" i="35" s="1"/>
  <c r="J47" i="35"/>
  <c r="I47" i="35" s="1"/>
  <c r="J46" i="35"/>
  <c r="I46" i="35" s="1"/>
  <c r="J45" i="35"/>
  <c r="I45" i="35" s="1"/>
  <c r="J44" i="35"/>
  <c r="I44" i="35" s="1"/>
  <c r="J41" i="35"/>
  <c r="I41" i="35" s="1"/>
  <c r="J40" i="35"/>
  <c r="I40" i="35" s="1"/>
  <c r="J39" i="35"/>
  <c r="I39" i="35" s="1"/>
  <c r="J38" i="35"/>
  <c r="I38" i="35" s="1"/>
  <c r="J37" i="35"/>
  <c r="I37" i="35" s="1"/>
  <c r="J31" i="35"/>
  <c r="I31" i="35" s="1"/>
  <c r="R29" i="27"/>
  <c r="G29" i="35" s="1"/>
  <c r="H29" i="35" s="1"/>
  <c r="AC29" i="62" s="1"/>
  <c r="AD29" i="62" s="1"/>
  <c r="AG29" i="62" s="1"/>
  <c r="J28" i="35"/>
  <c r="I28" i="35" s="1"/>
  <c r="J27" i="35"/>
  <c r="I27" i="35" s="1"/>
  <c r="J24" i="35"/>
  <c r="I24" i="35" s="1"/>
  <c r="J23" i="35"/>
  <c r="I23" i="35" s="1"/>
  <c r="J22" i="35"/>
  <c r="I22" i="35" s="1"/>
  <c r="Q70" i="27"/>
  <c r="J10" i="35"/>
  <c r="I10" i="35" s="1"/>
  <c r="J15" i="34"/>
  <c r="I15" i="34" s="1"/>
  <c r="J11" i="34"/>
  <c r="I11" i="34" s="1"/>
  <c r="J9" i="34"/>
  <c r="J23" i="39"/>
  <c r="I23" i="39" s="1"/>
  <c r="J17" i="39"/>
  <c r="I17" i="39" s="1"/>
  <c r="J16" i="39"/>
  <c r="I16" i="39" s="1"/>
  <c r="J21" i="39"/>
  <c r="I21" i="39" s="1"/>
  <c r="J19" i="39"/>
  <c r="I19" i="39" s="1"/>
  <c r="J14" i="39"/>
  <c r="I14" i="39" s="1"/>
  <c r="J13" i="39"/>
  <c r="I13" i="39" s="1"/>
  <c r="J11" i="39"/>
  <c r="I11" i="39" s="1"/>
  <c r="J9" i="39"/>
  <c r="I9" i="39" s="1"/>
  <c r="J43" i="43"/>
  <c r="I43" i="43" s="1"/>
  <c r="J41" i="43"/>
  <c r="I41" i="43" s="1"/>
  <c r="J40" i="43"/>
  <c r="I40" i="43" s="1"/>
  <c r="J38" i="43"/>
  <c r="I38" i="43" s="1"/>
  <c r="J33" i="43"/>
  <c r="I33" i="43" s="1"/>
  <c r="J30" i="43"/>
  <c r="I30" i="43" s="1"/>
  <c r="J23" i="43"/>
  <c r="I23" i="43" s="1"/>
  <c r="J27" i="37"/>
  <c r="I27" i="37" s="1"/>
  <c r="J25" i="37"/>
  <c r="I25" i="37" s="1"/>
  <c r="J24" i="37"/>
  <c r="I24" i="37" s="1"/>
  <c r="J23" i="37"/>
  <c r="I23" i="37" s="1"/>
  <c r="J22" i="37"/>
  <c r="I22" i="37" s="1"/>
  <c r="J17" i="37"/>
  <c r="I17" i="37" s="1"/>
  <c r="J14" i="37"/>
  <c r="I14" i="37" s="1"/>
  <c r="J13" i="37"/>
  <c r="I13" i="37" s="1"/>
  <c r="J11" i="37"/>
  <c r="I11" i="37" s="1"/>
  <c r="J10" i="37"/>
  <c r="I10" i="37" s="1"/>
  <c r="J9" i="37"/>
  <c r="I9" i="37" s="1"/>
  <c r="X70" i="35"/>
  <c r="O70" i="27"/>
  <c r="Y17" i="34"/>
  <c r="R21" i="27"/>
  <c r="G21" i="35" s="1"/>
  <c r="H21" i="35" s="1"/>
  <c r="AC21" i="62" s="1"/>
  <c r="AD21" i="62" s="1"/>
  <c r="AG21" i="62" s="1"/>
  <c r="J16" i="36"/>
  <c r="I16" i="36" s="1"/>
  <c r="J61" i="35"/>
  <c r="I61" i="35" s="1"/>
  <c r="O48" i="24"/>
  <c r="R49" i="24" s="1"/>
  <c r="V70" i="35"/>
  <c r="W31" i="36"/>
  <c r="W70" i="35"/>
  <c r="J31" i="43"/>
  <c r="I31" i="43" s="1"/>
  <c r="J47" i="43"/>
  <c r="I47" i="43" s="1"/>
  <c r="J19" i="37"/>
  <c r="I19" i="37" s="1"/>
  <c r="Y14" i="42"/>
  <c r="L14" i="42" s="1"/>
  <c r="AE14" i="67" s="1"/>
  <c r="AF14" i="67" s="1"/>
  <c r="AH14" i="67" s="1"/>
  <c r="AJ14" i="67" s="1"/>
  <c r="L11" i="43"/>
  <c r="V48" i="43"/>
  <c r="Y35" i="41"/>
  <c r="R48" i="24"/>
  <c r="G50" i="43" s="1"/>
  <c r="G6" i="43"/>
  <c r="H6" i="43" s="1"/>
  <c r="V31" i="36"/>
  <c r="R34" i="30"/>
  <c r="G36" i="41" s="1"/>
  <c r="G6" i="41"/>
  <c r="H6" i="41" s="1"/>
  <c r="AC6" i="65" s="1"/>
  <c r="L6" i="35"/>
  <c r="AE6" i="62" s="1"/>
  <c r="V43" i="42"/>
  <c r="Y6" i="42"/>
  <c r="G7" i="34"/>
  <c r="H7" i="34" s="1"/>
  <c r="AC7" i="61" s="1"/>
  <c r="AD7" i="61" s="1"/>
  <c r="AG7" i="61" s="1"/>
  <c r="G6" i="36"/>
  <c r="H6" i="36" s="1"/>
  <c r="AC6" i="63" s="1"/>
  <c r="P28" i="23"/>
  <c r="R29" i="23" s="1"/>
  <c r="L6" i="39"/>
  <c r="AE6" i="60" s="1"/>
  <c r="Y24" i="39"/>
  <c r="T9" i="66" s="1"/>
  <c r="R43" i="31"/>
  <c r="G45" i="42" s="1"/>
  <c r="G6" i="42"/>
  <c r="H6" i="42" s="1"/>
  <c r="L7" i="34"/>
  <c r="L6" i="38"/>
  <c r="AE6" i="57" s="1"/>
  <c r="Y28" i="37"/>
  <c r="T7" i="66" s="1"/>
  <c r="L6" i="37"/>
  <c r="AE6" i="58" s="1"/>
  <c r="Y11" i="42"/>
  <c r="L11" i="42" s="1"/>
  <c r="AE11" i="67" s="1"/>
  <c r="W43" i="42"/>
  <c r="L12" i="36"/>
  <c r="AE12" i="63" s="1"/>
  <c r="AF12" i="63" s="1"/>
  <c r="AH12" i="63" s="1"/>
  <c r="AJ12" i="63" s="1"/>
  <c r="P70" i="27"/>
  <c r="R17" i="26"/>
  <c r="L6" i="43"/>
  <c r="L6" i="41"/>
  <c r="AE6" i="65" s="1"/>
  <c r="Y34" i="41"/>
  <c r="T14" i="66" s="1"/>
  <c r="G6" i="38"/>
  <c r="G6" i="37"/>
  <c r="H6" i="37" s="1"/>
  <c r="AC6" i="58" s="1"/>
  <c r="R28" i="23"/>
  <c r="G30" i="37" s="1"/>
  <c r="P43" i="31"/>
  <c r="G6" i="35"/>
  <c r="H6" i="35" s="1"/>
  <c r="AC6" i="62" s="1"/>
  <c r="P31" i="33"/>
  <c r="AC70" i="62" l="1"/>
  <c r="AD6" i="62"/>
  <c r="AF6" i="62"/>
  <c r="AE70" i="62"/>
  <c r="L16" i="34"/>
  <c r="S10" i="66" s="1"/>
  <c r="X10" i="66" s="1"/>
  <c r="AE7" i="61"/>
  <c r="J6" i="34"/>
  <c r="I6" i="34" s="1"/>
  <c r="AC6" i="61"/>
  <c r="AJ6" i="61"/>
  <c r="AE24" i="60"/>
  <c r="AF6" i="60"/>
  <c r="AD13" i="59"/>
  <c r="AC48" i="59"/>
  <c r="AJ7" i="59"/>
  <c r="AJ48" i="59" s="1"/>
  <c r="E24" i="66" s="1"/>
  <c r="AH48" i="59"/>
  <c r="AE107" i="57"/>
  <c r="AF6" i="57"/>
  <c r="AC28" i="58"/>
  <c r="AD6" i="58"/>
  <c r="AF6" i="58"/>
  <c r="AE28" i="58"/>
  <c r="AF11" i="67"/>
  <c r="AE43" i="67"/>
  <c r="AJ7" i="67"/>
  <c r="AF6" i="65"/>
  <c r="AE34" i="65"/>
  <c r="AC34" i="65"/>
  <c r="AD6" i="65"/>
  <c r="AD6" i="63"/>
  <c r="AC31" i="63"/>
  <c r="Y107" i="38"/>
  <c r="T6" i="66" s="1"/>
  <c r="G16" i="34"/>
  <c r="N10" i="66" s="1"/>
  <c r="H16" i="34"/>
  <c r="O10" i="66" s="1"/>
  <c r="W10" i="66" s="1"/>
  <c r="I9" i="34"/>
  <c r="G107" i="38"/>
  <c r="N6" i="66" s="1"/>
  <c r="R107" i="22"/>
  <c r="G109" i="38" s="1"/>
  <c r="L107" i="38"/>
  <c r="S6" i="66" s="1"/>
  <c r="X6" i="66" s="1"/>
  <c r="J81" i="38"/>
  <c r="I81" i="38" s="1"/>
  <c r="J8" i="39"/>
  <c r="I8" i="39" s="1"/>
  <c r="H6" i="38"/>
  <c r="AC6" i="57" s="1"/>
  <c r="J12" i="39"/>
  <c r="I12" i="39" s="1"/>
  <c r="J7" i="39"/>
  <c r="I7" i="39" s="1"/>
  <c r="J90" i="38"/>
  <c r="I90" i="38" s="1"/>
  <c r="J87" i="38"/>
  <c r="I87" i="38" s="1"/>
  <c r="J53" i="38"/>
  <c r="I53" i="38" s="1"/>
  <c r="J96" i="38"/>
  <c r="I96" i="38" s="1"/>
  <c r="J80" i="38"/>
  <c r="I80" i="38" s="1"/>
  <c r="J13" i="43"/>
  <c r="I13" i="43" s="1"/>
  <c r="Y25" i="39"/>
  <c r="Y49" i="43"/>
  <c r="G6" i="39"/>
  <c r="R32" i="33"/>
  <c r="J20" i="36"/>
  <c r="I20" i="36" s="1"/>
  <c r="J29" i="35"/>
  <c r="I29" i="35" s="1"/>
  <c r="J20" i="35"/>
  <c r="I20" i="35" s="1"/>
  <c r="R44" i="31"/>
  <c r="R31" i="33"/>
  <c r="G33" i="36" s="1"/>
  <c r="R70" i="27"/>
  <c r="G72" i="35" s="1"/>
  <c r="J13" i="41"/>
  <c r="I13" i="41" s="1"/>
  <c r="L34" i="41"/>
  <c r="S14" i="66" s="1"/>
  <c r="X14" i="66" s="1"/>
  <c r="J42" i="35"/>
  <c r="I42" i="35" s="1"/>
  <c r="J35" i="35"/>
  <c r="I35" i="35" s="1"/>
  <c r="J21" i="35"/>
  <c r="I21" i="35" s="1"/>
  <c r="L70" i="35"/>
  <c r="S11" i="66" s="1"/>
  <c r="X11" i="66" s="1"/>
  <c r="R71" i="27"/>
  <c r="J12" i="34"/>
  <c r="I12" i="34" s="1"/>
  <c r="J15" i="39"/>
  <c r="I15" i="39" s="1"/>
  <c r="L24" i="39"/>
  <c r="S9" i="66" s="1"/>
  <c r="X9" i="66" s="1"/>
  <c r="L28" i="37"/>
  <c r="S7" i="66" s="1"/>
  <c r="X7" i="66" s="1"/>
  <c r="Y108" i="38"/>
  <c r="Y48" i="43"/>
  <c r="T8" i="66" s="1"/>
  <c r="R108" i="22"/>
  <c r="Y70" i="35"/>
  <c r="T11" i="66" s="1"/>
  <c r="Y71" i="35"/>
  <c r="L48" i="43"/>
  <c r="S8" i="66" s="1"/>
  <c r="X8" i="66" s="1"/>
  <c r="Y32" i="36"/>
  <c r="H35" i="41"/>
  <c r="H17" i="34"/>
  <c r="G31" i="36"/>
  <c r="N12" i="66" s="1"/>
  <c r="Y43" i="42"/>
  <c r="T15" i="66" s="1"/>
  <c r="L6" i="42"/>
  <c r="G34" i="41"/>
  <c r="N14" i="66" s="1"/>
  <c r="G48" i="43"/>
  <c r="N8" i="66" s="1"/>
  <c r="G70" i="35"/>
  <c r="N11" i="66" s="1"/>
  <c r="G28" i="37"/>
  <c r="N7" i="66" s="1"/>
  <c r="H29" i="37"/>
  <c r="G43" i="42"/>
  <c r="N15" i="66" s="1"/>
  <c r="H25" i="39"/>
  <c r="Y44" i="42"/>
  <c r="L6" i="36"/>
  <c r="AE6" i="63" s="1"/>
  <c r="Y31" i="36"/>
  <c r="T12" i="66" s="1"/>
  <c r="AF70" i="62" l="1"/>
  <c r="AH71" i="62" s="1"/>
  <c r="AH6" i="62"/>
  <c r="AG6" i="62"/>
  <c r="AG70" i="62" s="1"/>
  <c r="B27" i="66" s="1"/>
  <c r="AD70" i="62"/>
  <c r="AG71" i="62" s="1"/>
  <c r="AF7" i="61"/>
  <c r="AE16" i="61"/>
  <c r="AC16" i="61"/>
  <c r="AD6" i="61"/>
  <c r="AF24" i="60"/>
  <c r="AH25" i="60" s="1"/>
  <c r="AH6" i="60"/>
  <c r="AG13" i="59"/>
  <c r="AG48" i="59" s="1"/>
  <c r="B24" i="66" s="1"/>
  <c r="AD48" i="59"/>
  <c r="AG49" i="59" s="1"/>
  <c r="AJ49" i="59"/>
  <c r="C24" i="66"/>
  <c r="H108" i="38"/>
  <c r="AH6" i="57"/>
  <c r="AF107" i="57"/>
  <c r="AH108" i="57" s="1"/>
  <c r="AC107" i="57"/>
  <c r="AD6" i="57"/>
  <c r="AF28" i="58"/>
  <c r="AH29" i="58" s="1"/>
  <c r="AH6" i="58"/>
  <c r="AG6" i="58"/>
  <c r="AG28" i="58" s="1"/>
  <c r="B23" i="66" s="1"/>
  <c r="AD28" i="58"/>
  <c r="AG29" i="58" s="1"/>
  <c r="AH11" i="67"/>
  <c r="AF43" i="67"/>
  <c r="AH44" i="67" s="1"/>
  <c r="T16" i="66"/>
  <c r="AD34" i="65"/>
  <c r="AG35" i="65" s="1"/>
  <c r="AG6" i="65"/>
  <c r="AG34" i="65" s="1"/>
  <c r="B30" i="66" s="1"/>
  <c r="AF34" i="65"/>
  <c r="AH35" i="65" s="1"/>
  <c r="AH6" i="65"/>
  <c r="AE31" i="63"/>
  <c r="AF6" i="63"/>
  <c r="AG6" i="63"/>
  <c r="AG31" i="63" s="1"/>
  <c r="B28" i="66" s="1"/>
  <c r="AD31" i="63"/>
  <c r="AG32" i="63" s="1"/>
  <c r="H107" i="38"/>
  <c r="O6" i="66" s="1"/>
  <c r="W6" i="66" s="1"/>
  <c r="AC18" i="34"/>
  <c r="G24" i="39"/>
  <c r="N9" i="66" s="1"/>
  <c r="N16" i="66" s="1"/>
  <c r="H6" i="39"/>
  <c r="AC6" i="60" s="1"/>
  <c r="H49" i="43"/>
  <c r="L43" i="42"/>
  <c r="S15" i="66" s="1"/>
  <c r="X15" i="66" s="1"/>
  <c r="L31" i="36"/>
  <c r="S12" i="66" s="1"/>
  <c r="AC72" i="35"/>
  <c r="AC26" i="39"/>
  <c r="AC50" i="43"/>
  <c r="H71" i="35"/>
  <c r="H32" i="36"/>
  <c r="H43" i="42"/>
  <c r="O15" i="66" s="1"/>
  <c r="W15" i="66" s="1"/>
  <c r="J6" i="42"/>
  <c r="J43" i="42" s="1"/>
  <c r="Q15" i="66" s="1"/>
  <c r="H28" i="37"/>
  <c r="O7" i="66" s="1"/>
  <c r="W7" i="66" s="1"/>
  <c r="J6" i="37"/>
  <c r="J28" i="37" s="1"/>
  <c r="Q7" i="66" s="1"/>
  <c r="J6" i="43"/>
  <c r="H44" i="42"/>
  <c r="J6" i="38"/>
  <c r="H70" i="35"/>
  <c r="O11" i="66" s="1"/>
  <c r="W11" i="66" s="1"/>
  <c r="J6" i="35"/>
  <c r="H34" i="41"/>
  <c r="O14" i="66" s="1"/>
  <c r="W14" i="66" s="1"/>
  <c r="J6" i="41"/>
  <c r="J7" i="34"/>
  <c r="J16" i="34" s="1"/>
  <c r="Q10" i="66" s="1"/>
  <c r="H31" i="36"/>
  <c r="O12" i="66" s="1"/>
  <c r="J6" i="36"/>
  <c r="AH70" i="62" l="1"/>
  <c r="AJ6" i="62"/>
  <c r="AJ70" i="62" s="1"/>
  <c r="E27" i="66" s="1"/>
  <c r="AH7" i="61"/>
  <c r="AF16" i="61"/>
  <c r="AH17" i="61" s="1"/>
  <c r="AD16" i="61"/>
  <c r="AG17" i="61" s="1"/>
  <c r="AG6" i="61"/>
  <c r="AG16" i="61" s="1"/>
  <c r="B26" i="66" s="1"/>
  <c r="AD6" i="60"/>
  <c r="AC24" i="60"/>
  <c r="AJ6" i="60"/>
  <c r="AJ24" i="60" s="1"/>
  <c r="E25" i="66" s="1"/>
  <c r="AH24" i="60"/>
  <c r="AD107" i="57"/>
  <c r="AG108" i="57" s="1"/>
  <c r="AG6" i="57"/>
  <c r="AG107" i="57" s="1"/>
  <c r="B22" i="66" s="1"/>
  <c r="AJ6" i="57"/>
  <c r="AJ107" i="57" s="1"/>
  <c r="E22" i="66" s="1"/>
  <c r="AH107" i="57"/>
  <c r="AH28" i="58"/>
  <c r="AJ6" i="58"/>
  <c r="AJ28" i="58" s="1"/>
  <c r="E23" i="66" s="1"/>
  <c r="AJ11" i="67"/>
  <c r="AJ43" i="67" s="1"/>
  <c r="E31" i="66" s="1"/>
  <c r="AH43" i="67"/>
  <c r="AH34" i="65"/>
  <c r="AJ6" i="65"/>
  <c r="AJ34" i="65" s="1"/>
  <c r="E30" i="66" s="1"/>
  <c r="W12" i="66"/>
  <c r="X12" i="66"/>
  <c r="X16" i="66" s="1"/>
  <c r="S16" i="66"/>
  <c r="U17" i="66" s="1"/>
  <c r="X17" i="66" s="1"/>
  <c r="AF31" i="63"/>
  <c r="AH32" i="63" s="1"/>
  <c r="AH6" i="63"/>
  <c r="J107" i="38"/>
  <c r="Q6" i="66" s="1"/>
  <c r="H24" i="39"/>
  <c r="O9" i="66" s="1"/>
  <c r="W9" i="66" s="1"/>
  <c r="I108" i="38"/>
  <c r="J6" i="39"/>
  <c r="J24" i="39" s="1"/>
  <c r="Q9" i="66" s="1"/>
  <c r="I6" i="43"/>
  <c r="I6" i="38"/>
  <c r="I6" i="37"/>
  <c r="I28" i="37" s="1"/>
  <c r="P7" i="66" s="1"/>
  <c r="I7" i="34"/>
  <c r="I16" i="34" s="1"/>
  <c r="P10" i="66" s="1"/>
  <c r="J70" i="35"/>
  <c r="Q11" i="66" s="1"/>
  <c r="I6" i="35"/>
  <c r="I70" i="35" s="1"/>
  <c r="P11" i="66" s="1"/>
  <c r="J108" i="38"/>
  <c r="J31" i="36"/>
  <c r="Q12" i="66" s="1"/>
  <c r="I6" i="36"/>
  <c r="I31" i="36" s="1"/>
  <c r="P12" i="66" s="1"/>
  <c r="J34" i="41"/>
  <c r="Q14" i="66" s="1"/>
  <c r="I6" i="41"/>
  <c r="I34" i="41" s="1"/>
  <c r="P14" i="66" s="1"/>
  <c r="I6" i="42"/>
  <c r="I43" i="42" s="1"/>
  <c r="P15" i="66" s="1"/>
  <c r="AJ71" i="62" l="1"/>
  <c r="C27" i="66"/>
  <c r="AJ7" i="61"/>
  <c r="AJ16" i="61" s="1"/>
  <c r="E26" i="66" s="1"/>
  <c r="AH16" i="61"/>
  <c r="AJ25" i="60"/>
  <c r="C25" i="66"/>
  <c r="AD24" i="60"/>
  <c r="AG25" i="60" s="1"/>
  <c r="AG6" i="60"/>
  <c r="AG24" i="60" s="1"/>
  <c r="B25" i="66" s="1"/>
  <c r="B32" i="66" s="1"/>
  <c r="AJ108" i="57"/>
  <c r="C22" i="66"/>
  <c r="AJ29" i="58"/>
  <c r="C23" i="66"/>
  <c r="AJ44" i="67"/>
  <c r="C31" i="66"/>
  <c r="AJ35" i="65"/>
  <c r="C30" i="66"/>
  <c r="AH31" i="63"/>
  <c r="AJ6" i="63"/>
  <c r="AJ31" i="63" s="1"/>
  <c r="E28" i="66" s="1"/>
  <c r="I107" i="38"/>
  <c r="P6" i="66" s="1"/>
  <c r="I6" i="39"/>
  <c r="I24" i="39" s="1"/>
  <c r="P9" i="66" s="1"/>
  <c r="G29" i="37"/>
  <c r="G44" i="42"/>
  <c r="G71" i="35"/>
  <c r="G17" i="34"/>
  <c r="G35" i="41"/>
  <c r="G32" i="36"/>
  <c r="E32" i="66" l="1"/>
  <c r="AJ17" i="61"/>
  <c r="C26" i="66"/>
  <c r="AJ32" i="63"/>
  <c r="C28" i="66"/>
  <c r="G108" i="38"/>
  <c r="G25" i="39"/>
  <c r="C32" i="66" l="1"/>
  <c r="K48" i="43"/>
  <c r="R8" i="66" s="1"/>
  <c r="R16" i="66" s="1"/>
  <c r="H18" i="43"/>
  <c r="H48" i="43" l="1"/>
  <c r="O8" i="66" s="1"/>
  <c r="J18" i="43"/>
  <c r="J48" i="43" s="1"/>
  <c r="Q8" i="66" s="1"/>
  <c r="Q16" i="66" s="1"/>
  <c r="W8" i="66" l="1"/>
  <c r="W16" i="66" s="1"/>
  <c r="O16" i="66"/>
  <c r="I18" i="43"/>
  <c r="I48" i="43" s="1"/>
  <c r="P8" i="66" s="1"/>
  <c r="P16" i="66" s="1"/>
  <c r="P17" i="66" l="1"/>
  <c r="Q17" i="66"/>
  <c r="T17" i="66"/>
  <c r="W17" i="66" s="1"/>
  <c r="N17" i="66"/>
  <c r="G49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Parmová Kateřina</author>
  </authors>
  <commentList>
    <comment ref="M10" authorId="0" shapeId="0" xr:uid="{0F05B448-30F7-483C-A8C1-B8CAED18B93B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nově - dofinanc. od 1. 2. 2023</t>
        </r>
      </text>
    </comment>
    <comment ref="P10" authorId="0" shapeId="0" xr:uid="{C848761E-A450-41C7-ACE0-C63B10C761C6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nově - dofinanc. od 1. 2. 2023</t>
        </r>
      </text>
    </comment>
    <comment ref="R10" authorId="0" shapeId="0" xr:uid="{509EA352-C10F-4370-98C7-D7A63819FFB8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nově - dofinanc. od 1. 2. 2023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Luňáčková Miroslava</author>
  </authors>
  <commentList>
    <comment ref="M29" authorId="0" shapeId="0" xr:uid="{7E46ED30-1E9A-4149-9D42-3B511B05CC24}">
      <text>
        <r>
          <rPr>
            <b/>
            <sz val="11"/>
            <color indexed="81"/>
            <rFont val="Tahoma"/>
            <family val="2"/>
            <charset val="238"/>
          </rPr>
          <t>Luňáčková Miroslava:</t>
        </r>
        <r>
          <rPr>
            <sz val="11"/>
            <color indexed="81"/>
            <rFont val="Tahoma"/>
            <family val="2"/>
            <charset val="238"/>
          </rPr>
          <t xml:space="preserve">
vykázáno 12, překračování kapacity, započítáno 10
</t>
        </r>
      </text>
    </comment>
    <comment ref="O32" authorId="0" shapeId="0" xr:uid="{D7C2D7C7-DB2B-41E4-9779-C87B30F48E3D}">
      <text>
        <r>
          <rPr>
            <b/>
            <sz val="11"/>
            <color indexed="81"/>
            <rFont val="Tahoma"/>
            <family val="2"/>
            <charset val="238"/>
          </rPr>
          <t>Luňáčková Miroslava:</t>
        </r>
        <r>
          <rPr>
            <sz val="11"/>
            <color indexed="81"/>
            <rFont val="Tahoma"/>
            <family val="2"/>
            <charset val="238"/>
          </rPr>
          <t xml:space="preserve">
vykázáno 63, překračování kapacity výdejny, započítáno jen 55</t>
        </r>
      </text>
    </comment>
    <comment ref="O55" authorId="0" shapeId="0" xr:uid="{D96ED939-ACE0-4CC2-AC46-B68C90AE6AB2}">
      <text>
        <r>
          <rPr>
            <b/>
            <sz val="11"/>
            <color indexed="81"/>
            <rFont val="Tahoma"/>
            <family val="2"/>
            <charset val="238"/>
          </rPr>
          <t>Luňáčková Miroslava:</t>
        </r>
        <r>
          <rPr>
            <sz val="11"/>
            <color indexed="81"/>
            <rFont val="Tahoma"/>
            <family val="2"/>
            <charset val="238"/>
          </rPr>
          <t xml:space="preserve">
vykázáno 60, překračování kapacity výdejny, započítáno jen 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Křiváková Kalíková Kateřina</author>
  </authors>
  <commentList>
    <comment ref="L41" authorId="0" shapeId="0" xr:uid="{C5BDCE6B-6093-4C69-A318-85310A44E481}">
      <text>
        <r>
          <rPr>
            <b/>
            <sz val="9"/>
            <color indexed="81"/>
            <rFont val="Tahoma"/>
            <family val="2"/>
            <charset val="238"/>
          </rPr>
          <t>Křiváková Kalíková Kateřina:</t>
        </r>
        <r>
          <rPr>
            <sz val="9"/>
            <color indexed="81"/>
            <rFont val="Tahoma"/>
            <family val="2"/>
            <charset val="238"/>
          </rPr>
          <t xml:space="preserve">
překročení kapacity o 9
původní počet strávníků 61</t>
        </r>
      </text>
    </comment>
  </commentList>
</comments>
</file>

<file path=xl/sharedStrings.xml><?xml version="1.0" encoding="utf-8"?>
<sst xmlns="http://schemas.openxmlformats.org/spreadsheetml/2006/main" count="3119" uniqueCount="636">
  <si>
    <t>§</t>
  </si>
  <si>
    <t>součást</t>
  </si>
  <si>
    <t>kapacita</t>
  </si>
  <si>
    <t>MŠ Liberec, Bezová 274/1</t>
  </si>
  <si>
    <t>MŠ Liberec, Broumovská 840/7</t>
  </si>
  <si>
    <t>MŠ Liberec, Březinova 389/8</t>
  </si>
  <si>
    <t>MŠ Liberec, Burianova 972/2</t>
  </si>
  <si>
    <t>MŠ Liberec, Dělnická 831/7</t>
  </si>
  <si>
    <t>MŠ Liberec, Dětská 461</t>
  </si>
  <si>
    <t>MŠ Liberec, Jabloňová 446/29</t>
  </si>
  <si>
    <t>MŠ Liberec, Jeřmanická 487/27</t>
  </si>
  <si>
    <t>MŠ Liberec, Jugoslávská 128/1</t>
  </si>
  <si>
    <t>MŠ Liberec, Kaplického 386</t>
  </si>
  <si>
    <t>MŠ Liberec, Klášterní 149/16</t>
  </si>
  <si>
    <t>MŠ Liberec, Klášterní 466/4</t>
  </si>
  <si>
    <t>MŠ Liberec, Matoušova 468/12</t>
  </si>
  <si>
    <t>MŠ Liberec, Na Pískovně 761/3</t>
  </si>
  <si>
    <t>MŠ Liberec, Nezvalova 661/20</t>
  </si>
  <si>
    <t>MŠ Liberec, Oldřichova 836/5</t>
  </si>
  <si>
    <t>MŠ Liberec, Purkyňova 458/19</t>
  </si>
  <si>
    <t>MŠ Liberec, Skloněná 1414</t>
  </si>
  <si>
    <t>MŠ Liberec, Strakonická 211/12</t>
  </si>
  <si>
    <t>MŠ Liberec, Stromovka 285/1</t>
  </si>
  <si>
    <t>MŠ Liberec, Školní vršek 503/3</t>
  </si>
  <si>
    <t>MŠ Liberec, Tanvaldská 282</t>
  </si>
  <si>
    <t>MŠ Liberec, Truhlářská 340/7</t>
  </si>
  <si>
    <t>MŠ Liberec, U Školky 67</t>
  </si>
  <si>
    <t>MŠ Liberec, Východní 270</t>
  </si>
  <si>
    <t>MŠ Liberec, Vzdušná 509/20</t>
  </si>
  <si>
    <t>MŠ Liberec, Žitavská 122/68</t>
  </si>
  <si>
    <t>MŠ Liberec, Žitná 832/19</t>
  </si>
  <si>
    <t>MŠ Český Dub, Kostelní 4/IV</t>
  </si>
  <si>
    <t>MŠ Hodkovice n. M., Podlesí 560</t>
  </si>
  <si>
    <t>MŠ Hrádek n. N., Liberecká 607</t>
  </si>
  <si>
    <t>MŠ Hrádek n. N., Oldřichovská 462</t>
  </si>
  <si>
    <t>MŠ Chrastava, Revoluční 488</t>
  </si>
  <si>
    <t xml:space="preserve">MŠ Chrastava, Luční 661 </t>
  </si>
  <si>
    <t>MŠ Bílá 76</t>
  </si>
  <si>
    <t xml:space="preserve">MŠ Bílý Kostel n. N. 11 </t>
  </si>
  <si>
    <t>ZŠ a MŠ Dlouhý Most 102</t>
  </si>
  <si>
    <t>MŠ Křižany 342</t>
  </si>
  <si>
    <t>ZŠ a MŠ Nová Ves 180</t>
  </si>
  <si>
    <t xml:space="preserve">MŠ Světlá p. J., Dolení Paseky 53 </t>
  </si>
  <si>
    <t>celkem</t>
  </si>
  <si>
    <t>ZŠ Hejnice, Lázeňská 406</t>
  </si>
  <si>
    <t xml:space="preserve">MŠ Hejnice, Nádražní 65 </t>
  </si>
  <si>
    <t>MŠ Nové Město p. S., Mánesova 952</t>
  </si>
  <si>
    <t xml:space="preserve">MŠ Bulovka 10 </t>
  </si>
  <si>
    <t xml:space="preserve">MŠ Dolní Řasnice 334 </t>
  </si>
  <si>
    <t xml:space="preserve">MŠ Kunratice 160 </t>
  </si>
  <si>
    <t>MŠ Lázně Libverda 177</t>
  </si>
  <si>
    <t>MŠ Jablonec n. N., 28.října 16/1858</t>
  </si>
  <si>
    <t>MŠ Jablonec n. N., Husova 3/1444</t>
  </si>
  <si>
    <t xml:space="preserve">MŠ Jablonec n. N., Střelecká 14/1067 </t>
  </si>
  <si>
    <t>MŠ Jablonec n. N., Čs. armády 37</t>
  </si>
  <si>
    <t xml:space="preserve">MŠ Jablonec n. N., Zámecká 10/223 </t>
  </si>
  <si>
    <t>MŠ Jablonec n. N., Jugoslávská 13/1885</t>
  </si>
  <si>
    <t>MŠ Jablonec n. N., Švédská 14/3494</t>
  </si>
  <si>
    <t>MŠ Jablonec n. N., Mechová 10/3645</t>
  </si>
  <si>
    <t xml:space="preserve">MŠ Jablonec n. N., Arbesova 50/3779 </t>
  </si>
  <si>
    <t>MŠ Jablonec n. N., Tichá 19/3892</t>
  </si>
  <si>
    <t>ZŠ Rychnov u Jabl. n. N., Školní 488</t>
  </si>
  <si>
    <t>MŠ Rychnov u Jabl. n. N., Hřbitovní 671</t>
  </si>
  <si>
    <t>MŠ Janov n. N., Hraničná 245</t>
  </si>
  <si>
    <t>ZŠ Josefův Důl 208</t>
  </si>
  <si>
    <t xml:space="preserve">MŠ Josefův Důl 283 </t>
  </si>
  <si>
    <t>MŠ Maršovice 81</t>
  </si>
  <si>
    <t>ZŠ a MŠ Nová Ves n. N. 264</t>
  </si>
  <si>
    <t>MŠ Rádlo 3</t>
  </si>
  <si>
    <t>MŠ Smržovka, Havlíčkova 826</t>
  </si>
  <si>
    <t>MŠ Tanvald, U Školky 579</t>
  </si>
  <si>
    <t>MŠ Velké Hamry I.621</t>
  </si>
  <si>
    <t>MŠ Albrechtice v Jiz. horách 261</t>
  </si>
  <si>
    <t xml:space="preserve">MŠ Kořenov, Horní Polubný 810 </t>
  </si>
  <si>
    <t>MŠ Plavy 24</t>
  </si>
  <si>
    <t>MŠ Harrachov 419</t>
  </si>
  <si>
    <t>ZŠ a ZUŠ Liberec, Jabloňová 564/43</t>
  </si>
  <si>
    <t>ZŠ Liberec, Aloisina výšina 642</t>
  </si>
  <si>
    <t>ZŠ Liberec, Česká 354</t>
  </si>
  <si>
    <t>ZŠ Liberec, Kaplického 384</t>
  </si>
  <si>
    <t>ZŠ Liberec, Lesní 575/12</t>
  </si>
  <si>
    <t>ZŠ Liberec, Na Výběžku 118</t>
  </si>
  <si>
    <t>ZŠ Liberec, Oblačná 101/15</t>
  </si>
  <si>
    <t>ZŠ Liberec, Sokolovská 328</t>
  </si>
  <si>
    <t>ZŠ Liberec, U Soudu 369/8</t>
  </si>
  <si>
    <t>ZŠ Liberec, U Školy 222/6</t>
  </si>
  <si>
    <t>ZŠ Liberec, ul. 5. května 64/49</t>
  </si>
  <si>
    <t>ZŠ Liberec, Vrchlického 262/17</t>
  </si>
  <si>
    <t>ZŠ Český Dub, Komenského 46/I</t>
  </si>
  <si>
    <t>ZŠ Hodkovice n. M., J.A. Komenského 467</t>
  </si>
  <si>
    <t>ZŠ Hrádek n. N., Komenského 478</t>
  </si>
  <si>
    <t>ZŠ Křižany, Žibřidice 271</t>
  </si>
  <si>
    <t xml:space="preserve">MŠ Hejnice, Ferdinandov 64 </t>
  </si>
  <si>
    <t>MŠ Jablonec n. N., Dolní 3969</t>
  </si>
  <si>
    <t xml:space="preserve">MŠ Jablonec n. N., Slunečná 9/336 </t>
  </si>
  <si>
    <t>ZŠ Jablonec n. N., Arbesova 30</t>
  </si>
  <si>
    <t>ZŠ Jablonec n. N., Liberecká 26</t>
  </si>
  <si>
    <t>ZŠ Jablonec n. N., Mozartova 24</t>
  </si>
  <si>
    <t>ZŠ Jablonec n. N., Na Šumavě 43</t>
  </si>
  <si>
    <t>ZŠ Jablonec n. N., Pasířská 72</t>
  </si>
  <si>
    <t>ZŠ Jablonec n. N., Pivovarská 15</t>
  </si>
  <si>
    <t>ZŠ Jablonec n. N., Pod Vodárnou 10</t>
  </si>
  <si>
    <t>ZŠ Jablonec n. N., Rychnovská 216</t>
  </si>
  <si>
    <t xml:space="preserve">ZŠ Jablonec n.N., Janáčkova 42 </t>
  </si>
  <si>
    <t>ZŠ Rádlo 121</t>
  </si>
  <si>
    <t>ZŠ Smržovka, Komenského 964</t>
  </si>
  <si>
    <t>MŠ Tanvald, Radniční 540</t>
  </si>
  <si>
    <t>ZŠ Plavy 65</t>
  </si>
  <si>
    <t>MŠ  Železný Brod, Slunečná 327</t>
  </si>
  <si>
    <t>MŠ Železný Brod, Na Vápence 766</t>
  </si>
  <si>
    <t>ZŠ Železný Brod, Pelechovská 800</t>
  </si>
  <si>
    <t>ZŠ Železný Brod, Školní 700</t>
  </si>
  <si>
    <t>MŠ Koberovy 140</t>
  </si>
  <si>
    <t>MŠ Pěnčín 62</t>
  </si>
  <si>
    <t>MŠ Zásada 326</t>
  </si>
  <si>
    <t>ZŠ Zásada 264</t>
  </si>
  <si>
    <t>MŠ Česká Lípa,  A.Sovy 1740</t>
  </si>
  <si>
    <t>MŠ Česká Lípa, Arbesova 411</t>
  </si>
  <si>
    <t>MŠ Česká Lípa, Bratří Čapků 2864</t>
  </si>
  <si>
    <t>MŠ Česká Lípa, Severní 2214</t>
  </si>
  <si>
    <t>MŠ Česká Lípa, Zhořelecká 2607</t>
  </si>
  <si>
    <t>ŠJ Česká Lípa, 28. října 2733</t>
  </si>
  <si>
    <t>ZŠ Česká Lípa, A. Sovy 3056</t>
  </si>
  <si>
    <t xml:space="preserve">ZŠ Česká Lípa, Mánesova 1526 </t>
  </si>
  <si>
    <t>ŠJ Česká Lípa, Eliášova 2427</t>
  </si>
  <si>
    <t>ZŠ Česká Lípa, Partyzánská 1053</t>
  </si>
  <si>
    <t xml:space="preserve">ŠJ Česká Lípa, Husova 2966 </t>
  </si>
  <si>
    <t>ZŠ Česká Lípa, Pátova 406</t>
  </si>
  <si>
    <t>ZŠ Česká Lípa, Školní 2520</t>
  </si>
  <si>
    <t>ZŠ Česká Lípa, Šluknovská 2904</t>
  </si>
  <si>
    <t>MŠ Doksy, Libušina 838</t>
  </si>
  <si>
    <t>MŠ Doksy, Pražská 836</t>
  </si>
  <si>
    <t>ZŠ a MŠ Doksy-Staré Splavy, Jezerní 74</t>
  </si>
  <si>
    <t xml:space="preserve">ZŠ Doksy, Valdštejnská 253 </t>
  </si>
  <si>
    <t>MŠ Dubá, Luční 28</t>
  </si>
  <si>
    <t>ZŠ Dubá, Dlouhá 113</t>
  </si>
  <si>
    <t>ZŠ a MŠ Mimoň, Mírová 81</t>
  </si>
  <si>
    <t>ZŠ a MŠ Mimoň, Pod Ralskem 572</t>
  </si>
  <si>
    <t>ZŠ a MŠ Zákupy, Školní 347</t>
  </si>
  <si>
    <t>MŠ Blíževedly 55</t>
  </si>
  <si>
    <t>ZŠ a MŠ Horní Libchava 196</t>
  </si>
  <si>
    <t>MŠ Horní Police, Křižíkova 183</t>
  </si>
  <si>
    <t>ZŠ Horní Police, 9. května 2</t>
  </si>
  <si>
    <t>ZŠ Kravaře, Školní 115</t>
  </si>
  <si>
    <t>ZŠ a MŠ Nový Oldřichov 86</t>
  </si>
  <si>
    <t>MŠ Provodín 1</t>
  </si>
  <si>
    <t>MŠ Sosnová 49</t>
  </si>
  <si>
    <t>ZŠ a MŠ Volfartice 81</t>
  </si>
  <si>
    <t>MŠ Cvikov, Jiráskova 88/I</t>
  </si>
  <si>
    <t>MŠ Nový Bor, Palackého 144</t>
  </si>
  <si>
    <t>MŠ Nový Bor, Svojsíkova 754</t>
  </si>
  <si>
    <t>ZŠ Nový Bor, B. Němcové 539</t>
  </si>
  <si>
    <t>ZŠ Nový Bor, Gen. Svobody 114</t>
  </si>
  <si>
    <t>ZŠ Nový Bor, nám. Míru 128</t>
  </si>
  <si>
    <t>ZŠ a MŠ Kunratice u Cvikova 255</t>
  </si>
  <si>
    <t xml:space="preserve">ZŠ a MŠ Okrouhlá 11 </t>
  </si>
  <si>
    <t>ZŠ a MŠ Polevsko 167</t>
  </si>
  <si>
    <t>ZŠ a MŠ Prysk, Dolní Prysk 56</t>
  </si>
  <si>
    <t>ZŠ a MŠ Skalice u Č. Lípy 264</t>
  </si>
  <si>
    <t xml:space="preserve">MŠ Skalice u Č. Lípy 161 </t>
  </si>
  <si>
    <t>ZŠ a MŠ Sloup v Čechách 81</t>
  </si>
  <si>
    <t>MŠ Svor 208</t>
  </si>
  <si>
    <t>MŠ Semily, Pekárenská 468</t>
  </si>
  <si>
    <t>ZŠ Semily, Jizerská 564</t>
  </si>
  <si>
    <t>ZŠ Semily, Nad Špejcharem 574</t>
  </si>
  <si>
    <t>MŠ Lomnice n. P., Josefa Kábrta 209</t>
  </si>
  <si>
    <t>MŠ Vysoké n. J., V. Metelky 323</t>
  </si>
  <si>
    <t>ZŠ Vysoké n. J., nám. Dr. K.Kramáře 124</t>
  </si>
  <si>
    <t>ZŠ a MŠ Bozkov 40</t>
  </si>
  <si>
    <t xml:space="preserve">MŠ Bozkov 233 </t>
  </si>
  <si>
    <t>ZŠ a MŠ Háje n. J. - Loukov 45</t>
  </si>
  <si>
    <t>ZŠ a MŠ Chuchelna 50</t>
  </si>
  <si>
    <t>ZŠ a MŠ Jesenný 221</t>
  </si>
  <si>
    <t>MŠ Košťálov 201</t>
  </si>
  <si>
    <t xml:space="preserve">ZŠ Košťálov 128 </t>
  </si>
  <si>
    <t>MŠ Libštát 212</t>
  </si>
  <si>
    <t>ZŠ Libštát 17</t>
  </si>
  <si>
    <t>ZŠ a MŠ Slaná 68</t>
  </si>
  <si>
    <t>ZŠ a MŠ Stružinec 102</t>
  </si>
  <si>
    <t>MŠ Záhoří - Pipice 33</t>
  </si>
  <si>
    <t>ZŠ a ZUŠ Jablonec n. J., Školní 370</t>
  </si>
  <si>
    <t xml:space="preserve">MŠ Jablonec n. J. 439 </t>
  </si>
  <si>
    <t xml:space="preserve">MŠ Jilemnice, Zámecká 232 </t>
  </si>
  <si>
    <t>MŠ Jilemnice-Hrabačov,Valteřická 716</t>
  </si>
  <si>
    <t>MŠ Rokytnice n. J., Dolní Rokytnice 210</t>
  </si>
  <si>
    <t>MŠ Rokytnice n. J., Horní Rokytnice 555</t>
  </si>
  <si>
    <t>ZŠ Rokytnice n. J., Dolní 172</t>
  </si>
  <si>
    <t>ZŠ Benecko 150</t>
  </si>
  <si>
    <t>ZŠ Dolní Štěpanice 87</t>
  </si>
  <si>
    <t>ZŠ Horní Branná 257</t>
  </si>
  <si>
    <t>ZŠ a MŠ Martinice v Krkonoších 68</t>
  </si>
  <si>
    <t>MŠ Martinice v Krkonoších 87</t>
  </si>
  <si>
    <t>ZŠ a MŠ Mříčná 191</t>
  </si>
  <si>
    <t>MŠ Paseky n. J. 264</t>
  </si>
  <si>
    <t>MŠ Poniklá 303</t>
  </si>
  <si>
    <t xml:space="preserve">ZŠ Poniklá 148 </t>
  </si>
  <si>
    <t>ZŠ Studenec 367</t>
  </si>
  <si>
    <t xml:space="preserve">MŠ Zálesní Lhota 187 </t>
  </si>
  <si>
    <t>MŠ Víchová n. J. 197</t>
  </si>
  <si>
    <t>ZŠ a MŠ Vítkovice v Krkonoších 28</t>
  </si>
  <si>
    <t xml:space="preserve">MŠ Vítkovice v Krkonoších 380 </t>
  </si>
  <si>
    <t>ZŠ Kobyly 31</t>
  </si>
  <si>
    <t>MŠ Paceřice 100</t>
  </si>
  <si>
    <t>MŠ Pěnčín 109</t>
  </si>
  <si>
    <t>MŠ Příšovice 162</t>
  </si>
  <si>
    <t>ZŠ Příšovice 178</t>
  </si>
  <si>
    <t xml:space="preserve">MŠ Svijanský Újezd 44 </t>
  </si>
  <si>
    <t>MŠ Jenišovice 67</t>
  </si>
  <si>
    <t>ZŠ Jenišovice 180</t>
  </si>
  <si>
    <t>MŠ Rovensko p. T., Revoluční 440</t>
  </si>
  <si>
    <t>MŠ Turnov, 28. října 757</t>
  </si>
  <si>
    <t>MŠ Turnov, Alešova 1140</t>
  </si>
  <si>
    <t>MŠ Turnov, Bezručova 590</t>
  </si>
  <si>
    <t>MŠ Turnov, J. Palacha 1931</t>
  </si>
  <si>
    <t>MŠ Turnov, U školy 85</t>
  </si>
  <si>
    <t>MŠ Turnov, Zborovská 914</t>
  </si>
  <si>
    <t>ZŠ Turnov, 28.října 18</t>
  </si>
  <si>
    <t>ZŠ Turnov, Skálova 600</t>
  </si>
  <si>
    <t>ZŠ Turnov, Žižkova 518</t>
  </si>
  <si>
    <t>ZŠ a MŠ Hrubá Skála, Doubravice 61</t>
  </si>
  <si>
    <t>MŠ Mírová p. K., Chutnovka 56</t>
  </si>
  <si>
    <t>MŠ Ohrazenice 92</t>
  </si>
  <si>
    <t>ZŠ Ohrazenice 88</t>
  </si>
  <si>
    <t>MŠ Olešnice 52</t>
  </si>
  <si>
    <t>MŠ Přepeře 229</t>
  </si>
  <si>
    <t>ZŠ a MŠ Tatobity 74</t>
  </si>
  <si>
    <t>ZŠ a MŠ Všeň 9</t>
  </si>
  <si>
    <t xml:space="preserve">MŠ Všeň 115 </t>
  </si>
  <si>
    <t>MŠ</t>
  </si>
  <si>
    <t>ZŠ</t>
  </si>
  <si>
    <t>SŠ</t>
  </si>
  <si>
    <t>MŠ Noviny pod Ralskem 116</t>
  </si>
  <si>
    <t>MŠ Liberec, Husova 184/72</t>
  </si>
  <si>
    <t>MŠ Liberec, Aloisina výšina 645/55</t>
  </si>
  <si>
    <t>ZŠ a MŠ Skalice u Č. Lípy 261</t>
  </si>
  <si>
    <t>MŠ Slaná 98</t>
  </si>
  <si>
    <t>O MŠ</t>
  </si>
  <si>
    <t>O ZŠ</t>
  </si>
  <si>
    <t>O SŠ</t>
  </si>
  <si>
    <t>OBCE III - Liberec</t>
  </si>
  <si>
    <t>OBCE III - Tanvald</t>
  </si>
  <si>
    <t>OBCE III - Železný Brod</t>
  </si>
  <si>
    <t>OBCE III - Česká Lípa</t>
  </si>
  <si>
    <t>OBCE III - Nový Bor</t>
  </si>
  <si>
    <t>OBCE III - Semily</t>
  </si>
  <si>
    <t>OBCE III - Jilemnice</t>
  </si>
  <si>
    <t>OBCE III - Turnov</t>
  </si>
  <si>
    <t>Odvody</t>
  </si>
  <si>
    <t>ONIV</t>
  </si>
  <si>
    <t>Ost</t>
  </si>
  <si>
    <t>LB</t>
  </si>
  <si>
    <t>FR</t>
  </si>
  <si>
    <t>JN</t>
  </si>
  <si>
    <t>TA</t>
  </si>
  <si>
    <t>ZB</t>
  </si>
  <si>
    <t>CL</t>
  </si>
  <si>
    <t>NB</t>
  </si>
  <si>
    <t>SM</t>
  </si>
  <si>
    <t>TU</t>
  </si>
  <si>
    <t>FKSP</t>
  </si>
  <si>
    <t>ONIV MŠ</t>
  </si>
  <si>
    <t>ONIV ZŠ</t>
  </si>
  <si>
    <t xml:space="preserve">Celkem NIV </t>
  </si>
  <si>
    <t>Finance pro MŠ</t>
  </si>
  <si>
    <t xml:space="preserve">Kontrolní hodnoty </t>
  </si>
  <si>
    <t>No1 MŠ</t>
  </si>
  <si>
    <t>No2 SŠ</t>
  </si>
  <si>
    <t>ONIV SŠ</t>
  </si>
  <si>
    <t>No2 ZŠ</t>
  </si>
  <si>
    <t>Finance pro SŠ</t>
  </si>
  <si>
    <t>Finance pro ZŠ</t>
  </si>
  <si>
    <t xml:space="preserve">Finance </t>
  </si>
  <si>
    <t xml:space="preserve">Ostatní celkem </t>
  </si>
  <si>
    <t>Dětí</t>
  </si>
  <si>
    <t>žáci</t>
  </si>
  <si>
    <t>ost</t>
  </si>
  <si>
    <t xml:space="preserve">ZŠ Liberec, Broumovská 847/7 </t>
  </si>
  <si>
    <t>ZŠ Semily, Komenského nám. 150</t>
  </si>
  <si>
    <t>Ostatní normativy</t>
  </si>
  <si>
    <t>vaří a vydává</t>
  </si>
  <si>
    <t>jen vaří</t>
  </si>
  <si>
    <t>jen vydává</t>
  </si>
  <si>
    <t xml:space="preserve">Průměrný krajský měsíční plat </t>
  </si>
  <si>
    <t>pro všechny typy</t>
  </si>
  <si>
    <t xml:space="preserve">Statistické údaje </t>
  </si>
  <si>
    <t>OBCE III - Jablonec nad Nisou</t>
  </si>
  <si>
    <t>Průměrný krajský měsíční plat neped. ŠJ</t>
  </si>
  <si>
    <t>Základní normativy                     ŠJ vaří a vydává</t>
  </si>
  <si>
    <t>Odvozené normativy                      ŠJ jen vaří</t>
  </si>
  <si>
    <t>Odvozené normativy                      ŠJ jen vydává</t>
  </si>
  <si>
    <t>Základní ONIV                           ŠJ vaří a vydává</t>
  </si>
  <si>
    <t xml:space="preserve">Odvozené ONIV                            ŠJ jen vaří </t>
  </si>
  <si>
    <t>Odvozené ONIV                            ŠJ jen vydává</t>
  </si>
  <si>
    <t>ŠJ vaří a vydává</t>
  </si>
  <si>
    <t>ŠJ jen vaří</t>
  </si>
  <si>
    <t>ŠJ jen vydává</t>
  </si>
  <si>
    <t>Základní částka na 1 dítě MŠ</t>
  </si>
  <si>
    <t>Základní částka na 1 žáka ZŠ</t>
  </si>
  <si>
    <t>Základní částka na 1 žáka SŠ</t>
  </si>
  <si>
    <t>Základní částka na 1 dítě MŠ - vaří</t>
  </si>
  <si>
    <t>Základní částka na 1 žáka ZŠ - vaří</t>
  </si>
  <si>
    <t>Základní částka na 1 žáka SŠ - vaří</t>
  </si>
  <si>
    <t>Základní částka na 1 dítě MŠ - výdej</t>
  </si>
  <si>
    <t>Základní částka na 1 žáka ZŠ - výdej</t>
  </si>
  <si>
    <t>Základní částka na 1 žáka SŠ - výdej</t>
  </si>
  <si>
    <t>MP pro MŠ</t>
  </si>
  <si>
    <t>MP pro ZŠ</t>
  </si>
  <si>
    <t>MP pro SŠ</t>
  </si>
  <si>
    <t>Kontrolní součet MP</t>
  </si>
  <si>
    <t>Celkem NIV</t>
  </si>
  <si>
    <t>Limit pracovníků</t>
  </si>
  <si>
    <t>Kontrolní hodnota LP</t>
  </si>
  <si>
    <t>x</t>
  </si>
  <si>
    <t>číslo org.</t>
  </si>
  <si>
    <t>ZŠ a MŠ Bílý Kostel n. N. 227</t>
  </si>
  <si>
    <t>ZŠ a MŠ Hlavice 3</t>
  </si>
  <si>
    <t>ZŠ a MŠ Chotyně 79</t>
  </si>
  <si>
    <t>ZŠ a MŠ Chrastava, Vítkov 69</t>
  </si>
  <si>
    <t>ZŠ a MŠ Mníšek 198</t>
  </si>
  <si>
    <t>ZŠ a MŠ Osečná  63</t>
  </si>
  <si>
    <t>ZŠ a MŠ Rynoltice 200</t>
  </si>
  <si>
    <t>ZŠ a MŠ Stráž n. N., Majerova 138</t>
  </si>
  <si>
    <t>ZŠ a MŠ Světlá p. J. 15</t>
  </si>
  <si>
    <t>ZŠ a MŠ Bílý Potok 220</t>
  </si>
  <si>
    <t>ZŠ a MŠ Bulovka 156</t>
  </si>
  <si>
    <t>ZŠ a MŠ Dětřichov 234</t>
  </si>
  <si>
    <t>ZŠ a MŠ Dolní Řasnice 270</t>
  </si>
  <si>
    <t>ZŠ a MŠ Habartice 213</t>
  </si>
  <si>
    <t>ZŠ a MŠ Jindřichovice p. S. 312</t>
  </si>
  <si>
    <t>ZŠ a MŠ Krásný Les 258</t>
  </si>
  <si>
    <t>ZŠ a MŠ Kunratice 124</t>
  </si>
  <si>
    <t>ZŠ a MŠ Raspenava, Fučíkova 430</t>
  </si>
  <si>
    <t>ZŠ a MŠ Janov n. N. 374</t>
  </si>
  <si>
    <t>ZŠ a MŠ Josefův Důl 208</t>
  </si>
  <si>
    <t>ZŠ a MŠ Rychnov u Jabl. n. N., Školní 488</t>
  </si>
  <si>
    <t>ZŠ Jablonec n. N., 5. května 76</t>
  </si>
  <si>
    <t>ZŠ a MŠ Albrechtice v Jiz. horách 226</t>
  </si>
  <si>
    <t>ZŠ a MŠ Desná v Jiz. horách, Krkonošská 613</t>
  </si>
  <si>
    <t xml:space="preserve">ZŠ Harrachov, Nový Svět 77 </t>
  </si>
  <si>
    <t>ZŠ a MŠ Kořenov 800</t>
  </si>
  <si>
    <t>ZŠ a MŠ Velké Hamry II.212</t>
  </si>
  <si>
    <t>ZŠ a MŠ Zlatá Olešnice 34</t>
  </si>
  <si>
    <t>ZŠ a MŠ Skuhrov, Huntířov n. J. 63</t>
  </si>
  <si>
    <t>MŠ Česká Lípa, Moskevská 2434</t>
  </si>
  <si>
    <t>ZŠ a MŠ Brniště 101</t>
  </si>
  <si>
    <t>ZŠ a MŠ Holany 45</t>
  </si>
  <si>
    <t>ZŠ a MŠ Jestřebí 105</t>
  </si>
  <si>
    <t>ZŠ a MŠ Okna 3</t>
  </si>
  <si>
    <t>ZŠ a MŠ Stráž p. R., Pionýrů 141</t>
  </si>
  <si>
    <t>ZŠ a MŠ Zahrádky u Č. L. 19</t>
  </si>
  <si>
    <t>ZŠ a MŠ Žandov, Kostelní 200</t>
  </si>
  <si>
    <t>ZŠ a MŠ Kamenický Šenov, nám. Míru 616</t>
  </si>
  <si>
    <t>ZŠ a MŠ Kamenický Šenov-Prácheň 126</t>
  </si>
  <si>
    <t>ZŠ a MŠ Benešov u Semil 193</t>
  </si>
  <si>
    <t>ZŠ  a MŠ Benešov u Semil 193</t>
  </si>
  <si>
    <t>ZŠ a MŠ Nová Ves n. P. 250</t>
  </si>
  <si>
    <t>ZŠ a MŠ Horní Branná 257</t>
  </si>
  <si>
    <t>ZŠ a MŠ Čistá u Horek 236</t>
  </si>
  <si>
    <t>ZŠ, MŠ a ZUŠ Jablonec n. J., Školní 370</t>
  </si>
  <si>
    <t>ZŠ a MŠ Pěnčín 17</t>
  </si>
  <si>
    <t>ZŠ a MŠ Svijanský Újezd 78</t>
  </si>
  <si>
    <t>ZŠ Smržovka, Školní 828</t>
  </si>
  <si>
    <t>společná kapacita</t>
  </si>
  <si>
    <t>ZŠ Jablonec n. N., Mozartova 26</t>
  </si>
  <si>
    <t>ZŠ a MŠ Hlavice 48</t>
  </si>
  <si>
    <t>ZŠ a MŠ Chotyně 129</t>
  </si>
  <si>
    <t>ŠJ Chrastava, Turpišova 343</t>
  </si>
  <si>
    <t>ZŠ Křižany, Žibřidice 203</t>
  </si>
  <si>
    <t>ZŠ a MŠ Nová Ves 93</t>
  </si>
  <si>
    <t>ZŠ a MŠ Stráž n. N., Majerova 344</t>
  </si>
  <si>
    <t>ZŠ Světlá p. J. 50</t>
  </si>
  <si>
    <t>Počet žáků - vaří a vydává</t>
  </si>
  <si>
    <t xml:space="preserve">Počet žáků - jen vaří </t>
  </si>
  <si>
    <t>Počet žáků - jen vydává</t>
  </si>
  <si>
    <t>rozdíl zam.</t>
  </si>
  <si>
    <t>JIL</t>
  </si>
  <si>
    <t>MŠ Levínská Olešnice 151</t>
  </si>
  <si>
    <t>místo poskytovaného vzdělávání nebo školských služeb (odlišné od místa ředitelství)</t>
  </si>
  <si>
    <t>zaokrouhl. (odchylka)</t>
  </si>
  <si>
    <t>rozdíl MP      (v Kč)</t>
  </si>
  <si>
    <t>MŠ Chrastava, Revoluční 488 - výdejna</t>
  </si>
  <si>
    <t>MŠ Liberec, Dětská 461 - výdejna</t>
  </si>
  <si>
    <t>ZŠ Liberec, Křížanská 80 - výdejna</t>
  </si>
  <si>
    <t>ZŠ Liberec, Heřmánkova 95 - výdejna</t>
  </si>
  <si>
    <t>ZŠ Liberec, U Soudu 531/9</t>
  </si>
  <si>
    <t>ZŠ a MŠ Hejnice, Lázeňská 406</t>
  </si>
  <si>
    <t>MŠ Hrádek n. N., Donín -  Rybářská 36</t>
  </si>
  <si>
    <t>ZŠ a MŠ Studenec 367</t>
  </si>
  <si>
    <t>ZŠ a MŠ Malá Skála, Vranové I. 60</t>
  </si>
  <si>
    <t>ZŠ Jablonec n. N., Pivovarská 12</t>
  </si>
  <si>
    <t>ZŠ Jablonec n. N., Sokolí 9</t>
  </si>
  <si>
    <t>MŠ Tanvald, Woklerova 378 - výdejna</t>
  </si>
  <si>
    <t>ZŠ Kořenov 800 - výdejna</t>
  </si>
  <si>
    <t>MŠ Kravaře, Úštěcká 43</t>
  </si>
  <si>
    <t>ZŠ a MŠ Česká Lípa, Jižní 1903</t>
  </si>
  <si>
    <t>ZŠ a MŠ Holany 45 - výdejna</t>
  </si>
  <si>
    <t>ŠJ výdejna,Jižní 1970,ČL - výdejna</t>
  </si>
  <si>
    <t>ZŠ a MŠ Ralsko-Kuřivody 700</t>
  </si>
  <si>
    <t>MŠ Kamenický Šenov, Mistrovická 618 - výdejna</t>
  </si>
  <si>
    <t>MŠ Kamenický Šenov, Pískovec I/909 - výdejna</t>
  </si>
  <si>
    <t>ŠJ Kamenický Šenov, nám. Míru 616</t>
  </si>
  <si>
    <t>MŠ Lomnice n. P., Josefa Kábrta 209 - výdejna</t>
  </si>
  <si>
    <t>ZŠ a SŠ Semily, Tyršova 485</t>
  </si>
  <si>
    <t>ZŠ a SŠ Semily, Tyršova 485 - výdejna</t>
  </si>
  <si>
    <t>MŠ Semily, Pekárenská 89 - výdejna</t>
  </si>
  <si>
    <t>ZŠ a MŠ Roztoky u Jilemnice 190</t>
  </si>
  <si>
    <t>MŠ Roztoky u Jilemnice 188 - výdejna</t>
  </si>
  <si>
    <t>MŠ Malá Skála, Vranové I. 387 - výdejna</t>
  </si>
  <si>
    <t>ZŠ Turnov, Žižkova 518 - výdejna</t>
  </si>
  <si>
    <t>MŠ Rovensko p. T., Revoluční 440 - výdejna</t>
  </si>
  <si>
    <t>ZŠ Ohrazenice 81</t>
  </si>
  <si>
    <t>ZŠ Příšovice 187</t>
  </si>
  <si>
    <t>MŠ Jablonec n. N., Havlíčkova 4</t>
  </si>
  <si>
    <t>ZŠ Liberec, Náměstí Míru 212/2</t>
  </si>
  <si>
    <t>Sumář</t>
  </si>
  <si>
    <t>MŠ Hrádek n. N., Václavice 327 -výdejna</t>
  </si>
  <si>
    <t>překračování kapacity</t>
  </si>
  <si>
    <t>611</t>
  </si>
  <si>
    <t>ZŠ Liberec, Masarykova 400 - výdejna</t>
  </si>
  <si>
    <t>MŠ Horní Branná 18  -výdejna</t>
  </si>
  <si>
    <t xml:space="preserve">MŠ Valteřice 98 - výdejna </t>
  </si>
  <si>
    <t>ZŠ Liberec, Broumovská 847/7 - výdejna</t>
  </si>
  <si>
    <t>MŠ Hrádek n. N. - Donín, Rybářská 36</t>
  </si>
  <si>
    <t>MŠ Jablonné v Podj., Liberecká 76</t>
  </si>
  <si>
    <t>MŠ Železný Brod, Stavbařů 832</t>
  </si>
  <si>
    <t>175</t>
  </si>
  <si>
    <t xml:space="preserve">MŠ Nový Bor, Generála Svobody 355 - výdejna </t>
  </si>
  <si>
    <t>ŠJ Nový Bor, Lesná 742</t>
  </si>
  <si>
    <t>ZŠ a MŠ Malá Skála 60</t>
  </si>
  <si>
    <t>ZŠ Rovensko p. T., Revoluční 413</t>
  </si>
  <si>
    <t>ONIV celkem</t>
  </si>
  <si>
    <t>MŠ Liberec, Husova 991/35</t>
  </si>
  <si>
    <t>MŠ Liberec, Údolní 958/2</t>
  </si>
  <si>
    <t>ZŠ Liberec, Nad Školou 278</t>
  </si>
  <si>
    <t>MŠ Jablonec n. N., V. Nezvala 12</t>
  </si>
  <si>
    <t>ZŠ a MŠ Kamenický Šenov-Prácheň 126 - výdejna</t>
  </si>
  <si>
    <t>ZŠ a MŠ Prysk, Dolní Prysk 56 - výdejna</t>
  </si>
  <si>
    <t>MŠ Kruh u Jilemnice 165</t>
  </si>
  <si>
    <t>MŠ Kruh u Jilemnice 165 - výdejna</t>
  </si>
  <si>
    <t>ZŠ Mírová p. K., Bělá 31</t>
  </si>
  <si>
    <t>ZŠ Mírová p. K., Bělá 31- výdejna</t>
  </si>
  <si>
    <t xml:space="preserve">ŠJ jen vaří </t>
  </si>
  <si>
    <t>MŠ Jablonec n. N., Havlíčkova 4/130</t>
  </si>
  <si>
    <t>ZŠ Lomnice n. P.,  Školní náměstí 1000</t>
  </si>
  <si>
    <t xml:space="preserve">MŠ Jablonec n. N., Dolní 3969 </t>
  </si>
  <si>
    <t xml:space="preserve">MŠ Jablonec n. N., Lovecká 11/249 </t>
  </si>
  <si>
    <t xml:space="preserve">MŠ Jablonec n. N., J. Hory 31/4097 </t>
  </si>
  <si>
    <t>ZŠ, Prakt. škola a MŠ Česká Lípa, Moskevská 679</t>
  </si>
  <si>
    <t>Počty stravovaných žáků                       celkem</t>
  </si>
  <si>
    <t xml:space="preserve">Počet stravovaných žáků                </t>
  </si>
  <si>
    <t>MŠ Jablonec n. N., Hřbitovní 10/3677</t>
  </si>
  <si>
    <r>
      <t xml:space="preserve">MŠ Nový Bor, Kalinova 572 - </t>
    </r>
    <r>
      <rPr>
        <sz val="8"/>
        <rFont val="Arial CE"/>
        <charset val="238"/>
      </rPr>
      <t>výdejna</t>
    </r>
  </si>
  <si>
    <t>MŠ Studenec, Studenec 367(U Pošty 5)</t>
  </si>
  <si>
    <t>Počty stravovaných žáků celkem</t>
  </si>
  <si>
    <t>ZŠ Radostín 19, Sychrov</t>
  </si>
  <si>
    <t>MŠ Jablonec n. N., Nová Pasířská 10/3825</t>
  </si>
  <si>
    <t>MŠ Lučany n. N. 570</t>
  </si>
  <si>
    <t>ŠJ Lučany n. N. 670</t>
  </si>
  <si>
    <t>MŠ Liberec, Gagarinova 788/9</t>
  </si>
  <si>
    <t>ZŠ Český Dub, Komenského 43/I</t>
  </si>
  <si>
    <t>ZŠ a MŠ Rynoltice 101</t>
  </si>
  <si>
    <t>MŠ Nový Bor, Kalinova 121</t>
  </si>
  <si>
    <t xml:space="preserve">ZŠ Radostín 19, Sychrov - výdejna </t>
  </si>
  <si>
    <t>ZŠ Liberec, Švermova 403/40</t>
  </si>
  <si>
    <t>ZŠ Dětřichov 234 - výdejna</t>
  </si>
  <si>
    <t xml:space="preserve">ŠJ Dubnice 243 </t>
  </si>
  <si>
    <t>MŠ Česká Lípa, Svárovská 3315</t>
  </si>
  <si>
    <t>MŠ Jablonné v Podj., U Školy 194 - výdejna</t>
  </si>
  <si>
    <t xml:space="preserve">MŠ Liberec, Švermova 100 </t>
  </si>
  <si>
    <t>ZŠ a ZUŠ Jablonné v Podj., U Školy 98</t>
  </si>
  <si>
    <t>ZŠ a MŠ Dubnice 240</t>
  </si>
  <si>
    <t>MŠ a ZŠ Turnov, Kosmonautů 1641</t>
  </si>
  <si>
    <t xml:space="preserve">MŠ Turnov, Kosmonautů 1640 </t>
  </si>
  <si>
    <t xml:space="preserve">OBCE III - Frýdlant </t>
  </si>
  <si>
    <t xml:space="preserve"> Mzdové prostředky </t>
  </si>
  <si>
    <t xml:space="preserve">MŠ Liberec, Markova 1334/10 </t>
  </si>
  <si>
    <t>ZŠ, ZUŠ a MŠ Frýdlant, Purkyňova 510</t>
  </si>
  <si>
    <t xml:space="preserve">MŠ Frýdlant, Bělíkova 891 </t>
  </si>
  <si>
    <t xml:space="preserve">MŠ Frýdlant, Jiráskova 1137 </t>
  </si>
  <si>
    <t xml:space="preserve">MŠ Frýdlant, Sídlištní 1228 </t>
  </si>
  <si>
    <t>ZŠ Frýdlant, Bělíkova 977 - výdejna</t>
  </si>
  <si>
    <t>ZŠ Frýdlant, Purkyňova 510 - výdejna</t>
  </si>
  <si>
    <t>ŠJ Frýdlant, Školní 692</t>
  </si>
  <si>
    <t>ZŠ Liberec, Nám. Míru 212/2</t>
  </si>
  <si>
    <t>ZŠ Liberec, Oblačná 11 - výdejna</t>
  </si>
  <si>
    <t>ZŠ a MŠ Osečná, Českolipská 72 - výdejna</t>
  </si>
  <si>
    <t>ZŠ a MŠ Rynoltice 199 - výdejna</t>
  </si>
  <si>
    <t>MŠ Turnov, Hruborohozecká 405</t>
  </si>
  <si>
    <t>ZŠ Turnov, Alešova1059</t>
  </si>
  <si>
    <t>ZŠ a MŠ Raspenava, Moskevská 117 - výdejna</t>
  </si>
  <si>
    <t>MŠ Raspenava, Luhová 160</t>
  </si>
  <si>
    <t>ZŠ Liberec Gollova 394/4 - výdejna</t>
  </si>
  <si>
    <t>ZŠ, Liberec, Orlí 140/7</t>
  </si>
  <si>
    <t>MŠ Semily, Na Olešce 433</t>
  </si>
  <si>
    <t>ZŠ Nový Bor, Gen. Svobody 355 výdejna</t>
  </si>
  <si>
    <t>MŠ Liberec, Horská 166/27</t>
  </si>
  <si>
    <t>MŠ Liberec, Stará 107</t>
  </si>
  <si>
    <t>ZŠ a MŠ Osečná, Školní  63</t>
  </si>
  <si>
    <t>ZŠ a MŠ Liberec, Proboštská 38/6</t>
  </si>
  <si>
    <t>ZŠ a MŠ Liberec, Proboštská 38/6 - výdejna</t>
  </si>
  <si>
    <t>ZŠ Cvikov, Sad 5. května 130/I</t>
  </si>
  <si>
    <t>MŠ Lomnice n. P., K. Čapka 1084 nově od 1.1.2017</t>
  </si>
  <si>
    <t>MŠ Cvikov, Sídliště 592/II nově od 1.1.2017</t>
  </si>
  <si>
    <t>MŠ Nový Bor,  Luční 382</t>
  </si>
  <si>
    <t>ZŠ a MŠ Hrádek n. N., Hartavská 220</t>
  </si>
  <si>
    <t>ZŠ Cvikov, Jiráskova 95</t>
  </si>
  <si>
    <t>ZŠ a MŠ Hrádek n. N., Hartavská 220 - výdejna</t>
  </si>
  <si>
    <t>MŠ Sedmihorky 12</t>
  </si>
  <si>
    <t xml:space="preserve">MŠ Chrastava, Nádražní 370 - výdejna </t>
  </si>
  <si>
    <t>ZŠ a MŠ Mníšek, Oldřichovská 198</t>
  </si>
  <si>
    <t>ZŠ a MŠ Mníšek, Ke Hřišti 309</t>
  </si>
  <si>
    <t>ŠJ Česká Lípa, Jižní 1903</t>
  </si>
  <si>
    <t>ŠJ Česká Lípa, A. Sovy 1795</t>
  </si>
  <si>
    <t>ŠJ Česká Lípa, Pátova 406/1</t>
  </si>
  <si>
    <t>ŠJ Česká Lípa, Školní 2520</t>
  </si>
  <si>
    <t>ŠJ Česká Lípa,  A.Sovy 1740/17 - výdejna</t>
  </si>
  <si>
    <t>ŠJ Česká Lípa, Eliášova 1527 - výdejna</t>
  </si>
  <si>
    <t>ŠJ Česká Lípa, Arbesova 411</t>
  </si>
  <si>
    <t>ŠJ Česká Lípa, Libchavská 107</t>
  </si>
  <si>
    <t>ŠJ Česká Lípa, Roháče z Dubé 2513</t>
  </si>
  <si>
    <t>ŠJ Česká Lípa, Bratří Čapků 2864</t>
  </si>
  <si>
    <t>ŠJ Česká Lípa, Moskevská 2434</t>
  </si>
  <si>
    <t>ŠJ Česká Lípa, Severní 2214</t>
  </si>
  <si>
    <t>ŠJ Česká Lípa, Svárovská 3315</t>
  </si>
  <si>
    <t>ŠJ Česká Lípa, Dobranov 4</t>
  </si>
  <si>
    <t>ŠJ Česká Lípa, Brněnská 2599</t>
  </si>
  <si>
    <t>ŠJ Česká Lípa, Na Výsluní 2893</t>
  </si>
  <si>
    <t>ŠJ Česká Lípa, Východní 2737</t>
  </si>
  <si>
    <t>ŠJ Česká Lípa, Zhořelecká 2607</t>
  </si>
  <si>
    <t xml:space="preserve">ŠJ Česká Lípa, Nerudova 627 </t>
  </si>
  <si>
    <t>ŠJ Blíževedly 55</t>
  </si>
  <si>
    <t>ŠJ Brniště č.p. 28</t>
  </si>
  <si>
    <t>ŠJ Brniště 101 - výdejna</t>
  </si>
  <si>
    <t xml:space="preserve">ŠJ Doksy, Valdštejnská 253 </t>
  </si>
  <si>
    <t>ŠJ a MŠ Doksy-Staré Splavy, Jezerní 74</t>
  </si>
  <si>
    <t>ŠJ Doksy, Libušina 838</t>
  </si>
  <si>
    <t>ŠJ Doksy, Pražská 836</t>
  </si>
  <si>
    <t>ŠJ Dubá, Luční 28 - výdejna</t>
  </si>
  <si>
    <t>ŠJ Dubá, Dlouhá 113</t>
  </si>
  <si>
    <t>ŠJ Horní Libchava 196</t>
  </si>
  <si>
    <t>ŠJ Horní Police, Křižíkova 183</t>
  </si>
  <si>
    <t>ŠJ Horní Police, 9. května 2</t>
  </si>
  <si>
    <t xml:space="preserve">ŠJ Jestřebí 18 </t>
  </si>
  <si>
    <t>ŠJ Kravaře, Úštěcká 43 - výdejna</t>
  </si>
  <si>
    <t>ŠJ Kravaře, Školní 115</t>
  </si>
  <si>
    <t>ŠJ Mimoň, Mírová 81</t>
  </si>
  <si>
    <t xml:space="preserve">ŠJ Mimoň, Letná 236 - výdejna </t>
  </si>
  <si>
    <t>ŠJ Mimoň, Komenského 101 - výdejna</t>
  </si>
  <si>
    <t>ŠJ Mimoň, Pod Ralskem 572</t>
  </si>
  <si>
    <t>ŠJ Noviny pod Ralskem 116</t>
  </si>
  <si>
    <t>ŠJ Nový Oldřichov 86</t>
  </si>
  <si>
    <t>ŠJ Okna 81</t>
  </si>
  <si>
    <t>ŠJ Provodín 1</t>
  </si>
  <si>
    <t>ŠJ Ralsko-Kuřivody 700</t>
  </si>
  <si>
    <t>ŠJ Sosnová 49</t>
  </si>
  <si>
    <t>ŠJ Stráž p. R., Pionýrů 141</t>
  </si>
  <si>
    <t>ŠJ Stráž p. R., U Potoka 137 - výdejna</t>
  </si>
  <si>
    <t>ŠJ Stružnice-Jezvé 137-výdejna</t>
  </si>
  <si>
    <t>ŠJ Volfartice 81</t>
  </si>
  <si>
    <t>ŠJ Zahrádky u Č. L. 19 - výdejna</t>
  </si>
  <si>
    <t>ŠJ Zahrádky u Č. L. 108-vývařovna</t>
  </si>
  <si>
    <t>ŠJ Zákupy, Školní 347</t>
  </si>
  <si>
    <t>ŠJ Nové Zákupy 521 - výdejna</t>
  </si>
  <si>
    <t xml:space="preserve">ŠJ Žandov, Lužická 298 </t>
  </si>
  <si>
    <t>ŠJ Mimoň, Eliášova 637 - výdejna</t>
  </si>
  <si>
    <t>MŠ Lomnice n. P., Bezručova 1534</t>
  </si>
  <si>
    <t>MŠ Liberec, Donská 1835 - výdejna</t>
  </si>
  <si>
    <t>ZŠ Všeň 9 - výdejna</t>
  </si>
  <si>
    <t>ZŠ a MŠ Háje n. J. - Loukov 60 výdejna</t>
  </si>
  <si>
    <t>ZŠ a MŠ Stráž n. N., Majerova 161 - výdejna</t>
  </si>
  <si>
    <t>MŠ Jablonec n. N., J. Hory 33/4110 - výdejna</t>
  </si>
  <si>
    <t>MŠ Desná v Jiz. horách, Údolní I/212 - výdejna</t>
  </si>
  <si>
    <t>ZŠ Hrádek n. N., Donínská 244</t>
  </si>
  <si>
    <t>ZŠ Hrádek n. N., Donínská 244 - výdejna</t>
  </si>
  <si>
    <t>MŠ Liberec, Tanvaldská 1122</t>
  </si>
  <si>
    <t>MŠ Jablonec n. N., Palackého 37</t>
  </si>
  <si>
    <t>MŠ Jablonec n.N., U Přehrady - výdejna</t>
  </si>
  <si>
    <t>REDIZO</t>
  </si>
  <si>
    <t>pořadí</t>
  </si>
  <si>
    <t>RED_IZO</t>
  </si>
  <si>
    <t>ZŠ a MŠ Liberec, Křížanská 80</t>
  </si>
  <si>
    <t>No1</t>
  </si>
  <si>
    <t>No2</t>
  </si>
  <si>
    <t>MP na 1 žáka na neped. MŠ</t>
  </si>
  <si>
    <t>MP na 1 žáka na neped. ZŠ</t>
  </si>
  <si>
    <t>MP na 1 žáka na neped. SŠ</t>
  </si>
  <si>
    <t>MP na 1 žáka na neped. MŠ 2</t>
  </si>
  <si>
    <t>MP na 1 žáka na neped. ZŠ 2</t>
  </si>
  <si>
    <t>MP na 1 žáka na neped. SŠ 2</t>
  </si>
  <si>
    <t>MP na 1 žáka na neped. MŠ 3</t>
  </si>
  <si>
    <t>MP na 1 žáka na neped. ZŠ 3</t>
  </si>
  <si>
    <t>MP na 1 žáka na neped. SŠ 3</t>
  </si>
  <si>
    <t xml:space="preserve">Závazné ukazatele </t>
  </si>
  <si>
    <t>ZŠ Jablonné v Podj., Komenského 453</t>
  </si>
  <si>
    <t>škola - škol. zařízení (zkr. název)</t>
  </si>
  <si>
    <t>MŠ Benecko 104 - výdejna</t>
  </si>
  <si>
    <t>ZŠ Velké Hamry, Školní 541</t>
  </si>
  <si>
    <t xml:space="preserve">MŠ Cvikov-Lindava 278 - výdejna </t>
  </si>
  <si>
    <t>MŠ Lomnice n. P., K. Čapka 1084</t>
  </si>
  <si>
    <t>MŠ Všelibice 100</t>
  </si>
  <si>
    <t xml:space="preserve">MŠ Jablonec n. N., Nemocniční 15a </t>
  </si>
  <si>
    <t>MŠ Jilemnice, Roztocká 994</t>
  </si>
  <si>
    <t>MŠ Treperka a waldorfská Semily, Komenského nám. 146</t>
  </si>
  <si>
    <t>ŠJ Stružnice 69</t>
  </si>
  <si>
    <t>ŠJ výdejna lesní MŠ</t>
  </si>
  <si>
    <t>ZŠ Liberec, Husova 142/44</t>
  </si>
  <si>
    <t>MŠ Šimonovice 482</t>
  </si>
  <si>
    <t>MŠ Šimonovice 482 - výdejna</t>
  </si>
  <si>
    <t>ZŠ Turnov Mašov, U Školy 56 - výdejna</t>
  </si>
  <si>
    <t>ZŠ Turnov Mašov, U Školy 56 - výdejna nově od 1.10.2021</t>
  </si>
  <si>
    <t>šk.r.2022/2023</t>
  </si>
  <si>
    <t>ZŠ Liberec, Mařanova 650 - výdejna</t>
  </si>
  <si>
    <t>MŠ Treperka a waldorfská Semily,Pod Vartou 609</t>
  </si>
  <si>
    <t>ŠJ Okna 13 výdejna</t>
  </si>
  <si>
    <t>ZŠ a MŠ Stružnice 69</t>
  </si>
  <si>
    <t>Školní jídelny 2023</t>
  </si>
  <si>
    <t>ŠJ MŠ úplná - vaří + výdej 2023</t>
  </si>
  <si>
    <t>ŠJ ZŠ úplná - vaří + výdej 2023</t>
  </si>
  <si>
    <t>ZŠ Jablonné v Podj., Komenského 453 - výdejna</t>
  </si>
  <si>
    <t>Změna rozpočtu</t>
  </si>
  <si>
    <t>změna započtených výkonů (+/-)</t>
  </si>
  <si>
    <t>Mzdové prostředky - úvodní rozpis</t>
  </si>
  <si>
    <t>MP ped. přepočt. na 4 měsíce</t>
  </si>
  <si>
    <t>On</t>
  </si>
  <si>
    <t>Limit počtu prac. přepočt. na 4 měsíce</t>
  </si>
  <si>
    <t>Mzdové prostředky -dle nových výkonů</t>
  </si>
  <si>
    <t>Počet zam. přepočtený na celorok</t>
  </si>
  <si>
    <t>z toho ped.</t>
  </si>
  <si>
    <t>ost.</t>
  </si>
  <si>
    <t>poř.</t>
  </si>
  <si>
    <t>šk.r.2023/2024</t>
  </si>
  <si>
    <t>Změna výkonů k 1. 9. 2023</t>
  </si>
  <si>
    <t>Mzdové prostředky     9-12 /23</t>
  </si>
  <si>
    <t>Normativní rozpis 2023</t>
  </si>
  <si>
    <t>Mzdové prostředky      9 - 12 / 23</t>
  </si>
  <si>
    <t xml:space="preserve">MŠ Benecko 104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</si>
</sst>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164" formatCode="0.000"/>
    <numFmt numFmtId="165" formatCode="#,##0\ &quot;Kč&quot;"/>
    <numFmt numFmtId="166" formatCode="#,##0.000"/>
  </numFmts>
  <fonts count="37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sz val="8"/>
      <color indexed="8"/>
      <name val="Arial CE"/>
    </font>
    <font>
      <sz val="8"/>
      <name val="Arial CE"/>
    </font>
    <font>
      <b/>
      <sz val="8"/>
      <name val="Arial CE"/>
      <charset val="238"/>
    </font>
    <font>
      <b/>
      <sz val="16"/>
      <name val="Arial CE"/>
      <charset val="238"/>
    </font>
    <font>
      <b/>
      <sz val="12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b/>
      <sz val="12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name val="Arial"/>
      <family val="2"/>
      <charset val="238"/>
    </font>
    <font>
      <sz val="8"/>
      <color indexed="8"/>
      <name val="Arial CE"/>
      <family val="2"/>
      <charset val="238"/>
    </font>
    <font>
      <b/>
      <sz val="9"/>
      <name val="Arial CE"/>
      <charset val="238"/>
    </font>
    <font>
      <b/>
      <sz val="16"/>
      <name val="Arial CE"/>
      <family val="2"/>
      <charset val="238"/>
    </font>
    <font>
      <sz val="8"/>
      <color indexed="20"/>
      <name val="Arial CE"/>
      <family val="2"/>
      <charset val="238"/>
    </font>
    <font>
      <sz val="8"/>
      <color indexed="14"/>
      <name val="Arial CE"/>
      <family val="2"/>
      <charset val="238"/>
    </font>
    <font>
      <b/>
      <sz val="8"/>
      <name val="Arial"/>
      <family val="2"/>
      <charset val="238"/>
    </font>
    <font>
      <sz val="8"/>
      <color indexed="59"/>
      <name val="Arial"/>
      <family val="2"/>
      <charset val="238"/>
    </font>
    <font>
      <sz val="8"/>
      <name val="Arial"/>
      <family val="2"/>
      <charset val="238"/>
    </font>
    <font>
      <sz val="7.5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 CE"/>
      <charset val="238"/>
    </font>
    <font>
      <sz val="9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Tahoma"/>
      <family val="2"/>
      <charset val="238"/>
    </font>
    <font>
      <b/>
      <sz val="8"/>
      <color rgb="FF000000"/>
      <name val="Arial CE"/>
      <charset val="238"/>
    </font>
    <font>
      <sz val="10"/>
      <name val="Arial CE"/>
      <family val="2"/>
      <charset val="238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11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11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11"/>
      </patternFill>
    </fill>
    <fill>
      <patternFill patternType="solid">
        <fgColor theme="0"/>
        <bgColor indexed="11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99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849">
    <xf numFmtId="0" fontId="0" fillId="0" borderId="0" xfId="0"/>
    <xf numFmtId="0" fontId="2" fillId="0" borderId="0" xfId="0" applyFont="1"/>
    <xf numFmtId="14" fontId="3" fillId="0" borderId="0" xfId="0" applyNumberFormat="1" applyFont="1" applyAlignment="1">
      <alignment horizontal="center"/>
    </xf>
    <xf numFmtId="0" fontId="2" fillId="2" borderId="0" xfId="0" applyFont="1" applyFill="1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4" xfId="0" applyFont="1" applyBorder="1"/>
    <xf numFmtId="0" fontId="2" fillId="0" borderId="3" xfId="0" applyFont="1" applyBorder="1"/>
    <xf numFmtId="0" fontId="3" fillId="0" borderId="0" xfId="0" applyFont="1" applyAlignment="1">
      <alignment horizontal="center"/>
    </xf>
    <xf numFmtId="0" fontId="2" fillId="0" borderId="10" xfId="0" applyFont="1" applyBorder="1"/>
    <xf numFmtId="0" fontId="7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0" borderId="3" xfId="0" applyNumberFormat="1" applyFont="1" applyBorder="1"/>
    <xf numFmtId="0" fontId="2" fillId="0" borderId="12" xfId="0" applyFont="1" applyBorder="1"/>
    <xf numFmtId="2" fontId="2" fillId="0" borderId="12" xfId="0" applyNumberFormat="1" applyFont="1" applyBorder="1"/>
    <xf numFmtId="0" fontId="2" fillId="0" borderId="7" xfId="0" applyFont="1" applyBorder="1"/>
    <xf numFmtId="0" fontId="2" fillId="0" borderId="13" xfId="0" applyFont="1" applyBorder="1"/>
    <xf numFmtId="0" fontId="8" fillId="0" borderId="0" xfId="0" applyFont="1"/>
    <xf numFmtId="0" fontId="9" fillId="0" borderId="0" xfId="0" applyFont="1"/>
    <xf numFmtId="0" fontId="1" fillId="0" borderId="0" xfId="0" applyFont="1"/>
    <xf numFmtId="14" fontId="7" fillId="0" borderId="0" xfId="0" applyNumberFormat="1" applyFont="1" applyAlignment="1">
      <alignment horizontal="left" wrapText="1"/>
    </xf>
    <xf numFmtId="3" fontId="7" fillId="0" borderId="0" xfId="0" applyNumberFormat="1" applyFont="1" applyAlignment="1">
      <alignment horizontal="left" wrapText="1"/>
    </xf>
    <xf numFmtId="1" fontId="2" fillId="0" borderId="0" xfId="0" applyNumberFormat="1" applyFont="1"/>
    <xf numFmtId="3" fontId="2" fillId="0" borderId="0" xfId="0" applyNumberFormat="1" applyFont="1" applyAlignment="1">
      <alignment vertical="center"/>
    </xf>
    <xf numFmtId="3" fontId="2" fillId="0" borderId="3" xfId="0" applyNumberFormat="1" applyFont="1" applyBorder="1"/>
    <xf numFmtId="3" fontId="2" fillId="0" borderId="0" xfId="0" applyNumberFormat="1" applyFont="1"/>
    <xf numFmtId="2" fontId="2" fillId="0" borderId="0" xfId="0" applyNumberFormat="1" applyFont="1"/>
    <xf numFmtId="12" fontId="2" fillId="0" borderId="0" xfId="0" applyNumberFormat="1" applyFont="1" applyAlignment="1">
      <alignment horizontal="center" vertical="center"/>
    </xf>
    <xf numFmtId="0" fontId="2" fillId="4" borderId="3" xfId="0" applyFont="1" applyFill="1" applyBorder="1"/>
    <xf numFmtId="14" fontId="8" fillId="0" borderId="0" xfId="0" applyNumberFormat="1" applyFont="1" applyAlignment="1">
      <alignment horizontal="left" wrapText="1"/>
    </xf>
    <xf numFmtId="0" fontId="12" fillId="0" borderId="0" xfId="0" applyFont="1"/>
    <xf numFmtId="0" fontId="3" fillId="0" borderId="16" xfId="0" applyFont="1" applyBorder="1" applyAlignment="1">
      <alignment horizontal="center" vertical="center" wrapText="1"/>
    </xf>
    <xf numFmtId="3" fontId="11" fillId="0" borderId="3" xfId="0" applyNumberFormat="1" applyFont="1" applyBorder="1"/>
    <xf numFmtId="14" fontId="9" fillId="0" borderId="0" xfId="0" applyNumberFormat="1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20" xfId="0" applyFont="1" applyBorder="1"/>
    <xf numFmtId="0" fontId="15" fillId="0" borderId="0" xfId="0" applyFont="1"/>
    <xf numFmtId="0" fontId="11" fillId="0" borderId="0" xfId="0" applyFont="1"/>
    <xf numFmtId="1" fontId="2" fillId="0" borderId="3" xfId="0" applyNumberFormat="1" applyFont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" fontId="2" fillId="0" borderId="21" xfId="0" applyNumberFormat="1" applyFont="1" applyBorder="1"/>
    <xf numFmtId="0" fontId="2" fillId="3" borderId="22" xfId="0" applyFont="1" applyFill="1" applyBorder="1"/>
    <xf numFmtId="3" fontId="11" fillId="0" borderId="0" xfId="0" applyNumberFormat="1" applyFont="1"/>
    <xf numFmtId="4" fontId="2" fillId="0" borderId="0" xfId="0" applyNumberFormat="1" applyFont="1"/>
    <xf numFmtId="4" fontId="17" fillId="0" borderId="0" xfId="0" applyNumberFormat="1" applyFont="1"/>
    <xf numFmtId="4" fontId="11" fillId="0" borderId="0" xfId="0" applyNumberFormat="1" applyFont="1"/>
    <xf numFmtId="2" fontId="11" fillId="0" borderId="0" xfId="0" applyNumberFormat="1" applyFont="1"/>
    <xf numFmtId="0" fontId="7" fillId="3" borderId="23" xfId="0" applyFont="1" applyFill="1" applyBorder="1"/>
    <xf numFmtId="0" fontId="13" fillId="0" borderId="3" xfId="0" applyFont="1" applyBorder="1" applyAlignment="1">
      <alignment horizontal="center"/>
    </xf>
    <xf numFmtId="164" fontId="0" fillId="0" borderId="0" xfId="0" applyNumberFormat="1"/>
    <xf numFmtId="3" fontId="0" fillId="0" borderId="0" xfId="0" applyNumberFormat="1"/>
    <xf numFmtId="0" fontId="2" fillId="0" borderId="15" xfId="0" applyFont="1" applyBorder="1"/>
    <xf numFmtId="4" fontId="2" fillId="0" borderId="0" xfId="0" applyNumberFormat="1" applyFont="1" applyAlignment="1">
      <alignment vertical="center"/>
    </xf>
    <xf numFmtId="0" fontId="2" fillId="0" borderId="21" xfId="0" applyFont="1" applyBorder="1"/>
    <xf numFmtId="0" fontId="2" fillId="4" borderId="0" xfId="0" applyFont="1" applyFill="1"/>
    <xf numFmtId="0" fontId="14" fillId="0" borderId="0" xfId="0" applyFont="1" applyAlignment="1">
      <alignment horizontal="left"/>
    </xf>
    <xf numFmtId="2" fontId="2" fillId="4" borderId="0" xfId="0" applyNumberFormat="1" applyFont="1" applyFill="1"/>
    <xf numFmtId="0" fontId="2" fillId="0" borderId="24" xfId="0" applyFont="1" applyBorder="1"/>
    <xf numFmtId="0" fontId="19" fillId="0" borderId="0" xfId="0" applyFont="1"/>
    <xf numFmtId="0" fontId="7" fillId="0" borderId="0" xfId="0" applyFont="1"/>
    <xf numFmtId="3" fontId="7" fillId="0" borderId="0" xfId="0" applyNumberFormat="1" applyFont="1"/>
    <xf numFmtId="0" fontId="11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20" fillId="0" borderId="0" xfId="0" applyFont="1"/>
    <xf numFmtId="3" fontId="17" fillId="0" borderId="3" xfId="0" applyNumberFormat="1" applyFont="1" applyBorder="1"/>
    <xf numFmtId="4" fontId="0" fillId="0" borderId="0" xfId="0" applyNumberFormat="1"/>
    <xf numFmtId="4" fontId="2" fillId="0" borderId="3" xfId="0" applyNumberFormat="1" applyFont="1" applyBorder="1"/>
    <xf numFmtId="0" fontId="2" fillId="0" borderId="3" xfId="0" applyFont="1" applyBorder="1" applyAlignment="1">
      <alignment horizontal="center"/>
    </xf>
    <xf numFmtId="0" fontId="3" fillId="4" borderId="27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4" fontId="11" fillId="0" borderId="27" xfId="0" applyNumberFormat="1" applyFont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center" vertical="center" wrapText="1"/>
    </xf>
    <xf numFmtId="4" fontId="11" fillId="0" borderId="29" xfId="0" applyNumberFormat="1" applyFont="1" applyBorder="1" applyAlignment="1">
      <alignment horizontal="center" vertical="center" wrapText="1"/>
    </xf>
    <xf numFmtId="3" fontId="2" fillId="0" borderId="22" xfId="0" applyNumberFormat="1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/>
    </xf>
    <xf numFmtId="0" fontId="2" fillId="4" borderId="21" xfId="0" applyFont="1" applyFill="1" applyBorder="1"/>
    <xf numFmtId="0" fontId="2" fillId="0" borderId="4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34" xfId="0" applyFont="1" applyBorder="1"/>
    <xf numFmtId="2" fontId="2" fillId="0" borderId="10" xfId="0" applyNumberFormat="1" applyFont="1" applyBorder="1"/>
    <xf numFmtId="2" fontId="2" fillId="0" borderId="21" xfId="0" applyNumberFormat="1" applyFont="1" applyBorder="1"/>
    <xf numFmtId="2" fontId="2" fillId="0" borderId="13" xfId="0" applyNumberFormat="1" applyFont="1" applyBorder="1"/>
    <xf numFmtId="2" fontId="2" fillId="0" borderId="34" xfId="0" applyNumberFormat="1" applyFont="1" applyBorder="1"/>
    <xf numFmtId="1" fontId="2" fillId="0" borderId="10" xfId="0" applyNumberFormat="1" applyFont="1" applyBorder="1"/>
    <xf numFmtId="1" fontId="2" fillId="0" borderId="21" xfId="0" applyNumberFormat="1" applyFont="1" applyBorder="1"/>
    <xf numFmtId="1" fontId="3" fillId="0" borderId="30" xfId="0" applyNumberFormat="1" applyFont="1" applyBorder="1" applyAlignment="1">
      <alignment horizontal="center" vertical="center"/>
    </xf>
    <xf numFmtId="1" fontId="3" fillId="0" borderId="31" xfId="0" applyNumberFormat="1" applyFont="1" applyBorder="1" applyAlignment="1">
      <alignment horizontal="center" vertical="center"/>
    </xf>
    <xf numFmtId="1" fontId="3" fillId="0" borderId="32" xfId="0" applyNumberFormat="1" applyFont="1" applyBorder="1" applyAlignment="1">
      <alignment horizontal="center" vertical="center"/>
    </xf>
    <xf numFmtId="3" fontId="7" fillId="3" borderId="30" xfId="0" applyNumberFormat="1" applyFont="1" applyFill="1" applyBorder="1"/>
    <xf numFmtId="3" fontId="7" fillId="3" borderId="31" xfId="0" applyNumberFormat="1" applyFont="1" applyFill="1" applyBorder="1"/>
    <xf numFmtId="0" fontId="7" fillId="3" borderId="31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3" fontId="2" fillId="0" borderId="37" xfId="0" applyNumberFormat="1" applyFont="1" applyBorder="1" applyAlignment="1">
      <alignment horizontal="center" vertical="center" wrapText="1"/>
    </xf>
    <xf numFmtId="3" fontId="2" fillId="0" borderId="38" xfId="0" applyNumberFormat="1" applyFont="1" applyBorder="1"/>
    <xf numFmtId="3" fontId="2" fillId="0" borderId="10" xfId="0" applyNumberFormat="1" applyFont="1" applyBorder="1"/>
    <xf numFmtId="3" fontId="2" fillId="0" borderId="21" xfId="0" applyNumberFormat="1" applyFont="1" applyBorder="1"/>
    <xf numFmtId="3" fontId="11" fillId="0" borderId="11" xfId="0" applyNumberFormat="1" applyFont="1" applyBorder="1" applyAlignment="1">
      <alignment horizontal="center" vertical="center" wrapText="1"/>
    </xf>
    <xf numFmtId="3" fontId="11" fillId="0" borderId="27" xfId="0" applyNumberFormat="1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center" vertical="center" wrapText="1"/>
    </xf>
    <xf numFmtId="3" fontId="11" fillId="0" borderId="30" xfId="0" applyNumberFormat="1" applyFont="1" applyBorder="1" applyAlignment="1">
      <alignment horizontal="center" vertical="center" wrapText="1"/>
    </xf>
    <xf numFmtId="3" fontId="11" fillId="0" borderId="31" xfId="0" applyNumberFormat="1" applyFont="1" applyBorder="1" applyAlignment="1">
      <alignment horizontal="center" vertical="center" wrapText="1"/>
    </xf>
    <xf numFmtId="3" fontId="7" fillId="3" borderId="1" xfId="0" applyNumberFormat="1" applyFont="1" applyFill="1" applyBorder="1"/>
    <xf numFmtId="3" fontId="7" fillId="3" borderId="22" xfId="0" applyNumberFormat="1" applyFont="1" applyFill="1" applyBorder="1" applyAlignment="1">
      <alignment horizontal="center"/>
    </xf>
    <xf numFmtId="3" fontId="7" fillId="3" borderId="11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3" fontId="3" fillId="5" borderId="11" xfId="0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4" fontId="3" fillId="5" borderId="27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3" fontId="11" fillId="0" borderId="30" xfId="0" applyNumberFormat="1" applyFont="1" applyBorder="1" applyAlignment="1">
      <alignment horizontal="center" wrapText="1"/>
    </xf>
    <xf numFmtId="3" fontId="11" fillId="0" borderId="31" xfId="0" applyNumberFormat="1" applyFont="1" applyBorder="1" applyAlignment="1">
      <alignment horizontal="center" wrapText="1"/>
    </xf>
    <xf numFmtId="3" fontId="11" fillId="0" borderId="31" xfId="0" applyNumberFormat="1" applyFont="1" applyBorder="1" applyAlignment="1">
      <alignment horizontal="center" vertical="center"/>
    </xf>
    <xf numFmtId="4" fontId="11" fillId="0" borderId="31" xfId="0" applyNumberFormat="1" applyFont="1" applyBorder="1" applyAlignment="1">
      <alignment horizontal="center" vertical="center"/>
    </xf>
    <xf numFmtId="4" fontId="11" fillId="0" borderId="32" xfId="0" applyNumberFormat="1" applyFont="1" applyBorder="1" applyAlignment="1">
      <alignment horizontal="center" vertical="center" wrapText="1"/>
    </xf>
    <xf numFmtId="3" fontId="13" fillId="3" borderId="11" xfId="0" applyNumberFormat="1" applyFont="1" applyFill="1" applyBorder="1" applyAlignment="1">
      <alignment horizontal="center"/>
    </xf>
    <xf numFmtId="3" fontId="13" fillId="3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/>
    <xf numFmtId="4" fontId="7" fillId="3" borderId="27" xfId="0" applyNumberFormat="1" applyFont="1" applyFill="1" applyBorder="1"/>
    <xf numFmtId="0" fontId="7" fillId="3" borderId="11" xfId="0" applyFont="1" applyFill="1" applyBorder="1"/>
    <xf numFmtId="3" fontId="11" fillId="0" borderId="2" xfId="0" applyNumberFormat="1" applyFont="1" applyBorder="1"/>
    <xf numFmtId="3" fontId="7" fillId="3" borderId="23" xfId="0" applyNumberFormat="1" applyFont="1" applyFill="1" applyBorder="1"/>
    <xf numFmtId="3" fontId="17" fillId="0" borderId="10" xfId="0" applyNumberFormat="1" applyFont="1" applyBorder="1"/>
    <xf numFmtId="4" fontId="11" fillId="0" borderId="21" xfId="0" applyNumberFormat="1" applyFont="1" applyBorder="1"/>
    <xf numFmtId="0" fontId="2" fillId="3" borderId="27" xfId="0" applyFont="1" applyFill="1" applyBorder="1"/>
    <xf numFmtId="3" fontId="7" fillId="3" borderId="11" xfId="0" applyNumberFormat="1" applyFont="1" applyFill="1" applyBorder="1"/>
    <xf numFmtId="0" fontId="7" fillId="3" borderId="1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7" xfId="0" applyFont="1" applyFill="1" applyBorder="1" applyAlignment="1">
      <alignment horizontal="center"/>
    </xf>
    <xf numFmtId="1" fontId="7" fillId="3" borderId="11" xfId="0" applyNumberFormat="1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1" fontId="7" fillId="3" borderId="27" xfId="0" applyNumberFormat="1" applyFont="1" applyFill="1" applyBorder="1" applyAlignment="1">
      <alignment horizontal="center"/>
    </xf>
    <xf numFmtId="0" fontId="2" fillId="0" borderId="33" xfId="0" applyFont="1" applyBorder="1"/>
    <xf numFmtId="0" fontId="2" fillId="0" borderId="40" xfId="0" applyFont="1" applyBorder="1"/>
    <xf numFmtId="3" fontId="7" fillId="3" borderId="22" xfId="0" applyNumberFormat="1" applyFont="1" applyFill="1" applyBorder="1"/>
    <xf numFmtId="3" fontId="7" fillId="3" borderId="41" xfId="0" applyNumberFormat="1" applyFont="1" applyFill="1" applyBorder="1"/>
    <xf numFmtId="0" fontId="7" fillId="3" borderId="1" xfId="0" applyFont="1" applyFill="1" applyBorder="1"/>
    <xf numFmtId="3" fontId="7" fillId="3" borderId="39" xfId="0" applyNumberFormat="1" applyFont="1" applyFill="1" applyBorder="1" applyAlignment="1">
      <alignment horizontal="right"/>
    </xf>
    <xf numFmtId="3" fontId="7" fillId="3" borderId="37" xfId="0" applyNumberFormat="1" applyFont="1" applyFill="1" applyBorder="1" applyAlignment="1">
      <alignment horizontal="right"/>
    </xf>
    <xf numFmtId="3" fontId="7" fillId="3" borderId="27" xfId="0" applyNumberFormat="1" applyFont="1" applyFill="1" applyBorder="1" applyAlignment="1">
      <alignment horizontal="right"/>
    </xf>
    <xf numFmtId="0" fontId="7" fillId="3" borderId="42" xfId="0" applyFont="1" applyFill="1" applyBorder="1"/>
    <xf numFmtId="3" fontId="7" fillId="3" borderId="42" xfId="0" applyNumberFormat="1" applyFont="1" applyFill="1" applyBorder="1"/>
    <xf numFmtId="3" fontId="2" fillId="0" borderId="4" xfId="0" applyNumberFormat="1" applyFont="1" applyBorder="1"/>
    <xf numFmtId="3" fontId="3" fillId="0" borderId="22" xfId="0" applyNumberFormat="1" applyFont="1" applyBorder="1" applyAlignment="1">
      <alignment horizontal="center" vertical="center" wrapText="1"/>
    </xf>
    <xf numFmtId="3" fontId="7" fillId="3" borderId="27" xfId="0" applyNumberFormat="1" applyFont="1" applyFill="1" applyBorder="1"/>
    <xf numFmtId="3" fontId="11" fillId="0" borderId="32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/>
    <xf numFmtId="3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2" fontId="7" fillId="3" borderId="27" xfId="0" applyNumberFormat="1" applyFont="1" applyFill="1" applyBorder="1"/>
    <xf numFmtId="2" fontId="7" fillId="3" borderId="1" xfId="0" applyNumberFormat="1" applyFont="1" applyFill="1" applyBorder="1"/>
    <xf numFmtId="0" fontId="13" fillId="3" borderId="1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3" fontId="7" fillId="3" borderId="39" xfId="0" applyNumberFormat="1" applyFont="1" applyFill="1" applyBorder="1"/>
    <xf numFmtId="0" fontId="13" fillId="3" borderId="23" xfId="0" applyFont="1" applyFill="1" applyBorder="1" applyAlignment="1">
      <alignment horizontal="center"/>
    </xf>
    <xf numFmtId="0" fontId="3" fillId="0" borderId="47" xfId="0" applyFont="1" applyBorder="1" applyAlignment="1">
      <alignment horizontal="center" vertical="center" wrapText="1"/>
    </xf>
    <xf numFmtId="3" fontId="7" fillId="3" borderId="41" xfId="0" applyNumberFormat="1" applyFont="1" applyFill="1" applyBorder="1" applyAlignment="1">
      <alignment horizontal="center"/>
    </xf>
    <xf numFmtId="0" fontId="2" fillId="0" borderId="44" xfId="0" applyFont="1" applyBorder="1"/>
    <xf numFmtId="0" fontId="11" fillId="0" borderId="21" xfId="0" applyFont="1" applyBorder="1"/>
    <xf numFmtId="0" fontId="7" fillId="3" borderId="41" xfId="0" applyFont="1" applyFill="1" applyBorder="1" applyAlignment="1">
      <alignment horizontal="center"/>
    </xf>
    <xf numFmtId="0" fontId="6" fillId="0" borderId="3" xfId="1" applyFont="1" applyBorder="1" applyAlignment="1">
      <alignment horizontal="center"/>
    </xf>
    <xf numFmtId="3" fontId="2" fillId="0" borderId="44" xfId="0" applyNumberFormat="1" applyFont="1" applyBorder="1"/>
    <xf numFmtId="0" fontId="21" fillId="0" borderId="10" xfId="0" applyFont="1" applyBorder="1"/>
    <xf numFmtId="0" fontId="21" fillId="0" borderId="3" xfId="0" applyFont="1" applyBorder="1"/>
    <xf numFmtId="0" fontId="21" fillId="0" borderId="21" xfId="0" applyFont="1" applyBorder="1"/>
    <xf numFmtId="0" fontId="22" fillId="0" borderId="10" xfId="0" applyFont="1" applyBorder="1"/>
    <xf numFmtId="0" fontId="22" fillId="0" borderId="3" xfId="0" applyFont="1" applyBorder="1"/>
    <xf numFmtId="0" fontId="22" fillId="0" borderId="21" xfId="0" applyFont="1" applyBorder="1"/>
    <xf numFmtId="0" fontId="22" fillId="0" borderId="13" xfId="0" applyFont="1" applyBorder="1"/>
    <xf numFmtId="0" fontId="22" fillId="0" borderId="12" xfId="0" applyFont="1" applyBorder="1"/>
    <xf numFmtId="0" fontId="22" fillId="0" borderId="34" xfId="0" applyFont="1" applyBorder="1"/>
    <xf numFmtId="0" fontId="22" fillId="0" borderId="24" xfId="0" applyFont="1" applyBorder="1"/>
    <xf numFmtId="0" fontId="22" fillId="0" borderId="20" xfId="0" applyFont="1" applyBorder="1"/>
    <xf numFmtId="0" fontId="22" fillId="0" borderId="40" xfId="0" applyFont="1" applyBorder="1"/>
    <xf numFmtId="0" fontId="22" fillId="0" borderId="15" xfId="0" applyFont="1" applyBorder="1"/>
    <xf numFmtId="0" fontId="2" fillId="7" borderId="21" xfId="0" applyFont="1" applyFill="1" applyBorder="1"/>
    <xf numFmtId="0" fontId="2" fillId="7" borderId="44" xfId="0" applyFont="1" applyFill="1" applyBorder="1"/>
    <xf numFmtId="0" fontId="2" fillId="3" borderId="49" xfId="0" applyFont="1" applyFill="1" applyBorder="1"/>
    <xf numFmtId="3" fontId="7" fillId="3" borderId="42" xfId="0" applyNumberFormat="1" applyFont="1" applyFill="1" applyBorder="1" applyAlignment="1">
      <alignment horizontal="center"/>
    </xf>
    <xf numFmtId="4" fontId="11" fillId="0" borderId="34" xfId="0" applyNumberFormat="1" applyFont="1" applyBorder="1"/>
    <xf numFmtId="4" fontId="11" fillId="0" borderId="26" xfId="0" applyNumberFormat="1" applyFont="1" applyBorder="1"/>
    <xf numFmtId="4" fontId="11" fillId="0" borderId="33" xfId="0" applyNumberFormat="1" applyFont="1" applyBorder="1"/>
    <xf numFmtId="0" fontId="7" fillId="0" borderId="37" xfId="0" applyFont="1" applyBorder="1"/>
    <xf numFmtId="4" fontId="7" fillId="0" borderId="27" xfId="0" applyNumberFormat="1" applyFont="1" applyBorder="1"/>
    <xf numFmtId="4" fontId="11" fillId="0" borderId="45" xfId="0" applyNumberFormat="1" applyFont="1" applyBorder="1"/>
    <xf numFmtId="3" fontId="7" fillId="0" borderId="1" xfId="0" applyNumberFormat="1" applyFont="1" applyBorder="1"/>
    <xf numFmtId="4" fontId="7" fillId="0" borderId="53" xfId="0" applyNumberFormat="1" applyFont="1" applyBorder="1"/>
    <xf numFmtId="0" fontId="3" fillId="0" borderId="54" xfId="0" applyFont="1" applyBorder="1"/>
    <xf numFmtId="0" fontId="24" fillId="7" borderId="0" xfId="0" applyFont="1" applyFill="1" applyAlignment="1">
      <alignment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 vertical="center"/>
    </xf>
    <xf numFmtId="4" fontId="11" fillId="0" borderId="2" xfId="0" applyNumberFormat="1" applyFont="1" applyBorder="1"/>
    <xf numFmtId="4" fontId="11" fillId="0" borderId="56" xfId="0" applyNumberFormat="1" applyFont="1" applyBorder="1"/>
    <xf numFmtId="0" fontId="11" fillId="0" borderId="10" xfId="0" applyFont="1" applyBorder="1"/>
    <xf numFmtId="4" fontId="11" fillId="0" borderId="13" xfId="0" applyNumberFormat="1" applyFont="1" applyBorder="1" applyAlignment="1">
      <alignment horizontal="center" vertical="center" wrapText="1"/>
    </xf>
    <xf numFmtId="4" fontId="11" fillId="0" borderId="34" xfId="0" applyNumberFormat="1" applyFont="1" applyBorder="1" applyAlignment="1">
      <alignment horizontal="center" vertical="center" wrapText="1"/>
    </xf>
    <xf numFmtId="4" fontId="11" fillId="0" borderId="15" xfId="0" applyNumberFormat="1" applyFont="1" applyBorder="1"/>
    <xf numFmtId="3" fontId="11" fillId="0" borderId="36" xfId="0" applyNumberFormat="1" applyFont="1" applyBorder="1"/>
    <xf numFmtId="4" fontId="7" fillId="0" borderId="37" xfId="0" applyNumberFormat="1" applyFont="1" applyBorder="1"/>
    <xf numFmtId="4" fontId="11" fillId="0" borderId="59" xfId="0" applyNumberFormat="1" applyFont="1" applyBorder="1"/>
    <xf numFmtId="3" fontId="7" fillId="0" borderId="37" xfId="0" applyNumberFormat="1" applyFont="1" applyBorder="1"/>
    <xf numFmtId="2" fontId="11" fillId="0" borderId="21" xfId="0" applyNumberFormat="1" applyFont="1" applyBorder="1"/>
    <xf numFmtId="0" fontId="7" fillId="3" borderId="46" xfId="0" applyFont="1" applyFill="1" applyBorder="1" applyAlignment="1">
      <alignment vertical="center"/>
    </xf>
    <xf numFmtId="3" fontId="11" fillId="0" borderId="13" xfId="0" applyNumberFormat="1" applyFont="1" applyBorder="1"/>
    <xf numFmtId="3" fontId="11" fillId="0" borderId="8" xfId="0" applyNumberFormat="1" applyFont="1" applyBorder="1"/>
    <xf numFmtId="3" fontId="11" fillId="0" borderId="56" xfId="0" applyNumberFormat="1" applyFont="1" applyBorder="1"/>
    <xf numFmtId="3" fontId="7" fillId="0" borderId="46" xfId="0" applyNumberFormat="1" applyFont="1" applyBorder="1"/>
    <xf numFmtId="3" fontId="7" fillId="0" borderId="31" xfId="0" applyNumberFormat="1" applyFont="1" applyBorder="1"/>
    <xf numFmtId="0" fontId="3" fillId="0" borderId="2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/>
    </xf>
    <xf numFmtId="0" fontId="7" fillId="2" borderId="44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3" fontId="7" fillId="0" borderId="44" xfId="0" applyNumberFormat="1" applyFont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32" xfId="0" applyFont="1" applyFill="1" applyBorder="1"/>
    <xf numFmtId="0" fontId="2" fillId="0" borderId="12" xfId="0" applyFont="1" applyBorder="1" applyAlignment="1">
      <alignment horizontal="center"/>
    </xf>
    <xf numFmtId="3" fontId="7" fillId="0" borderId="22" xfId="0" applyNumberFormat="1" applyFont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vertical="center"/>
    </xf>
    <xf numFmtId="3" fontId="7" fillId="0" borderId="61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7" fillId="0" borderId="54" xfId="0" applyNumberFormat="1" applyFont="1" applyBorder="1"/>
    <xf numFmtId="0" fontId="2" fillId="0" borderId="20" xfId="0" applyFont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7" fillId="4" borderId="4" xfId="0" applyNumberFormat="1" applyFont="1" applyFill="1" applyBorder="1" applyAlignment="1">
      <alignment horizontal="center"/>
    </xf>
    <xf numFmtId="3" fontId="7" fillId="0" borderId="60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7" fillId="3" borderId="46" xfId="0" applyFont="1" applyFill="1" applyBorder="1"/>
    <xf numFmtId="0" fontId="2" fillId="3" borderId="1" xfId="0" applyFont="1" applyFill="1" applyBorder="1"/>
    <xf numFmtId="0" fontId="3" fillId="0" borderId="48" xfId="0" applyFont="1" applyBorder="1" applyAlignment="1">
      <alignment horizontal="center" vertical="center"/>
    </xf>
    <xf numFmtId="0" fontId="7" fillId="0" borderId="42" xfId="0" applyFont="1" applyBorder="1"/>
    <xf numFmtId="0" fontId="2" fillId="0" borderId="56" xfId="0" applyFont="1" applyBorder="1"/>
    <xf numFmtId="0" fontId="7" fillId="0" borderId="54" xfId="0" applyFont="1" applyBorder="1"/>
    <xf numFmtId="0" fontId="2" fillId="0" borderId="63" xfId="0" applyFont="1" applyBorder="1"/>
    <xf numFmtId="0" fontId="2" fillId="7" borderId="40" xfId="0" applyFont="1" applyFill="1" applyBorder="1"/>
    <xf numFmtId="3" fontId="11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horizontal="center"/>
    </xf>
    <xf numFmtId="0" fontId="2" fillId="4" borderId="2" xfId="0" applyFont="1" applyFill="1" applyBorder="1"/>
    <xf numFmtId="3" fontId="3" fillId="0" borderId="42" xfId="0" applyNumberFormat="1" applyFont="1" applyBorder="1" applyAlignment="1">
      <alignment horizontal="center" vertical="center" wrapText="1"/>
    </xf>
    <xf numFmtId="0" fontId="2" fillId="0" borderId="5" xfId="0" applyFont="1" applyBorder="1"/>
    <xf numFmtId="0" fontId="2" fillId="7" borderId="5" xfId="0" applyFont="1" applyFill="1" applyBorder="1"/>
    <xf numFmtId="0" fontId="2" fillId="7" borderId="65" xfId="0" applyFont="1" applyFill="1" applyBorder="1"/>
    <xf numFmtId="0" fontId="3" fillId="4" borderId="41" xfId="0" applyFont="1" applyFill="1" applyBorder="1" applyAlignment="1">
      <alignment horizontal="center" vertical="center"/>
    </xf>
    <xf numFmtId="0" fontId="15" fillId="4" borderId="0" xfId="0" applyFont="1" applyFill="1"/>
    <xf numFmtId="0" fontId="7" fillId="3" borderId="37" xfId="0" applyFont="1" applyFill="1" applyBorder="1"/>
    <xf numFmtId="3" fontId="7" fillId="3" borderId="39" xfId="0" applyNumberFormat="1" applyFont="1" applyFill="1" applyBorder="1" applyAlignment="1">
      <alignment horizontal="center"/>
    </xf>
    <xf numFmtId="3" fontId="2" fillId="0" borderId="20" xfId="0" applyNumberFormat="1" applyFont="1" applyBorder="1"/>
    <xf numFmtId="3" fontId="2" fillId="0" borderId="40" xfId="0" applyNumberFormat="1" applyFont="1" applyBorder="1"/>
    <xf numFmtId="0" fontId="7" fillId="3" borderId="41" xfId="0" applyFont="1" applyFill="1" applyBorder="1"/>
    <xf numFmtId="0" fontId="2" fillId="0" borderId="19" xfId="0" applyFont="1" applyBorder="1"/>
    <xf numFmtId="0" fontId="2" fillId="0" borderId="60" xfId="0" applyFont="1" applyBorder="1"/>
    <xf numFmtId="0" fontId="2" fillId="0" borderId="52" xfId="0" applyFont="1" applyBorder="1"/>
    <xf numFmtId="0" fontId="2" fillId="0" borderId="66" xfId="0" applyFont="1" applyBorder="1"/>
    <xf numFmtId="0" fontId="2" fillId="3" borderId="37" xfId="0" applyFont="1" applyFill="1" applyBorder="1"/>
    <xf numFmtId="0" fontId="2" fillId="3" borderId="41" xfId="0" applyFont="1" applyFill="1" applyBorder="1"/>
    <xf numFmtId="0" fontId="7" fillId="3" borderId="37" xfId="0" applyFont="1" applyFill="1" applyBorder="1" applyAlignment="1">
      <alignment vertical="center"/>
    </xf>
    <xf numFmtId="0" fontId="7" fillId="3" borderId="4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3" fontId="7" fillId="0" borderId="0" xfId="0" applyNumberFormat="1" applyFont="1" applyAlignment="1">
      <alignment horizontal="center" wrapText="1"/>
    </xf>
    <xf numFmtId="0" fontId="10" fillId="0" borderId="0" xfId="0" applyFont="1"/>
    <xf numFmtId="0" fontId="2" fillId="7" borderId="66" xfId="0" applyFont="1" applyFill="1" applyBorder="1"/>
    <xf numFmtId="1" fontId="7" fillId="3" borderId="39" xfId="0" applyNumberFormat="1" applyFont="1" applyFill="1" applyBorder="1" applyAlignment="1">
      <alignment horizontal="center"/>
    </xf>
    <xf numFmtId="0" fontId="2" fillId="8" borderId="0" xfId="0" applyFont="1" applyFill="1"/>
    <xf numFmtId="1" fontId="2" fillId="0" borderId="10" xfId="0" applyNumberFormat="1" applyFont="1" applyBorder="1" applyProtection="1">
      <protection locked="0"/>
    </xf>
    <xf numFmtId="0" fontId="6" fillId="0" borderId="10" xfId="1" applyFont="1" applyBorder="1"/>
    <xf numFmtId="3" fontId="11" fillId="5" borderId="1" xfId="0" applyNumberFormat="1" applyFont="1" applyFill="1" applyBorder="1" applyAlignment="1">
      <alignment horizontal="center" vertical="center" wrapText="1"/>
    </xf>
    <xf numFmtId="4" fontId="7" fillId="3" borderId="41" xfId="0" applyNumberFormat="1" applyFont="1" applyFill="1" applyBorder="1"/>
    <xf numFmtId="3" fontId="11" fillId="5" borderId="11" xfId="0" applyNumberFormat="1" applyFont="1" applyFill="1" applyBorder="1" applyAlignment="1">
      <alignment horizontal="center" vertical="center" wrapText="1"/>
    </xf>
    <xf numFmtId="4" fontId="11" fillId="5" borderId="27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/>
    <xf numFmtId="0" fontId="2" fillId="3" borderId="53" xfId="0" applyFont="1" applyFill="1" applyBorder="1"/>
    <xf numFmtId="0" fontId="2" fillId="0" borderId="4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3" fontId="11" fillId="0" borderId="20" xfId="0" applyNumberFormat="1" applyFont="1" applyBorder="1"/>
    <xf numFmtId="4" fontId="2" fillId="0" borderId="20" xfId="0" applyNumberFormat="1" applyFont="1" applyBorder="1"/>
    <xf numFmtId="4" fontId="11" fillId="0" borderId="40" xfId="0" applyNumberFormat="1" applyFont="1" applyBorder="1"/>
    <xf numFmtId="3" fontId="3" fillId="3" borderId="32" xfId="0" applyNumberFormat="1" applyFont="1" applyFill="1" applyBorder="1"/>
    <xf numFmtId="3" fontId="7" fillId="3" borderId="46" xfId="0" applyNumberFormat="1" applyFont="1" applyFill="1" applyBorder="1"/>
    <xf numFmtId="0" fontId="7" fillId="3" borderId="32" xfId="0" applyFont="1" applyFill="1" applyBorder="1" applyAlignment="1">
      <alignment horizontal="center"/>
    </xf>
    <xf numFmtId="0" fontId="18" fillId="0" borderId="3" xfId="1" applyFont="1" applyBorder="1" applyAlignment="1">
      <alignment horizontal="center"/>
    </xf>
    <xf numFmtId="0" fontId="11" fillId="0" borderId="3" xfId="0" applyFont="1" applyBorder="1"/>
    <xf numFmtId="0" fontId="2" fillId="0" borderId="17" xfId="0" applyFont="1" applyBorder="1"/>
    <xf numFmtId="0" fontId="2" fillId="0" borderId="68" xfId="0" applyFont="1" applyBorder="1"/>
    <xf numFmtId="3" fontId="7" fillId="9" borderId="44" xfId="0" applyNumberFormat="1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2" fillId="0" borderId="38" xfId="0" applyFont="1" applyBorder="1"/>
    <xf numFmtId="0" fontId="6" fillId="0" borderId="5" xfId="1" applyFont="1" applyBorder="1"/>
    <xf numFmtId="3" fontId="7" fillId="0" borderId="30" xfId="0" applyNumberFormat="1" applyFont="1" applyBorder="1"/>
    <xf numFmtId="3" fontId="11" fillId="0" borderId="21" xfId="0" applyNumberFormat="1" applyFont="1" applyBorder="1"/>
    <xf numFmtId="3" fontId="11" fillId="0" borderId="12" xfId="0" applyNumberFormat="1" applyFont="1" applyBorder="1"/>
    <xf numFmtId="3" fontId="11" fillId="0" borderId="34" xfId="0" applyNumberFormat="1" applyFont="1" applyBorder="1"/>
    <xf numFmtId="3" fontId="2" fillId="10" borderId="54" xfId="0" applyNumberFormat="1" applyFont="1" applyFill="1" applyBorder="1"/>
    <xf numFmtId="0" fontId="2" fillId="9" borderId="0" xfId="0" applyFont="1" applyFill="1"/>
    <xf numFmtId="3" fontId="7" fillId="9" borderId="6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3" fillId="4" borderId="69" xfId="0" applyFont="1" applyFill="1" applyBorder="1" applyAlignment="1">
      <alignment horizontal="center" vertical="center"/>
    </xf>
    <xf numFmtId="0" fontId="2" fillId="4" borderId="10" xfId="0" applyFont="1" applyFill="1" applyBorder="1"/>
    <xf numFmtId="3" fontId="2" fillId="4" borderId="44" xfId="0" applyNumberFormat="1" applyFont="1" applyFill="1" applyBorder="1"/>
    <xf numFmtId="3" fontId="7" fillId="0" borderId="6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7" fillId="3" borderId="35" xfId="0" applyFont="1" applyFill="1" applyBorder="1" applyAlignment="1">
      <alignment horizontal="center"/>
    </xf>
    <xf numFmtId="0" fontId="6" fillId="0" borderId="3" xfId="1" applyFont="1" applyBorder="1"/>
    <xf numFmtId="0" fontId="6" fillId="0" borderId="21" xfId="1" applyFont="1" applyBorder="1"/>
    <xf numFmtId="0" fontId="6" fillId="0" borderId="24" xfId="1" applyFont="1" applyBorder="1"/>
    <xf numFmtId="0" fontId="6" fillId="0" borderId="20" xfId="1" applyFont="1" applyBorder="1"/>
    <xf numFmtId="0" fontId="6" fillId="0" borderId="40" xfId="1" applyFont="1" applyBorder="1"/>
    <xf numFmtId="0" fontId="7" fillId="3" borderId="1" xfId="1" applyFont="1" applyFill="1" applyBorder="1"/>
    <xf numFmtId="0" fontId="6" fillId="0" borderId="65" xfId="1" applyFont="1" applyBorder="1"/>
    <xf numFmtId="0" fontId="7" fillId="3" borderId="39" xfId="1" applyFont="1" applyFill="1" applyBorder="1"/>
    <xf numFmtId="3" fontId="7" fillId="3" borderId="11" xfId="1" applyNumberFormat="1" applyFont="1" applyFill="1" applyBorder="1"/>
    <xf numFmtId="3" fontId="7" fillId="3" borderId="1" xfId="1" applyNumberFormat="1" applyFont="1" applyFill="1" applyBorder="1"/>
    <xf numFmtId="4" fontId="7" fillId="3" borderId="39" xfId="1" applyNumberFormat="1" applyFont="1" applyFill="1" applyBorder="1"/>
    <xf numFmtId="4" fontId="7" fillId="3" borderId="1" xfId="1" applyNumberFormat="1" applyFont="1" applyFill="1" applyBorder="1"/>
    <xf numFmtId="0" fontId="7" fillId="3" borderId="22" xfId="0" applyFont="1" applyFill="1" applyBorder="1" applyAlignment="1">
      <alignment horizontal="center"/>
    </xf>
    <xf numFmtId="3" fontId="7" fillId="0" borderId="53" xfId="0" applyNumberFormat="1" applyFont="1" applyBorder="1"/>
    <xf numFmtId="3" fontId="7" fillId="5" borderId="1" xfId="0" applyNumberFormat="1" applyFont="1" applyFill="1" applyBorder="1" applyAlignment="1">
      <alignment horizontal="center" vertical="center" wrapText="1"/>
    </xf>
    <xf numFmtId="3" fontId="7" fillId="3" borderId="49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0" xfId="0" applyFont="1" applyBorder="1" applyAlignment="1">
      <alignment readingOrder="1"/>
    </xf>
    <xf numFmtId="3" fontId="11" fillId="0" borderId="25" xfId="0" applyNumberFormat="1" applyFont="1" applyBorder="1"/>
    <xf numFmtId="3" fontId="11" fillId="0" borderId="26" xfId="0" applyNumberFormat="1" applyFont="1" applyBorder="1"/>
    <xf numFmtId="3" fontId="7" fillId="0" borderId="11" xfId="0" applyNumberFormat="1" applyFont="1" applyBorder="1"/>
    <xf numFmtId="3" fontId="7" fillId="0" borderId="27" xfId="0" applyNumberFormat="1" applyFont="1" applyBorder="1"/>
    <xf numFmtId="0" fontId="2" fillId="12" borderId="0" xfId="0" applyFont="1" applyFill="1"/>
    <xf numFmtId="3" fontId="7" fillId="4" borderId="19" xfId="0" applyNumberFormat="1" applyFont="1" applyFill="1" applyBorder="1" applyAlignment="1">
      <alignment horizontal="center"/>
    </xf>
    <xf numFmtId="3" fontId="7" fillId="0" borderId="50" xfId="0" applyNumberFormat="1" applyFont="1" applyBorder="1" applyAlignment="1">
      <alignment horizontal="center"/>
    </xf>
    <xf numFmtId="0" fontId="18" fillId="0" borderId="3" xfId="0" applyFont="1" applyBorder="1"/>
    <xf numFmtId="164" fontId="0" fillId="0" borderId="0" xfId="0" applyNumberFormat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7" fillId="14" borderId="27" xfId="0" applyFont="1" applyFill="1" applyBorder="1"/>
    <xf numFmtId="3" fontId="7" fillId="14" borderId="71" xfId="0" applyNumberFormat="1" applyFont="1" applyFill="1" applyBorder="1" applyAlignment="1">
      <alignment horizontal="center"/>
    </xf>
    <xf numFmtId="3" fontId="7" fillId="14" borderId="11" xfId="0" applyNumberFormat="1" applyFont="1" applyFill="1" applyBorder="1"/>
    <xf numFmtId="3" fontId="7" fillId="14" borderId="1" xfId="0" applyNumberFormat="1" applyFont="1" applyFill="1" applyBorder="1"/>
    <xf numFmtId="3" fontId="7" fillId="14" borderId="27" xfId="0" applyNumberFormat="1" applyFont="1" applyFill="1" applyBorder="1"/>
    <xf numFmtId="3" fontId="7" fillId="14" borderId="23" xfId="0" applyNumberFormat="1" applyFont="1" applyFill="1" applyBorder="1"/>
    <xf numFmtId="0" fontId="7" fillId="14" borderId="23" xfId="0" applyFont="1" applyFill="1" applyBorder="1" applyAlignment="1">
      <alignment horizontal="center"/>
    </xf>
    <xf numFmtId="0" fontId="7" fillId="14" borderId="27" xfId="0" applyFont="1" applyFill="1" applyBorder="1" applyAlignment="1">
      <alignment horizontal="center"/>
    </xf>
    <xf numFmtId="0" fontId="7" fillId="14" borderId="11" xfId="0" applyFont="1" applyFill="1" applyBorder="1" applyAlignment="1">
      <alignment horizontal="center"/>
    </xf>
    <xf numFmtId="1" fontId="7" fillId="14" borderId="11" xfId="0" applyNumberFormat="1" applyFont="1" applyFill="1" applyBorder="1" applyAlignment="1">
      <alignment horizontal="center"/>
    </xf>
    <xf numFmtId="1" fontId="7" fillId="14" borderId="1" xfId="0" applyNumberFormat="1" applyFont="1" applyFill="1" applyBorder="1" applyAlignment="1">
      <alignment horizontal="center"/>
    </xf>
    <xf numFmtId="1" fontId="7" fillId="14" borderId="27" xfId="0" applyNumberFormat="1" applyFont="1" applyFill="1" applyBorder="1" applyAlignment="1">
      <alignment horizontal="center"/>
    </xf>
    <xf numFmtId="0" fontId="3" fillId="3" borderId="11" xfId="0" applyFont="1" applyFill="1" applyBorder="1"/>
    <xf numFmtId="0" fontId="3" fillId="3" borderId="1" xfId="0" applyFont="1" applyFill="1" applyBorder="1"/>
    <xf numFmtId="0" fontId="3" fillId="3" borderId="27" xfId="0" applyFont="1" applyFill="1" applyBorder="1"/>
    <xf numFmtId="0" fontId="7" fillId="3" borderId="39" xfId="0" applyFont="1" applyFill="1" applyBorder="1" applyAlignment="1">
      <alignment horizontal="center"/>
    </xf>
    <xf numFmtId="1" fontId="7" fillId="3" borderId="23" xfId="0" applyNumberFormat="1" applyFont="1" applyFill="1" applyBorder="1" applyAlignment="1">
      <alignment horizontal="center"/>
    </xf>
    <xf numFmtId="0" fontId="2" fillId="7" borderId="32" xfId="0" applyFont="1" applyFill="1" applyBorder="1"/>
    <xf numFmtId="0" fontId="2" fillId="0" borderId="59" xfId="0" applyFont="1" applyBorder="1"/>
    <xf numFmtId="0" fontId="2" fillId="0" borderId="72" xfId="0" applyFont="1" applyBorder="1"/>
    <xf numFmtId="0" fontId="2" fillId="0" borderId="73" xfId="0" applyFont="1" applyBorder="1"/>
    <xf numFmtId="0" fontId="5" fillId="6" borderId="32" xfId="1" applyFont="1" applyFill="1" applyBorder="1"/>
    <xf numFmtId="0" fontId="5" fillId="6" borderId="54" xfId="1" applyFont="1" applyFill="1" applyBorder="1"/>
    <xf numFmtId="3" fontId="2" fillId="0" borderId="62" xfId="0" applyNumberFormat="1" applyFont="1" applyBorder="1"/>
    <xf numFmtId="3" fontId="2" fillId="0" borderId="66" xfId="0" applyNumberFormat="1" applyFont="1" applyBorder="1"/>
    <xf numFmtId="3" fontId="2" fillId="0" borderId="2" xfId="0" applyNumberFormat="1" applyFont="1" applyBorder="1"/>
    <xf numFmtId="3" fontId="2" fillId="0" borderId="63" xfId="0" applyNumberFormat="1" applyFont="1" applyBorder="1"/>
    <xf numFmtId="0" fontId="7" fillId="3" borderId="46" xfId="0" applyFont="1" applyFill="1" applyBorder="1" applyAlignment="1">
      <alignment horizontal="center"/>
    </xf>
    <xf numFmtId="0" fontId="24" fillId="15" borderId="0" xfId="0" applyFont="1" applyFill="1" applyAlignment="1">
      <alignment wrapText="1"/>
    </xf>
    <xf numFmtId="0" fontId="6" fillId="0" borderId="13" xfId="1" applyFont="1" applyBorder="1"/>
    <xf numFmtId="0" fontId="6" fillId="0" borderId="12" xfId="1" applyFont="1" applyBorder="1" applyAlignment="1">
      <alignment horizontal="center"/>
    </xf>
    <xf numFmtId="0" fontId="6" fillId="15" borderId="5" xfId="1" applyFont="1" applyFill="1" applyBorder="1"/>
    <xf numFmtId="0" fontId="18" fillId="0" borderId="5" xfId="1" applyFont="1" applyBorder="1"/>
    <xf numFmtId="0" fontId="6" fillId="11" borderId="5" xfId="1" applyFont="1" applyFill="1" applyBorder="1"/>
    <xf numFmtId="0" fontId="6" fillId="0" borderId="68" xfId="1" applyFont="1" applyBorder="1"/>
    <xf numFmtId="0" fontId="23" fillId="0" borderId="4" xfId="1" applyFont="1" applyBorder="1" applyAlignment="1">
      <alignment horizontal="center"/>
    </xf>
    <xf numFmtId="3" fontId="23" fillId="0" borderId="4" xfId="1" applyNumberFormat="1" applyFont="1" applyBorder="1" applyAlignment="1">
      <alignment horizontal="center"/>
    </xf>
    <xf numFmtId="0" fontId="23" fillId="4" borderId="4" xfId="1" applyFont="1" applyFill="1" applyBorder="1" applyAlignment="1">
      <alignment horizontal="center"/>
    </xf>
    <xf numFmtId="0" fontId="23" fillId="0" borderId="57" xfId="1" applyFont="1" applyBorder="1" applyAlignment="1">
      <alignment horizontal="center"/>
    </xf>
    <xf numFmtId="0" fontId="28" fillId="6" borderId="1" xfId="1" applyFont="1" applyFill="1" applyBorder="1"/>
    <xf numFmtId="0" fontId="28" fillId="6" borderId="27" xfId="1" applyFont="1" applyFill="1" applyBorder="1"/>
    <xf numFmtId="0" fontId="29" fillId="0" borderId="0" xfId="0" applyFont="1"/>
    <xf numFmtId="0" fontId="6" fillId="0" borderId="19" xfId="1" applyFont="1" applyBorder="1"/>
    <xf numFmtId="0" fontId="6" fillId="0" borderId="52" xfId="1" applyFont="1" applyBorder="1"/>
    <xf numFmtId="3" fontId="2" fillId="3" borderId="22" xfId="0" applyNumberFormat="1" applyFont="1" applyFill="1" applyBorder="1"/>
    <xf numFmtId="0" fontId="2" fillId="16" borderId="0" xfId="0" applyFont="1" applyFill="1"/>
    <xf numFmtId="3" fontId="7" fillId="16" borderId="19" xfId="0" applyNumberFormat="1" applyFont="1" applyFill="1" applyBorder="1" applyAlignment="1">
      <alignment horizontal="center"/>
    </xf>
    <xf numFmtId="49" fontId="7" fillId="16" borderId="19" xfId="0" applyNumberFormat="1" applyFont="1" applyFill="1" applyBorder="1" applyAlignment="1">
      <alignment horizontal="center"/>
    </xf>
    <xf numFmtId="0" fontId="7" fillId="16" borderId="44" xfId="0" applyFont="1" applyFill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3" borderId="49" xfId="0" applyFont="1" applyFill="1" applyBorder="1" applyAlignment="1">
      <alignment horizontal="center"/>
    </xf>
    <xf numFmtId="0" fontId="17" fillId="7" borderId="0" xfId="0" applyFont="1" applyFill="1" applyAlignment="1">
      <alignment wrapText="1"/>
    </xf>
    <xf numFmtId="0" fontId="7" fillId="0" borderId="4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13" borderId="4" xfId="0" applyFont="1" applyFill="1" applyBorder="1" applyAlignment="1">
      <alignment horizontal="center"/>
    </xf>
    <xf numFmtId="0" fontId="7" fillId="0" borderId="67" xfId="0" applyFont="1" applyBorder="1" applyAlignment="1">
      <alignment horizontal="center"/>
    </xf>
    <xf numFmtId="0" fontId="11" fillId="0" borderId="2" xfId="0" applyFont="1" applyBorder="1"/>
    <xf numFmtId="0" fontId="11" fillId="0" borderId="56" xfId="0" applyFont="1" applyBorder="1"/>
    <xf numFmtId="3" fontId="7" fillId="13" borderId="4" xfId="0" applyNumberFormat="1" applyFont="1" applyFill="1" applyBorder="1" applyAlignment="1">
      <alignment horizontal="center"/>
    </xf>
    <xf numFmtId="0" fontId="2" fillId="15" borderId="21" xfId="0" applyFont="1" applyFill="1" applyBorder="1"/>
    <xf numFmtId="0" fontId="2" fillId="15" borderId="5" xfId="0" applyFont="1" applyFill="1" applyBorder="1"/>
    <xf numFmtId="0" fontId="28" fillId="6" borderId="23" xfId="1" applyFont="1" applyFill="1" applyBorder="1"/>
    <xf numFmtId="4" fontId="11" fillId="0" borderId="8" xfId="0" applyNumberFormat="1" applyFont="1" applyBorder="1"/>
    <xf numFmtId="0" fontId="7" fillId="3" borderId="27" xfId="1" applyFont="1" applyFill="1" applyBorder="1"/>
    <xf numFmtId="0" fontId="6" fillId="0" borderId="4" xfId="1" applyFont="1" applyBorder="1" applyAlignment="1">
      <alignment horizontal="center"/>
    </xf>
    <xf numFmtId="0" fontId="6" fillId="0" borderId="2" xfId="1" applyFont="1" applyBorder="1"/>
    <xf numFmtId="4" fontId="2" fillId="0" borderId="5" xfId="0" applyNumberFormat="1" applyFont="1" applyBorder="1"/>
    <xf numFmtId="3" fontId="28" fillId="6" borderId="27" xfId="1" applyNumberFormat="1" applyFont="1" applyFill="1" applyBorder="1"/>
    <xf numFmtId="0" fontId="25" fillId="0" borderId="10" xfId="0" applyFont="1" applyBorder="1"/>
    <xf numFmtId="0" fontId="2" fillId="15" borderId="2" xfId="0" applyFont="1" applyFill="1" applyBorder="1"/>
    <xf numFmtId="0" fontId="0" fillId="0" borderId="0" xfId="0" applyAlignment="1">
      <alignment horizontal="right"/>
    </xf>
    <xf numFmtId="0" fontId="13" fillId="13" borderId="3" xfId="0" applyFont="1" applyFill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1" fontId="13" fillId="0" borderId="0" xfId="0" applyNumberFormat="1" applyFont="1" applyAlignment="1">
      <alignment horizontal="left"/>
    </xf>
    <xf numFmtId="0" fontId="13" fillId="0" borderId="0" xfId="0" applyFont="1"/>
    <xf numFmtId="0" fontId="11" fillId="0" borderId="4" xfId="0" applyFont="1" applyBorder="1" applyAlignment="1">
      <alignment horizontal="center"/>
    </xf>
    <xf numFmtId="0" fontId="11" fillId="0" borderId="57" xfId="0" applyFont="1" applyBorder="1" applyAlignment="1">
      <alignment horizontal="center"/>
    </xf>
    <xf numFmtId="0" fontId="2" fillId="3" borderId="49" xfId="0" applyFont="1" applyFill="1" applyBorder="1" applyAlignment="1">
      <alignment horizontal="center" vertical="center"/>
    </xf>
    <xf numFmtId="0" fontId="17" fillId="0" borderId="4" xfId="0" applyFont="1" applyBorder="1" applyAlignment="1" applyProtection="1">
      <alignment horizontal="center"/>
      <protection locked="0"/>
    </xf>
    <xf numFmtId="0" fontId="6" fillId="0" borderId="44" xfId="1" applyFont="1" applyBorder="1" applyAlignment="1">
      <alignment horizontal="center"/>
    </xf>
    <xf numFmtId="0" fontId="3" fillId="0" borderId="4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/>
    </xf>
    <xf numFmtId="0" fontId="26" fillId="0" borderId="44" xfId="0" applyFont="1" applyBorder="1" applyAlignment="1">
      <alignment horizontal="center"/>
    </xf>
    <xf numFmtId="0" fontId="32" fillId="0" borderId="44" xfId="0" applyFont="1" applyBorder="1" applyAlignment="1">
      <alignment horizontal="center"/>
    </xf>
    <xf numFmtId="1" fontId="0" fillId="0" borderId="0" xfId="0" applyNumberFormat="1" applyAlignment="1">
      <alignment horizontal="left"/>
    </xf>
    <xf numFmtId="1" fontId="13" fillId="0" borderId="3" xfId="0" applyNumberFormat="1" applyFont="1" applyBorder="1" applyAlignment="1">
      <alignment horizontal="left"/>
    </xf>
    <xf numFmtId="0" fontId="0" fillId="0" borderId="3" xfId="0" applyBorder="1" applyAlignment="1">
      <alignment horizontal="left"/>
    </xf>
    <xf numFmtId="1" fontId="27" fillId="0" borderId="3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6" fontId="11" fillId="0" borderId="30" xfId="0" applyNumberFormat="1" applyFont="1" applyBorder="1" applyAlignment="1">
      <alignment horizontal="center"/>
    </xf>
    <xf numFmtId="165" fontId="11" fillId="0" borderId="31" xfId="0" applyNumberFormat="1" applyFont="1" applyBorder="1" applyAlignment="1">
      <alignment horizontal="center"/>
    </xf>
    <xf numFmtId="165" fontId="11" fillId="0" borderId="32" xfId="0" applyNumberFormat="1" applyFont="1" applyBorder="1" applyAlignment="1">
      <alignment horizontal="center"/>
    </xf>
    <xf numFmtId="0" fontId="3" fillId="4" borderId="11" xfId="0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1" fontId="2" fillId="0" borderId="5" xfId="0" applyNumberFormat="1" applyFont="1" applyBorder="1"/>
    <xf numFmtId="0" fontId="3" fillId="4" borderId="39" xfId="0" applyFont="1" applyFill="1" applyBorder="1" applyAlignment="1">
      <alignment horizontal="center" vertical="center"/>
    </xf>
    <xf numFmtId="1" fontId="2" fillId="0" borderId="24" xfId="0" applyNumberFormat="1" applyFont="1" applyBorder="1"/>
    <xf numFmtId="1" fontId="2" fillId="0" borderId="20" xfId="0" applyNumberFormat="1" applyFont="1" applyBorder="1"/>
    <xf numFmtId="1" fontId="2" fillId="0" borderId="40" xfId="0" applyNumberFormat="1" applyFont="1" applyBorder="1"/>
    <xf numFmtId="1" fontId="7" fillId="3" borderId="32" xfId="0" applyNumberFormat="1" applyFont="1" applyFill="1" applyBorder="1" applyAlignment="1">
      <alignment horizontal="center"/>
    </xf>
    <xf numFmtId="1" fontId="7" fillId="3" borderId="30" xfId="0" applyNumberFormat="1" applyFont="1" applyFill="1" applyBorder="1" applyAlignment="1">
      <alignment horizontal="center"/>
    </xf>
    <xf numFmtId="1" fontId="7" fillId="3" borderId="31" xfId="0" applyNumberFormat="1" applyFont="1" applyFill="1" applyBorder="1" applyAlignment="1">
      <alignment horizontal="center"/>
    </xf>
    <xf numFmtId="0" fontId="7" fillId="14" borderId="22" xfId="0" applyFont="1" applyFill="1" applyBorder="1" applyAlignment="1">
      <alignment horizontal="center"/>
    </xf>
    <xf numFmtId="0" fontId="2" fillId="15" borderId="44" xfId="0" applyFont="1" applyFill="1" applyBorder="1"/>
    <xf numFmtId="4" fontId="0" fillId="0" borderId="3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17" fillId="0" borderId="49" xfId="0" applyFont="1" applyBorder="1" applyAlignment="1" applyProtection="1">
      <alignment horizontal="center"/>
      <protection locked="0"/>
    </xf>
    <xf numFmtId="0" fontId="2" fillId="0" borderId="60" xfId="0" applyFont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4" borderId="24" xfId="0" applyFont="1" applyFill="1" applyBorder="1"/>
    <xf numFmtId="0" fontId="2" fillId="4" borderId="20" xfId="0" applyFont="1" applyFill="1" applyBorder="1"/>
    <xf numFmtId="0" fontId="2" fillId="0" borderId="38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2" fillId="4" borderId="38" xfId="0" applyFont="1" applyFill="1" applyBorder="1" applyAlignment="1">
      <alignment horizontal="center"/>
    </xf>
    <xf numFmtId="4" fontId="7" fillId="3" borderId="39" xfId="0" applyNumberFormat="1" applyFont="1" applyFill="1" applyBorder="1"/>
    <xf numFmtId="0" fontId="2" fillId="4" borderId="5" xfId="0" applyFont="1" applyFill="1" applyBorder="1"/>
    <xf numFmtId="0" fontId="7" fillId="3" borderId="71" xfId="0" applyFont="1" applyFill="1" applyBorder="1"/>
    <xf numFmtId="0" fontId="3" fillId="0" borderId="23" xfId="0" applyFont="1" applyBorder="1" applyAlignment="1">
      <alignment horizontal="center" vertical="center" wrapText="1"/>
    </xf>
    <xf numFmtId="0" fontId="2" fillId="4" borderId="15" xfId="0" applyFont="1" applyFill="1" applyBorder="1"/>
    <xf numFmtId="0" fontId="2" fillId="4" borderId="7" xfId="0" applyFont="1" applyFill="1" applyBorder="1"/>
    <xf numFmtId="0" fontId="2" fillId="0" borderId="14" xfId="0" applyFont="1" applyBorder="1"/>
    <xf numFmtId="0" fontId="2" fillId="0" borderId="6" xfId="0" applyFont="1" applyBorder="1" applyAlignment="1">
      <alignment horizontal="center"/>
    </xf>
    <xf numFmtId="0" fontId="17" fillId="0" borderId="17" xfId="0" applyFont="1" applyBorder="1" applyAlignment="1" applyProtection="1">
      <alignment horizontal="center"/>
      <protection locked="0"/>
    </xf>
    <xf numFmtId="0" fontId="17" fillId="0" borderId="2" xfId="0" applyFont="1" applyBorder="1" applyAlignment="1" applyProtection="1">
      <alignment horizontal="center"/>
      <protection locked="0"/>
    </xf>
    <xf numFmtId="0" fontId="17" fillId="0" borderId="63" xfId="0" applyFont="1" applyBorder="1" applyAlignment="1" applyProtection="1">
      <alignment horizontal="center"/>
      <protection locked="0"/>
    </xf>
    <xf numFmtId="0" fontId="2" fillId="3" borderId="41" xfId="0" applyFont="1" applyFill="1" applyBorder="1" applyAlignment="1">
      <alignment horizontal="center"/>
    </xf>
    <xf numFmtId="0" fontId="17" fillId="0" borderId="9" xfId="0" applyFont="1" applyBorder="1" applyAlignment="1" applyProtection="1">
      <alignment horizontal="center"/>
      <protection locked="0"/>
    </xf>
    <xf numFmtId="0" fontId="17" fillId="0" borderId="60" xfId="0" applyFont="1" applyBorder="1" applyAlignment="1" applyProtection="1">
      <alignment horizontal="center"/>
      <protection locked="0"/>
    </xf>
    <xf numFmtId="0" fontId="17" fillId="0" borderId="6" xfId="0" applyFont="1" applyBorder="1" applyAlignment="1" applyProtection="1">
      <alignment horizontal="center"/>
      <protection locked="0"/>
    </xf>
    <xf numFmtId="0" fontId="2" fillId="3" borderId="22" xfId="0" applyFont="1" applyFill="1" applyBorder="1" applyAlignment="1">
      <alignment horizontal="center" vertical="center"/>
    </xf>
    <xf numFmtId="49" fontId="7" fillId="16" borderId="18" xfId="0" applyNumberFormat="1" applyFont="1" applyFill="1" applyBorder="1" applyAlignment="1">
      <alignment horizontal="center"/>
    </xf>
    <xf numFmtId="0" fontId="17" fillId="0" borderId="14" xfId="0" applyFont="1" applyBorder="1" applyAlignment="1" applyProtection="1">
      <alignment horizontal="center"/>
      <protection locked="0"/>
    </xf>
    <xf numFmtId="0" fontId="17" fillId="0" borderId="5" xfId="0" applyFont="1" applyBorder="1" applyAlignment="1" applyProtection="1">
      <alignment horizontal="center"/>
      <protection locked="0"/>
    </xf>
    <xf numFmtId="0" fontId="17" fillId="0" borderId="65" xfId="0" applyFont="1" applyBorder="1" applyAlignment="1" applyProtection="1">
      <alignment horizontal="center"/>
      <protection locked="0"/>
    </xf>
    <xf numFmtId="0" fontId="2" fillId="3" borderId="37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/>
    <xf numFmtId="0" fontId="3" fillId="0" borderId="71" xfId="0" applyFont="1" applyBorder="1" applyAlignment="1">
      <alignment horizontal="center" vertical="center" wrapText="1"/>
    </xf>
    <xf numFmtId="0" fontId="2" fillId="3" borderId="71" xfId="0" applyFont="1" applyFill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7" borderId="43" xfId="0" applyFont="1" applyFill="1" applyBorder="1"/>
    <xf numFmtId="0" fontId="7" fillId="0" borderId="18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/>
    </xf>
    <xf numFmtId="0" fontId="3" fillId="0" borderId="37" xfId="0" applyFont="1" applyBorder="1" applyAlignment="1">
      <alignment horizontal="center" vertical="center" wrapText="1"/>
    </xf>
    <xf numFmtId="0" fontId="6" fillId="0" borderId="15" xfId="1" applyFont="1" applyBorder="1"/>
    <xf numFmtId="0" fontId="6" fillId="0" borderId="7" xfId="1" applyFont="1" applyBorder="1" applyAlignment="1">
      <alignment horizontal="center"/>
    </xf>
    <xf numFmtId="0" fontId="6" fillId="0" borderId="14" xfId="1" applyFont="1" applyBorder="1"/>
    <xf numFmtId="0" fontId="23" fillId="0" borderId="6" xfId="1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/>
    </xf>
    <xf numFmtId="0" fontId="6" fillId="6" borderId="41" xfId="1" applyFont="1" applyFill="1" applyBorder="1" applyAlignment="1">
      <alignment horizontal="center"/>
    </xf>
    <xf numFmtId="0" fontId="6" fillId="0" borderId="18" xfId="1" applyFont="1" applyBorder="1"/>
    <xf numFmtId="0" fontId="6" fillId="0" borderId="7" xfId="1" applyFont="1" applyBorder="1"/>
    <xf numFmtId="0" fontId="6" fillId="0" borderId="33" xfId="1" applyFont="1" applyBorder="1"/>
    <xf numFmtId="0" fontId="7" fillId="3" borderId="23" xfId="1" applyFont="1" applyFill="1" applyBorder="1"/>
    <xf numFmtId="0" fontId="7" fillId="3" borderId="22" xfId="1" applyFont="1" applyFill="1" applyBorder="1"/>
    <xf numFmtId="0" fontId="6" fillId="0" borderId="17" xfId="1" applyFont="1" applyBorder="1"/>
    <xf numFmtId="0" fontId="6" fillId="0" borderId="63" xfId="1" applyFont="1" applyBorder="1"/>
    <xf numFmtId="0" fontId="7" fillId="0" borderId="51" xfId="0" applyFont="1" applyBorder="1"/>
    <xf numFmtId="0" fontId="7" fillId="0" borderId="19" xfId="0" applyFont="1" applyBorder="1"/>
    <xf numFmtId="0" fontId="7" fillId="0" borderId="52" xfId="0" applyFont="1" applyBorder="1"/>
    <xf numFmtId="1" fontId="3" fillId="0" borderId="53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49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 vertical="center"/>
    </xf>
    <xf numFmtId="0" fontId="2" fillId="0" borderId="6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4" fontId="7" fillId="0" borderId="0" xfId="0" applyNumberFormat="1" applyFont="1" applyAlignment="1">
      <alignment wrapText="1"/>
    </xf>
    <xf numFmtId="0" fontId="3" fillId="3" borderId="57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2" fillId="3" borderId="57" xfId="0" applyFont="1" applyFill="1" applyBorder="1" applyAlignment="1">
      <alignment horizontal="center"/>
    </xf>
    <xf numFmtId="0" fontId="2" fillId="3" borderId="61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6" fillId="0" borderId="70" xfId="1" applyFont="1" applyBorder="1" applyAlignment="1">
      <alignment horizontal="center"/>
    </xf>
    <xf numFmtId="0" fontId="6" fillId="0" borderId="38" xfId="1" applyFont="1" applyBorder="1" applyAlignment="1">
      <alignment horizontal="center"/>
    </xf>
    <xf numFmtId="0" fontId="18" fillId="0" borderId="38" xfId="1" applyFont="1" applyBorder="1" applyAlignment="1">
      <alignment horizontal="center"/>
    </xf>
    <xf numFmtId="0" fontId="6" fillId="0" borderId="62" xfId="1" applyFont="1" applyBorder="1" applyAlignment="1">
      <alignment horizontal="center"/>
    </xf>
    <xf numFmtId="0" fontId="5" fillId="6" borderId="41" xfId="1" applyFont="1" applyFill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0" fontId="6" fillId="0" borderId="60" xfId="1" applyFont="1" applyBorder="1" applyAlignment="1">
      <alignment horizontal="center"/>
    </xf>
    <xf numFmtId="0" fontId="5" fillId="6" borderId="22" xfId="1" applyFont="1" applyFill="1" applyBorder="1" applyAlignment="1">
      <alignment horizontal="center"/>
    </xf>
    <xf numFmtId="0" fontId="7" fillId="3" borderId="27" xfId="0" applyFont="1" applyFill="1" applyBorder="1"/>
    <xf numFmtId="0" fontId="2" fillId="0" borderId="49" xfId="0" applyFont="1" applyBorder="1" applyAlignment="1">
      <alignment horizontal="center"/>
    </xf>
    <xf numFmtId="0" fontId="2" fillId="0" borderId="46" xfId="0" applyFont="1" applyBorder="1"/>
    <xf numFmtId="3" fontId="7" fillId="17" borderId="11" xfId="0" applyNumberFormat="1" applyFont="1" applyFill="1" applyBorder="1"/>
    <xf numFmtId="3" fontId="7" fillId="17" borderId="1" xfId="0" applyNumberFormat="1" applyFont="1" applyFill="1" applyBorder="1"/>
    <xf numFmtId="3" fontId="7" fillId="17" borderId="27" xfId="0" applyNumberFormat="1" applyFont="1" applyFill="1" applyBorder="1"/>
    <xf numFmtId="3" fontId="7" fillId="17" borderId="39" xfId="0" applyNumberFormat="1" applyFont="1" applyFill="1" applyBorder="1"/>
    <xf numFmtId="0" fontId="7" fillId="3" borderId="23" xfId="0" applyFont="1" applyFill="1" applyBorder="1" applyAlignment="1">
      <alignment horizontal="center"/>
    </xf>
    <xf numFmtId="4" fontId="7" fillId="3" borderId="27" xfId="0" applyNumberFormat="1" applyFont="1" applyFill="1" applyBorder="1" applyAlignment="1">
      <alignment horizontal="center"/>
    </xf>
    <xf numFmtId="4" fontId="7" fillId="3" borderId="1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2" fillId="0" borderId="64" xfId="0" applyFont="1" applyBorder="1"/>
    <xf numFmtId="0" fontId="2" fillId="0" borderId="25" xfId="0" applyFont="1" applyBorder="1" applyAlignment="1">
      <alignment horizontal="center"/>
    </xf>
    <xf numFmtId="0" fontId="3" fillId="4" borderId="48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3" fillId="0" borderId="58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56" xfId="0" applyFont="1" applyBorder="1" applyAlignment="1">
      <alignment horizontal="left"/>
    </xf>
    <xf numFmtId="0" fontId="2" fillId="15" borderId="21" xfId="0" applyFont="1" applyFill="1" applyBorder="1" applyAlignment="1">
      <alignment horizontal="left"/>
    </xf>
    <xf numFmtId="3" fontId="7" fillId="0" borderId="43" xfId="0" applyNumberFormat="1" applyFont="1" applyBorder="1" applyAlignment="1">
      <alignment horizontal="center"/>
    </xf>
    <xf numFmtId="0" fontId="2" fillId="3" borderId="42" xfId="0" applyFont="1" applyFill="1" applyBorder="1"/>
    <xf numFmtId="0" fontId="2" fillId="0" borderId="36" xfId="0" applyFont="1" applyBorder="1"/>
    <xf numFmtId="0" fontId="2" fillId="0" borderId="26" xfId="0" applyFont="1" applyBorder="1"/>
    <xf numFmtId="0" fontId="2" fillId="0" borderId="8" xfId="0" applyFont="1" applyBorder="1"/>
    <xf numFmtId="0" fontId="2" fillId="15" borderId="34" xfId="0" applyFont="1" applyFill="1" applyBorder="1"/>
    <xf numFmtId="0" fontId="2" fillId="3" borderId="31" xfId="0" applyFont="1" applyFill="1" applyBorder="1"/>
    <xf numFmtId="0" fontId="2" fillId="3" borderId="35" xfId="0" applyFont="1" applyFill="1" applyBorder="1" applyAlignment="1">
      <alignment horizontal="center"/>
    </xf>
    <xf numFmtId="0" fontId="7" fillId="3" borderId="54" xfId="0" applyFont="1" applyFill="1" applyBorder="1"/>
    <xf numFmtId="0" fontId="2" fillId="15" borderId="34" xfId="0" applyFont="1" applyFill="1" applyBorder="1" applyAlignment="1">
      <alignment horizontal="left"/>
    </xf>
    <xf numFmtId="0" fontId="17" fillId="0" borderId="57" xfId="0" applyFont="1" applyBorder="1" applyAlignment="1">
      <alignment horizontal="center"/>
    </xf>
    <xf numFmtId="0" fontId="17" fillId="0" borderId="57" xfId="0" applyFont="1" applyBorder="1" applyAlignment="1" applyProtection="1">
      <alignment horizontal="center"/>
      <protection locked="0"/>
    </xf>
    <xf numFmtId="0" fontId="3" fillId="0" borderId="28" xfId="0" applyFont="1" applyBorder="1" applyAlignment="1">
      <alignment horizontal="center" vertical="center" wrapText="1"/>
    </xf>
    <xf numFmtId="0" fontId="2" fillId="3" borderId="30" xfId="0" applyFont="1" applyFill="1" applyBorder="1"/>
    <xf numFmtId="0" fontId="33" fillId="16" borderId="44" xfId="0" applyFont="1" applyFill="1" applyBorder="1" applyAlignment="1">
      <alignment horizontal="center"/>
    </xf>
    <xf numFmtId="3" fontId="7" fillId="2" borderId="60" xfId="0" applyNumberFormat="1" applyFont="1" applyFill="1" applyBorder="1" applyAlignment="1">
      <alignment horizontal="center"/>
    </xf>
    <xf numFmtId="3" fontId="7" fillId="0" borderId="22" xfId="0" applyNumberFormat="1" applyFont="1" applyBorder="1" applyAlignment="1">
      <alignment horizontal="center"/>
    </xf>
    <xf numFmtId="0" fontId="2" fillId="12" borderId="3" xfId="0" applyFont="1" applyFill="1" applyBorder="1"/>
    <xf numFmtId="3" fontId="7" fillId="17" borderId="23" xfId="0" applyNumberFormat="1" applyFont="1" applyFill="1" applyBorder="1"/>
    <xf numFmtId="3" fontId="11" fillId="0" borderId="7" xfId="0" applyNumberFormat="1" applyFont="1" applyBorder="1"/>
    <xf numFmtId="4" fontId="2" fillId="0" borderId="7" xfId="0" applyNumberFormat="1" applyFont="1" applyBorder="1"/>
    <xf numFmtId="0" fontId="17" fillId="0" borderId="3" xfId="0" applyFont="1" applyBorder="1" applyProtection="1">
      <protection locked="0"/>
    </xf>
    <xf numFmtId="0" fontId="7" fillId="0" borderId="35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4" fontId="7" fillId="3" borderId="32" xfId="0" applyNumberFormat="1" applyFont="1" applyFill="1" applyBorder="1"/>
    <xf numFmtId="0" fontId="6" fillId="0" borderId="20" xfId="1" applyFont="1" applyBorder="1" applyAlignment="1">
      <alignment horizontal="center"/>
    </xf>
    <xf numFmtId="0" fontId="11" fillId="12" borderId="0" xfId="0" applyFont="1" applyFill="1" applyAlignment="1">
      <alignment horizontal="left"/>
    </xf>
    <xf numFmtId="3" fontId="7" fillId="14" borderId="37" xfId="0" applyNumberFormat="1" applyFont="1" applyFill="1" applyBorder="1" applyAlignment="1">
      <alignment horizontal="center"/>
    </xf>
    <xf numFmtId="0" fontId="11" fillId="0" borderId="2" xfId="1" applyFont="1" applyBorder="1"/>
    <xf numFmtId="166" fontId="0" fillId="0" borderId="0" xfId="0" applyNumberFormat="1" applyAlignment="1">
      <alignment horizontal="right"/>
    </xf>
    <xf numFmtId="166" fontId="13" fillId="13" borderId="3" xfId="0" applyNumberFormat="1" applyFont="1" applyFill="1" applyBorder="1" applyAlignment="1">
      <alignment horizontal="right"/>
    </xf>
    <xf numFmtId="166" fontId="4" fillId="0" borderId="3" xfId="0" applyNumberFormat="1" applyFont="1" applyBorder="1" applyAlignment="1">
      <alignment horizontal="right"/>
    </xf>
    <xf numFmtId="0" fontId="23" fillId="12" borderId="4" xfId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18" borderId="14" xfId="0" applyFont="1" applyFill="1" applyBorder="1"/>
    <xf numFmtId="0" fontId="2" fillId="18" borderId="10" xfId="0" applyFont="1" applyFill="1" applyBorder="1"/>
    <xf numFmtId="0" fontId="2" fillId="18" borderId="3" xfId="0" applyFont="1" applyFill="1" applyBorder="1"/>
    <xf numFmtId="0" fontId="2" fillId="18" borderId="5" xfId="0" applyFont="1" applyFill="1" applyBorder="1"/>
    <xf numFmtId="0" fontId="2" fillId="18" borderId="20" xfId="0" applyFont="1" applyFill="1" applyBorder="1"/>
    <xf numFmtId="0" fontId="2" fillId="18" borderId="65" xfId="0" applyFont="1" applyFill="1" applyBorder="1"/>
    <xf numFmtId="0" fontId="2" fillId="18" borderId="21" xfId="0" applyFont="1" applyFill="1" applyBorder="1"/>
    <xf numFmtId="0" fontId="2" fillId="18" borderId="2" xfId="0" applyFont="1" applyFill="1" applyBorder="1"/>
    <xf numFmtId="0" fontId="2" fillId="18" borderId="13" xfId="0" applyFont="1" applyFill="1" applyBorder="1"/>
    <xf numFmtId="0" fontId="2" fillId="18" borderId="12" xfId="0" applyFont="1" applyFill="1" applyBorder="1"/>
    <xf numFmtId="0" fontId="2" fillId="18" borderId="34" xfId="0" applyFont="1" applyFill="1" applyBorder="1"/>
    <xf numFmtId="0" fontId="2" fillId="18" borderId="63" xfId="0" applyFont="1" applyFill="1" applyBorder="1"/>
    <xf numFmtId="0" fontId="10" fillId="18" borderId="0" xfId="0" applyFont="1" applyFill="1"/>
    <xf numFmtId="0" fontId="11" fillId="0" borderId="0" xfId="0" applyFont="1" applyAlignment="1">
      <alignment horizontal="left"/>
    </xf>
    <xf numFmtId="0" fontId="11" fillId="0" borderId="34" xfId="0" applyFont="1" applyBorder="1"/>
    <xf numFmtId="0" fontId="11" fillId="0" borderId="4" xfId="0" applyFont="1" applyBorder="1"/>
    <xf numFmtId="0" fontId="7" fillId="3" borderId="49" xfId="0" applyFont="1" applyFill="1" applyBorder="1" applyAlignment="1">
      <alignment horizontal="left"/>
    </xf>
    <xf numFmtId="0" fontId="2" fillId="3" borderId="54" xfId="0" applyFont="1" applyFill="1" applyBorder="1" applyAlignment="1">
      <alignment horizontal="center"/>
    </xf>
    <xf numFmtId="3" fontId="7" fillId="0" borderId="41" xfId="0" applyNumberFormat="1" applyFont="1" applyBorder="1" applyAlignment="1">
      <alignment horizontal="center" vertical="center"/>
    </xf>
    <xf numFmtId="0" fontId="2" fillId="0" borderId="70" xfId="0" applyFont="1" applyBorder="1" applyAlignment="1">
      <alignment horizontal="center"/>
    </xf>
    <xf numFmtId="0" fontId="3" fillId="4" borderId="2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65" xfId="0" applyFont="1" applyBorder="1"/>
    <xf numFmtId="0" fontId="7" fillId="14" borderId="71" xfId="0" applyFont="1" applyFill="1" applyBorder="1" applyAlignment="1">
      <alignment horizontal="center"/>
    </xf>
    <xf numFmtId="0" fontId="7" fillId="14" borderId="11" xfId="0" applyFont="1" applyFill="1" applyBorder="1"/>
    <xf numFmtId="3" fontId="28" fillId="20" borderId="11" xfId="1" applyNumberFormat="1" applyFont="1" applyFill="1" applyBorder="1"/>
    <xf numFmtId="3" fontId="3" fillId="17" borderId="46" xfId="0" applyNumberFormat="1" applyFont="1" applyFill="1" applyBorder="1"/>
    <xf numFmtId="3" fontId="3" fillId="17" borderId="31" xfId="0" applyNumberFormat="1" applyFont="1" applyFill="1" applyBorder="1"/>
    <xf numFmtId="3" fontId="3" fillId="17" borderId="53" xfId="0" applyNumberFormat="1" applyFont="1" applyFill="1" applyBorder="1"/>
    <xf numFmtId="3" fontId="3" fillId="17" borderId="30" xfId="0" applyNumberFormat="1" applyFont="1" applyFill="1" applyBorder="1"/>
    <xf numFmtId="3" fontId="3" fillId="17" borderId="32" xfId="0" applyNumberFormat="1" applyFont="1" applyFill="1" applyBorder="1"/>
    <xf numFmtId="0" fontId="7" fillId="0" borderId="1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11" fillId="0" borderId="2" xfId="0" applyFont="1" applyBorder="1" applyAlignment="1">
      <alignment horizontal="right"/>
    </xf>
    <xf numFmtId="0" fontId="2" fillId="18" borderId="38" xfId="0" applyFont="1" applyFill="1" applyBorder="1" applyAlignment="1">
      <alignment horizontal="center"/>
    </xf>
    <xf numFmtId="0" fontId="2" fillId="18" borderId="4" xfId="0" applyFont="1" applyFill="1" applyBorder="1" applyAlignment="1">
      <alignment horizontal="center"/>
    </xf>
    <xf numFmtId="0" fontId="2" fillId="18" borderId="3" xfId="0" applyFont="1" applyFill="1" applyBorder="1" applyAlignment="1">
      <alignment horizontal="center"/>
    </xf>
    <xf numFmtId="0" fontId="2" fillId="18" borderId="7" xfId="0" applyFont="1" applyFill="1" applyBorder="1" applyAlignment="1">
      <alignment horizontal="center"/>
    </xf>
    <xf numFmtId="0" fontId="2" fillId="18" borderId="62" xfId="0" applyFont="1" applyFill="1" applyBorder="1" applyAlignment="1">
      <alignment horizontal="center"/>
    </xf>
    <xf numFmtId="0" fontId="2" fillId="18" borderId="60" xfId="0" applyFont="1" applyFill="1" applyBorder="1" applyAlignment="1">
      <alignment horizontal="center"/>
    </xf>
    <xf numFmtId="0" fontId="2" fillId="18" borderId="24" xfId="0" applyFont="1" applyFill="1" applyBorder="1"/>
    <xf numFmtId="0" fontId="2" fillId="18" borderId="20" xfId="0" applyFont="1" applyFill="1" applyBorder="1" applyAlignment="1">
      <alignment horizontal="center"/>
    </xf>
    <xf numFmtId="0" fontId="2" fillId="18" borderId="15" xfId="0" applyFont="1" applyFill="1" applyBorder="1"/>
    <xf numFmtId="0" fontId="2" fillId="18" borderId="7" xfId="0" applyFont="1" applyFill="1" applyBorder="1"/>
    <xf numFmtId="0" fontId="2" fillId="18" borderId="33" xfId="0" applyFont="1" applyFill="1" applyBorder="1"/>
    <xf numFmtId="0" fontId="2" fillId="18" borderId="17" xfId="0" applyFont="1" applyFill="1" applyBorder="1"/>
    <xf numFmtId="0" fontId="2" fillId="18" borderId="68" xfId="0" applyFont="1" applyFill="1" applyBorder="1"/>
    <xf numFmtId="0" fontId="2" fillId="18" borderId="56" xfId="0" applyFont="1" applyFill="1" applyBorder="1"/>
    <xf numFmtId="0" fontId="6" fillId="18" borderId="15" xfId="1" applyFont="1" applyFill="1" applyBorder="1"/>
    <xf numFmtId="0" fontId="6" fillId="18" borderId="10" xfId="1" applyFont="1" applyFill="1" applyBorder="1"/>
    <xf numFmtId="0" fontId="11" fillId="21" borderId="10" xfId="1" applyFont="1" applyFill="1" applyBorder="1"/>
    <xf numFmtId="0" fontId="11" fillId="18" borderId="19" xfId="1" applyFont="1" applyFill="1" applyBorder="1"/>
    <xf numFmtId="0" fontId="6" fillId="18" borderId="2" xfId="1" applyFont="1" applyFill="1" applyBorder="1"/>
    <xf numFmtId="0" fontId="18" fillId="18" borderId="10" xfId="1" applyFont="1" applyFill="1" applyBorder="1"/>
    <xf numFmtId="3" fontId="28" fillId="20" borderId="1" xfId="1" applyNumberFormat="1" applyFont="1" applyFill="1" applyBorder="1"/>
    <xf numFmtId="3" fontId="28" fillId="20" borderId="39" xfId="1" applyNumberFormat="1" applyFont="1" applyFill="1" applyBorder="1"/>
    <xf numFmtId="0" fontId="2" fillId="0" borderId="74" xfId="0" applyFont="1" applyBorder="1"/>
    <xf numFmtId="0" fontId="2" fillId="0" borderId="45" xfId="0" applyFont="1" applyBorder="1"/>
    <xf numFmtId="0" fontId="2" fillId="19" borderId="0" xfId="0" applyFont="1" applyFill="1"/>
    <xf numFmtId="166" fontId="0" fillId="0" borderId="3" xfId="0" applyNumberFormat="1" applyBorder="1" applyAlignment="1">
      <alignment horizontal="right"/>
    </xf>
    <xf numFmtId="0" fontId="0" fillId="0" borderId="3" xfId="0" applyBorder="1"/>
    <xf numFmtId="0" fontId="2" fillId="0" borderId="61" xfId="0" applyFont="1" applyBorder="1" applyAlignment="1">
      <alignment horizontal="center"/>
    </xf>
    <xf numFmtId="0" fontId="3" fillId="4" borderId="16" xfId="0" applyFont="1" applyFill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3" fontId="2" fillId="0" borderId="59" xfId="0" applyNumberFormat="1" applyFont="1" applyBorder="1" applyAlignment="1">
      <alignment horizontal="center" vertical="center"/>
    </xf>
    <xf numFmtId="3" fontId="2" fillId="0" borderId="72" xfId="0" applyNumberFormat="1" applyFont="1" applyBorder="1" applyAlignment="1">
      <alignment horizontal="center" vertical="center"/>
    </xf>
    <xf numFmtId="3" fontId="2" fillId="0" borderId="73" xfId="0" applyNumberFormat="1" applyFont="1" applyBorder="1" applyAlignment="1">
      <alignment horizontal="center" vertical="center"/>
    </xf>
    <xf numFmtId="3" fontId="2" fillId="0" borderId="45" xfId="0" applyNumberFormat="1" applyFont="1" applyBorder="1" applyAlignment="1">
      <alignment horizontal="center" vertical="center"/>
    </xf>
    <xf numFmtId="3" fontId="2" fillId="0" borderId="74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textRotation="90"/>
    </xf>
    <xf numFmtId="0" fontId="11" fillId="0" borderId="20" xfId="0" applyFont="1" applyBorder="1" applyAlignment="1">
      <alignment horizontal="center" textRotation="90"/>
    </xf>
    <xf numFmtId="0" fontId="11" fillId="0" borderId="40" xfId="0" applyFont="1" applyBorder="1" applyAlignment="1">
      <alignment horizontal="center" textRotation="90"/>
    </xf>
    <xf numFmtId="0" fontId="11" fillId="0" borderId="63" xfId="0" applyFont="1" applyBorder="1" applyAlignment="1">
      <alignment horizontal="center" textRotation="90"/>
    </xf>
    <xf numFmtId="0" fontId="11" fillId="0" borderId="65" xfId="0" applyFont="1" applyBorder="1" applyAlignment="1">
      <alignment horizontal="center" textRotation="90"/>
    </xf>
    <xf numFmtId="0" fontId="2" fillId="0" borderId="25" xfId="0" applyFont="1" applyBorder="1"/>
    <xf numFmtId="0" fontId="2" fillId="0" borderId="77" xfId="0" applyFont="1" applyBorder="1"/>
    <xf numFmtId="3" fontId="2" fillId="0" borderId="36" xfId="0" applyNumberFormat="1" applyFont="1" applyBorder="1"/>
    <xf numFmtId="3" fontId="2" fillId="0" borderId="25" xfId="0" applyNumberFormat="1" applyFont="1" applyBorder="1"/>
    <xf numFmtId="4" fontId="2" fillId="0" borderId="25" xfId="0" applyNumberFormat="1" applyFont="1" applyBorder="1"/>
    <xf numFmtId="4" fontId="2" fillId="0" borderId="26" xfId="0" applyNumberFormat="1" applyFont="1" applyBorder="1"/>
    <xf numFmtId="2" fontId="2" fillId="22" borderId="25" xfId="0" applyNumberFormat="1" applyFont="1" applyFill="1" applyBorder="1"/>
    <xf numFmtId="3" fontId="2" fillId="0" borderId="8" xfId="0" applyNumberFormat="1" applyFont="1" applyBorder="1"/>
    <xf numFmtId="4" fontId="2" fillId="0" borderId="77" xfId="0" applyNumberFormat="1" applyFont="1" applyBorder="1"/>
    <xf numFmtId="0" fontId="11" fillId="0" borderId="36" xfId="0" applyFont="1" applyBorder="1"/>
    <xf numFmtId="0" fontId="11" fillId="0" borderId="25" xfId="0" applyFont="1" applyBorder="1"/>
    <xf numFmtId="0" fontId="11" fillId="0" borderId="26" xfId="0" applyFont="1" applyBorder="1"/>
    <xf numFmtId="0" fontId="11" fillId="0" borderId="8" xfId="0" applyFont="1" applyBorder="1"/>
    <xf numFmtId="2" fontId="2" fillId="22" borderId="3" xfId="0" applyNumberFormat="1" applyFont="1" applyFill="1" applyBorder="1"/>
    <xf numFmtId="3" fontId="2" fillId="0" borderId="13" xfId="0" applyNumberFormat="1" applyFont="1" applyBorder="1"/>
    <xf numFmtId="3" fontId="2" fillId="0" borderId="12" xfId="0" applyNumberFormat="1" applyFont="1" applyBorder="1"/>
    <xf numFmtId="4" fontId="2" fillId="0" borderId="12" xfId="0" applyNumberFormat="1" applyFont="1" applyBorder="1"/>
    <xf numFmtId="4" fontId="2" fillId="0" borderId="34" xfId="0" applyNumberFormat="1" applyFont="1" applyBorder="1"/>
    <xf numFmtId="0" fontId="7" fillId="3" borderId="31" xfId="0" applyFont="1" applyFill="1" applyBorder="1"/>
    <xf numFmtId="3" fontId="7" fillId="3" borderId="53" xfId="0" applyNumberFormat="1" applyFont="1" applyFill="1" applyBorder="1"/>
    <xf numFmtId="3" fontId="7" fillId="3" borderId="32" xfId="0" applyNumberFormat="1" applyFont="1" applyFill="1" applyBorder="1"/>
    <xf numFmtId="4" fontId="7" fillId="3" borderId="31" xfId="0" applyNumberFormat="1" applyFont="1" applyFill="1" applyBorder="1"/>
    <xf numFmtId="4" fontId="7" fillId="3" borderId="42" xfId="0" applyNumberFormat="1" applyFont="1" applyFill="1" applyBorder="1"/>
    <xf numFmtId="3" fontId="2" fillId="0" borderId="24" xfId="0" applyNumberFormat="1" applyFont="1" applyBorder="1"/>
    <xf numFmtId="2" fontId="2" fillId="22" borderId="20" xfId="0" applyNumberFormat="1" applyFont="1" applyFill="1" applyBorder="1"/>
    <xf numFmtId="4" fontId="2" fillId="0" borderId="40" xfId="0" applyNumberFormat="1" applyFont="1" applyBorder="1"/>
    <xf numFmtId="4" fontId="2" fillId="0" borderId="65" xfId="0" applyNumberFormat="1" applyFont="1" applyBorder="1"/>
    <xf numFmtId="0" fontId="11" fillId="0" borderId="24" xfId="0" applyFont="1" applyBorder="1"/>
    <xf numFmtId="0" fontId="11" fillId="0" borderId="20" xfId="0" applyFont="1" applyBorder="1"/>
    <xf numFmtId="0" fontId="11" fillId="0" borderId="40" xfId="0" applyFont="1" applyBorder="1"/>
    <xf numFmtId="4" fontId="7" fillId="24" borderId="1" xfId="0" applyNumberFormat="1" applyFont="1" applyFill="1" applyBorder="1"/>
    <xf numFmtId="0" fontId="11" fillId="0" borderId="77" xfId="0" applyFont="1" applyBorder="1"/>
    <xf numFmtId="0" fontId="11" fillId="0" borderId="5" xfId="0" applyFont="1" applyBorder="1"/>
    <xf numFmtId="0" fontId="11" fillId="0" borderId="65" xfId="0" applyFont="1" applyBorder="1"/>
    <xf numFmtId="0" fontId="11" fillId="0" borderId="63" xfId="0" applyFont="1" applyBorder="1"/>
    <xf numFmtId="4" fontId="7" fillId="0" borderId="0" xfId="0" applyNumberFormat="1" applyFont="1"/>
    <xf numFmtId="2" fontId="2" fillId="0" borderId="36" xfId="0" applyNumberFormat="1" applyFont="1" applyBorder="1"/>
    <xf numFmtId="2" fontId="2" fillId="0" borderId="25" xfId="0" applyNumberFormat="1" applyFont="1" applyBorder="1"/>
    <xf numFmtId="2" fontId="2" fillId="0" borderId="26" xfId="0" applyNumberFormat="1" applyFont="1" applyBorder="1"/>
    <xf numFmtId="2" fontId="2" fillId="0" borderId="8" xfId="0" applyNumberFormat="1" applyFont="1" applyBorder="1"/>
    <xf numFmtId="2" fontId="2" fillId="0" borderId="77" xfId="0" applyNumberFormat="1" applyFont="1" applyBorder="1"/>
    <xf numFmtId="2" fontId="2" fillId="0" borderId="2" xfId="0" applyNumberFormat="1" applyFont="1" applyBorder="1"/>
    <xf numFmtId="2" fontId="2" fillId="0" borderId="5" xfId="0" applyNumberFormat="1" applyFont="1" applyBorder="1"/>
    <xf numFmtId="0" fontId="2" fillId="3" borderId="11" xfId="0" applyFont="1" applyFill="1" applyBorder="1"/>
    <xf numFmtId="2" fontId="2" fillId="0" borderId="24" xfId="0" applyNumberFormat="1" applyFont="1" applyBorder="1"/>
    <xf numFmtId="2" fontId="2" fillId="0" borderId="20" xfId="0" applyNumberFormat="1" applyFont="1" applyBorder="1"/>
    <xf numFmtId="2" fontId="2" fillId="0" borderId="40" xfId="0" applyNumberFormat="1" applyFont="1" applyBorder="1"/>
    <xf numFmtId="2" fontId="2" fillId="0" borderId="63" xfId="0" applyNumberFormat="1" applyFont="1" applyBorder="1"/>
    <xf numFmtId="2" fontId="2" fillId="0" borderId="65" xfId="0" applyNumberFormat="1" applyFont="1" applyBorder="1"/>
    <xf numFmtId="3" fontId="7" fillId="23" borderId="30" xfId="0" applyNumberFormat="1" applyFont="1" applyFill="1" applyBorder="1"/>
    <xf numFmtId="4" fontId="7" fillId="23" borderId="31" xfId="0" applyNumberFormat="1" applyFont="1" applyFill="1" applyBorder="1"/>
    <xf numFmtId="4" fontId="7" fillId="23" borderId="53" xfId="0" applyNumberFormat="1" applyFont="1" applyFill="1" applyBorder="1"/>
    <xf numFmtId="3" fontId="7" fillId="23" borderId="31" xfId="0" applyNumberFormat="1" applyFont="1" applyFill="1" applyBorder="1"/>
    <xf numFmtId="3" fontId="7" fillId="23" borderId="32" xfId="0" applyNumberFormat="1" applyFont="1" applyFill="1" applyBorder="1"/>
    <xf numFmtId="3" fontId="7" fillId="23" borderId="46" xfId="0" applyNumberFormat="1" applyFont="1" applyFill="1" applyBorder="1"/>
    <xf numFmtId="3" fontId="11" fillId="0" borderId="77" xfId="0" applyNumberFormat="1" applyFont="1" applyBorder="1"/>
    <xf numFmtId="3" fontId="11" fillId="0" borderId="5" xfId="0" applyNumberFormat="1" applyFont="1" applyBorder="1"/>
    <xf numFmtId="3" fontId="11" fillId="0" borderId="68" xfId="0" applyNumberFormat="1" applyFont="1" applyBorder="1"/>
    <xf numFmtId="3" fontId="7" fillId="23" borderId="53" xfId="0" applyNumberFormat="1" applyFont="1" applyFill="1" applyBorder="1"/>
    <xf numFmtId="0" fontId="7" fillId="13" borderId="43" xfId="0" applyFont="1" applyFill="1" applyBorder="1" applyAlignment="1">
      <alignment horizontal="center"/>
    </xf>
    <xf numFmtId="0" fontId="7" fillId="13" borderId="44" xfId="0" applyFont="1" applyFill="1" applyBorder="1" applyAlignment="1">
      <alignment horizontal="center"/>
    </xf>
    <xf numFmtId="0" fontId="2" fillId="15" borderId="10" xfId="0" applyFont="1" applyFill="1" applyBorder="1"/>
    <xf numFmtId="3" fontId="2" fillId="15" borderId="10" xfId="0" applyNumberFormat="1" applyFont="1" applyFill="1" applyBorder="1"/>
    <xf numFmtId="4" fontId="2" fillId="15" borderId="3" xfId="0" applyNumberFormat="1" applyFont="1" applyFill="1" applyBorder="1"/>
    <xf numFmtId="3" fontId="7" fillId="16" borderId="44" xfId="0" applyNumberFormat="1" applyFont="1" applyFill="1" applyBorder="1" applyAlignment="1">
      <alignment horizontal="center"/>
    </xf>
    <xf numFmtId="3" fontId="7" fillId="12" borderId="19" xfId="0" applyNumberFormat="1" applyFont="1" applyFill="1" applyBorder="1" applyAlignment="1">
      <alignment horizontal="center"/>
    </xf>
    <xf numFmtId="0" fontId="7" fillId="0" borderId="37" xfId="0" applyFont="1" applyBorder="1" applyAlignment="1">
      <alignment horizontal="center" wrapText="1"/>
    </xf>
    <xf numFmtId="0" fontId="7" fillId="0" borderId="71" xfId="0" applyFont="1" applyBorder="1" applyAlignment="1">
      <alignment horizontal="center" wrapText="1"/>
    </xf>
    <xf numFmtId="0" fontId="7" fillId="0" borderId="41" xfId="0" applyFont="1" applyBorder="1" applyAlignment="1">
      <alignment horizontal="center" wrapText="1"/>
    </xf>
    <xf numFmtId="3" fontId="7" fillId="0" borderId="71" xfId="0" applyNumberFormat="1" applyFont="1" applyBorder="1" applyAlignment="1">
      <alignment horizontal="center"/>
    </xf>
    <xf numFmtId="3" fontId="7" fillId="0" borderId="37" xfId="0" applyNumberFormat="1" applyFont="1" applyBorder="1" applyAlignment="1">
      <alignment horizontal="center"/>
    </xf>
    <xf numFmtId="3" fontId="7" fillId="0" borderId="41" xfId="0" applyNumberFormat="1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71" xfId="0" applyFont="1" applyBorder="1" applyAlignment="1">
      <alignment horizontal="center"/>
    </xf>
    <xf numFmtId="0" fontId="13" fillId="0" borderId="41" xfId="0" applyFont="1" applyBorder="1" applyAlignment="1">
      <alignment horizontal="center"/>
    </xf>
    <xf numFmtId="0" fontId="11" fillId="0" borderId="36" xfId="0" applyFont="1" applyBorder="1" applyAlignment="1">
      <alignment horizontal="center" wrapText="1"/>
    </xf>
    <xf numFmtId="0" fontId="11" fillId="0" borderId="25" xfId="0" applyFont="1" applyBorder="1" applyAlignment="1">
      <alignment horizontal="center" wrapText="1"/>
    </xf>
    <xf numFmtId="0" fontId="11" fillId="0" borderId="26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77" xfId="0" applyFont="1" applyBorder="1" applyAlignment="1">
      <alignment horizontal="center" wrapText="1"/>
    </xf>
    <xf numFmtId="4" fontId="2" fillId="22" borderId="25" xfId="0" applyNumberFormat="1" applyFont="1" applyFill="1" applyBorder="1" applyAlignment="1">
      <alignment horizontal="center" vertical="center" wrapText="1"/>
    </xf>
    <xf numFmtId="4" fontId="34" fillId="22" borderId="20" xfId="0" applyNumberFormat="1" applyFont="1" applyFill="1" applyBorder="1" applyAlignment="1">
      <alignment horizontal="center" wrapText="1"/>
    </xf>
    <xf numFmtId="4" fontId="2" fillId="0" borderId="26" xfId="0" applyNumberFormat="1" applyFont="1" applyBorder="1" applyAlignment="1">
      <alignment horizontal="center" vertical="center" wrapText="1"/>
    </xf>
    <xf numFmtId="4" fontId="34" fillId="0" borderId="40" xfId="0" applyNumberFormat="1" applyFont="1" applyBorder="1" applyAlignment="1">
      <alignment horizontal="center" wrapText="1"/>
    </xf>
    <xf numFmtId="3" fontId="2" fillId="0" borderId="28" xfId="0" applyNumberFormat="1" applyFont="1" applyBorder="1" applyAlignment="1">
      <alignment horizontal="center" vertical="center" wrapText="1"/>
    </xf>
    <xf numFmtId="3" fontId="2" fillId="0" borderId="59" xfId="0" applyNumberFormat="1" applyFont="1" applyBorder="1" applyAlignment="1">
      <alignment horizontal="center" vertical="center" wrapText="1"/>
    </xf>
    <xf numFmtId="4" fontId="11" fillId="0" borderId="25" xfId="0" applyNumberFormat="1" applyFont="1" applyBorder="1" applyAlignment="1">
      <alignment horizontal="center" vertical="center" wrapText="1"/>
    </xf>
    <xf numFmtId="4" fontId="0" fillId="0" borderId="20" xfId="0" applyNumberFormat="1" applyBorder="1" applyAlignment="1">
      <alignment horizontal="center" wrapText="1"/>
    </xf>
    <xf numFmtId="4" fontId="11" fillId="0" borderId="25" xfId="0" applyNumberFormat="1" applyFont="1" applyBorder="1" applyAlignment="1">
      <alignment horizontal="center" wrapText="1"/>
    </xf>
    <xf numFmtId="4" fontId="11" fillId="0" borderId="26" xfId="0" applyNumberFormat="1" applyFont="1" applyBorder="1" applyAlignment="1">
      <alignment horizontal="center" wrapText="1"/>
    </xf>
    <xf numFmtId="4" fontId="0" fillId="0" borderId="40" xfId="0" applyNumberFormat="1" applyBorder="1" applyAlignment="1">
      <alignment horizontal="center" wrapText="1"/>
    </xf>
    <xf numFmtId="3" fontId="11" fillId="0" borderId="16" xfId="0" applyNumberFormat="1" applyFont="1" applyBorder="1" applyAlignment="1">
      <alignment horizontal="center" vertical="center" wrapText="1"/>
    </xf>
    <xf numFmtId="3" fontId="11" fillId="0" borderId="72" xfId="0" applyNumberFormat="1" applyFont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48" xfId="0" applyFont="1" applyFill="1" applyBorder="1" applyAlignment="1">
      <alignment horizontal="center"/>
    </xf>
    <xf numFmtId="0" fontId="7" fillId="22" borderId="28" xfId="0" applyFont="1" applyFill="1" applyBorder="1" applyAlignment="1">
      <alignment horizontal="center"/>
    </xf>
    <xf numFmtId="0" fontId="7" fillId="22" borderId="16" xfId="0" applyFont="1" applyFill="1" applyBorder="1" applyAlignment="1">
      <alignment horizontal="center"/>
    </xf>
    <xf numFmtId="0" fontId="7" fillId="22" borderId="1" xfId="0" applyFont="1" applyFill="1" applyBorder="1" applyAlignment="1">
      <alignment horizontal="center"/>
    </xf>
    <xf numFmtId="0" fontId="7" fillId="22" borderId="27" xfId="0" applyFont="1" applyFill="1" applyBorder="1" applyAlignment="1">
      <alignment horizontal="center"/>
    </xf>
    <xf numFmtId="0" fontId="7" fillId="23" borderId="11" xfId="0" applyFont="1" applyFill="1" applyBorder="1" applyAlignment="1">
      <alignment horizontal="center"/>
    </xf>
    <xf numFmtId="0" fontId="7" fillId="23" borderId="1" xfId="0" applyFont="1" applyFill="1" applyBorder="1" applyAlignment="1">
      <alignment horizontal="center"/>
    </xf>
    <xf numFmtId="0" fontId="7" fillId="23" borderId="27" xfId="0" applyFont="1" applyFill="1" applyBorder="1" applyAlignment="1">
      <alignment horizontal="center"/>
    </xf>
    <xf numFmtId="0" fontId="23" fillId="23" borderId="71" xfId="0" applyFont="1" applyFill="1" applyBorder="1" applyAlignment="1">
      <alignment horizontal="center"/>
    </xf>
    <xf numFmtId="0" fontId="23" fillId="23" borderId="41" xfId="0" applyFont="1" applyFill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7" fillId="0" borderId="76" xfId="0" applyFont="1" applyBorder="1" applyAlignment="1">
      <alignment horizontal="center"/>
    </xf>
    <xf numFmtId="0" fontId="7" fillId="0" borderId="64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7" fillId="0" borderId="77" xfId="0" applyFont="1" applyBorder="1" applyAlignment="1">
      <alignment horizontal="center" wrapText="1"/>
    </xf>
    <xf numFmtId="0" fontId="7" fillId="0" borderId="36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3" fontId="11" fillId="0" borderId="36" xfId="0" applyNumberFormat="1" applyFont="1" applyBorder="1" applyAlignment="1">
      <alignment horizontal="center" vertical="center" wrapText="1"/>
    </xf>
    <xf numFmtId="3" fontId="11" fillId="0" borderId="24" xfId="0" applyNumberFormat="1" applyFont="1" applyBorder="1" applyAlignment="1">
      <alignment horizontal="center" vertical="center" wrapText="1"/>
    </xf>
    <xf numFmtId="3" fontId="11" fillId="0" borderId="25" xfId="0" applyNumberFormat="1" applyFont="1" applyBorder="1" applyAlignment="1">
      <alignment horizontal="center" vertical="center" wrapText="1"/>
    </xf>
    <xf numFmtId="3" fontId="11" fillId="0" borderId="20" xfId="0" applyNumberFormat="1" applyFont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center" vertical="center" wrapText="1"/>
    </xf>
    <xf numFmtId="4" fontId="34" fillId="0" borderId="20" xfId="0" applyNumberFormat="1" applyFont="1" applyBorder="1" applyAlignment="1">
      <alignment horizontal="center" wrapText="1"/>
    </xf>
    <xf numFmtId="3" fontId="11" fillId="0" borderId="28" xfId="0" applyNumberFormat="1" applyFont="1" applyBorder="1" applyAlignment="1">
      <alignment horizontal="center" vertical="center" wrapText="1"/>
    </xf>
    <xf numFmtId="3" fontId="11" fillId="0" borderId="5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58" xfId="0" applyFont="1" applyBorder="1" applyAlignment="1">
      <alignment horizontal="center" wrapText="1"/>
    </xf>
    <xf numFmtId="0" fontId="7" fillId="0" borderId="75" xfId="0" applyFont="1" applyBorder="1" applyAlignment="1">
      <alignment horizontal="center" wrapText="1"/>
    </xf>
    <xf numFmtId="0" fontId="7" fillId="0" borderId="69" xfId="0" applyFont="1" applyBorder="1" applyAlignment="1">
      <alignment horizontal="center" wrapText="1"/>
    </xf>
    <xf numFmtId="0" fontId="11" fillId="0" borderId="37" xfId="0" applyFont="1" applyBorder="1" applyAlignment="1">
      <alignment horizontal="center" wrapText="1"/>
    </xf>
    <xf numFmtId="0" fontId="11" fillId="0" borderId="71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0" fontId="11" fillId="0" borderId="51" xfId="0" applyFont="1" applyBorder="1" applyAlignment="1">
      <alignment horizontal="center"/>
    </xf>
    <xf numFmtId="0" fontId="11" fillId="0" borderId="64" xfId="0" applyFont="1" applyBorder="1" applyAlignment="1">
      <alignment horizontal="center"/>
    </xf>
    <xf numFmtId="4" fontId="11" fillId="0" borderId="36" xfId="0" applyNumberFormat="1" applyFont="1" applyBorder="1" applyAlignment="1">
      <alignment horizontal="center" vertical="center" wrapText="1"/>
    </xf>
    <xf numFmtId="4" fontId="11" fillId="0" borderId="24" xfId="0" applyNumberFormat="1" applyFont="1" applyBorder="1" applyAlignment="1">
      <alignment horizontal="center" vertical="center" wrapText="1"/>
    </xf>
    <xf numFmtId="4" fontId="11" fillId="0" borderId="20" xfId="0" applyNumberFormat="1" applyFont="1" applyBorder="1" applyAlignment="1">
      <alignment horizontal="center" vertical="center" wrapText="1"/>
    </xf>
    <xf numFmtId="4" fontId="11" fillId="0" borderId="25" xfId="0" applyNumberFormat="1" applyFont="1" applyBorder="1" applyAlignment="1">
      <alignment horizontal="center"/>
    </xf>
    <xf numFmtId="4" fontId="11" fillId="0" borderId="20" xfId="0" applyNumberFormat="1" applyFont="1" applyBorder="1" applyAlignment="1">
      <alignment horizontal="center"/>
    </xf>
    <xf numFmtId="4" fontId="11" fillId="0" borderId="26" xfId="0" applyNumberFormat="1" applyFont="1" applyBorder="1" applyAlignment="1">
      <alignment horizontal="center"/>
    </xf>
    <xf numFmtId="4" fontId="11" fillId="0" borderId="40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4" fontId="7" fillId="23" borderId="58" xfId="0" applyNumberFormat="1" applyFont="1" applyFill="1" applyBorder="1" applyAlignment="1">
      <alignment horizontal="center"/>
    </xf>
    <xf numFmtId="4" fontId="7" fillId="23" borderId="75" xfId="0" applyNumberFormat="1" applyFont="1" applyFill="1" applyBorder="1" applyAlignment="1">
      <alignment horizontal="center"/>
    </xf>
    <xf numFmtId="4" fontId="7" fillId="23" borderId="69" xfId="0" applyNumberFormat="1" applyFont="1" applyFill="1" applyBorder="1" applyAlignment="1">
      <alignment horizontal="center"/>
    </xf>
    <xf numFmtId="0" fontId="23" fillId="23" borderId="37" xfId="0" applyFont="1" applyFill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71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7" fillId="0" borderId="75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71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3" fontId="7" fillId="0" borderId="37" xfId="0" applyNumberFormat="1" applyFont="1" applyBorder="1" applyAlignment="1">
      <alignment horizontal="center" wrapText="1"/>
    </xf>
  </cellXfs>
  <cellStyles count="3">
    <cellStyle name="Normální" xfId="0" builtinId="0"/>
    <cellStyle name="Normální 2" xfId="2" xr:uid="{00000000-0005-0000-0000-000001000000}"/>
    <cellStyle name="normální_OIII.TURN.e" xfId="1" xr:uid="{00000000-0005-0000-0000-000002000000}"/>
  </cellStyles>
  <dxfs count="0"/>
  <tableStyles count="0" defaultTableStyle="TableStyleMedium2" defaultPivotStyle="PivotStyleLight16"/>
  <colors>
    <mruColors>
      <color rgb="FFCC99FF"/>
      <color rgb="FFFFFF99"/>
      <color rgb="FFCCFFCC"/>
      <color rgb="FFFF66CC"/>
      <color rgb="FFFF6699"/>
      <color rgb="FFC0C0C0"/>
      <color rgb="FFFF9900"/>
      <color rgb="FF000000"/>
      <color rgb="FF99FF66"/>
      <color rgb="FFC4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12"/>
  <sheetViews>
    <sheetView zoomScaleNormal="100" workbookViewId="0">
      <pane xSplit="7" ySplit="5" topLeftCell="H43" activePane="bottomRight" state="frozen"/>
      <selection activeCell="D108" sqref="D108"/>
      <selection pane="topRight" activeCell="D108" sqref="D108"/>
      <selection pane="bottomLeft" activeCell="D108" sqref="D108"/>
      <selection pane="bottomRight" activeCell="L51" sqref="L51"/>
    </sheetView>
  </sheetViews>
  <sheetFormatPr defaultColWidth="11.28515625" defaultRowHeight="24.75" customHeight="1" x14ac:dyDescent="0.2"/>
  <cols>
    <col min="1" max="1" width="7.140625" style="7" customWidth="1"/>
    <col min="2" max="2" width="8.7109375" style="1" bestFit="1" customWidth="1"/>
    <col min="3" max="3" width="7.140625" style="7" customWidth="1"/>
    <col min="4" max="4" width="35.7109375" style="1" bestFit="1" customWidth="1"/>
    <col min="5" max="5" width="5.140625" style="1" customWidth="1"/>
    <col min="6" max="6" width="37.5703125" style="1" bestFit="1" customWidth="1"/>
    <col min="7" max="7" width="7.42578125" style="66" bestFit="1" customWidth="1"/>
    <col min="8" max="37" width="6.5703125" style="1" customWidth="1"/>
    <col min="38" max="38" width="7.7109375" style="1" customWidth="1"/>
    <col min="39" max="63" width="8" style="1" customWidth="1"/>
    <col min="64" max="16384" width="11.28515625" style="1"/>
  </cols>
  <sheetData>
    <row r="1" spans="1:44" ht="24.75" customHeight="1" x14ac:dyDescent="0.3">
      <c r="A1" s="22" t="s">
        <v>615</v>
      </c>
      <c r="C1" s="1"/>
      <c r="E1" s="22"/>
      <c r="H1" s="66"/>
      <c r="I1" s="66"/>
      <c r="AD1" s="27"/>
      <c r="AG1" s="27"/>
      <c r="AH1" s="27"/>
      <c r="AI1" s="27"/>
      <c r="AJ1" s="27"/>
    </row>
    <row r="2" spans="1:44" ht="21" thickBot="1" x14ac:dyDescent="0.35">
      <c r="A2" s="71" t="s">
        <v>284</v>
      </c>
      <c r="C2" s="1"/>
      <c r="E2" s="24"/>
      <c r="F2" s="347" t="s">
        <v>416</v>
      </c>
      <c r="H2" s="311" t="s">
        <v>630</v>
      </c>
      <c r="AD2" s="27"/>
      <c r="AG2" s="27"/>
      <c r="AH2" s="27"/>
      <c r="AI2" s="27"/>
      <c r="AJ2" s="27"/>
    </row>
    <row r="3" spans="1:44" ht="16.5" thickBot="1" x14ac:dyDescent="0.3">
      <c r="A3" s="42"/>
      <c r="C3" s="1"/>
      <c r="E3" s="12"/>
      <c r="F3" s="3" t="s">
        <v>362</v>
      </c>
      <c r="H3" s="761" t="s">
        <v>449</v>
      </c>
      <c r="I3" s="762"/>
      <c r="J3" s="762"/>
      <c r="K3" s="762"/>
      <c r="L3" s="762"/>
      <c r="M3" s="762"/>
      <c r="N3" s="762"/>
      <c r="O3" s="762"/>
      <c r="P3" s="762"/>
      <c r="Q3" s="762"/>
      <c r="R3" s="762"/>
      <c r="S3" s="763"/>
      <c r="AD3" s="27"/>
      <c r="AG3" s="27"/>
      <c r="AH3" s="27"/>
      <c r="AI3" s="27"/>
      <c r="AJ3" s="27"/>
    </row>
    <row r="4" spans="1:44" ht="24" thickBot="1" x14ac:dyDescent="0.3">
      <c r="A4" s="23" t="s">
        <v>239</v>
      </c>
      <c r="C4" s="1"/>
      <c r="E4" s="2"/>
      <c r="F4" s="200" t="s">
        <v>377</v>
      </c>
      <c r="H4" s="761" t="s">
        <v>293</v>
      </c>
      <c r="I4" s="762"/>
      <c r="J4" s="763"/>
      <c r="K4" s="761" t="s">
        <v>441</v>
      </c>
      <c r="L4" s="762"/>
      <c r="M4" s="763"/>
      <c r="N4" s="761" t="s">
        <v>295</v>
      </c>
      <c r="O4" s="762"/>
      <c r="P4" s="763"/>
      <c r="Q4" s="761" t="s">
        <v>448</v>
      </c>
      <c r="R4" s="762"/>
      <c r="S4" s="763"/>
      <c r="T4" s="761" t="s">
        <v>287</v>
      </c>
      <c r="U4" s="762"/>
      <c r="V4" s="763"/>
      <c r="W4" s="761" t="s">
        <v>288</v>
      </c>
      <c r="X4" s="762"/>
      <c r="Y4" s="763"/>
      <c r="Z4" s="761" t="s">
        <v>289</v>
      </c>
      <c r="AA4" s="762"/>
      <c r="AB4" s="763"/>
      <c r="AC4" s="761" t="s">
        <v>290</v>
      </c>
      <c r="AD4" s="762"/>
      <c r="AE4" s="763"/>
      <c r="AF4" s="761" t="s">
        <v>291</v>
      </c>
      <c r="AG4" s="762"/>
      <c r="AH4" s="763"/>
      <c r="AI4" s="761" t="s">
        <v>292</v>
      </c>
      <c r="AJ4" s="762"/>
      <c r="AK4" s="763"/>
    </row>
    <row r="5" spans="1:44" ht="23.25" thickBot="1" x14ac:dyDescent="0.25">
      <c r="A5" s="102" t="s">
        <v>578</v>
      </c>
      <c r="B5" s="102" t="s">
        <v>579</v>
      </c>
      <c r="C5" s="102" t="s">
        <v>313</v>
      </c>
      <c r="D5" s="447" t="s">
        <v>594</v>
      </c>
      <c r="E5" s="4" t="s">
        <v>0</v>
      </c>
      <c r="F5" s="76" t="s">
        <v>1</v>
      </c>
      <c r="G5" s="226" t="s">
        <v>2</v>
      </c>
      <c r="H5" s="86" t="s">
        <v>228</v>
      </c>
      <c r="I5" s="87" t="s">
        <v>229</v>
      </c>
      <c r="J5" s="88" t="s">
        <v>230</v>
      </c>
      <c r="K5" s="86" t="s">
        <v>228</v>
      </c>
      <c r="L5" s="87" t="s">
        <v>229</v>
      </c>
      <c r="M5" s="88" t="s">
        <v>230</v>
      </c>
      <c r="N5" s="86" t="s">
        <v>228</v>
      </c>
      <c r="O5" s="87" t="s">
        <v>229</v>
      </c>
      <c r="P5" s="88" t="s">
        <v>230</v>
      </c>
      <c r="Q5" s="86" t="s">
        <v>228</v>
      </c>
      <c r="R5" s="87" t="s">
        <v>229</v>
      </c>
      <c r="S5" s="88" t="s">
        <v>230</v>
      </c>
      <c r="T5" s="86" t="s">
        <v>265</v>
      </c>
      <c r="U5" s="87" t="s">
        <v>268</v>
      </c>
      <c r="V5" s="88" t="s">
        <v>266</v>
      </c>
      <c r="W5" s="86" t="s">
        <v>265</v>
      </c>
      <c r="X5" s="87" t="s">
        <v>268</v>
      </c>
      <c r="Y5" s="88" t="s">
        <v>266</v>
      </c>
      <c r="Z5" s="86" t="s">
        <v>265</v>
      </c>
      <c r="AA5" s="87" t="s">
        <v>268</v>
      </c>
      <c r="AB5" s="88" t="s">
        <v>266</v>
      </c>
      <c r="AC5" s="86" t="s">
        <v>260</v>
      </c>
      <c r="AD5" s="87" t="s">
        <v>261</v>
      </c>
      <c r="AE5" s="88" t="s">
        <v>267</v>
      </c>
      <c r="AF5" s="96" t="s">
        <v>260</v>
      </c>
      <c r="AG5" s="97" t="s">
        <v>261</v>
      </c>
      <c r="AH5" s="98" t="s">
        <v>267</v>
      </c>
      <c r="AI5" s="96" t="s">
        <v>260</v>
      </c>
      <c r="AJ5" s="97" t="s">
        <v>261</v>
      </c>
      <c r="AK5" s="98" t="s">
        <v>267</v>
      </c>
      <c r="AM5" s="32"/>
      <c r="AN5" s="32"/>
      <c r="AO5" s="32"/>
      <c r="AP5" s="32"/>
      <c r="AQ5" s="32"/>
      <c r="AR5" s="32"/>
    </row>
    <row r="6" spans="1:44" ht="20.100000000000001" customHeight="1" x14ac:dyDescent="0.2">
      <c r="A6" s="85">
        <v>2</v>
      </c>
      <c r="B6" s="10">
        <v>600079465</v>
      </c>
      <c r="C6" s="85">
        <v>2415</v>
      </c>
      <c r="D6" s="301" t="s">
        <v>233</v>
      </c>
      <c r="E6" s="245">
        <v>3141</v>
      </c>
      <c r="F6" s="144" t="s">
        <v>233</v>
      </c>
      <c r="G6" s="405">
        <v>90</v>
      </c>
      <c r="H6" s="13">
        <v>79</v>
      </c>
      <c r="I6" s="11"/>
      <c r="J6" s="60"/>
      <c r="K6" s="13"/>
      <c r="L6" s="11"/>
      <c r="M6" s="60"/>
      <c r="N6" s="13"/>
      <c r="O6" s="11"/>
      <c r="P6" s="60"/>
      <c r="Q6" s="13">
        <f t="shared" ref="Q6:Q37" si="0">H6+K6+N6</f>
        <v>79</v>
      </c>
      <c r="R6" s="11">
        <f t="shared" ref="R6:R37" si="1">I6+L6+O6</f>
        <v>0</v>
      </c>
      <c r="S6" s="60">
        <f t="shared" ref="S6:S37" si="2">J6+M6+P6</f>
        <v>0</v>
      </c>
      <c r="T6" s="90">
        <f>VLOOKUP(H6,SJMS_normativy!$A$3:$B$334,2,0)</f>
        <v>36.516815999999999</v>
      </c>
      <c r="U6" s="17">
        <f>IF(I6=0,0,VLOOKUP(SUM(I6+J6),SJZS_normativy!$A$4:$C$1075,2,0))</f>
        <v>0</v>
      </c>
      <c r="V6" s="91">
        <f>IF(J6=0,0,VLOOKUP(SUM(I6+J6),SJZS_normativy!$A$4:$C$1075,2,0))</f>
        <v>0</v>
      </c>
      <c r="W6" s="90">
        <f>VLOOKUP(K6,SJMS_normativy!$A$3:$B$334,2,0)/0.6</f>
        <v>0</v>
      </c>
      <c r="X6" s="17">
        <f>IF(L6=0,0,VLOOKUP(SUM(L6+M6),SJZS_normativy!$A$4:$C$1075,2,0))/0.6</f>
        <v>0</v>
      </c>
      <c r="Y6" s="91">
        <f>IF(M6=0,0,VLOOKUP(SUM(L6+M6),SJZS_normativy!$A$4:$C$1075,2,0))/0.6</f>
        <v>0</v>
      </c>
      <c r="Z6" s="90">
        <f>VLOOKUP(N6,SJMS_normativy!$A$3:$B$334,2,0)/0.4</f>
        <v>0</v>
      </c>
      <c r="AA6" s="17">
        <f>IF(O6=0,0,VLOOKUP(SUM(O6+P6),SJZS_normativy!$A$4:$C$1075,2,0))/0.4</f>
        <v>0</v>
      </c>
      <c r="AB6" s="91">
        <f>IF(P6=0,0,VLOOKUP(SUM(O6+P6),SJZS_normativy!$A$4:$C$1075,2,0))/0.4</f>
        <v>0</v>
      </c>
      <c r="AC6" s="94">
        <f>SJMS_normativy!$I$5</f>
        <v>58</v>
      </c>
      <c r="AD6" s="44">
        <f>SJZS_normativy!$I$5</f>
        <v>58</v>
      </c>
      <c r="AE6" s="95">
        <f>SJZS_normativy!$I$5</f>
        <v>58</v>
      </c>
      <c r="AF6" s="94">
        <f>SJMS_normativy!$J$5</f>
        <v>38</v>
      </c>
      <c r="AG6" s="44">
        <f>SJZS_normativy!$J$5</f>
        <v>38</v>
      </c>
      <c r="AH6" s="95">
        <f>SJZS_normativy!$J$5</f>
        <v>38</v>
      </c>
      <c r="AI6" s="94">
        <f>SJMS_normativy!$K$5</f>
        <v>38</v>
      </c>
      <c r="AJ6" s="44">
        <f>SJZS_normativy!$K$5</f>
        <v>38</v>
      </c>
      <c r="AK6" s="95">
        <f>SJZS_normativy!$K$5</f>
        <v>38</v>
      </c>
      <c r="AM6" s="31"/>
      <c r="AN6" s="31"/>
      <c r="AO6" s="31"/>
      <c r="AP6" s="31"/>
      <c r="AQ6" s="31"/>
      <c r="AR6" s="31"/>
    </row>
    <row r="7" spans="1:44" ht="20.100000000000001" customHeight="1" x14ac:dyDescent="0.2">
      <c r="A7" s="85">
        <v>3</v>
      </c>
      <c r="B7" s="10">
        <v>600079066</v>
      </c>
      <c r="C7" s="85">
        <v>2442</v>
      </c>
      <c r="D7" s="5" t="s">
        <v>3</v>
      </c>
      <c r="E7" s="75">
        <v>3141</v>
      </c>
      <c r="F7" s="60" t="s">
        <v>3</v>
      </c>
      <c r="G7" s="405">
        <v>125</v>
      </c>
      <c r="H7" s="13">
        <v>112</v>
      </c>
      <c r="I7" s="11"/>
      <c r="J7" s="60"/>
      <c r="K7" s="13"/>
      <c r="L7" s="11"/>
      <c r="M7" s="60"/>
      <c r="N7" s="13"/>
      <c r="O7" s="11"/>
      <c r="P7" s="60"/>
      <c r="Q7" s="13">
        <f t="shared" si="0"/>
        <v>112</v>
      </c>
      <c r="R7" s="11">
        <f t="shared" si="1"/>
        <v>0</v>
      </c>
      <c r="S7" s="60">
        <f t="shared" si="2"/>
        <v>0</v>
      </c>
      <c r="T7" s="90">
        <f>VLOOKUP(H7,SJMS_normativy!$A$3:$B$334,2,0)</f>
        <v>40.367520000000006</v>
      </c>
      <c r="U7" s="17">
        <f>IF(I7=0,0,VLOOKUP(SUM(I7+J7),SJZS_normativy!$A$4:$C$1075,2,0))</f>
        <v>0</v>
      </c>
      <c r="V7" s="91">
        <f>IF(J7=0,0,VLOOKUP(SUM(I7+J7),SJZS_normativy!$A$4:$C$1075,2,0))</f>
        <v>0</v>
      </c>
      <c r="W7" s="90">
        <f>VLOOKUP(K7,SJMS_normativy!$A$3:$B$334,2,0)/0.6</f>
        <v>0</v>
      </c>
      <c r="X7" s="17">
        <f>IF(L7=0,0,VLOOKUP(SUM(L7+M7),SJZS_normativy!$A$4:$C$1075,2,0))/0.6</f>
        <v>0</v>
      </c>
      <c r="Y7" s="91">
        <f>IF(M7=0,0,VLOOKUP(SUM(L7+M7),SJZS_normativy!$A$4:$C$1075,2,0))/0.6</f>
        <v>0</v>
      </c>
      <c r="Z7" s="90">
        <f>VLOOKUP(N7,SJMS_normativy!$A$3:$B$334,2,0)/0.4</f>
        <v>0</v>
      </c>
      <c r="AA7" s="17">
        <f>IF(O7=0,0,VLOOKUP(SUM(O7+P7),SJZS_normativy!$A$4:$C$1075,2,0))/0.4</f>
        <v>0</v>
      </c>
      <c r="AB7" s="91">
        <f>IF(P7=0,0,VLOOKUP(SUM(O7+P7),SJZS_normativy!$A$4:$C$1075,2,0))/0.4</f>
        <v>0</v>
      </c>
      <c r="AC7" s="94">
        <f>SJMS_normativy!$I$5</f>
        <v>58</v>
      </c>
      <c r="AD7" s="44">
        <f>SJZS_normativy!$I$5</f>
        <v>58</v>
      </c>
      <c r="AE7" s="95">
        <f>SJZS_normativy!$I$5</f>
        <v>58</v>
      </c>
      <c r="AF7" s="94">
        <f>SJMS_normativy!$J$5</f>
        <v>38</v>
      </c>
      <c r="AG7" s="44">
        <f>SJZS_normativy!$J$5</f>
        <v>38</v>
      </c>
      <c r="AH7" s="95">
        <f>SJZS_normativy!$J$5</f>
        <v>38</v>
      </c>
      <c r="AI7" s="94">
        <f>SJMS_normativy!$K$5</f>
        <v>38</v>
      </c>
      <c r="AJ7" s="44">
        <f>SJZS_normativy!$K$5</f>
        <v>38</v>
      </c>
      <c r="AK7" s="95">
        <f>SJZS_normativy!$K$5</f>
        <v>38</v>
      </c>
      <c r="AM7" s="31"/>
      <c r="AN7" s="31"/>
      <c r="AO7" s="31"/>
      <c r="AP7" s="31"/>
      <c r="AQ7" s="31"/>
      <c r="AR7" s="31"/>
    </row>
    <row r="8" spans="1:44" ht="20.100000000000001" customHeight="1" x14ac:dyDescent="0.2">
      <c r="A8" s="85">
        <v>4</v>
      </c>
      <c r="B8" s="10">
        <v>600079074</v>
      </c>
      <c r="C8" s="85">
        <v>2437</v>
      </c>
      <c r="D8" s="5" t="s">
        <v>4</v>
      </c>
      <c r="E8" s="75">
        <v>3141</v>
      </c>
      <c r="F8" s="60" t="s">
        <v>4</v>
      </c>
      <c r="G8" s="405">
        <v>200</v>
      </c>
      <c r="H8" s="13">
        <v>160</v>
      </c>
      <c r="I8" s="11"/>
      <c r="J8" s="60"/>
      <c r="K8" s="13"/>
      <c r="L8" s="11"/>
      <c r="M8" s="60"/>
      <c r="N8" s="13"/>
      <c r="O8" s="11"/>
      <c r="P8" s="60"/>
      <c r="Q8" s="13">
        <f t="shared" si="0"/>
        <v>160</v>
      </c>
      <c r="R8" s="11">
        <f t="shared" si="1"/>
        <v>0</v>
      </c>
      <c r="S8" s="60">
        <f t="shared" si="2"/>
        <v>0</v>
      </c>
      <c r="T8" s="90">
        <f>VLOOKUP(H8,SJMS_normativy!$A$3:$B$334,2,0)</f>
        <v>42.431999999999995</v>
      </c>
      <c r="U8" s="17">
        <f>IF(I8=0,0,VLOOKUP(SUM(I8+J8),SJZS_normativy!$A$4:$C$1075,2,0))</f>
        <v>0</v>
      </c>
      <c r="V8" s="91">
        <f>IF(J8=0,0,VLOOKUP(SUM(I8+J8),SJZS_normativy!$A$4:$C$1075,2,0))</f>
        <v>0</v>
      </c>
      <c r="W8" s="90">
        <f>VLOOKUP(K8,SJMS_normativy!$A$3:$B$334,2,0)/0.6</f>
        <v>0</v>
      </c>
      <c r="X8" s="17">
        <f>IF(L8=0,0,VLOOKUP(SUM(L8+M8),SJZS_normativy!$A$4:$C$1075,2,0))/0.6</f>
        <v>0</v>
      </c>
      <c r="Y8" s="91">
        <f>IF(M8=0,0,VLOOKUP(SUM(L8+M8),SJZS_normativy!$A$4:$C$1075,2,0))/0.6</f>
        <v>0</v>
      </c>
      <c r="Z8" s="90">
        <f>VLOOKUP(N8,SJMS_normativy!$A$3:$B$334,2,0)/0.4</f>
        <v>0</v>
      </c>
      <c r="AA8" s="17">
        <f>IF(O8=0,0,VLOOKUP(SUM(O8+P8),SJZS_normativy!$A$4:$C$1075,2,0))/0.4</f>
        <v>0</v>
      </c>
      <c r="AB8" s="91">
        <f>IF(P8=0,0,VLOOKUP(SUM(O8+P8),SJZS_normativy!$A$4:$C$1075,2,0))/0.4</f>
        <v>0</v>
      </c>
      <c r="AC8" s="94">
        <f>SJMS_normativy!$I$5</f>
        <v>58</v>
      </c>
      <c r="AD8" s="44">
        <f>SJZS_normativy!$I$5</f>
        <v>58</v>
      </c>
      <c r="AE8" s="95">
        <f>SJZS_normativy!$I$5</f>
        <v>58</v>
      </c>
      <c r="AF8" s="94">
        <f>SJMS_normativy!$J$5</f>
        <v>38</v>
      </c>
      <c r="AG8" s="44">
        <f>SJZS_normativy!$J$5</f>
        <v>38</v>
      </c>
      <c r="AH8" s="95">
        <f>SJZS_normativy!$J$5</f>
        <v>38</v>
      </c>
      <c r="AI8" s="94">
        <f>SJMS_normativy!$K$5</f>
        <v>38</v>
      </c>
      <c r="AJ8" s="44">
        <f>SJZS_normativy!$K$5</f>
        <v>38</v>
      </c>
      <c r="AK8" s="95">
        <f>SJZS_normativy!$K$5</f>
        <v>38</v>
      </c>
      <c r="AM8" s="31"/>
      <c r="AN8" s="31"/>
      <c r="AO8" s="31"/>
      <c r="AP8" s="31"/>
      <c r="AQ8" s="31"/>
      <c r="AR8" s="31"/>
    </row>
    <row r="9" spans="1:44" ht="20.100000000000001" customHeight="1" x14ac:dyDescent="0.2">
      <c r="A9" s="85">
        <v>5</v>
      </c>
      <c r="B9" s="10">
        <v>600079554</v>
      </c>
      <c r="C9" s="85">
        <v>2411</v>
      </c>
      <c r="D9" s="5" t="s">
        <v>5</v>
      </c>
      <c r="E9" s="75">
        <v>3141</v>
      </c>
      <c r="F9" s="60" t="s">
        <v>5</v>
      </c>
      <c r="G9" s="405">
        <v>100</v>
      </c>
      <c r="H9" s="13">
        <v>89</v>
      </c>
      <c r="I9" s="11"/>
      <c r="J9" s="60"/>
      <c r="K9" s="13"/>
      <c r="L9" s="11"/>
      <c r="M9" s="60"/>
      <c r="N9" s="13"/>
      <c r="O9" s="11"/>
      <c r="P9" s="60"/>
      <c r="Q9" s="13">
        <f t="shared" si="0"/>
        <v>89</v>
      </c>
      <c r="R9" s="11">
        <f t="shared" si="1"/>
        <v>0</v>
      </c>
      <c r="S9" s="60">
        <f t="shared" si="2"/>
        <v>0</v>
      </c>
      <c r="T9" s="90">
        <f>VLOOKUP(H9,SJMS_normativy!$A$3:$B$334,2,0)</f>
        <v>37.894835999999998</v>
      </c>
      <c r="U9" s="17">
        <f>IF(I9=0,0,VLOOKUP(SUM(I9+J9),SJZS_normativy!$A$4:$C$1075,2,0))</f>
        <v>0</v>
      </c>
      <c r="V9" s="91">
        <f>IF(J9=0,0,VLOOKUP(SUM(I9+J9),SJZS_normativy!$A$4:$C$1075,2,0))</f>
        <v>0</v>
      </c>
      <c r="W9" s="90">
        <f>VLOOKUP(K9,SJMS_normativy!$A$3:$B$334,2,0)/0.6</f>
        <v>0</v>
      </c>
      <c r="X9" s="17">
        <f>IF(L9=0,0,VLOOKUP(SUM(L9+M9),SJZS_normativy!$A$4:$C$1075,2,0))/0.6</f>
        <v>0</v>
      </c>
      <c r="Y9" s="91">
        <f>IF(M9=0,0,VLOOKUP(SUM(L9+M9),SJZS_normativy!$A$4:$C$1075,2,0))/0.6</f>
        <v>0</v>
      </c>
      <c r="Z9" s="90">
        <f>VLOOKUP(N9,SJMS_normativy!$A$3:$B$334,2,0)/0.4</f>
        <v>0</v>
      </c>
      <c r="AA9" s="17">
        <f>IF(O9=0,0,VLOOKUP(SUM(O9+P9),SJZS_normativy!$A$4:$C$1075,2,0))/0.4</f>
        <v>0</v>
      </c>
      <c r="AB9" s="91">
        <f>IF(P9=0,0,VLOOKUP(SUM(O9+P9),SJZS_normativy!$A$4:$C$1075,2,0))/0.4</f>
        <v>0</v>
      </c>
      <c r="AC9" s="94">
        <f>SJMS_normativy!$I$5</f>
        <v>58</v>
      </c>
      <c r="AD9" s="44">
        <f>SJZS_normativy!$I$5</f>
        <v>58</v>
      </c>
      <c r="AE9" s="95">
        <f>SJZS_normativy!$I$5</f>
        <v>58</v>
      </c>
      <c r="AF9" s="94">
        <f>SJMS_normativy!$J$5</f>
        <v>38</v>
      </c>
      <c r="AG9" s="44">
        <f>SJZS_normativy!$J$5</f>
        <v>38</v>
      </c>
      <c r="AH9" s="95">
        <f>SJZS_normativy!$J$5</f>
        <v>38</v>
      </c>
      <c r="AI9" s="94">
        <f>SJMS_normativy!$K$5</f>
        <v>38</v>
      </c>
      <c r="AJ9" s="44">
        <f>SJZS_normativy!$K$5</f>
        <v>38</v>
      </c>
      <c r="AK9" s="95">
        <f>SJZS_normativy!$K$5</f>
        <v>38</v>
      </c>
      <c r="AM9" s="31"/>
      <c r="AN9" s="31"/>
      <c r="AO9" s="31"/>
      <c r="AP9" s="31"/>
      <c r="AQ9" s="31"/>
      <c r="AR9" s="31"/>
    </row>
    <row r="10" spans="1:44" ht="20.100000000000001" customHeight="1" x14ac:dyDescent="0.2">
      <c r="A10" s="85">
        <v>6</v>
      </c>
      <c r="B10" s="10">
        <v>600079520</v>
      </c>
      <c r="C10" s="85">
        <v>2407</v>
      </c>
      <c r="D10" s="5" t="s">
        <v>6</v>
      </c>
      <c r="E10" s="75">
        <v>3141</v>
      </c>
      <c r="F10" s="60" t="s">
        <v>6</v>
      </c>
      <c r="G10" s="405">
        <v>220</v>
      </c>
      <c r="H10" s="13">
        <v>188</v>
      </c>
      <c r="I10" s="11"/>
      <c r="J10" s="60"/>
      <c r="K10" s="13"/>
      <c r="L10" s="11"/>
      <c r="M10" s="60"/>
      <c r="N10" s="13"/>
      <c r="O10" s="11"/>
      <c r="P10" s="60"/>
      <c r="Q10" s="13">
        <f t="shared" si="0"/>
        <v>188</v>
      </c>
      <c r="R10" s="11">
        <f t="shared" si="1"/>
        <v>0</v>
      </c>
      <c r="S10" s="60">
        <f t="shared" si="2"/>
        <v>0</v>
      </c>
      <c r="T10" s="90">
        <f>VLOOKUP(H10,SJMS_normativy!$A$3:$B$334,2,0)</f>
        <v>42.617360406091379</v>
      </c>
      <c r="U10" s="17">
        <f>IF(I10=0,0,VLOOKUP(SUM(I10+J10),SJZS_normativy!$A$4:$C$1075,2,0))</f>
        <v>0</v>
      </c>
      <c r="V10" s="91">
        <f>IF(J10=0,0,VLOOKUP(SUM(I10+J10),SJZS_normativy!$A$4:$C$1075,2,0))</f>
        <v>0</v>
      </c>
      <c r="W10" s="90">
        <f>VLOOKUP(K10,SJMS_normativy!$A$3:$B$334,2,0)/0.6</f>
        <v>0</v>
      </c>
      <c r="X10" s="17">
        <f>IF(L10=0,0,VLOOKUP(SUM(L10+M10),SJZS_normativy!$A$4:$C$1075,2,0))/0.6</f>
        <v>0</v>
      </c>
      <c r="Y10" s="91">
        <f>IF(M10=0,0,VLOOKUP(SUM(L10+M10),SJZS_normativy!$A$4:$C$1075,2,0))/0.6</f>
        <v>0</v>
      </c>
      <c r="Z10" s="90">
        <f>VLOOKUP(N10,SJMS_normativy!$A$3:$B$334,2,0)/0.4</f>
        <v>0</v>
      </c>
      <c r="AA10" s="17">
        <f>IF(O10=0,0,VLOOKUP(SUM(O10+P10),SJZS_normativy!$A$4:$C$1075,2,0))/0.4</f>
        <v>0</v>
      </c>
      <c r="AB10" s="91">
        <f>IF(P10=0,0,VLOOKUP(SUM(O10+P10),SJZS_normativy!$A$4:$C$1075,2,0))/0.4</f>
        <v>0</v>
      </c>
      <c r="AC10" s="94">
        <f>SJMS_normativy!$I$5</f>
        <v>58</v>
      </c>
      <c r="AD10" s="44">
        <f>SJZS_normativy!$I$5</f>
        <v>58</v>
      </c>
      <c r="AE10" s="95">
        <f>SJZS_normativy!$I$5</f>
        <v>58</v>
      </c>
      <c r="AF10" s="94">
        <f>SJMS_normativy!$J$5</f>
        <v>38</v>
      </c>
      <c r="AG10" s="44">
        <f>SJZS_normativy!$J$5</f>
        <v>38</v>
      </c>
      <c r="AH10" s="95">
        <f>SJZS_normativy!$J$5</f>
        <v>38</v>
      </c>
      <c r="AI10" s="94">
        <f>SJMS_normativy!$K$5</f>
        <v>38</v>
      </c>
      <c r="AJ10" s="44">
        <f>SJZS_normativy!$K$5</f>
        <v>38</v>
      </c>
      <c r="AK10" s="95">
        <f>SJZS_normativy!$K$5</f>
        <v>38</v>
      </c>
      <c r="AM10" s="31"/>
      <c r="AN10" s="31"/>
      <c r="AO10" s="31"/>
      <c r="AP10" s="31"/>
      <c r="AQ10" s="31"/>
      <c r="AR10" s="31"/>
    </row>
    <row r="11" spans="1:44" ht="20.100000000000001" customHeight="1" x14ac:dyDescent="0.2">
      <c r="A11" s="85">
        <v>7</v>
      </c>
      <c r="B11" s="10">
        <v>600079082</v>
      </c>
      <c r="C11" s="85">
        <v>2422</v>
      </c>
      <c r="D11" s="5" t="s">
        <v>7</v>
      </c>
      <c r="E11" s="75">
        <v>3141</v>
      </c>
      <c r="F11" s="60" t="s">
        <v>7</v>
      </c>
      <c r="G11" s="405">
        <v>130</v>
      </c>
      <c r="H11" s="13">
        <v>111</v>
      </c>
      <c r="I11" s="11"/>
      <c r="J11" s="60"/>
      <c r="K11" s="13"/>
      <c r="L11" s="11"/>
      <c r="M11" s="60"/>
      <c r="N11" s="13"/>
      <c r="O11" s="11"/>
      <c r="P11" s="60"/>
      <c r="Q11" s="13">
        <f t="shared" si="0"/>
        <v>111</v>
      </c>
      <c r="R11" s="11">
        <f t="shared" si="1"/>
        <v>0</v>
      </c>
      <c r="S11" s="60">
        <f t="shared" si="2"/>
        <v>0</v>
      </c>
      <c r="T11" s="90">
        <f>VLOOKUP(H11,SJMS_normativy!$A$3:$B$334,2,0)</f>
        <v>40.280208000000002</v>
      </c>
      <c r="U11" s="17">
        <f>IF(I11=0,0,VLOOKUP(SUM(I11+J11),SJZS_normativy!$A$4:$C$1075,2,0))</f>
        <v>0</v>
      </c>
      <c r="V11" s="91">
        <f>IF(J11=0,0,VLOOKUP(SUM(I11+J11),SJZS_normativy!$A$4:$C$1075,2,0))</f>
        <v>0</v>
      </c>
      <c r="W11" s="90">
        <f>VLOOKUP(K11,SJMS_normativy!$A$3:$B$334,2,0)/0.6</f>
        <v>0</v>
      </c>
      <c r="X11" s="17">
        <f>IF(L11=0,0,VLOOKUP(SUM(L11+M11),SJZS_normativy!$A$4:$C$1075,2,0))/0.6</f>
        <v>0</v>
      </c>
      <c r="Y11" s="91">
        <f>IF(M11=0,0,VLOOKUP(SUM(L11+M11),SJZS_normativy!$A$4:$C$1075,2,0))/0.6</f>
        <v>0</v>
      </c>
      <c r="Z11" s="90">
        <f>VLOOKUP(N11,SJMS_normativy!$A$3:$B$334,2,0)/0.4</f>
        <v>0</v>
      </c>
      <c r="AA11" s="17">
        <f>IF(O11=0,0,VLOOKUP(SUM(O11+P11),SJZS_normativy!$A$4:$C$1075,2,0))/0.4</f>
        <v>0</v>
      </c>
      <c r="AB11" s="91">
        <f>IF(P11=0,0,VLOOKUP(SUM(O11+P11),SJZS_normativy!$A$4:$C$1075,2,0))/0.4</f>
        <v>0</v>
      </c>
      <c r="AC11" s="94">
        <f>SJMS_normativy!$I$5</f>
        <v>58</v>
      </c>
      <c r="AD11" s="44">
        <f>SJZS_normativy!$I$5</f>
        <v>58</v>
      </c>
      <c r="AE11" s="95">
        <f>SJZS_normativy!$I$5</f>
        <v>58</v>
      </c>
      <c r="AF11" s="94">
        <f>SJMS_normativy!$J$5</f>
        <v>38</v>
      </c>
      <c r="AG11" s="44">
        <f>SJZS_normativy!$J$5</f>
        <v>38</v>
      </c>
      <c r="AH11" s="95">
        <f>SJZS_normativy!$J$5</f>
        <v>38</v>
      </c>
      <c r="AI11" s="94">
        <f>SJMS_normativy!$K$5</f>
        <v>38</v>
      </c>
      <c r="AJ11" s="44">
        <f>SJZS_normativy!$K$5</f>
        <v>38</v>
      </c>
      <c r="AK11" s="95">
        <f>SJZS_normativy!$K$5</f>
        <v>38</v>
      </c>
      <c r="AM11" s="31"/>
      <c r="AN11" s="31"/>
      <c r="AO11" s="31"/>
      <c r="AP11" s="31"/>
      <c r="AQ11" s="31"/>
      <c r="AR11" s="31"/>
    </row>
    <row r="12" spans="1:44" ht="20.100000000000001" customHeight="1" x14ac:dyDescent="0.2">
      <c r="A12" s="85">
        <v>8</v>
      </c>
      <c r="B12" s="10">
        <v>600079091</v>
      </c>
      <c r="C12" s="85">
        <v>2427</v>
      </c>
      <c r="D12" s="5" t="s">
        <v>8</v>
      </c>
      <c r="E12" s="75">
        <v>3141</v>
      </c>
      <c r="F12" s="60" t="s">
        <v>381</v>
      </c>
      <c r="G12" s="405">
        <v>100</v>
      </c>
      <c r="H12" s="283"/>
      <c r="I12" s="11"/>
      <c r="J12" s="60"/>
      <c r="K12" s="13"/>
      <c r="L12" s="11"/>
      <c r="M12" s="60"/>
      <c r="N12" s="13">
        <v>67</v>
      </c>
      <c r="O12" s="11"/>
      <c r="P12" s="60"/>
      <c r="Q12" s="13">
        <f t="shared" si="0"/>
        <v>67</v>
      </c>
      <c r="R12" s="11">
        <f t="shared" si="1"/>
        <v>0</v>
      </c>
      <c r="S12" s="60">
        <f t="shared" si="2"/>
        <v>0</v>
      </c>
      <c r="T12" s="90">
        <f>VLOOKUP(H12,SJMS_normativy!$A$3:$B$334,2,0)</f>
        <v>0</v>
      </c>
      <c r="U12" s="17">
        <f>IF(I12=0,0,VLOOKUP(SUM(I12+J12),SJZS_normativy!$A$4:$C$1075,2,0))</f>
        <v>0</v>
      </c>
      <c r="V12" s="91">
        <f>IF(J12=0,0,VLOOKUP(SUM(I12+J12),SJZS_normativy!$A$4:$C$1075,2,0))</f>
        <v>0</v>
      </c>
      <c r="W12" s="90">
        <f>VLOOKUP(K12,SJMS_normativy!$A$3:$B$334,2,0)/0.6</f>
        <v>0</v>
      </c>
      <c r="X12" s="17">
        <f>IF(L12=0,0,VLOOKUP(SUM(L12+M12),SJZS_normativy!$A$4:$C$1075,2,0))/0.6</f>
        <v>0</v>
      </c>
      <c r="Y12" s="91">
        <f>IF(M12=0,0,VLOOKUP(SUM(L12+M12),SJZS_normativy!$A$4:$C$1075,2,0))/0.6</f>
        <v>0</v>
      </c>
      <c r="Z12" s="90">
        <f>VLOOKUP(N12,SJMS_normativy!$A$3:$B$334,2,0)/0.4</f>
        <v>86.552099999999982</v>
      </c>
      <c r="AA12" s="17">
        <f>IF(O12=0,0,VLOOKUP(SUM(O12+P12),SJZS_normativy!$A$4:$C$1075,2,0))/0.4</f>
        <v>0</v>
      </c>
      <c r="AB12" s="91">
        <f>IF(P12=0,0,VLOOKUP(SUM(O12+P12),SJZS_normativy!$A$4:$C$1075,2,0))/0.4</f>
        <v>0</v>
      </c>
      <c r="AC12" s="94">
        <f>SJMS_normativy!$I$5</f>
        <v>58</v>
      </c>
      <c r="AD12" s="44">
        <f>SJZS_normativy!$I$5</f>
        <v>58</v>
      </c>
      <c r="AE12" s="95">
        <f>SJZS_normativy!$I$5</f>
        <v>58</v>
      </c>
      <c r="AF12" s="94">
        <f>SJMS_normativy!$J$5</f>
        <v>38</v>
      </c>
      <c r="AG12" s="44">
        <f>SJZS_normativy!$J$5</f>
        <v>38</v>
      </c>
      <c r="AH12" s="95">
        <f>SJZS_normativy!$J$5</f>
        <v>38</v>
      </c>
      <c r="AI12" s="94">
        <f>SJMS_normativy!$K$5</f>
        <v>38</v>
      </c>
      <c r="AJ12" s="44">
        <f>SJZS_normativy!$K$5</f>
        <v>38</v>
      </c>
      <c r="AK12" s="95">
        <f>SJZS_normativy!$K$5</f>
        <v>38</v>
      </c>
      <c r="AM12" s="31"/>
      <c r="AN12" s="31"/>
      <c r="AO12" s="31"/>
      <c r="AP12" s="31"/>
      <c r="AQ12" s="31"/>
      <c r="AR12" s="31"/>
    </row>
    <row r="13" spans="1:44" ht="20.100000000000001" customHeight="1" x14ac:dyDescent="0.2">
      <c r="A13" s="85">
        <v>9</v>
      </c>
      <c r="B13" s="10">
        <v>691002606</v>
      </c>
      <c r="C13" s="85">
        <v>2327</v>
      </c>
      <c r="D13" s="5" t="s">
        <v>458</v>
      </c>
      <c r="E13" s="75">
        <v>3141</v>
      </c>
      <c r="F13" s="60" t="s">
        <v>458</v>
      </c>
      <c r="G13" s="405">
        <v>140</v>
      </c>
      <c r="H13" s="283">
        <v>111</v>
      </c>
      <c r="I13" s="11"/>
      <c r="J13" s="60"/>
      <c r="K13" s="13"/>
      <c r="L13" s="11"/>
      <c r="M13" s="60"/>
      <c r="N13" s="13"/>
      <c r="O13" s="11"/>
      <c r="P13" s="60"/>
      <c r="Q13" s="13">
        <f t="shared" si="0"/>
        <v>111</v>
      </c>
      <c r="R13" s="11">
        <f t="shared" si="1"/>
        <v>0</v>
      </c>
      <c r="S13" s="60">
        <f t="shared" si="2"/>
        <v>0</v>
      </c>
      <c r="T13" s="90">
        <f>VLOOKUP(H13,SJMS_normativy!$A$3:$B$334,2,0)</f>
        <v>40.280208000000002</v>
      </c>
      <c r="U13" s="17">
        <f>IF(I13=0,0,VLOOKUP(SUM(I13+J13),SJZS_normativy!$A$4:$C$1075,2,0))</f>
        <v>0</v>
      </c>
      <c r="V13" s="91">
        <f>IF(J13=0,0,VLOOKUP(SUM(I13+J13),SJZS_normativy!$A$4:$C$1075,2,0))</f>
        <v>0</v>
      </c>
      <c r="W13" s="90">
        <f>VLOOKUP(K13,SJMS_normativy!$A$3:$B$334,2,0)/0.6</f>
        <v>0</v>
      </c>
      <c r="X13" s="17">
        <f>IF(L13=0,0,VLOOKUP(SUM(L13+M13),SJZS_normativy!$A$4:$C$1075,2,0))/0.6</f>
        <v>0</v>
      </c>
      <c r="Y13" s="91">
        <f>IF(M13=0,0,VLOOKUP(SUM(L13+M13),SJZS_normativy!$A$4:$C$1075,2,0))/0.6</f>
        <v>0</v>
      </c>
      <c r="Z13" s="90">
        <f>VLOOKUP(N13,SJMS_normativy!$A$3:$B$334,2,0)/0.4</f>
        <v>0</v>
      </c>
      <c r="AA13" s="17">
        <f>IF(O13=0,0,VLOOKUP(SUM(O13+P13),SJZS_normativy!$A$4:$C$1075,2,0))/0.4</f>
        <v>0</v>
      </c>
      <c r="AB13" s="91">
        <f>IF(P13=0,0,VLOOKUP(SUM(O13+P13),SJZS_normativy!$A$4:$C$1075,2,0))/0.4</f>
        <v>0</v>
      </c>
      <c r="AC13" s="94">
        <f>SJMS_normativy!$I$5</f>
        <v>58</v>
      </c>
      <c r="AD13" s="44">
        <f>SJZS_normativy!$I$5</f>
        <v>58</v>
      </c>
      <c r="AE13" s="95">
        <f>SJZS_normativy!$I$5</f>
        <v>58</v>
      </c>
      <c r="AF13" s="94">
        <f>SJMS_normativy!$J$5</f>
        <v>38</v>
      </c>
      <c r="AG13" s="44">
        <f>SJZS_normativy!$J$5</f>
        <v>38</v>
      </c>
      <c r="AH13" s="95">
        <f>SJZS_normativy!$J$5</f>
        <v>38</v>
      </c>
      <c r="AI13" s="94">
        <f>SJMS_normativy!$K$5</f>
        <v>38</v>
      </c>
      <c r="AJ13" s="44">
        <f>SJZS_normativy!$K$5</f>
        <v>38</v>
      </c>
      <c r="AK13" s="95">
        <f>SJZS_normativy!$K$5</f>
        <v>38</v>
      </c>
      <c r="AM13" s="31"/>
      <c r="AN13" s="31"/>
      <c r="AO13" s="31"/>
      <c r="AP13" s="31"/>
      <c r="AQ13" s="31"/>
      <c r="AR13" s="31"/>
    </row>
    <row r="14" spans="1:44" ht="20.100000000000001" customHeight="1" x14ac:dyDescent="0.2">
      <c r="A14" s="85">
        <v>10</v>
      </c>
      <c r="B14" s="10">
        <v>600079287</v>
      </c>
      <c r="C14" s="85">
        <v>2321</v>
      </c>
      <c r="D14" s="5" t="s">
        <v>495</v>
      </c>
      <c r="E14" s="75">
        <v>3141</v>
      </c>
      <c r="F14" s="60" t="s">
        <v>495</v>
      </c>
      <c r="G14" s="406">
        <v>134</v>
      </c>
      <c r="H14" s="13">
        <v>48</v>
      </c>
      <c r="I14" s="11"/>
      <c r="J14" s="60"/>
      <c r="K14" s="13"/>
      <c r="L14" s="11"/>
      <c r="M14" s="60"/>
      <c r="N14" s="13"/>
      <c r="O14" s="11"/>
      <c r="P14" s="60"/>
      <c r="Q14" s="13">
        <f t="shared" si="0"/>
        <v>48</v>
      </c>
      <c r="R14" s="11">
        <f t="shared" si="1"/>
        <v>0</v>
      </c>
      <c r="S14" s="60">
        <f t="shared" si="2"/>
        <v>0</v>
      </c>
      <c r="T14" s="90">
        <f>VLOOKUP(H14,SJMS_normativy!$A$3:$B$334,2,0)</f>
        <v>31.078175999999999</v>
      </c>
      <c r="U14" s="17">
        <f>IF(I14=0,0,VLOOKUP(SUM(I14+J14),SJZS_normativy!$A$4:$C$1075,2,0))</f>
        <v>0</v>
      </c>
      <c r="V14" s="91">
        <f>IF(J14=0,0,VLOOKUP(SUM(I14+J14),SJZS_normativy!$A$4:$C$1075,2,0))</f>
        <v>0</v>
      </c>
      <c r="W14" s="90">
        <f>VLOOKUP(K14,SJMS_normativy!$A$3:$B$334,2,0)/0.6</f>
        <v>0</v>
      </c>
      <c r="X14" s="17">
        <f>IF(L14=0,0,VLOOKUP(SUM(L14+M14),SJZS_normativy!$A$4:$C$1075,2,0))/0.6</f>
        <v>0</v>
      </c>
      <c r="Y14" s="91">
        <f>IF(M14=0,0,VLOOKUP(SUM(L14+M14),SJZS_normativy!$A$4:$C$1075,2,0))/0.6</f>
        <v>0</v>
      </c>
      <c r="Z14" s="90">
        <f>VLOOKUP(N14,SJMS_normativy!$A$3:$B$334,2,0)/0.4</f>
        <v>0</v>
      </c>
      <c r="AA14" s="17">
        <f>IF(O14=0,0,VLOOKUP(SUM(O14+P14),SJZS_normativy!$A$4:$C$1075,2,0))/0.4</f>
        <v>0</v>
      </c>
      <c r="AB14" s="91">
        <f>IF(P14=0,0,VLOOKUP(SUM(O14+P14),SJZS_normativy!$A$4:$C$1075,2,0))/0.4</f>
        <v>0</v>
      </c>
      <c r="AC14" s="94">
        <f>SJMS_normativy!$I$5</f>
        <v>58</v>
      </c>
      <c r="AD14" s="44">
        <f>SJZS_normativy!$I$5</f>
        <v>58</v>
      </c>
      <c r="AE14" s="95">
        <f>SJZS_normativy!$I$5</f>
        <v>58</v>
      </c>
      <c r="AF14" s="94">
        <f>SJMS_normativy!$J$5</f>
        <v>38</v>
      </c>
      <c r="AG14" s="44">
        <f>SJZS_normativy!$J$5</f>
        <v>38</v>
      </c>
      <c r="AH14" s="95">
        <f>SJZS_normativy!$J$5</f>
        <v>38</v>
      </c>
      <c r="AI14" s="94">
        <f>SJMS_normativy!$K$5</f>
        <v>38</v>
      </c>
      <c r="AJ14" s="44">
        <f>SJZS_normativy!$K$5</f>
        <v>38</v>
      </c>
      <c r="AK14" s="95">
        <f>SJZS_normativy!$K$5</f>
        <v>38</v>
      </c>
      <c r="AM14" s="31"/>
      <c r="AN14" s="31"/>
      <c r="AO14" s="31"/>
      <c r="AP14" s="31"/>
      <c r="AQ14" s="31"/>
      <c r="AR14" s="31"/>
    </row>
    <row r="15" spans="1:44" ht="20.100000000000001" customHeight="1" x14ac:dyDescent="0.2">
      <c r="A15" s="85">
        <v>10</v>
      </c>
      <c r="B15" s="10">
        <v>600079287</v>
      </c>
      <c r="C15" s="85">
        <v>2321</v>
      </c>
      <c r="D15" s="5" t="s">
        <v>495</v>
      </c>
      <c r="E15" s="75">
        <v>3141</v>
      </c>
      <c r="F15" s="187" t="s">
        <v>475</v>
      </c>
      <c r="G15" s="406">
        <v>134</v>
      </c>
      <c r="H15" s="13">
        <v>74</v>
      </c>
      <c r="I15" s="11"/>
      <c r="J15" s="60"/>
      <c r="K15" s="13"/>
      <c r="L15" s="11"/>
      <c r="M15" s="60"/>
      <c r="N15" s="13"/>
      <c r="O15" s="11"/>
      <c r="P15" s="60"/>
      <c r="Q15" s="13">
        <f t="shared" si="0"/>
        <v>74</v>
      </c>
      <c r="R15" s="11">
        <f t="shared" si="1"/>
        <v>0</v>
      </c>
      <c r="S15" s="60">
        <f t="shared" si="2"/>
        <v>0</v>
      </c>
      <c r="T15" s="90">
        <f>VLOOKUP(H15,SJMS_normativy!$A$3:$B$334,2,0)</f>
        <v>35.758955999999998</v>
      </c>
      <c r="U15" s="17">
        <f>IF(I15=0,0,VLOOKUP(SUM(I15+J15),SJZS_normativy!$A$4:$C$1075,2,0))</f>
        <v>0</v>
      </c>
      <c r="V15" s="91">
        <f>IF(J15=0,0,VLOOKUP(SUM(I15+J15),SJZS_normativy!$A$4:$C$1075,2,0))</f>
        <v>0</v>
      </c>
      <c r="W15" s="90">
        <f>VLOOKUP(K15,SJMS_normativy!$A$3:$B$334,2,0)/0.6</f>
        <v>0</v>
      </c>
      <c r="X15" s="17">
        <f>IF(L15=0,0,VLOOKUP(SUM(L15+M15),SJZS_normativy!$A$4:$C$1075,2,0))/0.6</f>
        <v>0</v>
      </c>
      <c r="Y15" s="91">
        <f>IF(M15=0,0,VLOOKUP(SUM(L15+M15),SJZS_normativy!$A$4:$C$1075,2,0))/0.6</f>
        <v>0</v>
      </c>
      <c r="Z15" s="90">
        <f>VLOOKUP(N15,SJMS_normativy!$A$3:$B$334,2,0)/0.4</f>
        <v>0</v>
      </c>
      <c r="AA15" s="17">
        <f>IF(O15=0,0,VLOOKUP(SUM(O15+P15),SJZS_normativy!$A$4:$C$1075,2,0))/0.4</f>
        <v>0</v>
      </c>
      <c r="AB15" s="91">
        <f>IF(P15=0,0,VLOOKUP(SUM(O15+P15),SJZS_normativy!$A$4:$C$1075,2,0))/0.4</f>
        <v>0</v>
      </c>
      <c r="AC15" s="94">
        <f>SJMS_normativy!$I$5</f>
        <v>58</v>
      </c>
      <c r="AD15" s="44">
        <f>SJZS_normativy!$I$5</f>
        <v>58</v>
      </c>
      <c r="AE15" s="95">
        <f>SJZS_normativy!$I$5</f>
        <v>58</v>
      </c>
      <c r="AF15" s="94">
        <f>SJMS_normativy!$J$5</f>
        <v>38</v>
      </c>
      <c r="AG15" s="44">
        <f>SJZS_normativy!$J$5</f>
        <v>38</v>
      </c>
      <c r="AH15" s="95">
        <f>SJZS_normativy!$J$5</f>
        <v>38</v>
      </c>
      <c r="AI15" s="94">
        <f>SJMS_normativy!$K$5</f>
        <v>38</v>
      </c>
      <c r="AJ15" s="44">
        <f>SJZS_normativy!$K$5</f>
        <v>38</v>
      </c>
      <c r="AK15" s="95">
        <f>SJZS_normativy!$K$5</f>
        <v>38</v>
      </c>
      <c r="AM15" s="31"/>
      <c r="AN15" s="31"/>
      <c r="AO15" s="31"/>
      <c r="AP15" s="31"/>
      <c r="AQ15" s="31"/>
      <c r="AR15" s="31"/>
    </row>
    <row r="16" spans="1:44" ht="20.100000000000001" customHeight="1" x14ac:dyDescent="0.2">
      <c r="A16" s="85">
        <v>11</v>
      </c>
      <c r="B16" s="10">
        <v>600079368</v>
      </c>
      <c r="C16" s="85">
        <v>2423</v>
      </c>
      <c r="D16" s="5" t="s">
        <v>232</v>
      </c>
      <c r="E16" s="75">
        <v>3141</v>
      </c>
      <c r="F16" s="60" t="s">
        <v>232</v>
      </c>
      <c r="G16" s="405">
        <v>50</v>
      </c>
      <c r="H16" s="13">
        <v>50</v>
      </c>
      <c r="I16" s="11"/>
      <c r="J16" s="60"/>
      <c r="K16" s="13"/>
      <c r="L16" s="11"/>
      <c r="M16" s="60"/>
      <c r="N16" s="13"/>
      <c r="O16" s="11"/>
      <c r="P16" s="60"/>
      <c r="Q16" s="13">
        <f t="shared" si="0"/>
        <v>50</v>
      </c>
      <c r="R16" s="11">
        <f t="shared" si="1"/>
        <v>0</v>
      </c>
      <c r="S16" s="60">
        <f t="shared" si="2"/>
        <v>0</v>
      </c>
      <c r="T16" s="90">
        <f>VLOOKUP(H16,SJMS_normativy!$A$3:$B$334,2,0)</f>
        <v>31.482299999999995</v>
      </c>
      <c r="U16" s="17">
        <f>IF(I16=0,0,VLOOKUP(SUM(I16+J16),SJZS_normativy!$A$4:$C$1075,2,0))</f>
        <v>0</v>
      </c>
      <c r="V16" s="91">
        <f>IF(J16=0,0,VLOOKUP(SUM(I16+J16),SJZS_normativy!$A$4:$C$1075,2,0))</f>
        <v>0</v>
      </c>
      <c r="W16" s="90">
        <f>VLOOKUP(K16,SJMS_normativy!$A$3:$B$334,2,0)/0.6</f>
        <v>0</v>
      </c>
      <c r="X16" s="17">
        <f>IF(L16=0,0,VLOOKUP(SUM(L16+M16),SJZS_normativy!$A$4:$C$1075,2,0))/0.6</f>
        <v>0</v>
      </c>
      <c r="Y16" s="91">
        <f>IF(M16=0,0,VLOOKUP(SUM(L16+M16),SJZS_normativy!$A$4:$C$1075,2,0))/0.6</f>
        <v>0</v>
      </c>
      <c r="Z16" s="90">
        <f>VLOOKUP(N16,SJMS_normativy!$A$3:$B$334,2,0)/0.4</f>
        <v>0</v>
      </c>
      <c r="AA16" s="17">
        <f>IF(O16=0,0,VLOOKUP(SUM(O16+P16),SJZS_normativy!$A$4:$C$1075,2,0))/0.4</f>
        <v>0</v>
      </c>
      <c r="AB16" s="91">
        <f>IF(P16=0,0,VLOOKUP(SUM(O16+P16),SJZS_normativy!$A$4:$C$1075,2,0))/0.4</f>
        <v>0</v>
      </c>
      <c r="AC16" s="94">
        <f>SJMS_normativy!$I$5</f>
        <v>58</v>
      </c>
      <c r="AD16" s="44">
        <f>SJZS_normativy!$I$5</f>
        <v>58</v>
      </c>
      <c r="AE16" s="95">
        <f>SJZS_normativy!$I$5</f>
        <v>58</v>
      </c>
      <c r="AF16" s="94">
        <f>SJMS_normativy!$J$5</f>
        <v>38</v>
      </c>
      <c r="AG16" s="44">
        <f>SJZS_normativy!$J$5</f>
        <v>38</v>
      </c>
      <c r="AH16" s="95">
        <f>SJZS_normativy!$J$5</f>
        <v>38</v>
      </c>
      <c r="AI16" s="94">
        <f>SJMS_normativy!$K$5</f>
        <v>38</v>
      </c>
      <c r="AJ16" s="44">
        <f>SJZS_normativy!$K$5</f>
        <v>38</v>
      </c>
      <c r="AK16" s="95">
        <f>SJZS_normativy!$K$5</f>
        <v>38</v>
      </c>
      <c r="AM16" s="31"/>
      <c r="AN16" s="31"/>
      <c r="AO16" s="31"/>
      <c r="AP16" s="31"/>
      <c r="AQ16" s="31"/>
      <c r="AR16" s="31"/>
    </row>
    <row r="17" spans="1:44" ht="20.100000000000001" customHeight="1" x14ac:dyDescent="0.2">
      <c r="A17" s="85">
        <v>12</v>
      </c>
      <c r="B17" s="10">
        <v>600079112</v>
      </c>
      <c r="C17" s="85">
        <v>2428</v>
      </c>
      <c r="D17" s="5" t="s">
        <v>9</v>
      </c>
      <c r="E17" s="75">
        <v>3141</v>
      </c>
      <c r="F17" s="60" t="s">
        <v>9</v>
      </c>
      <c r="G17" s="405">
        <v>112</v>
      </c>
      <c r="H17" s="13">
        <v>96</v>
      </c>
      <c r="I17" s="11"/>
      <c r="J17" s="60"/>
      <c r="K17" s="13"/>
      <c r="L17" s="11"/>
      <c r="M17" s="60"/>
      <c r="N17" s="13"/>
      <c r="O17" s="11"/>
      <c r="P17" s="60"/>
      <c r="Q17" s="13">
        <f t="shared" si="0"/>
        <v>96</v>
      </c>
      <c r="R17" s="11">
        <f t="shared" si="1"/>
        <v>0</v>
      </c>
      <c r="S17" s="60">
        <f t="shared" si="2"/>
        <v>0</v>
      </c>
      <c r="T17" s="90">
        <f>VLOOKUP(H17,SJMS_normativy!$A$3:$B$334,2,0)</f>
        <v>38.750208000000001</v>
      </c>
      <c r="U17" s="17">
        <f>IF(I17=0,0,VLOOKUP(SUM(I17+J17),SJZS_normativy!$A$4:$C$1075,2,0))</f>
        <v>0</v>
      </c>
      <c r="V17" s="91">
        <f>IF(J17=0,0,VLOOKUP(SUM(I17+J17),SJZS_normativy!$A$4:$C$1075,2,0))</f>
        <v>0</v>
      </c>
      <c r="W17" s="90">
        <f>VLOOKUP(K17,SJMS_normativy!$A$3:$B$334,2,0)/0.6</f>
        <v>0</v>
      </c>
      <c r="X17" s="17">
        <f>IF(L17=0,0,VLOOKUP(SUM(L17+M17),SJZS_normativy!$A$4:$C$1075,2,0))/0.6</f>
        <v>0</v>
      </c>
      <c r="Y17" s="91">
        <f>IF(M17=0,0,VLOOKUP(SUM(L17+M17),SJZS_normativy!$A$4:$C$1075,2,0))/0.6</f>
        <v>0</v>
      </c>
      <c r="Z17" s="90">
        <f>VLOOKUP(N17,SJMS_normativy!$A$3:$B$334,2,0)/0.4</f>
        <v>0</v>
      </c>
      <c r="AA17" s="17">
        <f>IF(O17=0,0,VLOOKUP(SUM(O17+P17),SJZS_normativy!$A$4:$C$1075,2,0))/0.4</f>
        <v>0</v>
      </c>
      <c r="AB17" s="91">
        <f>IF(P17=0,0,VLOOKUP(SUM(O17+P17),SJZS_normativy!$A$4:$C$1075,2,0))/0.4</f>
        <v>0</v>
      </c>
      <c r="AC17" s="94">
        <f>SJMS_normativy!$I$5</f>
        <v>58</v>
      </c>
      <c r="AD17" s="44">
        <f>SJZS_normativy!$I$5</f>
        <v>58</v>
      </c>
      <c r="AE17" s="95">
        <f>SJZS_normativy!$I$5</f>
        <v>58</v>
      </c>
      <c r="AF17" s="94">
        <f>SJMS_normativy!$J$5</f>
        <v>38</v>
      </c>
      <c r="AG17" s="44">
        <f>SJZS_normativy!$J$5</f>
        <v>38</v>
      </c>
      <c r="AH17" s="95">
        <f>SJZS_normativy!$J$5</f>
        <v>38</v>
      </c>
      <c r="AI17" s="94">
        <f>SJMS_normativy!$K$5</f>
        <v>38</v>
      </c>
      <c r="AJ17" s="44">
        <f>SJZS_normativy!$K$5</f>
        <v>38</v>
      </c>
      <c r="AK17" s="95">
        <f>SJZS_normativy!$K$5</f>
        <v>38</v>
      </c>
      <c r="AM17" s="31"/>
      <c r="AN17" s="31"/>
      <c r="AO17" s="31"/>
      <c r="AP17" s="31"/>
      <c r="AQ17" s="31"/>
      <c r="AR17" s="31"/>
    </row>
    <row r="18" spans="1:44" ht="20.100000000000001" customHeight="1" x14ac:dyDescent="0.2">
      <c r="A18" s="85">
        <v>13</v>
      </c>
      <c r="B18" s="10">
        <v>600079601</v>
      </c>
      <c r="C18" s="85">
        <v>2413</v>
      </c>
      <c r="D18" s="5" t="s">
        <v>10</v>
      </c>
      <c r="E18" s="75">
        <v>3141</v>
      </c>
      <c r="F18" s="60" t="s">
        <v>10</v>
      </c>
      <c r="G18" s="405">
        <v>75</v>
      </c>
      <c r="H18" s="13">
        <v>68</v>
      </c>
      <c r="I18" s="11"/>
      <c r="J18" s="60"/>
      <c r="K18" s="13"/>
      <c r="L18" s="11"/>
      <c r="M18" s="60"/>
      <c r="N18" s="13"/>
      <c r="O18" s="11"/>
      <c r="P18" s="60"/>
      <c r="Q18" s="13">
        <f t="shared" si="0"/>
        <v>68</v>
      </c>
      <c r="R18" s="11">
        <f t="shared" si="1"/>
        <v>0</v>
      </c>
      <c r="S18" s="60">
        <f t="shared" si="2"/>
        <v>0</v>
      </c>
      <c r="T18" s="90">
        <f>VLOOKUP(H18,SJMS_normativy!$A$3:$B$334,2,0)</f>
        <v>34.788936</v>
      </c>
      <c r="U18" s="17">
        <f>IF(I18=0,0,VLOOKUP(SUM(I18+J18),SJZS_normativy!$A$4:$C$1075,2,0))</f>
        <v>0</v>
      </c>
      <c r="V18" s="91">
        <f>IF(J18=0,0,VLOOKUP(SUM(I18+J18),SJZS_normativy!$A$4:$C$1075,2,0))</f>
        <v>0</v>
      </c>
      <c r="W18" s="90">
        <f>VLOOKUP(K18,SJMS_normativy!$A$3:$B$334,2,0)/0.6</f>
        <v>0</v>
      </c>
      <c r="X18" s="17">
        <f>IF(L18=0,0,VLOOKUP(SUM(L18+M18),SJZS_normativy!$A$4:$C$1075,2,0))/0.6</f>
        <v>0</v>
      </c>
      <c r="Y18" s="91">
        <f>IF(M18=0,0,VLOOKUP(SUM(L18+M18),SJZS_normativy!$A$4:$C$1075,2,0))/0.6</f>
        <v>0</v>
      </c>
      <c r="Z18" s="90">
        <f>VLOOKUP(N18,SJMS_normativy!$A$3:$B$334,2,0)/0.4</f>
        <v>0</v>
      </c>
      <c r="AA18" s="17">
        <f>IF(O18=0,0,VLOOKUP(SUM(O18+P18),SJZS_normativy!$A$4:$C$1075,2,0))/0.4</f>
        <v>0</v>
      </c>
      <c r="AB18" s="91">
        <f>IF(P18=0,0,VLOOKUP(SUM(O18+P18),SJZS_normativy!$A$4:$C$1075,2,0))/0.4</f>
        <v>0</v>
      </c>
      <c r="AC18" s="94">
        <f>SJMS_normativy!$I$5</f>
        <v>58</v>
      </c>
      <c r="AD18" s="44">
        <f>SJZS_normativy!$I$5</f>
        <v>58</v>
      </c>
      <c r="AE18" s="95">
        <f>SJZS_normativy!$I$5</f>
        <v>58</v>
      </c>
      <c r="AF18" s="94">
        <f>SJMS_normativy!$J$5</f>
        <v>38</v>
      </c>
      <c r="AG18" s="44">
        <f>SJZS_normativy!$J$5</f>
        <v>38</v>
      </c>
      <c r="AH18" s="95">
        <f>SJZS_normativy!$J$5</f>
        <v>38</v>
      </c>
      <c r="AI18" s="94">
        <f>SJMS_normativy!$K$5</f>
        <v>38</v>
      </c>
      <c r="AJ18" s="44">
        <f>SJZS_normativy!$K$5</f>
        <v>38</v>
      </c>
      <c r="AK18" s="95">
        <f>SJZS_normativy!$K$5</f>
        <v>38</v>
      </c>
      <c r="AM18" s="31"/>
      <c r="AN18" s="31"/>
      <c r="AO18" s="31"/>
      <c r="AP18" s="31"/>
      <c r="AQ18" s="31"/>
      <c r="AR18" s="31"/>
    </row>
    <row r="19" spans="1:44" ht="20.100000000000001" customHeight="1" x14ac:dyDescent="0.2">
      <c r="A19" s="85">
        <v>14</v>
      </c>
      <c r="B19" s="10">
        <v>600079121</v>
      </c>
      <c r="C19" s="85">
        <v>2410</v>
      </c>
      <c r="D19" s="5" t="s">
        <v>11</v>
      </c>
      <c r="E19" s="75">
        <v>3141</v>
      </c>
      <c r="F19" s="60" t="s">
        <v>11</v>
      </c>
      <c r="G19" s="405">
        <v>90</v>
      </c>
      <c r="H19" s="13">
        <v>86</v>
      </c>
      <c r="I19" s="11"/>
      <c r="J19" s="60"/>
      <c r="K19" s="13"/>
      <c r="L19" s="11"/>
      <c r="M19" s="60"/>
      <c r="N19" s="13"/>
      <c r="O19" s="11"/>
      <c r="P19" s="60"/>
      <c r="Q19" s="13">
        <f t="shared" si="0"/>
        <v>86</v>
      </c>
      <c r="R19" s="11">
        <f t="shared" si="1"/>
        <v>0</v>
      </c>
      <c r="S19" s="60">
        <f t="shared" si="2"/>
        <v>0</v>
      </c>
      <c r="T19" s="90">
        <f>VLOOKUP(H19,SJMS_normativy!$A$3:$B$334,2,0)</f>
        <v>37.500708000000003</v>
      </c>
      <c r="U19" s="17">
        <f>IF(I19=0,0,VLOOKUP(SUM(I19+J19),SJZS_normativy!$A$4:$C$1075,2,0))</f>
        <v>0</v>
      </c>
      <c r="V19" s="91">
        <f>IF(J19=0,0,VLOOKUP(SUM(I19+J19),SJZS_normativy!$A$4:$C$1075,2,0))</f>
        <v>0</v>
      </c>
      <c r="W19" s="90">
        <f>VLOOKUP(K19,SJMS_normativy!$A$3:$B$334,2,0)/0.6</f>
        <v>0</v>
      </c>
      <c r="X19" s="17">
        <f>IF(L19=0,0,VLOOKUP(SUM(L19+M19),SJZS_normativy!$A$4:$C$1075,2,0))/0.6</f>
        <v>0</v>
      </c>
      <c r="Y19" s="91">
        <f>IF(M19=0,0,VLOOKUP(SUM(L19+M19),SJZS_normativy!$A$4:$C$1075,2,0))/0.6</f>
        <v>0</v>
      </c>
      <c r="Z19" s="90">
        <f>VLOOKUP(N19,SJMS_normativy!$A$3:$B$334,2,0)/0.4</f>
        <v>0</v>
      </c>
      <c r="AA19" s="17">
        <f>IF(O19=0,0,VLOOKUP(SUM(O19+P19),SJZS_normativy!$A$4:$C$1075,2,0))/0.4</f>
        <v>0</v>
      </c>
      <c r="AB19" s="91">
        <f>IF(P19=0,0,VLOOKUP(SUM(O19+P19),SJZS_normativy!$A$4:$C$1075,2,0))/0.4</f>
        <v>0</v>
      </c>
      <c r="AC19" s="94">
        <f>SJMS_normativy!$I$5</f>
        <v>58</v>
      </c>
      <c r="AD19" s="44">
        <f>SJZS_normativy!$I$5</f>
        <v>58</v>
      </c>
      <c r="AE19" s="95">
        <f>SJZS_normativy!$I$5</f>
        <v>58</v>
      </c>
      <c r="AF19" s="94">
        <f>SJMS_normativy!$J$5</f>
        <v>38</v>
      </c>
      <c r="AG19" s="44">
        <f>SJZS_normativy!$J$5</f>
        <v>38</v>
      </c>
      <c r="AH19" s="95">
        <f>SJZS_normativy!$J$5</f>
        <v>38</v>
      </c>
      <c r="AI19" s="94">
        <f>SJMS_normativy!$K$5</f>
        <v>38</v>
      </c>
      <c r="AJ19" s="44">
        <f>SJZS_normativy!$K$5</f>
        <v>38</v>
      </c>
      <c r="AK19" s="95">
        <f>SJZS_normativy!$K$5</f>
        <v>38</v>
      </c>
      <c r="AM19" s="31"/>
      <c r="AN19" s="31"/>
      <c r="AO19" s="31"/>
      <c r="AP19" s="31"/>
      <c r="AQ19" s="31"/>
      <c r="AR19" s="31"/>
    </row>
    <row r="20" spans="1:44" ht="20.100000000000001" customHeight="1" x14ac:dyDescent="0.2">
      <c r="A20" s="85">
        <v>15</v>
      </c>
      <c r="B20" s="10">
        <v>600079538</v>
      </c>
      <c r="C20" s="85">
        <v>2436</v>
      </c>
      <c r="D20" s="5" t="s">
        <v>12</v>
      </c>
      <c r="E20" s="75">
        <v>3141</v>
      </c>
      <c r="F20" s="60" t="s">
        <v>12</v>
      </c>
      <c r="G20" s="405">
        <v>132</v>
      </c>
      <c r="H20" s="13">
        <v>106</v>
      </c>
      <c r="I20" s="11"/>
      <c r="J20" s="60"/>
      <c r="K20" s="13"/>
      <c r="L20" s="11"/>
      <c r="M20" s="60"/>
      <c r="N20" s="13"/>
      <c r="O20" s="11"/>
      <c r="P20" s="60"/>
      <c r="Q20" s="13">
        <f t="shared" si="0"/>
        <v>106</v>
      </c>
      <c r="R20" s="11">
        <f t="shared" si="1"/>
        <v>0</v>
      </c>
      <c r="S20" s="60">
        <f t="shared" si="2"/>
        <v>0</v>
      </c>
      <c r="T20" s="90">
        <f>VLOOKUP(H20,SJMS_normativy!$A$3:$B$334,2,0)</f>
        <v>39.816107999999993</v>
      </c>
      <c r="U20" s="17">
        <f>IF(I20=0,0,VLOOKUP(SUM(I20+J20),SJZS_normativy!$A$4:$C$1075,2,0))</f>
        <v>0</v>
      </c>
      <c r="V20" s="91">
        <f>IF(J20=0,0,VLOOKUP(SUM(I20+J20),SJZS_normativy!$A$4:$C$1075,2,0))</f>
        <v>0</v>
      </c>
      <c r="W20" s="90">
        <f>VLOOKUP(K20,SJMS_normativy!$A$3:$B$334,2,0)/0.6</f>
        <v>0</v>
      </c>
      <c r="X20" s="17">
        <f>IF(L20=0,0,VLOOKUP(SUM(L20+M20),SJZS_normativy!$A$4:$C$1075,2,0))/0.6</f>
        <v>0</v>
      </c>
      <c r="Y20" s="91">
        <f>IF(M20=0,0,VLOOKUP(SUM(L20+M20),SJZS_normativy!$A$4:$C$1075,2,0))/0.6</f>
        <v>0</v>
      </c>
      <c r="Z20" s="90">
        <f>VLOOKUP(N20,SJMS_normativy!$A$3:$B$334,2,0)/0.4</f>
        <v>0</v>
      </c>
      <c r="AA20" s="17">
        <f>IF(O20=0,0,VLOOKUP(SUM(O20+P20),SJZS_normativy!$A$4:$C$1075,2,0))/0.4</f>
        <v>0</v>
      </c>
      <c r="AB20" s="91">
        <f>IF(P20=0,0,VLOOKUP(SUM(O20+P20),SJZS_normativy!$A$4:$C$1075,2,0))/0.4</f>
        <v>0</v>
      </c>
      <c r="AC20" s="94">
        <f>SJMS_normativy!$I$5</f>
        <v>58</v>
      </c>
      <c r="AD20" s="44">
        <f>SJZS_normativy!$I$5</f>
        <v>58</v>
      </c>
      <c r="AE20" s="95">
        <f>SJZS_normativy!$I$5</f>
        <v>58</v>
      </c>
      <c r="AF20" s="94">
        <f>SJMS_normativy!$J$5</f>
        <v>38</v>
      </c>
      <c r="AG20" s="44">
        <f>SJZS_normativy!$J$5</f>
        <v>38</v>
      </c>
      <c r="AH20" s="95">
        <f>SJZS_normativy!$J$5</f>
        <v>38</v>
      </c>
      <c r="AI20" s="94">
        <f>SJMS_normativy!$K$5</f>
        <v>38</v>
      </c>
      <c r="AJ20" s="44">
        <f>SJZS_normativy!$K$5</f>
        <v>38</v>
      </c>
      <c r="AK20" s="95">
        <f>SJZS_normativy!$K$5</f>
        <v>38</v>
      </c>
      <c r="AM20" s="31"/>
      <c r="AN20" s="31"/>
      <c r="AO20" s="31"/>
      <c r="AP20" s="31"/>
      <c r="AQ20" s="31"/>
      <c r="AR20" s="31"/>
    </row>
    <row r="21" spans="1:44" ht="20.100000000000001" customHeight="1" x14ac:dyDescent="0.2">
      <c r="A21" s="85">
        <v>16</v>
      </c>
      <c r="B21" s="10">
        <v>600079147</v>
      </c>
      <c r="C21" s="85">
        <v>2424</v>
      </c>
      <c r="D21" s="5" t="s">
        <v>13</v>
      </c>
      <c r="E21" s="75">
        <v>3141</v>
      </c>
      <c r="F21" s="60" t="s">
        <v>13</v>
      </c>
      <c r="G21" s="405">
        <v>55</v>
      </c>
      <c r="H21" s="13">
        <v>48</v>
      </c>
      <c r="I21" s="11"/>
      <c r="J21" s="60"/>
      <c r="K21" s="13"/>
      <c r="L21" s="11"/>
      <c r="M21" s="60"/>
      <c r="N21" s="13"/>
      <c r="O21" s="11"/>
      <c r="P21" s="60"/>
      <c r="Q21" s="13">
        <f t="shared" si="0"/>
        <v>48</v>
      </c>
      <c r="R21" s="11">
        <f t="shared" si="1"/>
        <v>0</v>
      </c>
      <c r="S21" s="60">
        <f t="shared" si="2"/>
        <v>0</v>
      </c>
      <c r="T21" s="90">
        <f>VLOOKUP(H21,SJMS_normativy!$A$3:$B$334,2,0)</f>
        <v>31.078175999999999</v>
      </c>
      <c r="U21" s="17">
        <f>IF(I21=0,0,VLOOKUP(SUM(I21+J21),SJZS_normativy!$A$4:$C$1075,2,0))</f>
        <v>0</v>
      </c>
      <c r="V21" s="91">
        <f>IF(J21=0,0,VLOOKUP(SUM(I21+J21),SJZS_normativy!$A$4:$C$1075,2,0))</f>
        <v>0</v>
      </c>
      <c r="W21" s="90">
        <f>VLOOKUP(K21,SJMS_normativy!$A$3:$B$334,2,0)/0.6</f>
        <v>0</v>
      </c>
      <c r="X21" s="17">
        <f>IF(L21=0,0,VLOOKUP(SUM(L21+M21),SJZS_normativy!$A$4:$C$1075,2,0))/0.6</f>
        <v>0</v>
      </c>
      <c r="Y21" s="91">
        <f>IF(M21=0,0,VLOOKUP(SUM(L21+M21),SJZS_normativy!$A$4:$C$1075,2,0))/0.6</f>
        <v>0</v>
      </c>
      <c r="Z21" s="90">
        <f>VLOOKUP(N21,SJMS_normativy!$A$3:$B$334,2,0)/0.4</f>
        <v>0</v>
      </c>
      <c r="AA21" s="17">
        <f>IF(O21=0,0,VLOOKUP(SUM(O21+P21),SJZS_normativy!$A$4:$C$1075,2,0))/0.4</f>
        <v>0</v>
      </c>
      <c r="AB21" s="91">
        <f>IF(P21=0,0,VLOOKUP(SUM(O21+P21),SJZS_normativy!$A$4:$C$1075,2,0))/0.4</f>
        <v>0</v>
      </c>
      <c r="AC21" s="94">
        <f>SJMS_normativy!$I$5</f>
        <v>58</v>
      </c>
      <c r="AD21" s="44">
        <f>SJZS_normativy!$I$5</f>
        <v>58</v>
      </c>
      <c r="AE21" s="95">
        <f>SJZS_normativy!$I$5</f>
        <v>58</v>
      </c>
      <c r="AF21" s="94">
        <f>SJMS_normativy!$J$5</f>
        <v>38</v>
      </c>
      <c r="AG21" s="44">
        <f>SJZS_normativy!$J$5</f>
        <v>38</v>
      </c>
      <c r="AH21" s="95">
        <f>SJZS_normativy!$J$5</f>
        <v>38</v>
      </c>
      <c r="AI21" s="94">
        <f>SJMS_normativy!$K$5</f>
        <v>38</v>
      </c>
      <c r="AJ21" s="44">
        <f>SJZS_normativy!$K$5</f>
        <v>38</v>
      </c>
      <c r="AK21" s="95">
        <f>SJZS_normativy!$K$5</f>
        <v>38</v>
      </c>
      <c r="AM21" s="31"/>
      <c r="AN21" s="31"/>
      <c r="AO21" s="31"/>
      <c r="AP21" s="31"/>
      <c r="AQ21" s="31"/>
      <c r="AR21" s="31"/>
    </row>
    <row r="22" spans="1:44" ht="20.100000000000001" customHeight="1" x14ac:dyDescent="0.2">
      <c r="A22" s="523">
        <v>17</v>
      </c>
      <c r="B22" s="433">
        <v>600079562</v>
      </c>
      <c r="C22" s="85">
        <v>2417</v>
      </c>
      <c r="D22" s="5" t="s">
        <v>14</v>
      </c>
      <c r="E22" s="75">
        <v>3141</v>
      </c>
      <c r="F22" s="60" t="s">
        <v>14</v>
      </c>
      <c r="G22" s="406">
        <v>188</v>
      </c>
      <c r="H22" s="13">
        <v>138</v>
      </c>
      <c r="I22" s="11"/>
      <c r="J22" s="60"/>
      <c r="K22" s="13"/>
      <c r="L22" s="11"/>
      <c r="M22" s="60"/>
      <c r="N22" s="13"/>
      <c r="O22" s="11"/>
      <c r="P22" s="60"/>
      <c r="Q22" s="13">
        <f t="shared" si="0"/>
        <v>138</v>
      </c>
      <c r="R22" s="11">
        <f t="shared" si="1"/>
        <v>0</v>
      </c>
      <c r="S22" s="60">
        <f t="shared" si="2"/>
        <v>0</v>
      </c>
      <c r="T22" s="90">
        <f>VLOOKUP(H22,SJMS_normativy!$A$3:$B$334,2,0)</f>
        <v>41.993196000000005</v>
      </c>
      <c r="U22" s="17">
        <f>IF(I22=0,0,VLOOKUP(SUM(I22+J22),SJZS_normativy!$A$4:$C$1075,2,0))</f>
        <v>0</v>
      </c>
      <c r="V22" s="91">
        <f>IF(J22=0,0,VLOOKUP(SUM(I22+J22),SJZS_normativy!$A$4:$C$1075,2,0))</f>
        <v>0</v>
      </c>
      <c r="W22" s="90">
        <f>VLOOKUP(K22,SJMS_normativy!$A$3:$B$334,2,0)/0.6</f>
        <v>0</v>
      </c>
      <c r="X22" s="17">
        <f>IF(L22=0,0,VLOOKUP(SUM(L22+M22),SJZS_normativy!$A$4:$C$1075,2,0))/0.6</f>
        <v>0</v>
      </c>
      <c r="Y22" s="91">
        <f>IF(M22=0,0,VLOOKUP(SUM(L22+M22),SJZS_normativy!$A$4:$C$1075,2,0))/0.6</f>
        <v>0</v>
      </c>
      <c r="Z22" s="90">
        <f>VLOOKUP(N22,SJMS_normativy!$A$3:$B$334,2,0)/0.4</f>
        <v>0</v>
      </c>
      <c r="AA22" s="17">
        <f>IF(O22=0,0,VLOOKUP(SUM(O22+P22),SJZS_normativy!$A$4:$C$1075,2,0))/0.4</f>
        <v>0</v>
      </c>
      <c r="AB22" s="91">
        <f>IF(P22=0,0,VLOOKUP(SUM(O22+P22),SJZS_normativy!$A$4:$C$1075,2,0))/0.4</f>
        <v>0</v>
      </c>
      <c r="AC22" s="94">
        <f>SJMS_normativy!$I$5</f>
        <v>58</v>
      </c>
      <c r="AD22" s="44">
        <f>SJZS_normativy!$I$5</f>
        <v>58</v>
      </c>
      <c r="AE22" s="95">
        <f>SJZS_normativy!$I$5</f>
        <v>58</v>
      </c>
      <c r="AF22" s="94">
        <f>SJMS_normativy!$J$5</f>
        <v>38</v>
      </c>
      <c r="AG22" s="44">
        <f>SJZS_normativy!$J$5</f>
        <v>38</v>
      </c>
      <c r="AH22" s="95">
        <f>SJZS_normativy!$J$5</f>
        <v>38</v>
      </c>
      <c r="AI22" s="94">
        <f>SJMS_normativy!$K$5</f>
        <v>38</v>
      </c>
      <c r="AJ22" s="44">
        <f>SJZS_normativy!$K$5</f>
        <v>38</v>
      </c>
      <c r="AK22" s="95">
        <f>SJZS_normativy!$K$5</f>
        <v>38</v>
      </c>
      <c r="AM22" s="31"/>
      <c r="AN22" s="31"/>
      <c r="AO22" s="31"/>
      <c r="AP22" s="31"/>
      <c r="AQ22" s="31"/>
      <c r="AR22" s="31"/>
    </row>
    <row r="23" spans="1:44" ht="20.100000000000001" customHeight="1" x14ac:dyDescent="0.2">
      <c r="A23" s="523">
        <v>17</v>
      </c>
      <c r="B23" s="433">
        <v>600079562</v>
      </c>
      <c r="C23" s="85">
        <v>2417</v>
      </c>
      <c r="D23" s="5" t="s">
        <v>14</v>
      </c>
      <c r="E23" s="75">
        <v>3141</v>
      </c>
      <c r="F23" s="187" t="s">
        <v>431</v>
      </c>
      <c r="G23" s="406">
        <v>188</v>
      </c>
      <c r="H23" s="13">
        <v>43</v>
      </c>
      <c r="I23" s="11"/>
      <c r="J23" s="60"/>
      <c r="K23" s="13"/>
      <c r="L23" s="11"/>
      <c r="M23" s="60"/>
      <c r="N23" s="13"/>
      <c r="O23" s="11"/>
      <c r="P23" s="60"/>
      <c r="Q23" s="13">
        <f t="shared" si="0"/>
        <v>43</v>
      </c>
      <c r="R23" s="11">
        <f t="shared" si="1"/>
        <v>0</v>
      </c>
      <c r="S23" s="60">
        <f t="shared" si="2"/>
        <v>0</v>
      </c>
      <c r="T23" s="90">
        <f>VLOOKUP(H23,SJMS_normativy!$A$3:$B$334,2,0)</f>
        <v>30.035736000000004</v>
      </c>
      <c r="U23" s="17">
        <f>IF(I23=0,0,VLOOKUP(SUM(I23+J23),SJZS_normativy!$A$4:$C$1075,2,0))</f>
        <v>0</v>
      </c>
      <c r="V23" s="91">
        <f>IF(J23=0,0,VLOOKUP(SUM(I23+J23),SJZS_normativy!$A$4:$C$1075,2,0))</f>
        <v>0</v>
      </c>
      <c r="W23" s="90">
        <f>VLOOKUP(K23,SJMS_normativy!$A$3:$B$334,2,0)/0.6</f>
        <v>0</v>
      </c>
      <c r="X23" s="17">
        <f>IF(L23=0,0,VLOOKUP(SUM(L23+M23),SJZS_normativy!$A$4:$C$1075,2,0))/0.6</f>
        <v>0</v>
      </c>
      <c r="Y23" s="91">
        <f>IF(M23=0,0,VLOOKUP(SUM(L23+M23),SJZS_normativy!$A$4:$C$1075,2,0))/0.6</f>
        <v>0</v>
      </c>
      <c r="Z23" s="90">
        <f>VLOOKUP(N23,SJMS_normativy!$A$3:$B$334,2,0)/0.4</f>
        <v>0</v>
      </c>
      <c r="AA23" s="17">
        <f>IF(O23=0,0,VLOOKUP(SUM(O23+P23),SJZS_normativy!$A$4:$C$1075,2,0))/0.4</f>
        <v>0</v>
      </c>
      <c r="AB23" s="91">
        <f>IF(P23=0,0,VLOOKUP(SUM(O23+P23),SJZS_normativy!$A$4:$C$1075,2,0))/0.4</f>
        <v>0</v>
      </c>
      <c r="AC23" s="94">
        <f>SJMS_normativy!$I$5</f>
        <v>58</v>
      </c>
      <c r="AD23" s="44">
        <f>SJZS_normativy!$I$5</f>
        <v>58</v>
      </c>
      <c r="AE23" s="95">
        <f>SJZS_normativy!$I$5</f>
        <v>58</v>
      </c>
      <c r="AF23" s="94">
        <f>SJMS_normativy!$J$5</f>
        <v>38</v>
      </c>
      <c r="AG23" s="44">
        <f>SJZS_normativy!$J$5</f>
        <v>38</v>
      </c>
      <c r="AH23" s="95">
        <f>SJZS_normativy!$J$5</f>
        <v>38</v>
      </c>
      <c r="AI23" s="94">
        <f>SJMS_normativy!$K$5</f>
        <v>38</v>
      </c>
      <c r="AJ23" s="44">
        <f>SJZS_normativy!$K$5</f>
        <v>38</v>
      </c>
      <c r="AK23" s="95">
        <f>SJZS_normativy!$K$5</f>
        <v>38</v>
      </c>
      <c r="AM23" s="31"/>
      <c r="AN23" s="31"/>
      <c r="AO23" s="31"/>
      <c r="AP23" s="31"/>
      <c r="AQ23" s="31"/>
      <c r="AR23" s="31"/>
    </row>
    <row r="24" spans="1:44" ht="20.100000000000001" customHeight="1" x14ac:dyDescent="0.2">
      <c r="A24" s="523">
        <v>18</v>
      </c>
      <c r="B24" s="433">
        <v>600079571</v>
      </c>
      <c r="C24" s="85">
        <v>2416</v>
      </c>
      <c r="D24" s="5" t="s">
        <v>15</v>
      </c>
      <c r="E24" s="75">
        <v>3141</v>
      </c>
      <c r="F24" s="60" t="s">
        <v>15</v>
      </c>
      <c r="G24" s="405">
        <v>70</v>
      </c>
      <c r="H24" s="13">
        <v>41</v>
      </c>
      <c r="I24" s="11"/>
      <c r="J24" s="60"/>
      <c r="K24" s="13"/>
      <c r="L24" s="11"/>
      <c r="M24" s="60"/>
      <c r="N24" s="13"/>
      <c r="O24" s="11"/>
      <c r="P24" s="60"/>
      <c r="Q24" s="13">
        <f t="shared" si="0"/>
        <v>41</v>
      </c>
      <c r="R24" s="11">
        <f t="shared" si="1"/>
        <v>0</v>
      </c>
      <c r="S24" s="60">
        <f t="shared" si="2"/>
        <v>0</v>
      </c>
      <c r="T24" s="90">
        <f>VLOOKUP(H24,SJMS_normativy!$A$3:$B$334,2,0)</f>
        <v>29.605907999999999</v>
      </c>
      <c r="U24" s="17">
        <f>IF(I24=0,0,VLOOKUP(SUM(I24+J24),SJZS_normativy!$A$4:$C$1075,2,0))</f>
        <v>0</v>
      </c>
      <c r="V24" s="91">
        <f>IF(J24=0,0,VLOOKUP(SUM(I24+J24),SJZS_normativy!$A$4:$C$1075,2,0))</f>
        <v>0</v>
      </c>
      <c r="W24" s="90">
        <f>VLOOKUP(K24,SJMS_normativy!$A$3:$B$334,2,0)/0.6</f>
        <v>0</v>
      </c>
      <c r="X24" s="17">
        <f>IF(L24=0,0,VLOOKUP(SUM(L24+M24),SJZS_normativy!$A$4:$C$1075,2,0))/0.6</f>
        <v>0</v>
      </c>
      <c r="Y24" s="91">
        <f>IF(M24=0,0,VLOOKUP(SUM(L24+M24),SJZS_normativy!$A$4:$C$1075,2,0))/0.6</f>
        <v>0</v>
      </c>
      <c r="Z24" s="90">
        <f>VLOOKUP(N24,SJMS_normativy!$A$3:$B$334,2,0)/0.4</f>
        <v>0</v>
      </c>
      <c r="AA24" s="17">
        <f>IF(O24=0,0,VLOOKUP(SUM(O24+P24),SJZS_normativy!$A$4:$C$1075,2,0))/0.4</f>
        <v>0</v>
      </c>
      <c r="AB24" s="91">
        <f>IF(P24=0,0,VLOOKUP(SUM(O24+P24),SJZS_normativy!$A$4:$C$1075,2,0))/0.4</f>
        <v>0</v>
      </c>
      <c r="AC24" s="94">
        <f>SJMS_normativy!$I$5</f>
        <v>58</v>
      </c>
      <c r="AD24" s="44">
        <f>SJZS_normativy!$I$5</f>
        <v>58</v>
      </c>
      <c r="AE24" s="95">
        <f>SJZS_normativy!$I$5</f>
        <v>58</v>
      </c>
      <c r="AF24" s="94">
        <f>SJMS_normativy!$J$5</f>
        <v>38</v>
      </c>
      <c r="AG24" s="44">
        <f>SJZS_normativy!$J$5</f>
        <v>38</v>
      </c>
      <c r="AH24" s="95">
        <f>SJZS_normativy!$J$5</f>
        <v>38</v>
      </c>
      <c r="AI24" s="94">
        <f>SJMS_normativy!$K$5</f>
        <v>38</v>
      </c>
      <c r="AJ24" s="44">
        <f>SJZS_normativy!$K$5</f>
        <v>38</v>
      </c>
      <c r="AK24" s="95">
        <f>SJZS_normativy!$K$5</f>
        <v>38</v>
      </c>
      <c r="AM24" s="31"/>
      <c r="AN24" s="31"/>
      <c r="AO24" s="31"/>
      <c r="AP24" s="31"/>
      <c r="AQ24" s="31"/>
      <c r="AR24" s="31"/>
    </row>
    <row r="25" spans="1:44" ht="20.100000000000001" customHeight="1" x14ac:dyDescent="0.2">
      <c r="A25" s="523">
        <v>19</v>
      </c>
      <c r="B25" s="433">
        <v>600079163</v>
      </c>
      <c r="C25" s="85">
        <v>2421</v>
      </c>
      <c r="D25" s="5" t="s">
        <v>16</v>
      </c>
      <c r="E25" s="75">
        <v>3141</v>
      </c>
      <c r="F25" s="60" t="s">
        <v>16</v>
      </c>
      <c r="G25" s="405">
        <v>165</v>
      </c>
      <c r="H25" s="13">
        <v>144</v>
      </c>
      <c r="I25" s="11"/>
      <c r="J25" s="60"/>
      <c r="K25" s="13"/>
      <c r="L25" s="11"/>
      <c r="M25" s="60"/>
      <c r="N25" s="13"/>
      <c r="O25" s="11"/>
      <c r="P25" s="60"/>
      <c r="Q25" s="13">
        <f t="shared" si="0"/>
        <v>144</v>
      </c>
      <c r="R25" s="11">
        <f t="shared" si="1"/>
        <v>0</v>
      </c>
      <c r="S25" s="60">
        <f t="shared" si="2"/>
        <v>0</v>
      </c>
      <c r="T25" s="90">
        <f>VLOOKUP(H25,SJMS_normativy!$A$3:$B$334,2,0)</f>
        <v>42.192095999999999</v>
      </c>
      <c r="U25" s="17">
        <f>IF(I25=0,0,VLOOKUP(SUM(I25+J25),SJZS_normativy!$A$4:$C$1075,2,0))</f>
        <v>0</v>
      </c>
      <c r="V25" s="91">
        <f>IF(J25=0,0,VLOOKUP(SUM(I25+J25),SJZS_normativy!$A$4:$C$1075,2,0))</f>
        <v>0</v>
      </c>
      <c r="W25" s="90">
        <f>VLOOKUP(K25,SJMS_normativy!$A$3:$B$334,2,0)/0.6</f>
        <v>0</v>
      </c>
      <c r="X25" s="17">
        <f>IF(L25=0,0,VLOOKUP(SUM(L25+M25),SJZS_normativy!$A$4:$C$1075,2,0))/0.6</f>
        <v>0</v>
      </c>
      <c r="Y25" s="91">
        <f>IF(M25=0,0,VLOOKUP(SUM(L25+M25),SJZS_normativy!$A$4:$C$1075,2,0))/0.6</f>
        <v>0</v>
      </c>
      <c r="Z25" s="90">
        <f>VLOOKUP(N25,SJMS_normativy!$A$3:$B$334,2,0)/0.4</f>
        <v>0</v>
      </c>
      <c r="AA25" s="17">
        <f>IF(O25=0,0,VLOOKUP(SUM(O25+P25),SJZS_normativy!$A$4:$C$1075,2,0))/0.4</f>
        <v>0</v>
      </c>
      <c r="AB25" s="91">
        <f>IF(P25=0,0,VLOOKUP(SUM(O25+P25),SJZS_normativy!$A$4:$C$1075,2,0))/0.4</f>
        <v>0</v>
      </c>
      <c r="AC25" s="94">
        <f>SJMS_normativy!$I$5</f>
        <v>58</v>
      </c>
      <c r="AD25" s="44">
        <f>SJZS_normativy!$I$5</f>
        <v>58</v>
      </c>
      <c r="AE25" s="95">
        <f>SJZS_normativy!$I$5</f>
        <v>58</v>
      </c>
      <c r="AF25" s="94">
        <f>SJMS_normativy!$J$5</f>
        <v>38</v>
      </c>
      <c r="AG25" s="44">
        <f>SJZS_normativy!$J$5</f>
        <v>38</v>
      </c>
      <c r="AH25" s="95">
        <f>SJZS_normativy!$J$5</f>
        <v>38</v>
      </c>
      <c r="AI25" s="94">
        <f>SJMS_normativy!$K$5</f>
        <v>38</v>
      </c>
      <c r="AJ25" s="44">
        <f>SJZS_normativy!$K$5</f>
        <v>38</v>
      </c>
      <c r="AK25" s="95">
        <f>SJZS_normativy!$K$5</f>
        <v>38</v>
      </c>
      <c r="AM25" s="31"/>
      <c r="AN25" s="31"/>
      <c r="AO25" s="31"/>
      <c r="AP25" s="31"/>
      <c r="AQ25" s="31"/>
      <c r="AR25" s="31"/>
    </row>
    <row r="26" spans="1:44" ht="20.100000000000001" customHeight="1" x14ac:dyDescent="0.2">
      <c r="A26" s="523">
        <v>20</v>
      </c>
      <c r="B26" s="433">
        <v>600079171</v>
      </c>
      <c r="C26" s="85">
        <v>2419</v>
      </c>
      <c r="D26" s="5" t="s">
        <v>17</v>
      </c>
      <c r="E26" s="75">
        <v>3141</v>
      </c>
      <c r="F26" s="60" t="s">
        <v>17</v>
      </c>
      <c r="G26" s="405">
        <v>120</v>
      </c>
      <c r="H26" s="13">
        <v>68</v>
      </c>
      <c r="I26" s="11"/>
      <c r="J26" s="60"/>
      <c r="K26" s="13"/>
      <c r="L26" s="11"/>
      <c r="M26" s="60"/>
      <c r="N26" s="13"/>
      <c r="O26" s="11"/>
      <c r="P26" s="60"/>
      <c r="Q26" s="13">
        <f t="shared" si="0"/>
        <v>68</v>
      </c>
      <c r="R26" s="11">
        <f t="shared" si="1"/>
        <v>0</v>
      </c>
      <c r="S26" s="60">
        <f t="shared" si="2"/>
        <v>0</v>
      </c>
      <c r="T26" s="90">
        <f>VLOOKUP(H26,SJMS_normativy!$A$3:$B$334,2,0)</f>
        <v>34.788936</v>
      </c>
      <c r="U26" s="17">
        <f>IF(I26=0,0,VLOOKUP(SUM(I26+J26),SJZS_normativy!$A$4:$C$1075,2,0))</f>
        <v>0</v>
      </c>
      <c r="V26" s="91">
        <f>IF(J26=0,0,VLOOKUP(SUM(I26+J26),SJZS_normativy!$A$4:$C$1075,2,0))</f>
        <v>0</v>
      </c>
      <c r="W26" s="90">
        <f>VLOOKUP(K26,SJMS_normativy!$A$3:$B$334,2,0)/0.6</f>
        <v>0</v>
      </c>
      <c r="X26" s="17">
        <f>IF(L26=0,0,VLOOKUP(SUM(L26+M26),SJZS_normativy!$A$4:$C$1075,2,0))/0.6</f>
        <v>0</v>
      </c>
      <c r="Y26" s="91">
        <f>IF(M26=0,0,VLOOKUP(SUM(L26+M26),SJZS_normativy!$A$4:$C$1075,2,0))/0.6</f>
        <v>0</v>
      </c>
      <c r="Z26" s="90">
        <f>VLOOKUP(N26,SJMS_normativy!$A$3:$B$334,2,0)/0.4</f>
        <v>0</v>
      </c>
      <c r="AA26" s="17">
        <f>IF(O26=0,0,VLOOKUP(SUM(O26+P26),SJZS_normativy!$A$4:$C$1075,2,0))/0.4</f>
        <v>0</v>
      </c>
      <c r="AB26" s="91">
        <f>IF(P26=0,0,VLOOKUP(SUM(O26+P26),SJZS_normativy!$A$4:$C$1075,2,0))/0.4</f>
        <v>0</v>
      </c>
      <c r="AC26" s="94">
        <f>SJMS_normativy!$I$5</f>
        <v>58</v>
      </c>
      <c r="AD26" s="44">
        <f>SJZS_normativy!$I$5</f>
        <v>58</v>
      </c>
      <c r="AE26" s="95">
        <f>SJZS_normativy!$I$5</f>
        <v>58</v>
      </c>
      <c r="AF26" s="94">
        <f>SJMS_normativy!$J$5</f>
        <v>38</v>
      </c>
      <c r="AG26" s="44">
        <f>SJZS_normativy!$J$5</f>
        <v>38</v>
      </c>
      <c r="AH26" s="95">
        <f>SJZS_normativy!$J$5</f>
        <v>38</v>
      </c>
      <c r="AI26" s="94">
        <f>SJMS_normativy!$K$5</f>
        <v>38</v>
      </c>
      <c r="AJ26" s="44">
        <f>SJZS_normativy!$K$5</f>
        <v>38</v>
      </c>
      <c r="AK26" s="95">
        <f>SJZS_normativy!$K$5</f>
        <v>38</v>
      </c>
      <c r="AM26" s="31"/>
      <c r="AN26" s="31"/>
      <c r="AO26" s="31"/>
      <c r="AP26" s="31"/>
      <c r="AQ26" s="31"/>
      <c r="AR26" s="31"/>
    </row>
    <row r="27" spans="1:44" ht="20.100000000000001" customHeight="1" x14ac:dyDescent="0.2">
      <c r="A27" s="523">
        <v>21</v>
      </c>
      <c r="B27" s="433">
        <v>600079180</v>
      </c>
      <c r="C27" s="85">
        <v>2430</v>
      </c>
      <c r="D27" s="5" t="s">
        <v>18</v>
      </c>
      <c r="E27" s="75">
        <v>3141</v>
      </c>
      <c r="F27" s="60" t="s">
        <v>18</v>
      </c>
      <c r="G27" s="405">
        <v>100</v>
      </c>
      <c r="H27" s="13">
        <v>71</v>
      </c>
      <c r="I27" s="11"/>
      <c r="J27" s="60"/>
      <c r="K27" s="13"/>
      <c r="L27" s="11"/>
      <c r="M27" s="60"/>
      <c r="N27" s="13"/>
      <c r="O27" s="11"/>
      <c r="P27" s="60"/>
      <c r="Q27" s="13">
        <f t="shared" si="0"/>
        <v>71</v>
      </c>
      <c r="R27" s="11">
        <f t="shared" si="1"/>
        <v>0</v>
      </c>
      <c r="S27" s="60">
        <f t="shared" si="2"/>
        <v>0</v>
      </c>
      <c r="T27" s="90">
        <f>VLOOKUP(H27,SJMS_normativy!$A$3:$B$334,2,0)</f>
        <v>35.282208000000004</v>
      </c>
      <c r="U27" s="17">
        <f>IF(I27=0,0,VLOOKUP(SUM(I27+J27),SJZS_normativy!$A$4:$C$1075,2,0))</f>
        <v>0</v>
      </c>
      <c r="V27" s="91">
        <f>IF(J27=0,0,VLOOKUP(SUM(I27+J27),SJZS_normativy!$A$4:$C$1075,2,0))</f>
        <v>0</v>
      </c>
      <c r="W27" s="90">
        <f>VLOOKUP(K27,SJMS_normativy!$A$3:$B$334,2,0)/0.6</f>
        <v>0</v>
      </c>
      <c r="X27" s="17">
        <f>IF(L27=0,0,VLOOKUP(SUM(L27+M27),SJZS_normativy!$A$4:$C$1075,2,0))/0.6</f>
        <v>0</v>
      </c>
      <c r="Y27" s="91">
        <f>IF(M27=0,0,VLOOKUP(SUM(L27+M27),SJZS_normativy!$A$4:$C$1075,2,0))/0.6</f>
        <v>0</v>
      </c>
      <c r="Z27" s="90">
        <f>VLOOKUP(N27,SJMS_normativy!$A$3:$B$334,2,0)/0.4</f>
        <v>0</v>
      </c>
      <c r="AA27" s="17">
        <f>IF(O27=0,0,VLOOKUP(SUM(O27+P27),SJZS_normativy!$A$4:$C$1075,2,0))/0.4</f>
        <v>0</v>
      </c>
      <c r="AB27" s="91">
        <f>IF(P27=0,0,VLOOKUP(SUM(O27+P27),SJZS_normativy!$A$4:$C$1075,2,0))/0.4</f>
        <v>0</v>
      </c>
      <c r="AC27" s="94">
        <f>SJMS_normativy!$I$5</f>
        <v>58</v>
      </c>
      <c r="AD27" s="44">
        <f>SJZS_normativy!$I$5</f>
        <v>58</v>
      </c>
      <c r="AE27" s="95">
        <f>SJZS_normativy!$I$5</f>
        <v>58</v>
      </c>
      <c r="AF27" s="94">
        <f>SJMS_normativy!$J$5</f>
        <v>38</v>
      </c>
      <c r="AG27" s="44">
        <f>SJZS_normativy!$J$5</f>
        <v>38</v>
      </c>
      <c r="AH27" s="95">
        <f>SJZS_normativy!$J$5</f>
        <v>38</v>
      </c>
      <c r="AI27" s="94">
        <f>SJMS_normativy!$K$5</f>
        <v>38</v>
      </c>
      <c r="AJ27" s="44">
        <f>SJZS_normativy!$K$5</f>
        <v>38</v>
      </c>
      <c r="AK27" s="95">
        <f>SJZS_normativy!$K$5</f>
        <v>38</v>
      </c>
      <c r="AM27" s="31"/>
      <c r="AN27" s="31"/>
      <c r="AO27" s="31"/>
      <c r="AP27" s="31"/>
      <c r="AQ27" s="31"/>
      <c r="AR27" s="31"/>
    </row>
    <row r="28" spans="1:44" ht="20.100000000000001" customHeight="1" x14ac:dyDescent="0.2">
      <c r="A28" s="523">
        <v>22</v>
      </c>
      <c r="B28" s="433">
        <v>600079635</v>
      </c>
      <c r="C28" s="85">
        <v>2409</v>
      </c>
      <c r="D28" s="5" t="s">
        <v>19</v>
      </c>
      <c r="E28" s="75">
        <v>3141</v>
      </c>
      <c r="F28" s="60" t="s">
        <v>19</v>
      </c>
      <c r="G28" s="406">
        <v>100</v>
      </c>
      <c r="H28" s="13">
        <v>50</v>
      </c>
      <c r="I28" s="11"/>
      <c r="J28" s="60"/>
      <c r="K28" s="13"/>
      <c r="L28" s="11"/>
      <c r="M28" s="60"/>
      <c r="N28" s="13"/>
      <c r="O28" s="11"/>
      <c r="P28" s="60"/>
      <c r="Q28" s="13">
        <f t="shared" si="0"/>
        <v>50</v>
      </c>
      <c r="R28" s="11">
        <f t="shared" si="1"/>
        <v>0</v>
      </c>
      <c r="S28" s="60">
        <f t="shared" si="2"/>
        <v>0</v>
      </c>
      <c r="T28" s="90">
        <f>VLOOKUP(H28,SJMS_normativy!$A$3:$B$334,2,0)</f>
        <v>31.482299999999995</v>
      </c>
      <c r="U28" s="17">
        <f>IF(I28=0,0,VLOOKUP(SUM(I28+J28),SJZS_normativy!$A$4:$C$1075,2,0))</f>
        <v>0</v>
      </c>
      <c r="V28" s="91">
        <f>IF(J28=0,0,VLOOKUP(SUM(I28+J28),SJZS_normativy!$A$4:$C$1075,2,0))</f>
        <v>0</v>
      </c>
      <c r="W28" s="90">
        <f>VLOOKUP(K28,SJMS_normativy!$A$3:$B$334,2,0)/0.6</f>
        <v>0</v>
      </c>
      <c r="X28" s="17">
        <f>IF(L28=0,0,VLOOKUP(SUM(L28+M28),SJZS_normativy!$A$4:$C$1075,2,0))/0.6</f>
        <v>0</v>
      </c>
      <c r="Y28" s="91">
        <f>IF(M28=0,0,VLOOKUP(SUM(L28+M28),SJZS_normativy!$A$4:$C$1075,2,0))/0.6</f>
        <v>0</v>
      </c>
      <c r="Z28" s="90">
        <f>VLOOKUP(N28,SJMS_normativy!$A$3:$B$334,2,0)/0.4</f>
        <v>0</v>
      </c>
      <c r="AA28" s="17">
        <f>IF(O28=0,0,VLOOKUP(SUM(O28+P28),SJZS_normativy!$A$4:$C$1075,2,0))/0.4</f>
        <v>0</v>
      </c>
      <c r="AB28" s="91">
        <f>IF(P28=0,0,VLOOKUP(SUM(O28+P28),SJZS_normativy!$A$4:$C$1075,2,0))/0.4</f>
        <v>0</v>
      </c>
      <c r="AC28" s="94">
        <f>SJMS_normativy!$I$5</f>
        <v>58</v>
      </c>
      <c r="AD28" s="44">
        <f>SJZS_normativy!$I$5</f>
        <v>58</v>
      </c>
      <c r="AE28" s="95">
        <f>SJZS_normativy!$I$5</f>
        <v>58</v>
      </c>
      <c r="AF28" s="94">
        <f>SJMS_normativy!$J$5</f>
        <v>38</v>
      </c>
      <c r="AG28" s="44">
        <f>SJZS_normativy!$J$5</f>
        <v>38</v>
      </c>
      <c r="AH28" s="95">
        <f>SJZS_normativy!$J$5</f>
        <v>38</v>
      </c>
      <c r="AI28" s="94">
        <f>SJMS_normativy!$K$5</f>
        <v>38</v>
      </c>
      <c r="AJ28" s="44">
        <f>SJZS_normativy!$K$5</f>
        <v>38</v>
      </c>
      <c r="AK28" s="95">
        <f>SJZS_normativy!$K$5</f>
        <v>38</v>
      </c>
      <c r="AM28" s="31"/>
      <c r="AN28" s="31"/>
      <c r="AO28" s="31"/>
      <c r="AP28" s="31"/>
      <c r="AQ28" s="31"/>
      <c r="AR28" s="31"/>
    </row>
    <row r="29" spans="1:44" ht="20.100000000000001" customHeight="1" x14ac:dyDescent="0.2">
      <c r="A29" s="523">
        <v>22</v>
      </c>
      <c r="B29" s="433">
        <v>600079635</v>
      </c>
      <c r="C29" s="85">
        <v>2409</v>
      </c>
      <c r="D29" s="5" t="s">
        <v>19</v>
      </c>
      <c r="E29" s="75">
        <v>3141</v>
      </c>
      <c r="F29" s="187" t="s">
        <v>432</v>
      </c>
      <c r="G29" s="406">
        <v>100</v>
      </c>
      <c r="H29" s="13">
        <v>50</v>
      </c>
      <c r="I29" s="11"/>
      <c r="J29" s="60"/>
      <c r="K29" s="13"/>
      <c r="L29" s="11"/>
      <c r="M29" s="60"/>
      <c r="N29" s="13"/>
      <c r="O29" s="11"/>
      <c r="P29" s="60"/>
      <c r="Q29" s="13">
        <f t="shared" si="0"/>
        <v>50</v>
      </c>
      <c r="R29" s="11">
        <f t="shared" si="1"/>
        <v>0</v>
      </c>
      <c r="S29" s="60">
        <f t="shared" si="2"/>
        <v>0</v>
      </c>
      <c r="T29" s="90">
        <f>VLOOKUP(H29,SJMS_normativy!$A$3:$B$334,2,0)</f>
        <v>31.482299999999995</v>
      </c>
      <c r="U29" s="17">
        <f>IF(I29=0,0,VLOOKUP(SUM(I29+J29),SJZS_normativy!$A$4:$C$1075,2,0))</f>
        <v>0</v>
      </c>
      <c r="V29" s="91">
        <f>IF(J29=0,0,VLOOKUP(SUM(I29+J29),SJZS_normativy!$A$4:$C$1075,2,0))</f>
        <v>0</v>
      </c>
      <c r="W29" s="90">
        <f>VLOOKUP(K29,SJMS_normativy!$A$3:$B$334,2,0)/0.6</f>
        <v>0</v>
      </c>
      <c r="X29" s="17">
        <f>IF(L29=0,0,VLOOKUP(SUM(L29+M29),SJZS_normativy!$A$4:$C$1075,2,0))/0.6</f>
        <v>0</v>
      </c>
      <c r="Y29" s="91">
        <f>IF(M29=0,0,VLOOKUP(SUM(L29+M29),SJZS_normativy!$A$4:$C$1075,2,0))/0.6</f>
        <v>0</v>
      </c>
      <c r="Z29" s="90">
        <f>VLOOKUP(N29,SJMS_normativy!$A$3:$B$334,2,0)/0.4</f>
        <v>0</v>
      </c>
      <c r="AA29" s="17">
        <f>IF(O29=0,0,VLOOKUP(SUM(O29+P29),SJZS_normativy!$A$4:$C$1075,2,0))/0.4</f>
        <v>0</v>
      </c>
      <c r="AB29" s="91">
        <f>IF(P29=0,0,VLOOKUP(SUM(O29+P29),SJZS_normativy!$A$4:$C$1075,2,0))/0.4</f>
        <v>0</v>
      </c>
      <c r="AC29" s="94">
        <f>SJMS_normativy!$I$5</f>
        <v>58</v>
      </c>
      <c r="AD29" s="44">
        <f>SJZS_normativy!$I$5</f>
        <v>58</v>
      </c>
      <c r="AE29" s="95">
        <f>SJZS_normativy!$I$5</f>
        <v>58</v>
      </c>
      <c r="AF29" s="94">
        <f>SJMS_normativy!$J$5</f>
        <v>38</v>
      </c>
      <c r="AG29" s="44">
        <f>SJZS_normativy!$J$5</f>
        <v>38</v>
      </c>
      <c r="AH29" s="95">
        <f>SJZS_normativy!$J$5</f>
        <v>38</v>
      </c>
      <c r="AI29" s="94">
        <f>SJMS_normativy!$K$5</f>
        <v>38</v>
      </c>
      <c r="AJ29" s="44">
        <f>SJZS_normativy!$K$5</f>
        <v>38</v>
      </c>
      <c r="AK29" s="95">
        <f>SJZS_normativy!$K$5</f>
        <v>38</v>
      </c>
      <c r="AM29" s="31"/>
      <c r="AN29" s="31"/>
      <c r="AO29" s="31"/>
      <c r="AP29" s="31"/>
      <c r="AQ29" s="31"/>
      <c r="AR29" s="31"/>
    </row>
    <row r="30" spans="1:44" ht="20.100000000000001" customHeight="1" x14ac:dyDescent="0.2">
      <c r="A30" s="523">
        <v>23</v>
      </c>
      <c r="B30" s="433">
        <v>600079244</v>
      </c>
      <c r="C30" s="85">
        <v>2429</v>
      </c>
      <c r="D30" s="5" t="s">
        <v>21</v>
      </c>
      <c r="E30" s="75">
        <v>3141</v>
      </c>
      <c r="F30" s="60" t="s">
        <v>21</v>
      </c>
      <c r="G30" s="405">
        <v>100</v>
      </c>
      <c r="H30" s="13">
        <v>96</v>
      </c>
      <c r="I30" s="11"/>
      <c r="J30" s="60"/>
      <c r="K30" s="13"/>
      <c r="L30" s="11"/>
      <c r="M30" s="60"/>
      <c r="N30" s="13"/>
      <c r="O30" s="11"/>
      <c r="P30" s="60"/>
      <c r="Q30" s="13">
        <f t="shared" si="0"/>
        <v>96</v>
      </c>
      <c r="R30" s="11">
        <f t="shared" si="1"/>
        <v>0</v>
      </c>
      <c r="S30" s="60">
        <f t="shared" si="2"/>
        <v>0</v>
      </c>
      <c r="T30" s="90">
        <f>VLOOKUP(H30,SJMS_normativy!$A$3:$B$334,2,0)</f>
        <v>38.750208000000001</v>
      </c>
      <c r="U30" s="17">
        <f>IF(I30=0,0,VLOOKUP(SUM(I30+J30),SJZS_normativy!$A$4:$C$1075,2,0))</f>
        <v>0</v>
      </c>
      <c r="V30" s="91">
        <f>IF(J30=0,0,VLOOKUP(SUM(I30+J30),SJZS_normativy!$A$4:$C$1075,2,0))</f>
        <v>0</v>
      </c>
      <c r="W30" s="90">
        <f>VLOOKUP(K30,SJMS_normativy!$A$3:$B$334,2,0)/0.6</f>
        <v>0</v>
      </c>
      <c r="X30" s="17">
        <f>IF(L30=0,0,VLOOKUP(SUM(L30+M30),SJZS_normativy!$A$4:$C$1075,2,0))/0.6</f>
        <v>0</v>
      </c>
      <c r="Y30" s="91">
        <f>IF(M30=0,0,VLOOKUP(SUM(L30+M30),SJZS_normativy!$A$4:$C$1075,2,0))/0.6</f>
        <v>0</v>
      </c>
      <c r="Z30" s="90">
        <f>VLOOKUP(N30,SJMS_normativy!$A$3:$B$334,2,0)/0.4</f>
        <v>0</v>
      </c>
      <c r="AA30" s="17">
        <f>IF(O30=0,0,VLOOKUP(SUM(O30+P30),SJZS_normativy!$A$4:$C$1075,2,0))/0.4</f>
        <v>0</v>
      </c>
      <c r="AB30" s="91">
        <f>IF(P30=0,0,VLOOKUP(SUM(O30+P30),SJZS_normativy!$A$4:$C$1075,2,0))/0.4</f>
        <v>0</v>
      </c>
      <c r="AC30" s="94">
        <f>SJMS_normativy!$I$5</f>
        <v>58</v>
      </c>
      <c r="AD30" s="44">
        <f>SJZS_normativy!$I$5</f>
        <v>58</v>
      </c>
      <c r="AE30" s="95">
        <f>SJZS_normativy!$I$5</f>
        <v>58</v>
      </c>
      <c r="AF30" s="94">
        <f>SJMS_normativy!$J$5</f>
        <v>38</v>
      </c>
      <c r="AG30" s="44">
        <f>SJZS_normativy!$J$5</f>
        <v>38</v>
      </c>
      <c r="AH30" s="95">
        <f>SJZS_normativy!$J$5</f>
        <v>38</v>
      </c>
      <c r="AI30" s="94">
        <f>SJMS_normativy!$K$5</f>
        <v>38</v>
      </c>
      <c r="AJ30" s="44">
        <f>SJZS_normativy!$K$5</f>
        <v>38</v>
      </c>
      <c r="AK30" s="95">
        <f>SJZS_normativy!$K$5</f>
        <v>38</v>
      </c>
      <c r="AM30" s="31"/>
      <c r="AN30" s="31"/>
      <c r="AO30" s="31"/>
      <c r="AP30" s="31"/>
      <c r="AQ30" s="31"/>
      <c r="AR30" s="31"/>
    </row>
    <row r="31" spans="1:44" ht="20.100000000000001" customHeight="1" x14ac:dyDescent="0.2">
      <c r="A31" s="523">
        <v>24</v>
      </c>
      <c r="B31" s="433">
        <v>600079252</v>
      </c>
      <c r="C31" s="85">
        <v>2412</v>
      </c>
      <c r="D31" s="5" t="s">
        <v>22</v>
      </c>
      <c r="E31" s="75">
        <v>3141</v>
      </c>
      <c r="F31" s="60" t="s">
        <v>22</v>
      </c>
      <c r="G31" s="407">
        <v>148</v>
      </c>
      <c r="H31" s="13">
        <v>93</v>
      </c>
      <c r="I31" s="11"/>
      <c r="J31" s="60"/>
      <c r="K31" s="13"/>
      <c r="L31" s="11"/>
      <c r="M31" s="60"/>
      <c r="N31" s="13"/>
      <c r="O31" s="11"/>
      <c r="P31" s="60"/>
      <c r="Q31" s="13">
        <f t="shared" si="0"/>
        <v>93</v>
      </c>
      <c r="R31" s="11">
        <f t="shared" si="1"/>
        <v>0</v>
      </c>
      <c r="S31" s="60">
        <f t="shared" si="2"/>
        <v>0</v>
      </c>
      <c r="T31" s="90">
        <f>VLOOKUP(H31,SJMS_normativy!$A$3:$B$334,2,0)</f>
        <v>38.394636000000006</v>
      </c>
      <c r="U31" s="17">
        <f>IF(I31=0,0,VLOOKUP(SUM(I31+J31),SJZS_normativy!$A$4:$C$1075,2,0))</f>
        <v>0</v>
      </c>
      <c r="V31" s="91">
        <f>IF(J31=0,0,VLOOKUP(SUM(I31+J31),SJZS_normativy!$A$4:$C$1075,2,0))</f>
        <v>0</v>
      </c>
      <c r="W31" s="90">
        <f>VLOOKUP(K31,SJMS_normativy!$A$3:$B$334,2,0)/0.6</f>
        <v>0</v>
      </c>
      <c r="X31" s="17">
        <f>IF(L31=0,0,VLOOKUP(SUM(L31+M31),SJZS_normativy!$A$4:$C$1075,2,0))/0.6</f>
        <v>0</v>
      </c>
      <c r="Y31" s="91">
        <f>IF(M31=0,0,VLOOKUP(SUM(L31+M31),SJZS_normativy!$A$4:$C$1075,2,0))/0.6</f>
        <v>0</v>
      </c>
      <c r="Z31" s="90">
        <f>VLOOKUP(N31,SJMS_normativy!$A$3:$B$334,2,0)/0.4</f>
        <v>0</v>
      </c>
      <c r="AA31" s="17">
        <f>IF(O31=0,0,VLOOKUP(SUM(O31+P31),SJZS_normativy!$A$4:$C$1075,2,0))/0.4</f>
        <v>0</v>
      </c>
      <c r="AB31" s="91">
        <f>IF(P31=0,0,VLOOKUP(SUM(O31+P31),SJZS_normativy!$A$4:$C$1075,2,0))/0.4</f>
        <v>0</v>
      </c>
      <c r="AC31" s="94">
        <f>SJMS_normativy!$I$5</f>
        <v>58</v>
      </c>
      <c r="AD31" s="44">
        <f>SJZS_normativy!$I$5</f>
        <v>58</v>
      </c>
      <c r="AE31" s="95">
        <f>SJZS_normativy!$I$5</f>
        <v>58</v>
      </c>
      <c r="AF31" s="94">
        <f>SJMS_normativy!$J$5</f>
        <v>38</v>
      </c>
      <c r="AG31" s="44">
        <f>SJZS_normativy!$J$5</f>
        <v>38</v>
      </c>
      <c r="AH31" s="95">
        <f>SJZS_normativy!$J$5</f>
        <v>38</v>
      </c>
      <c r="AI31" s="94">
        <f>SJMS_normativy!$K$5</f>
        <v>38</v>
      </c>
      <c r="AJ31" s="44">
        <f>SJZS_normativy!$K$5</f>
        <v>38</v>
      </c>
      <c r="AK31" s="95">
        <f>SJZS_normativy!$K$5</f>
        <v>38</v>
      </c>
      <c r="AM31" s="31"/>
      <c r="AN31" s="31"/>
      <c r="AO31" s="31"/>
      <c r="AP31" s="31"/>
      <c r="AQ31" s="31"/>
      <c r="AR31" s="31"/>
    </row>
    <row r="32" spans="1:44" ht="20.100000000000001" customHeight="1" x14ac:dyDescent="0.2">
      <c r="A32" s="523">
        <v>24</v>
      </c>
      <c r="B32" s="433">
        <v>600079252</v>
      </c>
      <c r="C32" s="85">
        <v>2412</v>
      </c>
      <c r="D32" s="5" t="s">
        <v>22</v>
      </c>
      <c r="E32" s="75">
        <v>3141</v>
      </c>
      <c r="F32" s="187" t="s">
        <v>496</v>
      </c>
      <c r="G32" s="407">
        <v>148</v>
      </c>
      <c r="H32" s="13">
        <v>35</v>
      </c>
      <c r="I32" s="11"/>
      <c r="J32" s="60"/>
      <c r="K32" s="13"/>
      <c r="L32" s="11"/>
      <c r="M32" s="60"/>
      <c r="N32" s="13"/>
      <c r="O32" s="11"/>
      <c r="P32" s="60"/>
      <c r="Q32" s="13">
        <f t="shared" si="0"/>
        <v>35</v>
      </c>
      <c r="R32" s="11">
        <f t="shared" si="1"/>
        <v>0</v>
      </c>
      <c r="S32" s="60">
        <f t="shared" si="2"/>
        <v>0</v>
      </c>
      <c r="T32" s="90">
        <f>VLOOKUP(H32,SJMS_normativy!$A$3:$B$334,2,0)</f>
        <v>28.272359999999999</v>
      </c>
      <c r="U32" s="17">
        <f>IF(I32=0,0,VLOOKUP(SUM(I32+J32),SJZS_normativy!$A$4:$C$1075,2,0))</f>
        <v>0</v>
      </c>
      <c r="V32" s="91">
        <f>IF(J32=0,0,VLOOKUP(SUM(I32+J32),SJZS_normativy!$A$4:$C$1075,2,0))</f>
        <v>0</v>
      </c>
      <c r="W32" s="90">
        <f>VLOOKUP(K32,SJMS_normativy!$A$3:$B$334,2,0)/0.6</f>
        <v>0</v>
      </c>
      <c r="X32" s="17">
        <f>IF(L32=0,0,VLOOKUP(SUM(L32+M32),SJZS_normativy!$A$4:$C$1075,2,0))/0.6</f>
        <v>0</v>
      </c>
      <c r="Y32" s="91">
        <f>IF(M32=0,0,VLOOKUP(SUM(L32+M32),SJZS_normativy!$A$4:$C$1075,2,0))/0.6</f>
        <v>0</v>
      </c>
      <c r="Z32" s="90">
        <f>VLOOKUP(N32,SJMS_normativy!$A$3:$B$334,2,0)/0.4</f>
        <v>0</v>
      </c>
      <c r="AA32" s="17">
        <f>IF(O32=0,0,VLOOKUP(SUM(O32+P32),SJZS_normativy!$A$4:$C$1075,2,0))/0.4</f>
        <v>0</v>
      </c>
      <c r="AB32" s="91">
        <f>IF(P32=0,0,VLOOKUP(SUM(O32+P32),SJZS_normativy!$A$4:$C$1075,2,0))/0.4</f>
        <v>0</v>
      </c>
      <c r="AC32" s="94">
        <f>SJMS_normativy!$I$5</f>
        <v>58</v>
      </c>
      <c r="AD32" s="44">
        <f>SJZS_normativy!$I$5</f>
        <v>58</v>
      </c>
      <c r="AE32" s="95">
        <f>SJZS_normativy!$I$5</f>
        <v>58</v>
      </c>
      <c r="AF32" s="94">
        <f>SJMS_normativy!$J$5</f>
        <v>38</v>
      </c>
      <c r="AG32" s="44">
        <f>SJZS_normativy!$J$5</f>
        <v>38</v>
      </c>
      <c r="AH32" s="95">
        <f>SJZS_normativy!$J$5</f>
        <v>38</v>
      </c>
      <c r="AI32" s="94">
        <f>SJMS_normativy!$K$5</f>
        <v>38</v>
      </c>
      <c r="AJ32" s="44">
        <f>SJZS_normativy!$K$5</f>
        <v>38</v>
      </c>
      <c r="AK32" s="95">
        <f>SJZS_normativy!$K$5</f>
        <v>38</v>
      </c>
      <c r="AM32" s="31"/>
      <c r="AN32" s="31"/>
      <c r="AO32" s="31"/>
      <c r="AP32" s="31"/>
      <c r="AQ32" s="31"/>
      <c r="AR32" s="31"/>
    </row>
    <row r="33" spans="1:44" ht="20.100000000000001" customHeight="1" x14ac:dyDescent="0.2">
      <c r="A33" s="523">
        <v>25</v>
      </c>
      <c r="B33" s="433">
        <v>600079261</v>
      </c>
      <c r="C33" s="85">
        <v>2418</v>
      </c>
      <c r="D33" s="5" t="s">
        <v>23</v>
      </c>
      <c r="E33" s="75">
        <v>3141</v>
      </c>
      <c r="F33" s="60" t="s">
        <v>23</v>
      </c>
      <c r="G33" s="405">
        <v>55</v>
      </c>
      <c r="H33" s="13">
        <v>42</v>
      </c>
      <c r="I33" s="11"/>
      <c r="J33" s="60"/>
      <c r="K33" s="13"/>
      <c r="L33" s="11"/>
      <c r="M33" s="60"/>
      <c r="N33" s="13"/>
      <c r="O33" s="11"/>
      <c r="P33" s="60"/>
      <c r="Q33" s="13">
        <f t="shared" si="0"/>
        <v>42</v>
      </c>
      <c r="R33" s="11">
        <f t="shared" si="1"/>
        <v>0</v>
      </c>
      <c r="S33" s="60">
        <f t="shared" si="2"/>
        <v>0</v>
      </c>
      <c r="T33" s="90">
        <f>VLOOKUP(H33,SJMS_normativy!$A$3:$B$334,2,0)</f>
        <v>29.821740000000002</v>
      </c>
      <c r="U33" s="17">
        <f>IF(I33=0,0,VLOOKUP(SUM(I33+J33),SJZS_normativy!$A$4:$C$1075,2,0))</f>
        <v>0</v>
      </c>
      <c r="V33" s="91">
        <f>IF(J33=0,0,VLOOKUP(SUM(I33+J33),SJZS_normativy!$A$4:$C$1075,2,0))</f>
        <v>0</v>
      </c>
      <c r="W33" s="90">
        <f>VLOOKUP(K33,SJMS_normativy!$A$3:$B$334,2,0)/0.6</f>
        <v>0</v>
      </c>
      <c r="X33" s="17">
        <f>IF(L33=0,0,VLOOKUP(SUM(L33+M33),SJZS_normativy!$A$4:$C$1075,2,0))/0.6</f>
        <v>0</v>
      </c>
      <c r="Y33" s="91">
        <f>IF(M33=0,0,VLOOKUP(SUM(L33+M33),SJZS_normativy!$A$4:$C$1075,2,0))/0.6</f>
        <v>0</v>
      </c>
      <c r="Z33" s="90">
        <f>VLOOKUP(N33,SJMS_normativy!$A$3:$B$334,2,0)/0.4</f>
        <v>0</v>
      </c>
      <c r="AA33" s="17">
        <f>IF(O33=0,0,VLOOKUP(SUM(O33+P33),SJZS_normativy!$A$4:$C$1075,2,0))/0.4</f>
        <v>0</v>
      </c>
      <c r="AB33" s="91">
        <f>IF(P33=0,0,VLOOKUP(SUM(O33+P33),SJZS_normativy!$A$4:$C$1075,2,0))/0.4</f>
        <v>0</v>
      </c>
      <c r="AC33" s="94">
        <f>SJMS_normativy!$I$5</f>
        <v>58</v>
      </c>
      <c r="AD33" s="44">
        <f>SJZS_normativy!$I$5</f>
        <v>58</v>
      </c>
      <c r="AE33" s="95">
        <f>SJZS_normativy!$I$5</f>
        <v>58</v>
      </c>
      <c r="AF33" s="94">
        <f>SJMS_normativy!$J$5</f>
        <v>38</v>
      </c>
      <c r="AG33" s="44">
        <f>SJZS_normativy!$J$5</f>
        <v>38</v>
      </c>
      <c r="AH33" s="95">
        <f>SJZS_normativy!$J$5</f>
        <v>38</v>
      </c>
      <c r="AI33" s="94">
        <f>SJMS_normativy!$K$5</f>
        <v>38</v>
      </c>
      <c r="AJ33" s="44">
        <f>SJZS_normativy!$K$5</f>
        <v>38</v>
      </c>
      <c r="AK33" s="95">
        <f>SJZS_normativy!$K$5</f>
        <v>38</v>
      </c>
      <c r="AM33" s="31"/>
      <c r="AN33" s="31"/>
      <c r="AO33" s="31"/>
      <c r="AP33" s="31"/>
      <c r="AQ33" s="31"/>
      <c r="AR33" s="31"/>
    </row>
    <row r="34" spans="1:44" ht="20.100000000000001" customHeight="1" x14ac:dyDescent="0.2">
      <c r="A34" s="523">
        <v>26</v>
      </c>
      <c r="B34" s="433">
        <v>600079295</v>
      </c>
      <c r="C34" s="85">
        <v>2414</v>
      </c>
      <c r="D34" s="5" t="s">
        <v>25</v>
      </c>
      <c r="E34" s="75">
        <v>3141</v>
      </c>
      <c r="F34" s="60" t="s">
        <v>25</v>
      </c>
      <c r="G34" s="405">
        <v>60</v>
      </c>
      <c r="H34" s="13">
        <v>60</v>
      </c>
      <c r="I34" s="11"/>
      <c r="J34" s="60"/>
      <c r="K34" s="13"/>
      <c r="L34" s="11"/>
      <c r="M34" s="60"/>
      <c r="N34" s="13"/>
      <c r="O34" s="11"/>
      <c r="P34" s="60"/>
      <c r="Q34" s="13">
        <f t="shared" si="0"/>
        <v>60</v>
      </c>
      <c r="R34" s="11">
        <f t="shared" si="1"/>
        <v>0</v>
      </c>
      <c r="S34" s="60">
        <f t="shared" si="2"/>
        <v>0</v>
      </c>
      <c r="T34" s="90">
        <f>VLOOKUP(H34,SJMS_normativy!$A$3:$B$334,2,0)</f>
        <v>33.392760000000003</v>
      </c>
      <c r="U34" s="17">
        <f>IF(I34=0,0,VLOOKUP(SUM(I34+J34),SJZS_normativy!$A$4:$C$1075,2,0))</f>
        <v>0</v>
      </c>
      <c r="V34" s="91">
        <f>IF(J34=0,0,VLOOKUP(SUM(I34+J34),SJZS_normativy!$A$4:$C$1075,2,0))</f>
        <v>0</v>
      </c>
      <c r="W34" s="90">
        <f>VLOOKUP(K34,SJMS_normativy!$A$3:$B$334,2,0)/0.6</f>
        <v>0</v>
      </c>
      <c r="X34" s="17">
        <f>IF(L34=0,0,VLOOKUP(SUM(L34+M34),SJZS_normativy!$A$4:$C$1075,2,0))/0.6</f>
        <v>0</v>
      </c>
      <c r="Y34" s="91">
        <f>IF(M34=0,0,VLOOKUP(SUM(L34+M34),SJZS_normativy!$A$4:$C$1075,2,0))/0.6</f>
        <v>0</v>
      </c>
      <c r="Z34" s="90">
        <f>VLOOKUP(N34,SJMS_normativy!$A$3:$B$334,2,0)/0.4</f>
        <v>0</v>
      </c>
      <c r="AA34" s="17">
        <f>IF(O34=0,0,VLOOKUP(SUM(O34+P34),SJZS_normativy!$A$4:$C$1075,2,0))/0.4</f>
        <v>0</v>
      </c>
      <c r="AB34" s="91">
        <f>IF(P34=0,0,VLOOKUP(SUM(O34+P34),SJZS_normativy!$A$4:$C$1075,2,0))/0.4</f>
        <v>0</v>
      </c>
      <c r="AC34" s="94">
        <f>SJMS_normativy!$I$5</f>
        <v>58</v>
      </c>
      <c r="AD34" s="44">
        <f>SJZS_normativy!$I$5</f>
        <v>58</v>
      </c>
      <c r="AE34" s="95">
        <f>SJZS_normativy!$I$5</f>
        <v>58</v>
      </c>
      <c r="AF34" s="94">
        <f>SJMS_normativy!$J$5</f>
        <v>38</v>
      </c>
      <c r="AG34" s="44">
        <f>SJZS_normativy!$J$5</f>
        <v>38</v>
      </c>
      <c r="AH34" s="95">
        <f>SJZS_normativy!$J$5</f>
        <v>38</v>
      </c>
      <c r="AI34" s="94">
        <f>SJMS_normativy!$K$5</f>
        <v>38</v>
      </c>
      <c r="AJ34" s="44">
        <f>SJZS_normativy!$K$5</f>
        <v>38</v>
      </c>
      <c r="AK34" s="95">
        <f>SJZS_normativy!$K$5</f>
        <v>38</v>
      </c>
      <c r="AM34" s="31"/>
      <c r="AN34" s="31"/>
      <c r="AO34" s="31"/>
      <c r="AP34" s="31"/>
      <c r="AQ34" s="31"/>
      <c r="AR34" s="31"/>
    </row>
    <row r="35" spans="1:44" ht="20.100000000000001" customHeight="1" x14ac:dyDescent="0.2">
      <c r="A35" s="523">
        <v>27</v>
      </c>
      <c r="B35" s="433">
        <v>600079309</v>
      </c>
      <c r="C35" s="85">
        <v>2443</v>
      </c>
      <c r="D35" s="5" t="s">
        <v>26</v>
      </c>
      <c r="E35" s="75">
        <v>3141</v>
      </c>
      <c r="F35" s="60" t="s">
        <v>26</v>
      </c>
      <c r="G35" s="405">
        <v>60</v>
      </c>
      <c r="H35" s="13">
        <v>60</v>
      </c>
      <c r="I35" s="11"/>
      <c r="J35" s="60"/>
      <c r="K35" s="13"/>
      <c r="L35" s="11"/>
      <c r="M35" s="60"/>
      <c r="N35" s="13"/>
      <c r="O35" s="11"/>
      <c r="P35" s="60"/>
      <c r="Q35" s="13">
        <f t="shared" si="0"/>
        <v>60</v>
      </c>
      <c r="R35" s="11">
        <f t="shared" si="1"/>
        <v>0</v>
      </c>
      <c r="S35" s="60">
        <f t="shared" si="2"/>
        <v>0</v>
      </c>
      <c r="T35" s="90">
        <f>VLOOKUP(H35,SJMS_normativy!$A$3:$B$334,2,0)</f>
        <v>33.392760000000003</v>
      </c>
      <c r="U35" s="17">
        <f>IF(I35=0,0,VLOOKUP(SUM(I35+J35),SJZS_normativy!$A$4:$C$1075,2,0))</f>
        <v>0</v>
      </c>
      <c r="V35" s="91">
        <f>IF(J35=0,0,VLOOKUP(SUM(I35+J35),SJZS_normativy!$A$4:$C$1075,2,0))</f>
        <v>0</v>
      </c>
      <c r="W35" s="90">
        <f>VLOOKUP(K35,SJMS_normativy!$A$3:$B$334,2,0)/0.6</f>
        <v>0</v>
      </c>
      <c r="X35" s="17">
        <f>IF(L35=0,0,VLOOKUP(SUM(L35+M35),SJZS_normativy!$A$4:$C$1075,2,0))/0.6</f>
        <v>0</v>
      </c>
      <c r="Y35" s="91">
        <f>IF(M35=0,0,VLOOKUP(SUM(L35+M35),SJZS_normativy!$A$4:$C$1075,2,0))/0.6</f>
        <v>0</v>
      </c>
      <c r="Z35" s="90">
        <f>VLOOKUP(N35,SJMS_normativy!$A$3:$B$334,2,0)/0.4</f>
        <v>0</v>
      </c>
      <c r="AA35" s="17">
        <f>IF(O35=0,0,VLOOKUP(SUM(O35+P35),SJZS_normativy!$A$4:$C$1075,2,0))/0.4</f>
        <v>0</v>
      </c>
      <c r="AB35" s="91">
        <f>IF(P35=0,0,VLOOKUP(SUM(O35+P35),SJZS_normativy!$A$4:$C$1075,2,0))/0.4</f>
        <v>0</v>
      </c>
      <c r="AC35" s="94">
        <f>SJMS_normativy!$I$5</f>
        <v>58</v>
      </c>
      <c r="AD35" s="44">
        <f>SJZS_normativy!$I$5</f>
        <v>58</v>
      </c>
      <c r="AE35" s="95">
        <f>SJZS_normativy!$I$5</f>
        <v>58</v>
      </c>
      <c r="AF35" s="94">
        <f>SJMS_normativy!$J$5</f>
        <v>38</v>
      </c>
      <c r="AG35" s="44">
        <f>SJZS_normativy!$J$5</f>
        <v>38</v>
      </c>
      <c r="AH35" s="95">
        <f>SJZS_normativy!$J$5</f>
        <v>38</v>
      </c>
      <c r="AI35" s="94">
        <f>SJMS_normativy!$K$5</f>
        <v>38</v>
      </c>
      <c r="AJ35" s="44">
        <f>SJZS_normativy!$K$5</f>
        <v>38</v>
      </c>
      <c r="AK35" s="95">
        <f>SJZS_normativy!$K$5</f>
        <v>38</v>
      </c>
      <c r="AM35" s="31"/>
      <c r="AN35" s="31"/>
      <c r="AO35" s="31"/>
      <c r="AP35" s="31"/>
      <c r="AQ35" s="31"/>
      <c r="AR35" s="31"/>
    </row>
    <row r="36" spans="1:44" ht="20.100000000000001" customHeight="1" x14ac:dyDescent="0.2">
      <c r="A36" s="523">
        <v>28</v>
      </c>
      <c r="B36" s="433">
        <v>600079333</v>
      </c>
      <c r="C36" s="85">
        <v>2425</v>
      </c>
      <c r="D36" s="5" t="s">
        <v>28</v>
      </c>
      <c r="E36" s="75">
        <v>3141</v>
      </c>
      <c r="F36" s="60" t="s">
        <v>28</v>
      </c>
      <c r="G36" s="405">
        <v>50</v>
      </c>
      <c r="H36" s="13">
        <v>48</v>
      </c>
      <c r="I36" s="11"/>
      <c r="J36" s="60"/>
      <c r="K36" s="13"/>
      <c r="L36" s="11"/>
      <c r="M36" s="60"/>
      <c r="N36" s="13"/>
      <c r="O36" s="11"/>
      <c r="P36" s="60"/>
      <c r="Q36" s="13">
        <f t="shared" si="0"/>
        <v>48</v>
      </c>
      <c r="R36" s="11">
        <f t="shared" si="1"/>
        <v>0</v>
      </c>
      <c r="S36" s="60">
        <f t="shared" si="2"/>
        <v>0</v>
      </c>
      <c r="T36" s="90">
        <f>VLOOKUP(H36,SJMS_normativy!$A$3:$B$334,2,0)</f>
        <v>31.078175999999999</v>
      </c>
      <c r="U36" s="17">
        <f>IF(I36=0,0,VLOOKUP(SUM(I36+J36),SJZS_normativy!$A$4:$C$1075,2,0))</f>
        <v>0</v>
      </c>
      <c r="V36" s="91">
        <f>IF(J36=0,0,VLOOKUP(SUM(I36+J36),SJZS_normativy!$A$4:$C$1075,2,0))</f>
        <v>0</v>
      </c>
      <c r="W36" s="90">
        <f>VLOOKUP(K36,SJMS_normativy!$A$3:$B$334,2,0)/0.6</f>
        <v>0</v>
      </c>
      <c r="X36" s="17">
        <f>IF(L36=0,0,VLOOKUP(SUM(L36+M36),SJZS_normativy!$A$4:$C$1075,2,0))/0.6</f>
        <v>0</v>
      </c>
      <c r="Y36" s="91">
        <f>IF(M36=0,0,VLOOKUP(SUM(L36+M36),SJZS_normativy!$A$4:$C$1075,2,0))/0.6</f>
        <v>0</v>
      </c>
      <c r="Z36" s="90">
        <f>VLOOKUP(N36,SJMS_normativy!$A$3:$B$334,2,0)/0.4</f>
        <v>0</v>
      </c>
      <c r="AA36" s="17">
        <f>IF(O36=0,0,VLOOKUP(SUM(O36+P36),SJZS_normativy!$A$4:$C$1075,2,0))/0.4</f>
        <v>0</v>
      </c>
      <c r="AB36" s="91">
        <f>IF(P36=0,0,VLOOKUP(SUM(O36+P36),SJZS_normativy!$A$4:$C$1075,2,0))/0.4</f>
        <v>0</v>
      </c>
      <c r="AC36" s="94">
        <f>SJMS_normativy!$I$5</f>
        <v>58</v>
      </c>
      <c r="AD36" s="44">
        <f>SJZS_normativy!$I$5</f>
        <v>58</v>
      </c>
      <c r="AE36" s="95">
        <f>SJZS_normativy!$I$5</f>
        <v>58</v>
      </c>
      <c r="AF36" s="94">
        <f>SJMS_normativy!$J$5</f>
        <v>38</v>
      </c>
      <c r="AG36" s="44">
        <f>SJZS_normativy!$J$5</f>
        <v>38</v>
      </c>
      <c r="AH36" s="95">
        <f>SJZS_normativy!$J$5</f>
        <v>38</v>
      </c>
      <c r="AI36" s="94">
        <f>SJMS_normativy!$K$5</f>
        <v>38</v>
      </c>
      <c r="AJ36" s="44">
        <f>SJZS_normativy!$K$5</f>
        <v>38</v>
      </c>
      <c r="AK36" s="95">
        <f>SJZS_normativy!$K$5</f>
        <v>38</v>
      </c>
      <c r="AM36" s="31"/>
      <c r="AN36" s="31"/>
      <c r="AO36" s="31"/>
      <c r="AP36" s="31"/>
      <c r="AQ36" s="31"/>
      <c r="AR36" s="31"/>
    </row>
    <row r="37" spans="1:44" ht="20.100000000000001" customHeight="1" x14ac:dyDescent="0.2">
      <c r="A37" s="523">
        <v>29</v>
      </c>
      <c r="B37" s="433">
        <v>600079643</v>
      </c>
      <c r="C37" s="85">
        <v>2433</v>
      </c>
      <c r="D37" s="5" t="s">
        <v>29</v>
      </c>
      <c r="E37" s="75">
        <v>3141</v>
      </c>
      <c r="F37" s="60" t="s">
        <v>29</v>
      </c>
      <c r="G37" s="405">
        <v>100</v>
      </c>
      <c r="H37" s="13">
        <v>76</v>
      </c>
      <c r="I37" s="11"/>
      <c r="J37" s="60"/>
      <c r="K37" s="13"/>
      <c r="L37" s="11"/>
      <c r="M37" s="60"/>
      <c r="N37" s="13"/>
      <c r="O37" s="11"/>
      <c r="P37" s="60"/>
      <c r="Q37" s="13">
        <f t="shared" si="0"/>
        <v>76</v>
      </c>
      <c r="R37" s="11">
        <f t="shared" si="1"/>
        <v>0</v>
      </c>
      <c r="S37" s="60">
        <f t="shared" si="2"/>
        <v>0</v>
      </c>
      <c r="T37" s="90">
        <f>VLOOKUP(H37,SJMS_normativy!$A$3:$B$334,2,0)</f>
        <v>36.067607999999993</v>
      </c>
      <c r="U37" s="17">
        <f>IF(I37=0,0,VLOOKUP(SUM(I37+J37),SJZS_normativy!$A$4:$C$1075,2,0))</f>
        <v>0</v>
      </c>
      <c r="V37" s="91">
        <f>IF(J37=0,0,VLOOKUP(SUM(I37+J37),SJZS_normativy!$A$4:$C$1075,2,0))</f>
        <v>0</v>
      </c>
      <c r="W37" s="90">
        <f>VLOOKUP(K37,SJMS_normativy!$A$3:$B$334,2,0)/0.6</f>
        <v>0</v>
      </c>
      <c r="X37" s="17">
        <f>IF(L37=0,0,VLOOKUP(SUM(L37+M37),SJZS_normativy!$A$4:$C$1075,2,0))/0.6</f>
        <v>0</v>
      </c>
      <c r="Y37" s="91">
        <f>IF(M37=0,0,VLOOKUP(SUM(L37+M37),SJZS_normativy!$A$4:$C$1075,2,0))/0.6</f>
        <v>0</v>
      </c>
      <c r="Z37" s="90">
        <f>VLOOKUP(N37,SJMS_normativy!$A$3:$B$334,2,0)/0.4</f>
        <v>0</v>
      </c>
      <c r="AA37" s="17">
        <f>IF(O37=0,0,VLOOKUP(SUM(O37+P37),SJZS_normativy!$A$4:$C$1075,2,0))/0.4</f>
        <v>0</v>
      </c>
      <c r="AB37" s="91">
        <f>IF(P37=0,0,VLOOKUP(SUM(O37+P37),SJZS_normativy!$A$4:$C$1075,2,0))/0.4</f>
        <v>0</v>
      </c>
      <c r="AC37" s="94">
        <f>SJMS_normativy!$I$5</f>
        <v>58</v>
      </c>
      <c r="AD37" s="44">
        <f>SJZS_normativy!$I$5</f>
        <v>58</v>
      </c>
      <c r="AE37" s="95">
        <f>SJZS_normativy!$I$5</f>
        <v>58</v>
      </c>
      <c r="AF37" s="94">
        <f>SJMS_normativy!$J$5</f>
        <v>38</v>
      </c>
      <c r="AG37" s="44">
        <f>SJZS_normativy!$J$5</f>
        <v>38</v>
      </c>
      <c r="AH37" s="95">
        <f>SJZS_normativy!$J$5</f>
        <v>38</v>
      </c>
      <c r="AI37" s="94">
        <f>SJMS_normativy!$K$5</f>
        <v>38</v>
      </c>
      <c r="AJ37" s="44">
        <f>SJZS_normativy!$K$5</f>
        <v>38</v>
      </c>
      <c r="AK37" s="95">
        <f>SJZS_normativy!$K$5</f>
        <v>38</v>
      </c>
      <c r="AM37" s="31"/>
      <c r="AN37" s="31"/>
      <c r="AO37" s="31"/>
      <c r="AP37" s="31"/>
      <c r="AQ37" s="31"/>
      <c r="AR37" s="31"/>
    </row>
    <row r="38" spans="1:44" ht="20.100000000000001" customHeight="1" x14ac:dyDescent="0.2">
      <c r="A38" s="523">
        <v>30</v>
      </c>
      <c r="B38" s="433">
        <v>600079341</v>
      </c>
      <c r="C38" s="85">
        <v>2435</v>
      </c>
      <c r="D38" s="5" t="s">
        <v>30</v>
      </c>
      <c r="E38" s="75">
        <v>3141</v>
      </c>
      <c r="F38" s="60" t="s">
        <v>30</v>
      </c>
      <c r="G38" s="405">
        <v>98</v>
      </c>
      <c r="H38" s="13">
        <v>79</v>
      </c>
      <c r="I38" s="11"/>
      <c r="J38" s="60"/>
      <c r="K38" s="13"/>
      <c r="L38" s="11"/>
      <c r="M38" s="60"/>
      <c r="N38" s="13"/>
      <c r="O38" s="11"/>
      <c r="P38" s="60"/>
      <c r="Q38" s="13">
        <f t="shared" ref="Q38:Q71" si="3">H38+K38+N38</f>
        <v>79</v>
      </c>
      <c r="R38" s="11">
        <f t="shared" ref="R38:R71" si="4">I38+L38+O38</f>
        <v>0</v>
      </c>
      <c r="S38" s="60">
        <f t="shared" ref="S38:S71" si="5">J38+M38+P38</f>
        <v>0</v>
      </c>
      <c r="T38" s="90">
        <f>VLOOKUP(H38,SJMS_normativy!$A$3:$B$334,2,0)</f>
        <v>36.516815999999999</v>
      </c>
      <c r="U38" s="17">
        <f>IF(I38=0,0,VLOOKUP(SUM(I38+J38),SJZS_normativy!$A$4:$C$1075,2,0))</f>
        <v>0</v>
      </c>
      <c r="V38" s="91">
        <f>IF(J38=0,0,VLOOKUP(SUM(I38+J38),SJZS_normativy!$A$4:$C$1075,2,0))</f>
        <v>0</v>
      </c>
      <c r="W38" s="90">
        <f>VLOOKUP(K38,SJMS_normativy!$A$3:$B$334,2,0)/0.6</f>
        <v>0</v>
      </c>
      <c r="X38" s="17">
        <f>IF(L38=0,0,VLOOKUP(SUM(L38+M38),SJZS_normativy!$A$4:$C$1075,2,0))/0.6</f>
        <v>0</v>
      </c>
      <c r="Y38" s="91">
        <f>IF(M38=0,0,VLOOKUP(SUM(L38+M38),SJZS_normativy!$A$4:$C$1075,2,0))/0.6</f>
        <v>0</v>
      </c>
      <c r="Z38" s="90">
        <f>VLOOKUP(N38,SJMS_normativy!$A$3:$B$334,2,0)/0.4</f>
        <v>0</v>
      </c>
      <c r="AA38" s="17">
        <f>IF(O38=0,0,VLOOKUP(SUM(O38+P38),SJZS_normativy!$A$4:$C$1075,2,0))/0.4</f>
        <v>0</v>
      </c>
      <c r="AB38" s="91">
        <f>IF(P38=0,0,VLOOKUP(SUM(O38+P38),SJZS_normativy!$A$4:$C$1075,2,0))/0.4</f>
        <v>0</v>
      </c>
      <c r="AC38" s="94">
        <f>SJMS_normativy!$I$5</f>
        <v>58</v>
      </c>
      <c r="AD38" s="44">
        <f>SJZS_normativy!$I$5</f>
        <v>58</v>
      </c>
      <c r="AE38" s="95">
        <f>SJZS_normativy!$I$5</f>
        <v>58</v>
      </c>
      <c r="AF38" s="94">
        <f>SJMS_normativy!$J$5</f>
        <v>38</v>
      </c>
      <c r="AG38" s="44">
        <f>SJZS_normativy!$J$5</f>
        <v>38</v>
      </c>
      <c r="AH38" s="95">
        <f>SJZS_normativy!$J$5</f>
        <v>38</v>
      </c>
      <c r="AI38" s="94">
        <f>SJMS_normativy!$K$5</f>
        <v>38</v>
      </c>
      <c r="AJ38" s="44">
        <f>SJZS_normativy!$K$5</f>
        <v>38</v>
      </c>
      <c r="AK38" s="95">
        <f>SJZS_normativy!$K$5</f>
        <v>38</v>
      </c>
      <c r="AM38" s="31"/>
      <c r="AN38" s="31"/>
      <c r="AO38" s="31"/>
      <c r="AP38" s="31"/>
      <c r="AQ38" s="31"/>
      <c r="AR38" s="31"/>
    </row>
    <row r="39" spans="1:44" ht="20.100000000000001" customHeight="1" x14ac:dyDescent="0.2">
      <c r="A39" s="85">
        <v>31</v>
      </c>
      <c r="B39" s="291">
        <v>600080307</v>
      </c>
      <c r="C39" s="85">
        <v>2474</v>
      </c>
      <c r="D39" s="5" t="s">
        <v>498</v>
      </c>
      <c r="E39" s="75">
        <v>3141</v>
      </c>
      <c r="F39" s="60" t="s">
        <v>499</v>
      </c>
      <c r="G39" s="405">
        <v>56</v>
      </c>
      <c r="H39" s="13"/>
      <c r="I39" s="11"/>
      <c r="J39" s="60"/>
      <c r="K39" s="13"/>
      <c r="L39" s="11"/>
      <c r="M39" s="60"/>
      <c r="N39" s="13">
        <v>46</v>
      </c>
      <c r="O39" s="11"/>
      <c r="P39" s="60"/>
      <c r="Q39" s="13">
        <f t="shared" si="3"/>
        <v>46</v>
      </c>
      <c r="R39" s="11">
        <f t="shared" si="4"/>
        <v>0</v>
      </c>
      <c r="S39" s="60">
        <f t="shared" si="5"/>
        <v>0</v>
      </c>
      <c r="T39" s="90">
        <f>VLOOKUP(H39,SJMS_normativy!$A$3:$B$334,2,0)</f>
        <v>0</v>
      </c>
      <c r="U39" s="17">
        <f>IF(I39=0,0,VLOOKUP(SUM(I39+J39),SJZS_normativy!$A$4:$C$1075,2,0))</f>
        <v>0</v>
      </c>
      <c r="V39" s="91">
        <f>IF(J39=0,0,VLOOKUP(SUM(I39+J39),SJZS_normativy!$A$4:$C$1075,2,0))</f>
        <v>0</v>
      </c>
      <c r="W39" s="90">
        <f>VLOOKUP(K39,SJMS_normativy!$A$3:$B$334,2,0)/0.6</f>
        <v>0</v>
      </c>
      <c r="X39" s="17">
        <f>IF(L39=0,0,VLOOKUP(SUM(L39+M39),SJZS_normativy!$A$4:$C$1075,2,0))/0.6</f>
        <v>0</v>
      </c>
      <c r="Y39" s="91">
        <f>IF(M39=0,0,VLOOKUP(SUM(L39+M39),SJZS_normativy!$A$4:$C$1075,2,0))/0.6</f>
        <v>0</v>
      </c>
      <c r="Z39" s="90">
        <f>VLOOKUP(N39,SJMS_normativy!$A$3:$B$334,2,0)/0.4</f>
        <v>76.66677</v>
      </c>
      <c r="AA39" s="17">
        <f>IF(O39=0,0,VLOOKUP(SUM(O39+P39),SJZS_normativy!$A$4:$C$1075,2,0))/0.4</f>
        <v>0</v>
      </c>
      <c r="AB39" s="91">
        <f>IF(P39=0,0,VLOOKUP(SUM(O39+P39),SJZS_normativy!$A$4:$C$1075,2,0))/0.4</f>
        <v>0</v>
      </c>
      <c r="AC39" s="94">
        <f>SJMS_normativy!$I$5</f>
        <v>58</v>
      </c>
      <c r="AD39" s="44">
        <f>SJZS_normativy!$I$5</f>
        <v>58</v>
      </c>
      <c r="AE39" s="95">
        <f>SJZS_normativy!$I$5</f>
        <v>58</v>
      </c>
      <c r="AF39" s="94">
        <f>SJMS_normativy!$J$5</f>
        <v>38</v>
      </c>
      <c r="AG39" s="44">
        <f>SJZS_normativy!$J$5</f>
        <v>38</v>
      </c>
      <c r="AH39" s="95">
        <f>SJZS_normativy!$J$5</f>
        <v>38</v>
      </c>
      <c r="AI39" s="94">
        <f>SJMS_normativy!$K$5</f>
        <v>38</v>
      </c>
      <c r="AJ39" s="44">
        <f>SJZS_normativy!$K$5</f>
        <v>38</v>
      </c>
      <c r="AK39" s="95">
        <f>SJZS_normativy!$K$5</f>
        <v>38</v>
      </c>
      <c r="AM39" s="31"/>
      <c r="AN39" s="31"/>
      <c r="AO39" s="31"/>
      <c r="AP39" s="31"/>
      <c r="AQ39" s="31"/>
      <c r="AR39" s="31"/>
    </row>
    <row r="40" spans="1:44" ht="20.100000000000001" customHeight="1" x14ac:dyDescent="0.2">
      <c r="A40" s="523">
        <v>32</v>
      </c>
      <c r="B40" s="433">
        <v>600079899</v>
      </c>
      <c r="C40" s="85">
        <v>2312</v>
      </c>
      <c r="D40" s="5" t="s">
        <v>76</v>
      </c>
      <c r="E40" s="75">
        <v>3141</v>
      </c>
      <c r="F40" s="60" t="s">
        <v>76</v>
      </c>
      <c r="G40" s="405">
        <v>540</v>
      </c>
      <c r="H40" s="13"/>
      <c r="I40" s="11">
        <v>235</v>
      </c>
      <c r="J40" s="60"/>
      <c r="K40" s="13"/>
      <c r="L40" s="11"/>
      <c r="M40" s="60"/>
      <c r="N40" s="13"/>
      <c r="O40" s="11"/>
      <c r="P40" s="60"/>
      <c r="Q40" s="13">
        <f t="shared" si="3"/>
        <v>0</v>
      </c>
      <c r="R40" s="11">
        <f t="shared" si="4"/>
        <v>235</v>
      </c>
      <c r="S40" s="60">
        <f t="shared" si="5"/>
        <v>0</v>
      </c>
      <c r="T40" s="90">
        <f>VLOOKUP(H40,SJMS_normativy!$A$3:$B$334,2,0)</f>
        <v>0</v>
      </c>
      <c r="U40" s="17">
        <f>IF(I40=0,0,VLOOKUP(SUM(I40+J40),SJZS_normativy!$A$4:$C$1075,2,0))</f>
        <v>59.342602969030324</v>
      </c>
      <c r="V40" s="91">
        <f>IF(J40=0,0,VLOOKUP(SUM(I40+J40),SJZS_normativy!$A$4:$C$1075,2,0))</f>
        <v>0</v>
      </c>
      <c r="W40" s="90">
        <f>VLOOKUP(K40,SJMS_normativy!$A$3:$B$334,2,0)/0.6</f>
        <v>0</v>
      </c>
      <c r="X40" s="17">
        <f>IF(L40=0,0,VLOOKUP(SUM(L40+M40),SJZS_normativy!$A$4:$C$1075,2,0))/0.6</f>
        <v>0</v>
      </c>
      <c r="Y40" s="91">
        <f>IF(M40=0,0,VLOOKUP(SUM(L40+M40),SJZS_normativy!$A$4:$C$1075,2,0))/0.6</f>
        <v>0</v>
      </c>
      <c r="Z40" s="90">
        <f>VLOOKUP(N40,SJMS_normativy!$A$3:$B$334,2,0)/0.4</f>
        <v>0</v>
      </c>
      <c r="AA40" s="17">
        <f>IF(O40=0,0,VLOOKUP(SUM(O40+P40),SJZS_normativy!$A$4:$C$1075,2,0))/0.4</f>
        <v>0</v>
      </c>
      <c r="AB40" s="91">
        <f>IF(P40=0,0,VLOOKUP(SUM(O40+P40),SJZS_normativy!$A$4:$C$1075,2,0))/0.4</f>
        <v>0</v>
      </c>
      <c r="AC40" s="94">
        <f>SJMS_normativy!$I$5</f>
        <v>58</v>
      </c>
      <c r="AD40" s="44">
        <f>SJZS_normativy!$I$5</f>
        <v>58</v>
      </c>
      <c r="AE40" s="95">
        <f>SJZS_normativy!$I$5</f>
        <v>58</v>
      </c>
      <c r="AF40" s="94">
        <f>SJMS_normativy!$J$5</f>
        <v>38</v>
      </c>
      <c r="AG40" s="44">
        <f>SJZS_normativy!$J$5</f>
        <v>38</v>
      </c>
      <c r="AH40" s="95">
        <f>SJZS_normativy!$J$5</f>
        <v>38</v>
      </c>
      <c r="AI40" s="94">
        <f>SJMS_normativy!$K$5</f>
        <v>38</v>
      </c>
      <c r="AJ40" s="44">
        <f>SJZS_normativy!$K$5</f>
        <v>38</v>
      </c>
      <c r="AK40" s="95">
        <f>SJZS_normativy!$K$5</f>
        <v>38</v>
      </c>
      <c r="AM40" s="31"/>
      <c r="AN40" s="31"/>
      <c r="AO40" s="31"/>
      <c r="AP40" s="31"/>
      <c r="AQ40" s="31"/>
      <c r="AR40" s="31"/>
    </row>
    <row r="41" spans="1:44" ht="20.100000000000001" customHeight="1" x14ac:dyDescent="0.2">
      <c r="A41" s="523">
        <v>33</v>
      </c>
      <c r="B41" s="433">
        <v>600080340</v>
      </c>
      <c r="C41" s="85">
        <v>2479</v>
      </c>
      <c r="D41" s="5" t="s">
        <v>77</v>
      </c>
      <c r="E41" s="75">
        <v>3141</v>
      </c>
      <c r="F41" s="60" t="s">
        <v>77</v>
      </c>
      <c r="G41" s="405">
        <v>620</v>
      </c>
      <c r="H41" s="13"/>
      <c r="I41" s="11">
        <v>523</v>
      </c>
      <c r="J41" s="60"/>
      <c r="K41" s="13"/>
      <c r="L41" s="11"/>
      <c r="M41" s="60"/>
      <c r="N41" s="13"/>
      <c r="O41" s="11"/>
      <c r="P41" s="60"/>
      <c r="Q41" s="13">
        <f t="shared" si="3"/>
        <v>0</v>
      </c>
      <c r="R41" s="11">
        <f t="shared" si="4"/>
        <v>523</v>
      </c>
      <c r="S41" s="60">
        <f t="shared" si="5"/>
        <v>0</v>
      </c>
      <c r="T41" s="90">
        <f>VLOOKUP(H41,SJMS_normativy!$A$3:$B$334,2,0)</f>
        <v>0</v>
      </c>
      <c r="U41" s="17">
        <f>IF(I41=0,0,VLOOKUP(SUM(I41+J41),SJZS_normativy!$A$4:$C$1075,2,0))</f>
        <v>69.704941944380451</v>
      </c>
      <c r="V41" s="91">
        <f>IF(J41=0,0,VLOOKUP(SUM(I41+J41),SJZS_normativy!$A$4:$C$1075,2,0))</f>
        <v>0</v>
      </c>
      <c r="W41" s="90">
        <f>VLOOKUP(K41,SJMS_normativy!$A$3:$B$334,2,0)/0.6</f>
        <v>0</v>
      </c>
      <c r="X41" s="17">
        <f>IF(L41=0,0,VLOOKUP(SUM(L41+M41),SJZS_normativy!$A$4:$C$1075,2,0))/0.6</f>
        <v>0</v>
      </c>
      <c r="Y41" s="91">
        <f>IF(M41=0,0,VLOOKUP(SUM(L41+M41),SJZS_normativy!$A$4:$C$1075,2,0))/0.6</f>
        <v>0</v>
      </c>
      <c r="Z41" s="90">
        <f>VLOOKUP(N41,SJMS_normativy!$A$3:$B$334,2,0)/0.4</f>
        <v>0</v>
      </c>
      <c r="AA41" s="17">
        <f>IF(O41=0,0,VLOOKUP(SUM(O41+P41),SJZS_normativy!$A$4:$C$1075,2,0))/0.4</f>
        <v>0</v>
      </c>
      <c r="AB41" s="91">
        <f>IF(P41=0,0,VLOOKUP(SUM(O41+P41),SJZS_normativy!$A$4:$C$1075,2,0))/0.4</f>
        <v>0</v>
      </c>
      <c r="AC41" s="94">
        <f>SJMS_normativy!$I$5</f>
        <v>58</v>
      </c>
      <c r="AD41" s="44">
        <f>SJZS_normativy!$I$5</f>
        <v>58</v>
      </c>
      <c r="AE41" s="95">
        <f>SJZS_normativy!$I$5</f>
        <v>58</v>
      </c>
      <c r="AF41" s="94">
        <f>SJMS_normativy!$J$5</f>
        <v>38</v>
      </c>
      <c r="AG41" s="44">
        <f>SJZS_normativy!$J$5</f>
        <v>38</v>
      </c>
      <c r="AH41" s="95">
        <f>SJZS_normativy!$J$5</f>
        <v>38</v>
      </c>
      <c r="AI41" s="94">
        <f>SJMS_normativy!$K$5</f>
        <v>38</v>
      </c>
      <c r="AJ41" s="44">
        <f>SJZS_normativy!$K$5</f>
        <v>38</v>
      </c>
      <c r="AK41" s="95">
        <f>SJZS_normativy!$K$5</f>
        <v>38</v>
      </c>
      <c r="AM41" s="31"/>
      <c r="AN41" s="31"/>
      <c r="AO41" s="31"/>
      <c r="AP41" s="31"/>
      <c r="AQ41" s="31"/>
      <c r="AR41" s="31"/>
    </row>
    <row r="42" spans="1:44" ht="20.100000000000001" customHeight="1" x14ac:dyDescent="0.2">
      <c r="A42" s="523">
        <v>34</v>
      </c>
      <c r="B42" s="433">
        <v>600080331</v>
      </c>
      <c r="C42" s="85">
        <v>2475</v>
      </c>
      <c r="D42" s="5" t="s">
        <v>276</v>
      </c>
      <c r="E42" s="75">
        <v>3141</v>
      </c>
      <c r="F42" s="60" t="s">
        <v>421</v>
      </c>
      <c r="G42" s="405">
        <v>715</v>
      </c>
      <c r="H42" s="13"/>
      <c r="I42" s="11"/>
      <c r="J42" s="60"/>
      <c r="K42" s="13"/>
      <c r="L42" s="11"/>
      <c r="M42" s="60"/>
      <c r="N42" s="13"/>
      <c r="O42" s="11">
        <v>594</v>
      </c>
      <c r="P42" s="60">
        <v>43</v>
      </c>
      <c r="Q42" s="13">
        <f t="shared" si="3"/>
        <v>0</v>
      </c>
      <c r="R42" s="11">
        <f t="shared" si="4"/>
        <v>594</v>
      </c>
      <c r="S42" s="60">
        <f t="shared" si="5"/>
        <v>43</v>
      </c>
      <c r="T42" s="90">
        <f>VLOOKUP(H42,SJMS_normativy!$A$3:$B$334,2,0)</f>
        <v>0</v>
      </c>
      <c r="U42" s="17">
        <f>IF(I42=0,0,VLOOKUP(SUM(I42+J42),SJZS_normativy!$A$4:$C$1075,2,0))</f>
        <v>0</v>
      </c>
      <c r="V42" s="91">
        <f>IF(J42=0,0,VLOOKUP(SUM(I42+J42),SJZS_normativy!$A$4:$C$1075,2,0))</f>
        <v>0</v>
      </c>
      <c r="W42" s="90">
        <f>VLOOKUP(K42,SJMS_normativy!$A$3:$B$334,2,0)/0.6</f>
        <v>0</v>
      </c>
      <c r="X42" s="17">
        <f>IF(L42=0,0,VLOOKUP(SUM(L42+M42),SJZS_normativy!$A$4:$C$1075,2,0))/0.6</f>
        <v>0</v>
      </c>
      <c r="Y42" s="91">
        <f>IF(M42=0,0,VLOOKUP(SUM(L42+M42),SJZS_normativy!$A$4:$C$1075,2,0))/0.6</f>
        <v>0</v>
      </c>
      <c r="Z42" s="90">
        <f>VLOOKUP(N42,SJMS_normativy!$A$3:$B$334,2,0)/0.4</f>
        <v>0</v>
      </c>
      <c r="AA42" s="17">
        <f>IF(O42=0,0,VLOOKUP(SUM(O42+P42),SJZS_normativy!$A$4:$C$1075,2,0))/0.4</f>
        <v>181.19619781400652</v>
      </c>
      <c r="AB42" s="91">
        <f>IF(P42=0,0,VLOOKUP(SUM(O42+P42),SJZS_normativy!$A$4:$C$1075,2,0))/0.4</f>
        <v>181.19619781400652</v>
      </c>
      <c r="AC42" s="94">
        <f>SJMS_normativy!$I$5</f>
        <v>58</v>
      </c>
      <c r="AD42" s="44">
        <f>SJZS_normativy!$I$5</f>
        <v>58</v>
      </c>
      <c r="AE42" s="95">
        <f>SJZS_normativy!$I$5</f>
        <v>58</v>
      </c>
      <c r="AF42" s="94">
        <f>SJMS_normativy!$J$5</f>
        <v>38</v>
      </c>
      <c r="AG42" s="44">
        <f>SJZS_normativy!$J$5</f>
        <v>38</v>
      </c>
      <c r="AH42" s="95">
        <f>SJZS_normativy!$J$5</f>
        <v>38</v>
      </c>
      <c r="AI42" s="94">
        <f>SJMS_normativy!$K$5</f>
        <v>38</v>
      </c>
      <c r="AJ42" s="44">
        <f>SJZS_normativy!$K$5</f>
        <v>38</v>
      </c>
      <c r="AK42" s="95">
        <f>SJZS_normativy!$K$5</f>
        <v>38</v>
      </c>
      <c r="AM42" s="31"/>
      <c r="AN42" s="31"/>
      <c r="AO42" s="31"/>
      <c r="AP42" s="31"/>
      <c r="AQ42" s="31"/>
      <c r="AR42" s="31"/>
    </row>
    <row r="43" spans="1:44" ht="20.100000000000001" customHeight="1" x14ac:dyDescent="0.2">
      <c r="A43" s="523">
        <v>35</v>
      </c>
      <c r="B43" s="433">
        <v>600080170</v>
      </c>
      <c r="C43" s="85">
        <v>2476</v>
      </c>
      <c r="D43" s="5" t="s">
        <v>78</v>
      </c>
      <c r="E43" s="75">
        <v>3141</v>
      </c>
      <c r="F43" s="60" t="s">
        <v>78</v>
      </c>
      <c r="G43" s="405">
        <v>830</v>
      </c>
      <c r="H43" s="13"/>
      <c r="I43" s="11">
        <v>578</v>
      </c>
      <c r="J43" s="60"/>
      <c r="K43" s="13"/>
      <c r="L43" s="11"/>
      <c r="M43" s="60"/>
      <c r="N43" s="13"/>
      <c r="O43" s="11"/>
      <c r="P43" s="60"/>
      <c r="Q43" s="13">
        <f t="shared" si="3"/>
        <v>0</v>
      </c>
      <c r="R43" s="11">
        <f t="shared" si="4"/>
        <v>578</v>
      </c>
      <c r="S43" s="60">
        <f t="shared" si="5"/>
        <v>0</v>
      </c>
      <c r="T43" s="90">
        <f>VLOOKUP(H43,SJMS_normativy!$A$3:$B$334,2,0)</f>
        <v>0</v>
      </c>
      <c r="U43" s="17">
        <f>IF(I43=0,0,VLOOKUP(SUM(I43+J43),SJZS_normativy!$A$4:$C$1075,2,0))</f>
        <v>71.097055506553431</v>
      </c>
      <c r="V43" s="91">
        <f>IF(J43=0,0,VLOOKUP(SUM(I43+J43),SJZS_normativy!$A$4:$C$1075,2,0))</f>
        <v>0</v>
      </c>
      <c r="W43" s="90">
        <f>VLOOKUP(K43,SJMS_normativy!$A$3:$B$334,2,0)/0.6</f>
        <v>0</v>
      </c>
      <c r="X43" s="17">
        <f>IF(L43=0,0,VLOOKUP(SUM(L43+M43),SJZS_normativy!$A$4:$C$1075,2,0))/0.6</f>
        <v>0</v>
      </c>
      <c r="Y43" s="91">
        <f>IF(M43=0,0,VLOOKUP(SUM(L43+M43),SJZS_normativy!$A$4:$C$1075,2,0))/0.6</f>
        <v>0</v>
      </c>
      <c r="Z43" s="90">
        <f>VLOOKUP(N43,SJMS_normativy!$A$3:$B$334,2,0)/0.4</f>
        <v>0</v>
      </c>
      <c r="AA43" s="17">
        <f>IF(O43=0,0,VLOOKUP(SUM(O43+P43),SJZS_normativy!$A$4:$C$1075,2,0))/0.4</f>
        <v>0</v>
      </c>
      <c r="AB43" s="91">
        <f>IF(P43=0,0,VLOOKUP(SUM(O43+P43),SJZS_normativy!$A$4:$C$1075,2,0))/0.4</f>
        <v>0</v>
      </c>
      <c r="AC43" s="94">
        <f>SJMS_normativy!$I$5</f>
        <v>58</v>
      </c>
      <c r="AD43" s="44">
        <f>SJZS_normativy!$I$5</f>
        <v>58</v>
      </c>
      <c r="AE43" s="95">
        <f>SJZS_normativy!$I$5</f>
        <v>58</v>
      </c>
      <c r="AF43" s="94">
        <f>SJMS_normativy!$J$5</f>
        <v>38</v>
      </c>
      <c r="AG43" s="44">
        <f>SJZS_normativy!$J$5</f>
        <v>38</v>
      </c>
      <c r="AH43" s="95">
        <f>SJZS_normativy!$J$5</f>
        <v>38</v>
      </c>
      <c r="AI43" s="94">
        <f>SJMS_normativy!$K$5</f>
        <v>38</v>
      </c>
      <c r="AJ43" s="44">
        <f>SJZS_normativy!$K$5</f>
        <v>38</v>
      </c>
      <c r="AK43" s="95">
        <f>SJZS_normativy!$K$5</f>
        <v>38</v>
      </c>
      <c r="AM43" s="31"/>
      <c r="AN43" s="31"/>
      <c r="AO43" s="31"/>
      <c r="AP43" s="31"/>
      <c r="AQ43" s="31"/>
      <c r="AR43" s="31"/>
    </row>
    <row r="44" spans="1:44" ht="20.100000000000001" customHeight="1" x14ac:dyDescent="0.2">
      <c r="A44" s="523">
        <v>37</v>
      </c>
      <c r="B44" s="85">
        <v>600080013</v>
      </c>
      <c r="C44" s="85">
        <v>2470</v>
      </c>
      <c r="D44" s="5" t="s">
        <v>605</v>
      </c>
      <c r="E44" s="75">
        <v>3141</v>
      </c>
      <c r="F44" s="5" t="s">
        <v>605</v>
      </c>
      <c r="G44" s="405">
        <v>560</v>
      </c>
      <c r="H44" s="13"/>
      <c r="I44" s="11">
        <v>555</v>
      </c>
      <c r="J44" s="60"/>
      <c r="K44" s="13"/>
      <c r="L44" s="11"/>
      <c r="M44" s="60"/>
      <c r="N44" s="13"/>
      <c r="O44" s="11"/>
      <c r="P44" s="60"/>
      <c r="Q44" s="13">
        <f t="shared" ref="Q44" si="6">H44+K44+N44</f>
        <v>0</v>
      </c>
      <c r="R44" s="11">
        <f t="shared" ref="R44" si="7">I44+L44+O44</f>
        <v>555</v>
      </c>
      <c r="S44" s="60">
        <f t="shared" ref="S44" si="8">J44+M44+P44</f>
        <v>0</v>
      </c>
      <c r="T44" s="90">
        <f>VLOOKUP(H44,SJMS_normativy!$A$3:$B$334,2,0)</f>
        <v>0</v>
      </c>
      <c r="U44" s="17">
        <f>IF(I44=0,0,VLOOKUP(SUM(I44+J44),SJZS_normativy!$A$4:$C$1075,2,0))</f>
        <v>70.528342141156827</v>
      </c>
      <c r="V44" s="91">
        <f>IF(J44=0,0,VLOOKUP(SUM(I44+J44),SJZS_normativy!$A$4:$C$1075,2,0))</f>
        <v>0</v>
      </c>
      <c r="W44" s="90">
        <f>VLOOKUP(K44,SJMS_normativy!$A$3:$B$334,2,0)/0.6</f>
        <v>0</v>
      </c>
      <c r="X44" s="17">
        <f>IF(L44=0,0,VLOOKUP(SUM(L44+M44),SJZS_normativy!$A$4:$C$1075,2,0))/0.6</f>
        <v>0</v>
      </c>
      <c r="Y44" s="91">
        <f>IF(M44=0,0,VLOOKUP(SUM(L44+M44),SJZS_normativy!$A$4:$C$1075,2,0))/0.6</f>
        <v>0</v>
      </c>
      <c r="Z44" s="90">
        <f>VLOOKUP(N44,SJMS_normativy!$A$3:$B$334,2,0)/0.4</f>
        <v>0</v>
      </c>
      <c r="AA44" s="17">
        <f>IF(O44=0,0,VLOOKUP(SUM(O44+P44),SJZS_normativy!$A$4:$C$1075,2,0))/0.4</f>
        <v>0</v>
      </c>
      <c r="AB44" s="91">
        <f>IF(P44=0,0,VLOOKUP(SUM(O44+P44),SJZS_normativy!$A$4:$C$1075,2,0))/0.4</f>
        <v>0</v>
      </c>
      <c r="AC44" s="94">
        <f>SJMS_normativy!$I$5</f>
        <v>58</v>
      </c>
      <c r="AD44" s="44">
        <f>SJZS_normativy!$I$5</f>
        <v>58</v>
      </c>
      <c r="AE44" s="95">
        <f>SJZS_normativy!$I$5</f>
        <v>58</v>
      </c>
      <c r="AF44" s="94">
        <f>SJMS_normativy!$J$5</f>
        <v>38</v>
      </c>
      <c r="AG44" s="44">
        <f>SJZS_normativy!$J$5</f>
        <v>38</v>
      </c>
      <c r="AH44" s="95">
        <f>SJZS_normativy!$J$5</f>
        <v>38</v>
      </c>
      <c r="AI44" s="94">
        <f>SJMS_normativy!$K$5</f>
        <v>38</v>
      </c>
      <c r="AJ44" s="44">
        <f>SJZS_normativy!$K$5</f>
        <v>38</v>
      </c>
      <c r="AK44" s="95">
        <f>SJZS_normativy!$K$5</f>
        <v>38</v>
      </c>
      <c r="AM44" s="31"/>
      <c r="AN44" s="31"/>
      <c r="AO44" s="31"/>
      <c r="AP44" s="31"/>
      <c r="AQ44" s="31"/>
      <c r="AR44" s="31"/>
    </row>
    <row r="45" spans="1:44" ht="20.100000000000001" customHeight="1" x14ac:dyDescent="0.2">
      <c r="A45" s="523">
        <v>39</v>
      </c>
      <c r="B45" s="433">
        <v>600079929</v>
      </c>
      <c r="C45" s="85">
        <v>2478</v>
      </c>
      <c r="D45" s="5" t="s">
        <v>79</v>
      </c>
      <c r="E45" s="75">
        <v>3141</v>
      </c>
      <c r="F45" s="60" t="s">
        <v>79</v>
      </c>
      <c r="G45" s="405">
        <v>445</v>
      </c>
      <c r="H45" s="13"/>
      <c r="I45" s="11">
        <v>359</v>
      </c>
      <c r="J45" s="60"/>
      <c r="K45" s="13"/>
      <c r="L45" s="11"/>
      <c r="M45" s="60"/>
      <c r="N45" s="13"/>
      <c r="O45" s="11"/>
      <c r="P45" s="60"/>
      <c r="Q45" s="13">
        <f t="shared" si="3"/>
        <v>0</v>
      </c>
      <c r="R45" s="11">
        <f t="shared" si="4"/>
        <v>359</v>
      </c>
      <c r="S45" s="60">
        <f t="shared" si="5"/>
        <v>0</v>
      </c>
      <c r="T45" s="90">
        <f>VLOOKUP(H45,SJMS_normativy!$A$3:$B$334,2,0)</f>
        <v>0</v>
      </c>
      <c r="U45" s="17">
        <f>IF(I45=0,0,VLOOKUP(SUM(I45+J45),SJZS_normativy!$A$4:$C$1075,2,0))</f>
        <v>64.685677326376421</v>
      </c>
      <c r="V45" s="91">
        <f>IF(J45=0,0,VLOOKUP(SUM(I45+J45),SJZS_normativy!$A$4:$C$1075,2,0))</f>
        <v>0</v>
      </c>
      <c r="W45" s="90">
        <f>VLOOKUP(K45,SJMS_normativy!$A$3:$B$334,2,0)/0.6</f>
        <v>0</v>
      </c>
      <c r="X45" s="17">
        <f>IF(L45=0,0,VLOOKUP(SUM(L45+M45),SJZS_normativy!$A$4:$C$1075,2,0))/0.6</f>
        <v>0</v>
      </c>
      <c r="Y45" s="91">
        <f>IF(M45=0,0,VLOOKUP(SUM(L45+M45),SJZS_normativy!$A$4:$C$1075,2,0))/0.6</f>
        <v>0</v>
      </c>
      <c r="Z45" s="90">
        <f>VLOOKUP(N45,SJMS_normativy!$A$3:$B$334,2,0)/0.4</f>
        <v>0</v>
      </c>
      <c r="AA45" s="17">
        <f>IF(O45=0,0,VLOOKUP(SUM(O45+P45),SJZS_normativy!$A$4:$C$1075,2,0))/0.4</f>
        <v>0</v>
      </c>
      <c r="AB45" s="91">
        <f>IF(P45=0,0,VLOOKUP(SUM(O45+P45),SJZS_normativy!$A$4:$C$1075,2,0))/0.4</f>
        <v>0</v>
      </c>
      <c r="AC45" s="94">
        <f>SJMS_normativy!$I$5</f>
        <v>58</v>
      </c>
      <c r="AD45" s="44">
        <f>SJZS_normativy!$I$5</f>
        <v>58</v>
      </c>
      <c r="AE45" s="95">
        <f>SJZS_normativy!$I$5</f>
        <v>58</v>
      </c>
      <c r="AF45" s="94">
        <f>SJMS_normativy!$J$5</f>
        <v>38</v>
      </c>
      <c r="AG45" s="44">
        <f>SJZS_normativy!$J$5</f>
        <v>38</v>
      </c>
      <c r="AH45" s="95">
        <f>SJZS_normativy!$J$5</f>
        <v>38</v>
      </c>
      <c r="AI45" s="94">
        <f>SJMS_normativy!$K$5</f>
        <v>38</v>
      </c>
      <c r="AJ45" s="44">
        <f>SJZS_normativy!$K$5</f>
        <v>38</v>
      </c>
      <c r="AK45" s="95">
        <f>SJZS_normativy!$K$5</f>
        <v>38</v>
      </c>
      <c r="AM45" s="31"/>
      <c r="AN45" s="31"/>
      <c r="AO45" s="31"/>
      <c r="AP45" s="31"/>
      <c r="AQ45" s="31"/>
      <c r="AR45" s="31"/>
    </row>
    <row r="46" spans="1:44" ht="20.100000000000001" customHeight="1" x14ac:dyDescent="0.2">
      <c r="A46" s="523">
        <v>39</v>
      </c>
      <c r="B46" s="433">
        <v>600079929</v>
      </c>
      <c r="C46" s="85">
        <v>2478</v>
      </c>
      <c r="D46" s="5" t="s">
        <v>79</v>
      </c>
      <c r="E46" s="75">
        <v>3141</v>
      </c>
      <c r="F46" s="412" t="s">
        <v>611</v>
      </c>
      <c r="G46" s="405">
        <v>450</v>
      </c>
      <c r="H46" s="13"/>
      <c r="I46" s="11"/>
      <c r="J46" s="60"/>
      <c r="K46" s="13"/>
      <c r="L46" s="11"/>
      <c r="M46" s="60"/>
      <c r="N46" s="13"/>
      <c r="O46" s="11">
        <v>369</v>
      </c>
      <c r="P46" s="60">
        <v>34</v>
      </c>
      <c r="Q46" s="13">
        <f t="shared" ref="Q46" si="9">H46+K46+N46</f>
        <v>0</v>
      </c>
      <c r="R46" s="11">
        <f t="shared" ref="R46" si="10">I46+L46+O46</f>
        <v>369</v>
      </c>
      <c r="S46" s="60">
        <f t="shared" ref="S46" si="11">J46+M46+P46</f>
        <v>34</v>
      </c>
      <c r="T46" s="90">
        <f>VLOOKUP(H46,SJMS_normativy!$A$3:$B$334,2,0)</f>
        <v>0</v>
      </c>
      <c r="U46" s="17">
        <f>IF(I46=0,0,VLOOKUP(SUM(I46+J46),SJZS_normativy!$A$4:$C$1075,2,0))</f>
        <v>0</v>
      </c>
      <c r="V46" s="91">
        <f>IF(J46=0,0,VLOOKUP(SUM(I46+J46),SJZS_normativy!$A$4:$C$1075,2,0))</f>
        <v>0</v>
      </c>
      <c r="W46" s="90">
        <f>VLOOKUP(K46,SJMS_normativy!$A$3:$B$334,2,0)/0.6</f>
        <v>0</v>
      </c>
      <c r="X46" s="17">
        <f>IF(L46=0,0,VLOOKUP(SUM(L46+M46),SJZS_normativy!$A$4:$C$1075,2,0))/0.6</f>
        <v>0</v>
      </c>
      <c r="Y46" s="91">
        <f>IF(M46=0,0,VLOOKUP(SUM(L46+M46),SJZS_normativy!$A$4:$C$1075,2,0))/0.6</f>
        <v>0</v>
      </c>
      <c r="Z46" s="90">
        <f>VLOOKUP(N46,SJMS_normativy!$A$3:$B$334,2,0)/0.4</f>
        <v>0</v>
      </c>
      <c r="AA46" s="17">
        <f>IF(O46=0,0,VLOOKUP(SUM(O46+P46),SJZS_normativy!$A$4:$C$1075,2,0))/0.4</f>
        <v>165.48839445107507</v>
      </c>
      <c r="AB46" s="91">
        <f>IF(P46=0,0,VLOOKUP(SUM(O46+P46),SJZS_normativy!$A$4:$C$1075,2,0))/0.4</f>
        <v>165.48839445107507</v>
      </c>
      <c r="AC46" s="94">
        <f>SJMS_normativy!$I$5</f>
        <v>58</v>
      </c>
      <c r="AD46" s="44">
        <f>SJZS_normativy!$I$5</f>
        <v>58</v>
      </c>
      <c r="AE46" s="95">
        <f>SJZS_normativy!$I$5</f>
        <v>58</v>
      </c>
      <c r="AF46" s="94">
        <f>SJMS_normativy!$J$5</f>
        <v>38</v>
      </c>
      <c r="AG46" s="44">
        <f>SJZS_normativy!$J$5</f>
        <v>38</v>
      </c>
      <c r="AH46" s="95">
        <f>SJZS_normativy!$J$5</f>
        <v>38</v>
      </c>
      <c r="AI46" s="94">
        <f>SJMS_normativy!$K$5</f>
        <v>38</v>
      </c>
      <c r="AJ46" s="44">
        <f>SJZS_normativy!$K$5</f>
        <v>38</v>
      </c>
      <c r="AK46" s="95">
        <f>SJZS_normativy!$K$5</f>
        <v>38</v>
      </c>
      <c r="AM46" s="31"/>
      <c r="AN46" s="31"/>
      <c r="AO46" s="31"/>
      <c r="AP46" s="31"/>
      <c r="AQ46" s="31"/>
      <c r="AR46" s="31"/>
    </row>
    <row r="47" spans="1:44" ht="20.100000000000001" customHeight="1" x14ac:dyDescent="0.2">
      <c r="A47" s="523">
        <v>40</v>
      </c>
      <c r="B47" s="433">
        <v>650018273</v>
      </c>
      <c r="C47" s="85">
        <v>2465</v>
      </c>
      <c r="D47" s="5" t="s">
        <v>580</v>
      </c>
      <c r="E47" s="75">
        <v>3141</v>
      </c>
      <c r="F47" s="60" t="s">
        <v>382</v>
      </c>
      <c r="G47" s="406">
        <v>337</v>
      </c>
      <c r="H47" s="13"/>
      <c r="I47" s="11"/>
      <c r="J47" s="60"/>
      <c r="K47" s="13"/>
      <c r="L47" s="11"/>
      <c r="M47" s="60"/>
      <c r="N47" s="13"/>
      <c r="O47" s="11">
        <v>203</v>
      </c>
      <c r="P47" s="60"/>
      <c r="Q47" s="13">
        <f t="shared" si="3"/>
        <v>0</v>
      </c>
      <c r="R47" s="11">
        <f t="shared" si="4"/>
        <v>203</v>
      </c>
      <c r="S47" s="60">
        <f t="shared" si="5"/>
        <v>0</v>
      </c>
      <c r="T47" s="90">
        <f>VLOOKUP(H47,SJMS_normativy!$A$3:$B$334,2,0)</f>
        <v>0</v>
      </c>
      <c r="U47" s="17">
        <f>IF(I47=0,0,VLOOKUP(SUM(I47+J47),SJZS_normativy!$A$4:$C$1075,2,0))</f>
        <v>0</v>
      </c>
      <c r="V47" s="91">
        <f>IF(J47=0,0,VLOOKUP(SUM(I47+J47),SJZS_normativy!$A$4:$C$1075,2,0))</f>
        <v>0</v>
      </c>
      <c r="W47" s="90">
        <f>VLOOKUP(K47,SJMS_normativy!$A$3:$B$334,2,0)/0.6</f>
        <v>0</v>
      </c>
      <c r="X47" s="17">
        <f>IF(L47=0,0,VLOOKUP(SUM(L47+M47),SJZS_normativy!$A$4:$C$1075,2,0))/0.6</f>
        <v>0</v>
      </c>
      <c r="Y47" s="91">
        <f>IF(M47=0,0,VLOOKUP(SUM(L47+M47),SJZS_normativy!$A$4:$C$1075,2,0))/0.6</f>
        <v>0</v>
      </c>
      <c r="Z47" s="90">
        <f>VLOOKUP(N47,SJMS_normativy!$A$3:$B$334,2,0)/0.4</f>
        <v>0</v>
      </c>
      <c r="AA47" s="17">
        <f>IF(O47=0,0,VLOOKUP(SUM(O47+P47),SJZS_normativy!$A$4:$C$1075,2,0))/0.4</f>
        <v>143.8802615122199</v>
      </c>
      <c r="AB47" s="91">
        <f>IF(P47=0,0,VLOOKUP(SUM(O47+P47),SJZS_normativy!$A$4:$C$1075,2,0))/0.4</f>
        <v>0</v>
      </c>
      <c r="AC47" s="94">
        <f>SJMS_normativy!$I$5</f>
        <v>58</v>
      </c>
      <c r="AD47" s="44">
        <f>SJZS_normativy!$I$5</f>
        <v>58</v>
      </c>
      <c r="AE47" s="95">
        <f>SJZS_normativy!$I$5</f>
        <v>58</v>
      </c>
      <c r="AF47" s="94">
        <f>SJMS_normativy!$J$5</f>
        <v>38</v>
      </c>
      <c r="AG47" s="44">
        <f>SJZS_normativy!$J$5</f>
        <v>38</v>
      </c>
      <c r="AH47" s="95">
        <f>SJZS_normativy!$J$5</f>
        <v>38</v>
      </c>
      <c r="AI47" s="94">
        <f>SJMS_normativy!$K$5</f>
        <v>38</v>
      </c>
      <c r="AJ47" s="44">
        <f>SJZS_normativy!$K$5</f>
        <v>38</v>
      </c>
      <c r="AK47" s="95">
        <f>SJZS_normativy!$K$5</f>
        <v>38</v>
      </c>
      <c r="AM47" s="31"/>
      <c r="AN47" s="31"/>
      <c r="AO47" s="31"/>
      <c r="AP47" s="31"/>
      <c r="AQ47" s="31"/>
      <c r="AR47" s="31"/>
    </row>
    <row r="48" spans="1:44" s="61" customFormat="1" ht="20.100000000000001" customHeight="1" x14ac:dyDescent="0.2">
      <c r="A48" s="523">
        <v>40</v>
      </c>
      <c r="B48" s="433">
        <v>650018273</v>
      </c>
      <c r="C48" s="85">
        <v>2465</v>
      </c>
      <c r="D48" s="5" t="s">
        <v>580</v>
      </c>
      <c r="E48" s="83">
        <v>3141</v>
      </c>
      <c r="F48" s="187" t="s">
        <v>383</v>
      </c>
      <c r="G48" s="406">
        <v>337</v>
      </c>
      <c r="H48" s="13"/>
      <c r="I48" s="11"/>
      <c r="J48" s="60"/>
      <c r="K48" s="13"/>
      <c r="L48" s="11"/>
      <c r="M48" s="60"/>
      <c r="N48" s="13"/>
      <c r="O48" s="11">
        <v>41</v>
      </c>
      <c r="P48" s="60"/>
      <c r="Q48" s="13">
        <f t="shared" si="3"/>
        <v>0</v>
      </c>
      <c r="R48" s="11">
        <f t="shared" si="4"/>
        <v>41</v>
      </c>
      <c r="S48" s="60">
        <f t="shared" si="5"/>
        <v>0</v>
      </c>
      <c r="T48" s="90">
        <f>VLOOKUP(H48,SJMS_normativy!$A$3:$B$334,2,0)</f>
        <v>0</v>
      </c>
      <c r="U48" s="17">
        <f>IF(I48=0,0,VLOOKUP(SUM(I48+J48),SJZS_normativy!$A$4:$C$1075,2,0))</f>
        <v>0</v>
      </c>
      <c r="V48" s="91">
        <f>IF(J48=0,0,VLOOKUP(SUM(I48+J48),SJZS_normativy!$A$4:$C$1075,2,0))</f>
        <v>0</v>
      </c>
      <c r="W48" s="90">
        <f>VLOOKUP(K48,SJMS_normativy!$A$3:$B$334,2,0)/0.6</f>
        <v>0</v>
      </c>
      <c r="X48" s="17">
        <f>IF(L48=0,0,VLOOKUP(SUM(L48+M48),SJZS_normativy!$A$4:$C$1075,2,0))/0.6</f>
        <v>0</v>
      </c>
      <c r="Y48" s="91">
        <f>IF(M48=0,0,VLOOKUP(SUM(L48+M48),SJZS_normativy!$A$4:$C$1075,2,0))/0.6</f>
        <v>0</v>
      </c>
      <c r="Z48" s="90">
        <f>VLOOKUP(N48,SJMS_normativy!$A$3:$B$334,2,0)/0.4</f>
        <v>0</v>
      </c>
      <c r="AA48" s="17">
        <f>IF(O48=0,0,VLOOKUP(SUM(O48+P48),SJZS_normativy!$A$4:$C$1075,2,0))/0.4</f>
        <v>97.357015985276135</v>
      </c>
      <c r="AB48" s="91">
        <f>IF(P48=0,0,VLOOKUP(SUM(O48+P48),SJZS_normativy!$A$4:$C$1075,2,0))/0.4</f>
        <v>0</v>
      </c>
      <c r="AC48" s="94">
        <f>SJMS_normativy!$I$5</f>
        <v>58</v>
      </c>
      <c r="AD48" s="44">
        <f>SJZS_normativy!$I$5</f>
        <v>58</v>
      </c>
      <c r="AE48" s="95">
        <f>SJZS_normativy!$I$5</f>
        <v>58</v>
      </c>
      <c r="AF48" s="94">
        <f>SJMS_normativy!$J$5</f>
        <v>38</v>
      </c>
      <c r="AG48" s="44">
        <f>SJZS_normativy!$J$5</f>
        <v>38</v>
      </c>
      <c r="AH48" s="95">
        <f>SJZS_normativy!$J$5</f>
        <v>38</v>
      </c>
      <c r="AI48" s="94">
        <f>SJMS_normativy!$K$5</f>
        <v>38</v>
      </c>
      <c r="AJ48" s="44">
        <f>SJZS_normativy!$K$5</f>
        <v>38</v>
      </c>
      <c r="AK48" s="95">
        <f>SJZS_normativy!$K$5</f>
        <v>38</v>
      </c>
      <c r="AM48" s="63"/>
      <c r="AN48" s="63"/>
      <c r="AO48" s="63"/>
      <c r="AP48" s="63"/>
      <c r="AQ48" s="63"/>
      <c r="AR48" s="63"/>
    </row>
    <row r="49" spans="1:44" s="61" customFormat="1" ht="20.100000000000001" customHeight="1" x14ac:dyDescent="0.2">
      <c r="A49" s="523">
        <v>40</v>
      </c>
      <c r="B49" s="433">
        <v>650018273</v>
      </c>
      <c r="C49" s="85">
        <v>2465</v>
      </c>
      <c r="D49" s="5" t="s">
        <v>580</v>
      </c>
      <c r="E49" s="83">
        <v>3141</v>
      </c>
      <c r="F49" s="187" t="s">
        <v>468</v>
      </c>
      <c r="G49" s="405">
        <v>96</v>
      </c>
      <c r="H49" s="13">
        <v>91</v>
      </c>
      <c r="I49" s="11"/>
      <c r="J49" s="60"/>
      <c r="K49" s="13"/>
      <c r="L49" s="11"/>
      <c r="M49" s="60"/>
      <c r="N49" s="13"/>
      <c r="O49" s="11"/>
      <c r="P49" s="60"/>
      <c r="Q49" s="13">
        <f t="shared" si="3"/>
        <v>91</v>
      </c>
      <c r="R49" s="11">
        <f t="shared" si="4"/>
        <v>0</v>
      </c>
      <c r="S49" s="60">
        <f t="shared" si="5"/>
        <v>0</v>
      </c>
      <c r="T49" s="90">
        <f>VLOOKUP(H49,SJMS_normativy!$A$3:$B$334,2,0)</f>
        <v>38.148408000000003</v>
      </c>
      <c r="U49" s="17">
        <f>IF(I49=0,0,VLOOKUP(SUM(I49+J49),SJZS_normativy!$A$4:$C$1075,2,0))</f>
        <v>0</v>
      </c>
      <c r="V49" s="91">
        <f>IF(J49=0,0,VLOOKUP(SUM(I49+J49),SJZS_normativy!$A$4:$C$1075,2,0))</f>
        <v>0</v>
      </c>
      <c r="W49" s="90">
        <f>VLOOKUP(K49,SJMS_normativy!$A$3:$B$334,2,0)/0.6</f>
        <v>0</v>
      </c>
      <c r="X49" s="17">
        <f>IF(L49=0,0,VLOOKUP(SUM(L49+M49),SJZS_normativy!$A$4:$C$1075,2,0))/0.6</f>
        <v>0</v>
      </c>
      <c r="Y49" s="91">
        <f>IF(M49=0,0,VLOOKUP(SUM(L49+M49),SJZS_normativy!$A$4:$C$1075,2,0))/0.6</f>
        <v>0</v>
      </c>
      <c r="Z49" s="90">
        <f>VLOOKUP(N49,SJMS_normativy!$A$3:$B$334,2,0)/0.4</f>
        <v>0</v>
      </c>
      <c r="AA49" s="17">
        <f>IF(O49=0,0,VLOOKUP(SUM(O49+P49),SJZS_normativy!$A$4:$C$1075,2,0))/0.4</f>
        <v>0</v>
      </c>
      <c r="AB49" s="91">
        <f>IF(P49=0,0,VLOOKUP(SUM(O49+P49),SJZS_normativy!$A$4:$C$1075,2,0))/0.4</f>
        <v>0</v>
      </c>
      <c r="AC49" s="94">
        <f>SJMS_normativy!$I$5</f>
        <v>58</v>
      </c>
      <c r="AD49" s="44">
        <f>SJZS_normativy!$I$5</f>
        <v>58</v>
      </c>
      <c r="AE49" s="95">
        <f>SJZS_normativy!$I$5</f>
        <v>58</v>
      </c>
      <c r="AF49" s="94">
        <f>SJMS_normativy!$J$5</f>
        <v>38</v>
      </c>
      <c r="AG49" s="44">
        <f>SJZS_normativy!$J$5</f>
        <v>38</v>
      </c>
      <c r="AH49" s="95">
        <f>SJZS_normativy!$J$5</f>
        <v>38</v>
      </c>
      <c r="AI49" s="94">
        <f>SJMS_normativy!$K$5</f>
        <v>38</v>
      </c>
      <c r="AJ49" s="44">
        <f>SJZS_normativy!$K$5</f>
        <v>38</v>
      </c>
      <c r="AK49" s="95">
        <f>SJZS_normativy!$K$5</f>
        <v>38</v>
      </c>
      <c r="AM49" s="63"/>
      <c r="AN49" s="63"/>
      <c r="AO49" s="63"/>
      <c r="AP49" s="63"/>
      <c r="AQ49" s="63"/>
      <c r="AR49" s="63"/>
    </row>
    <row r="50" spans="1:44" ht="20.100000000000001" customHeight="1" x14ac:dyDescent="0.2">
      <c r="A50" s="523">
        <v>41</v>
      </c>
      <c r="B50" s="433">
        <v>600080293</v>
      </c>
      <c r="C50" s="85">
        <v>2480</v>
      </c>
      <c r="D50" s="5" t="s">
        <v>80</v>
      </c>
      <c r="E50" s="75">
        <v>3141</v>
      </c>
      <c r="F50" s="60" t="s">
        <v>80</v>
      </c>
      <c r="G50" s="405">
        <v>600</v>
      </c>
      <c r="H50" s="13"/>
      <c r="I50" s="11">
        <v>512</v>
      </c>
      <c r="J50" s="60"/>
      <c r="K50" s="13"/>
      <c r="L50" s="11"/>
      <c r="M50" s="60"/>
      <c r="N50" s="13"/>
      <c r="O50" s="11"/>
      <c r="P50" s="60"/>
      <c r="Q50" s="13">
        <f t="shared" si="3"/>
        <v>0</v>
      </c>
      <c r="R50" s="11">
        <f t="shared" si="4"/>
        <v>512</v>
      </c>
      <c r="S50" s="60">
        <f t="shared" si="5"/>
        <v>0</v>
      </c>
      <c r="T50" s="90">
        <f>VLOOKUP(H50,SJMS_normativy!$A$3:$B$334,2,0)</f>
        <v>0</v>
      </c>
      <c r="U50" s="17">
        <f>IF(I50=0,0,VLOOKUP(SUM(I50+J50),SJZS_normativy!$A$4:$C$1075,2,0))</f>
        <v>69.412530090071698</v>
      </c>
      <c r="V50" s="91">
        <f>IF(J50=0,0,VLOOKUP(SUM(I50+J50),SJZS_normativy!$A$4:$C$1075,2,0))</f>
        <v>0</v>
      </c>
      <c r="W50" s="90">
        <f>VLOOKUP(K50,SJMS_normativy!$A$3:$B$334,2,0)/0.6</f>
        <v>0</v>
      </c>
      <c r="X50" s="17">
        <f>IF(L50=0,0,VLOOKUP(SUM(L50+M50),SJZS_normativy!$A$4:$C$1075,2,0))/0.6</f>
        <v>0</v>
      </c>
      <c r="Y50" s="91">
        <f>IF(M50=0,0,VLOOKUP(SUM(L50+M50),SJZS_normativy!$A$4:$C$1075,2,0))/0.6</f>
        <v>0</v>
      </c>
      <c r="Z50" s="90">
        <f>VLOOKUP(N50,SJMS_normativy!$A$3:$B$334,2,0)/0.4</f>
        <v>0</v>
      </c>
      <c r="AA50" s="17">
        <f>IF(O50=0,0,VLOOKUP(SUM(O50+P50),SJZS_normativy!$A$4:$C$1075,2,0))/0.4</f>
        <v>0</v>
      </c>
      <c r="AB50" s="91">
        <f>IF(P50=0,0,VLOOKUP(SUM(O50+P50),SJZS_normativy!$A$4:$C$1075,2,0))/0.4</f>
        <v>0</v>
      </c>
      <c r="AC50" s="94">
        <f>SJMS_normativy!$I$5</f>
        <v>58</v>
      </c>
      <c r="AD50" s="44">
        <f>SJZS_normativy!$I$5</f>
        <v>58</v>
      </c>
      <c r="AE50" s="95">
        <f>SJZS_normativy!$I$5</f>
        <v>58</v>
      </c>
      <c r="AF50" s="94">
        <f>SJMS_normativy!$J$5</f>
        <v>38</v>
      </c>
      <c r="AG50" s="44">
        <f>SJZS_normativy!$J$5</f>
        <v>38</v>
      </c>
      <c r="AH50" s="95">
        <f>SJZS_normativy!$J$5</f>
        <v>38</v>
      </c>
      <c r="AI50" s="94">
        <f>SJMS_normativy!$K$5</f>
        <v>38</v>
      </c>
      <c r="AJ50" s="44">
        <f>SJZS_normativy!$K$5</f>
        <v>38</v>
      </c>
      <c r="AK50" s="95">
        <f>SJZS_normativy!$K$5</f>
        <v>38</v>
      </c>
      <c r="AM50" s="31"/>
      <c r="AN50" s="31"/>
      <c r="AO50" s="31"/>
      <c r="AP50" s="31"/>
      <c r="AQ50" s="31"/>
      <c r="AR50" s="31"/>
    </row>
    <row r="51" spans="1:44" ht="20.100000000000001" customHeight="1" x14ac:dyDescent="0.2">
      <c r="A51" s="523">
        <v>42</v>
      </c>
      <c r="B51" s="433">
        <v>600079945</v>
      </c>
      <c r="C51" s="85">
        <v>2482</v>
      </c>
      <c r="D51" s="5" t="s">
        <v>81</v>
      </c>
      <c r="E51" s="75">
        <v>3141</v>
      </c>
      <c r="F51" s="60" t="s">
        <v>81</v>
      </c>
      <c r="G51" s="405">
        <v>230</v>
      </c>
      <c r="H51" s="13"/>
      <c r="I51" s="11">
        <v>207</v>
      </c>
      <c r="J51" s="60"/>
      <c r="K51" s="13"/>
      <c r="L51" s="11"/>
      <c r="M51" s="60"/>
      <c r="N51" s="13"/>
      <c r="O51" s="11"/>
      <c r="P51" s="60"/>
      <c r="Q51" s="13">
        <f t="shared" si="3"/>
        <v>0</v>
      </c>
      <c r="R51" s="11">
        <f t="shared" si="4"/>
        <v>207</v>
      </c>
      <c r="S51" s="60">
        <f t="shared" si="5"/>
        <v>0</v>
      </c>
      <c r="T51" s="90">
        <f>VLOOKUP(H51,SJMS_normativy!$A$3:$B$334,2,0)</f>
        <v>0</v>
      </c>
      <c r="U51" s="17">
        <f>IF(I51=0,0,VLOOKUP(SUM(I51+J51),SJZS_normativy!$A$4:$C$1075,2,0))</f>
        <v>57.789428170355222</v>
      </c>
      <c r="V51" s="91">
        <f>IF(J51=0,0,VLOOKUP(SUM(I51+J51),SJZS_normativy!$A$4:$C$1075,2,0))</f>
        <v>0</v>
      </c>
      <c r="W51" s="90">
        <f>VLOOKUP(K51,SJMS_normativy!$A$3:$B$334,2,0)/0.6</f>
        <v>0</v>
      </c>
      <c r="X51" s="17">
        <f>IF(L51=0,0,VLOOKUP(SUM(L51+M51),SJZS_normativy!$A$4:$C$1075,2,0))/0.6</f>
        <v>0</v>
      </c>
      <c r="Y51" s="91">
        <f>IF(M51=0,0,VLOOKUP(SUM(L51+M51),SJZS_normativy!$A$4:$C$1075,2,0))/0.6</f>
        <v>0</v>
      </c>
      <c r="Z51" s="90">
        <f>VLOOKUP(N51,SJMS_normativy!$A$3:$B$334,2,0)/0.4</f>
        <v>0</v>
      </c>
      <c r="AA51" s="17">
        <f>IF(O51=0,0,VLOOKUP(SUM(O51+P51),SJZS_normativy!$A$4:$C$1075,2,0))/0.4</f>
        <v>0</v>
      </c>
      <c r="AB51" s="91">
        <f>IF(P51=0,0,VLOOKUP(SUM(O51+P51),SJZS_normativy!$A$4:$C$1075,2,0))/0.4</f>
        <v>0</v>
      </c>
      <c r="AC51" s="94">
        <f>SJMS_normativy!$I$5</f>
        <v>58</v>
      </c>
      <c r="AD51" s="44">
        <f>SJZS_normativy!$I$5</f>
        <v>58</v>
      </c>
      <c r="AE51" s="95">
        <f>SJZS_normativy!$I$5</f>
        <v>58</v>
      </c>
      <c r="AF51" s="94">
        <f>SJMS_normativy!$J$5</f>
        <v>38</v>
      </c>
      <c r="AG51" s="44">
        <f>SJZS_normativy!$J$5</f>
        <v>38</v>
      </c>
      <c r="AH51" s="95">
        <f>SJZS_normativy!$J$5</f>
        <v>38</v>
      </c>
      <c r="AI51" s="94">
        <f>SJMS_normativy!$K$5</f>
        <v>38</v>
      </c>
      <c r="AJ51" s="44">
        <f>SJZS_normativy!$K$5</f>
        <v>38</v>
      </c>
      <c r="AK51" s="95">
        <f>SJZS_normativy!$K$5</f>
        <v>38</v>
      </c>
      <c r="AM51" s="31"/>
      <c r="AN51" s="31"/>
      <c r="AO51" s="31"/>
      <c r="AP51" s="31"/>
      <c r="AQ51" s="31"/>
      <c r="AR51" s="31"/>
    </row>
    <row r="52" spans="1:44" ht="20.100000000000001" customHeight="1" x14ac:dyDescent="0.2">
      <c r="A52" s="523">
        <v>43</v>
      </c>
      <c r="B52" s="433">
        <v>691006041</v>
      </c>
      <c r="C52" s="85">
        <v>2328</v>
      </c>
      <c r="D52" s="5" t="s">
        <v>483</v>
      </c>
      <c r="E52" s="75">
        <v>3141</v>
      </c>
      <c r="F52" s="60" t="s">
        <v>413</v>
      </c>
      <c r="G52" s="405">
        <v>460</v>
      </c>
      <c r="H52" s="13"/>
      <c r="I52" s="11">
        <v>407</v>
      </c>
      <c r="J52" s="60"/>
      <c r="K52" s="13"/>
      <c r="L52" s="11"/>
      <c r="M52" s="60"/>
      <c r="N52" s="13"/>
      <c r="O52" s="11"/>
      <c r="P52" s="60"/>
      <c r="Q52" s="13">
        <f t="shared" si="3"/>
        <v>0</v>
      </c>
      <c r="R52" s="11">
        <f t="shared" si="4"/>
        <v>407</v>
      </c>
      <c r="S52" s="60">
        <f t="shared" si="5"/>
        <v>0</v>
      </c>
      <c r="T52" s="90">
        <f>VLOOKUP(H52,SJMS_normativy!$A$3:$B$334,2,0)</f>
        <v>0</v>
      </c>
      <c r="U52" s="17">
        <f>IF(I52=0,0,VLOOKUP(SUM(I52+J52),SJZS_normativy!$A$4:$C$1075,2,0))</f>
        <v>66.325556006301611</v>
      </c>
      <c r="V52" s="91">
        <f>IF(J52=0,0,VLOOKUP(SUM(I52+J52),SJZS_normativy!$A$4:$C$1075,2,0))</f>
        <v>0</v>
      </c>
      <c r="W52" s="90">
        <f>VLOOKUP(K52,SJMS_normativy!$A$3:$B$334,2,0)/0.6</f>
        <v>0</v>
      </c>
      <c r="X52" s="17">
        <f>IF(L52=0,0,VLOOKUP(SUM(L52+M52),SJZS_normativy!$A$4:$C$1075,2,0))/0.6</f>
        <v>0</v>
      </c>
      <c r="Y52" s="91">
        <f>IF(M52=0,0,VLOOKUP(SUM(L52+M52),SJZS_normativy!$A$4:$C$1075,2,0))/0.6</f>
        <v>0</v>
      </c>
      <c r="Z52" s="90">
        <f>VLOOKUP(N52,SJMS_normativy!$A$3:$B$334,2,0)/0.4</f>
        <v>0</v>
      </c>
      <c r="AA52" s="17">
        <f>IF(O52=0,0,VLOOKUP(SUM(O52+P52),SJZS_normativy!$A$4:$C$1075,2,0))/0.4</f>
        <v>0</v>
      </c>
      <c r="AB52" s="91">
        <f>IF(P52=0,0,VLOOKUP(SUM(O52+P52),SJZS_normativy!$A$4:$C$1075,2,0))/0.4</f>
        <v>0</v>
      </c>
      <c r="AC52" s="94">
        <f>SJMS_normativy!$I$5</f>
        <v>58</v>
      </c>
      <c r="AD52" s="44">
        <f>SJZS_normativy!$I$5</f>
        <v>58</v>
      </c>
      <c r="AE52" s="95">
        <f>SJZS_normativy!$I$5</f>
        <v>58</v>
      </c>
      <c r="AF52" s="94">
        <f>SJMS_normativy!$J$5</f>
        <v>38</v>
      </c>
      <c r="AG52" s="44">
        <f>SJZS_normativy!$J$5</f>
        <v>38</v>
      </c>
      <c r="AH52" s="95">
        <f>SJZS_normativy!$J$5</f>
        <v>38</v>
      </c>
      <c r="AI52" s="94">
        <f>SJMS_normativy!$K$5</f>
        <v>38</v>
      </c>
      <c r="AJ52" s="44">
        <f>SJZS_normativy!$K$5</f>
        <v>38</v>
      </c>
      <c r="AK52" s="95">
        <f>SJZS_normativy!$K$5</f>
        <v>38</v>
      </c>
      <c r="AM52" s="31"/>
      <c r="AN52" s="31"/>
      <c r="AO52" s="31"/>
      <c r="AP52" s="31"/>
      <c r="AQ52" s="31"/>
      <c r="AR52" s="31"/>
    </row>
    <row r="53" spans="1:44" ht="20.100000000000001" customHeight="1" x14ac:dyDescent="0.2">
      <c r="A53" s="523">
        <v>44</v>
      </c>
      <c r="B53" s="433">
        <v>600079970</v>
      </c>
      <c r="C53" s="85">
        <v>2486</v>
      </c>
      <c r="D53" s="5" t="s">
        <v>82</v>
      </c>
      <c r="E53" s="75">
        <v>3141</v>
      </c>
      <c r="F53" s="60" t="s">
        <v>484</v>
      </c>
      <c r="G53" s="405">
        <v>320</v>
      </c>
      <c r="H53" s="13"/>
      <c r="I53" s="11"/>
      <c r="J53" s="60"/>
      <c r="K53" s="13"/>
      <c r="L53" s="11"/>
      <c r="M53" s="60"/>
      <c r="N53" s="13"/>
      <c r="O53" s="11">
        <v>254</v>
      </c>
      <c r="P53" s="60"/>
      <c r="Q53" s="13">
        <f t="shared" si="3"/>
        <v>0</v>
      </c>
      <c r="R53" s="11">
        <f t="shared" si="4"/>
        <v>254</v>
      </c>
      <c r="S53" s="60">
        <f t="shared" si="5"/>
        <v>0</v>
      </c>
      <c r="T53" s="90">
        <f>VLOOKUP(H53,SJMS_normativy!$A$3:$B$334,2,0)</f>
        <v>0</v>
      </c>
      <c r="U53" s="17">
        <f>IF(I53=0,0,VLOOKUP(SUM(I53+J53),SJZS_normativy!$A$4:$C$1075,2,0))</f>
        <v>0</v>
      </c>
      <c r="V53" s="91">
        <f>IF(J53=0,0,VLOOKUP(SUM(I53+J53),SJZS_normativy!$A$4:$C$1075,2,0))</f>
        <v>0</v>
      </c>
      <c r="W53" s="90">
        <f>VLOOKUP(K53,SJMS_normativy!$A$3:$B$334,2,0)/0.6</f>
        <v>0</v>
      </c>
      <c r="X53" s="17">
        <f>IF(L53=0,0,VLOOKUP(SUM(L53+M53),SJZS_normativy!$A$4:$C$1075,2,0))/0.6</f>
        <v>0</v>
      </c>
      <c r="Y53" s="91">
        <f>IF(M53=0,0,VLOOKUP(SUM(L53+M53),SJZS_normativy!$A$4:$C$1075,2,0))/0.6</f>
        <v>0</v>
      </c>
      <c r="Z53" s="90">
        <f>VLOOKUP(N53,SJMS_normativy!$A$3:$B$334,2,0)/0.4</f>
        <v>0</v>
      </c>
      <c r="AA53" s="17">
        <f>IF(O53=0,0,VLOOKUP(SUM(O53+P53),SJZS_normativy!$A$4:$C$1075,2,0))/0.4</f>
        <v>150.75958574939932</v>
      </c>
      <c r="AB53" s="91">
        <f>IF(P53=0,0,VLOOKUP(SUM(O53+P53),SJZS_normativy!$A$4:$C$1075,2,0))/0.4</f>
        <v>0</v>
      </c>
      <c r="AC53" s="94">
        <f>SJMS_normativy!$I$5</f>
        <v>58</v>
      </c>
      <c r="AD53" s="44">
        <f>SJZS_normativy!$I$5</f>
        <v>58</v>
      </c>
      <c r="AE53" s="95">
        <f>SJZS_normativy!$I$5</f>
        <v>58</v>
      </c>
      <c r="AF53" s="94">
        <f>SJMS_normativy!$J$5</f>
        <v>38</v>
      </c>
      <c r="AG53" s="44">
        <f>SJZS_normativy!$J$5</f>
        <v>38</v>
      </c>
      <c r="AH53" s="95">
        <f>SJZS_normativy!$J$5</f>
        <v>38</v>
      </c>
      <c r="AI53" s="94">
        <f>SJMS_normativy!$K$5</f>
        <v>38</v>
      </c>
      <c r="AJ53" s="44">
        <f>SJZS_normativy!$K$5</f>
        <v>38</v>
      </c>
      <c r="AK53" s="95">
        <f>SJZS_normativy!$K$5</f>
        <v>38</v>
      </c>
      <c r="AM53" s="31"/>
      <c r="AN53" s="31"/>
      <c r="AO53" s="31"/>
      <c r="AP53" s="31"/>
      <c r="AQ53" s="31"/>
      <c r="AR53" s="31"/>
    </row>
    <row r="54" spans="1:44" ht="20.100000000000001" customHeight="1" x14ac:dyDescent="0.2">
      <c r="A54" s="523">
        <v>45</v>
      </c>
      <c r="B54" s="433">
        <v>600079996</v>
      </c>
      <c r="C54" s="85">
        <v>2487</v>
      </c>
      <c r="D54" s="13" t="s">
        <v>83</v>
      </c>
      <c r="E54" s="75">
        <v>3141</v>
      </c>
      <c r="F54" s="60" t="s">
        <v>83</v>
      </c>
      <c r="G54" s="405">
        <v>600</v>
      </c>
      <c r="H54" s="13"/>
      <c r="I54" s="11">
        <v>434</v>
      </c>
      <c r="J54" s="60">
        <v>128</v>
      </c>
      <c r="K54" s="13"/>
      <c r="L54" s="11"/>
      <c r="M54" s="60"/>
      <c r="N54" s="13"/>
      <c r="O54" s="11"/>
      <c r="P54" s="60"/>
      <c r="Q54" s="13">
        <f t="shared" si="3"/>
        <v>0</v>
      </c>
      <c r="R54" s="11">
        <f t="shared" si="4"/>
        <v>434</v>
      </c>
      <c r="S54" s="60">
        <f t="shared" si="5"/>
        <v>128</v>
      </c>
      <c r="T54" s="90">
        <f>VLOOKUP(H54,SJMS_normativy!$A$3:$B$334,2,0)</f>
        <v>0</v>
      </c>
      <c r="U54" s="17">
        <f>IF(I54=0,0,VLOOKUP(SUM(I54+J54),SJZS_normativy!$A$4:$C$1075,2,0))</f>
        <v>70.703379435231156</v>
      </c>
      <c r="V54" s="91">
        <f>IF(J54=0,0,VLOOKUP(SUM(I54+J54),SJZS_normativy!$A$4:$C$1075,2,0))</f>
        <v>70.703379435231156</v>
      </c>
      <c r="W54" s="90">
        <f>VLOOKUP(K54,SJMS_normativy!$A$3:$B$334,2,0)/0.6</f>
        <v>0</v>
      </c>
      <c r="X54" s="17">
        <f>IF(L54=0,0,VLOOKUP(SUM(L54+M54),SJZS_normativy!$A$4:$C$1075,2,0))/0.6</f>
        <v>0</v>
      </c>
      <c r="Y54" s="91">
        <f>IF(M54=0,0,VLOOKUP(SUM(L54+M54),SJZS_normativy!$A$4:$C$1075,2,0))/0.6</f>
        <v>0</v>
      </c>
      <c r="Z54" s="90">
        <f>VLOOKUP(N54,SJMS_normativy!$A$3:$B$334,2,0)/0.4</f>
        <v>0</v>
      </c>
      <c r="AA54" s="17">
        <f>IF(O54=0,0,VLOOKUP(SUM(O54+P54),SJZS_normativy!$A$4:$C$1075,2,0))/0.4</f>
        <v>0</v>
      </c>
      <c r="AB54" s="91">
        <f>IF(P54=0,0,VLOOKUP(SUM(O54+P54),SJZS_normativy!$A$4:$C$1075,2,0))/0.4</f>
        <v>0</v>
      </c>
      <c r="AC54" s="94">
        <f>SJMS_normativy!$I$5</f>
        <v>58</v>
      </c>
      <c r="AD54" s="44">
        <f>SJZS_normativy!$I$5</f>
        <v>58</v>
      </c>
      <c r="AE54" s="95">
        <f>SJZS_normativy!$I$5</f>
        <v>58</v>
      </c>
      <c r="AF54" s="94">
        <f>SJMS_normativy!$J$5</f>
        <v>38</v>
      </c>
      <c r="AG54" s="44">
        <f>SJZS_normativy!$J$5</f>
        <v>38</v>
      </c>
      <c r="AH54" s="95">
        <f>SJZS_normativy!$J$5</f>
        <v>38</v>
      </c>
      <c r="AI54" s="94">
        <f>SJMS_normativy!$K$5</f>
        <v>38</v>
      </c>
      <c r="AJ54" s="44">
        <f>SJZS_normativy!$K$5</f>
        <v>38</v>
      </c>
      <c r="AK54" s="95">
        <f>SJZS_normativy!$K$5</f>
        <v>38</v>
      </c>
      <c r="AM54" s="31"/>
      <c r="AN54" s="31"/>
      <c r="AO54" s="31"/>
      <c r="AP54" s="31"/>
      <c r="AQ54" s="31"/>
      <c r="AR54" s="31"/>
    </row>
    <row r="55" spans="1:44" ht="20.100000000000001" customHeight="1" x14ac:dyDescent="0.2">
      <c r="A55" s="523">
        <v>46</v>
      </c>
      <c r="B55" s="433">
        <v>600079902</v>
      </c>
      <c r="C55" s="85">
        <v>2488</v>
      </c>
      <c r="D55" s="5" t="s">
        <v>463</v>
      </c>
      <c r="E55" s="75">
        <v>3141</v>
      </c>
      <c r="F55" s="60" t="s">
        <v>463</v>
      </c>
      <c r="G55" s="405">
        <v>375</v>
      </c>
      <c r="H55" s="13"/>
      <c r="I55" s="11">
        <v>251</v>
      </c>
      <c r="J55" s="60"/>
      <c r="K55" s="13"/>
      <c r="L55" s="11"/>
      <c r="M55" s="60"/>
      <c r="N55" s="13"/>
      <c r="O55" s="11"/>
      <c r="P55" s="60"/>
      <c r="Q55" s="13">
        <f t="shared" si="3"/>
        <v>0</v>
      </c>
      <c r="R55" s="11">
        <f t="shared" si="4"/>
        <v>251</v>
      </c>
      <c r="S55" s="60">
        <f t="shared" si="5"/>
        <v>0</v>
      </c>
      <c r="T55" s="90">
        <f>VLOOKUP(H55,SJMS_normativy!$A$3:$B$334,2,0)</f>
        <v>0</v>
      </c>
      <c r="U55" s="17">
        <f>IF(I55=0,0,VLOOKUP(SUM(I55+J55),SJZS_normativy!$A$4:$C$1075,2,0))</f>
        <v>60.156449815269248</v>
      </c>
      <c r="V55" s="91">
        <f>IF(J55=0,0,VLOOKUP(SUM(I55+J55),SJZS_normativy!$A$4:$C$1075,2,0))</f>
        <v>0</v>
      </c>
      <c r="W55" s="90">
        <f>VLOOKUP(K55,SJMS_normativy!$A$3:$B$334,2,0)/0.6</f>
        <v>0</v>
      </c>
      <c r="X55" s="17">
        <f>IF(L55=0,0,VLOOKUP(SUM(L55+M55),SJZS_normativy!$A$4:$C$1075,2,0))/0.6</f>
        <v>0</v>
      </c>
      <c r="Y55" s="91">
        <f>IF(M55=0,0,VLOOKUP(SUM(L55+M55),SJZS_normativy!$A$4:$C$1075,2,0))/0.6</f>
        <v>0</v>
      </c>
      <c r="Z55" s="90">
        <f>VLOOKUP(N55,SJMS_normativy!$A$3:$B$334,2,0)/0.4</f>
        <v>0</v>
      </c>
      <c r="AA55" s="17">
        <f>IF(O55=0,0,VLOOKUP(SUM(O55+P55),SJZS_normativy!$A$4:$C$1075,2,0))/0.4</f>
        <v>0</v>
      </c>
      <c r="AB55" s="91">
        <f>IF(P55=0,0,VLOOKUP(SUM(O55+P55),SJZS_normativy!$A$4:$C$1075,2,0))/0.4</f>
        <v>0</v>
      </c>
      <c r="AC55" s="94">
        <f>SJMS_normativy!$I$5</f>
        <v>58</v>
      </c>
      <c r="AD55" s="44">
        <f>SJZS_normativy!$I$5</f>
        <v>58</v>
      </c>
      <c r="AE55" s="95">
        <f>SJZS_normativy!$I$5</f>
        <v>58</v>
      </c>
      <c r="AF55" s="94">
        <f>SJMS_normativy!$J$5</f>
        <v>38</v>
      </c>
      <c r="AG55" s="44">
        <f>SJZS_normativy!$J$5</f>
        <v>38</v>
      </c>
      <c r="AH55" s="95">
        <f>SJZS_normativy!$J$5</f>
        <v>38</v>
      </c>
      <c r="AI55" s="94">
        <f>SJMS_normativy!$K$5</f>
        <v>38</v>
      </c>
      <c r="AJ55" s="44">
        <f>SJZS_normativy!$K$5</f>
        <v>38</v>
      </c>
      <c r="AK55" s="95">
        <f>SJZS_normativy!$K$5</f>
        <v>38</v>
      </c>
      <c r="AM55" s="31"/>
      <c r="AN55" s="31"/>
      <c r="AO55" s="31"/>
      <c r="AP55" s="31"/>
      <c r="AQ55" s="31"/>
      <c r="AR55" s="31"/>
    </row>
    <row r="56" spans="1:44" ht="20.100000000000001" customHeight="1" x14ac:dyDescent="0.2">
      <c r="A56" s="523">
        <v>47</v>
      </c>
      <c r="B56" s="433">
        <v>600080277</v>
      </c>
      <c r="C56" s="85">
        <v>2472</v>
      </c>
      <c r="D56" s="5" t="s">
        <v>84</v>
      </c>
      <c r="E56" s="75">
        <v>3141</v>
      </c>
      <c r="F56" s="187" t="s">
        <v>384</v>
      </c>
      <c r="G56" s="405">
        <v>430</v>
      </c>
      <c r="H56" s="13"/>
      <c r="I56" s="11">
        <v>287</v>
      </c>
      <c r="J56" s="60">
        <v>1</v>
      </c>
      <c r="K56" s="13"/>
      <c r="L56" s="11"/>
      <c r="M56" s="60"/>
      <c r="N56" s="13"/>
      <c r="O56" s="11"/>
      <c r="P56" s="60"/>
      <c r="Q56" s="13">
        <f t="shared" si="3"/>
        <v>0</v>
      </c>
      <c r="R56" s="11">
        <f t="shared" si="4"/>
        <v>287</v>
      </c>
      <c r="S56" s="60">
        <f t="shared" si="5"/>
        <v>1</v>
      </c>
      <c r="T56" s="90">
        <f>VLOOKUP(H56,SJMS_normativy!$A$3:$B$334,2,0)</f>
        <v>0</v>
      </c>
      <c r="U56" s="17">
        <f>IF(I56=0,0,VLOOKUP(SUM(I56+J56),SJZS_normativy!$A$4:$C$1075,2,0))</f>
        <v>61.873818398461701</v>
      </c>
      <c r="V56" s="91">
        <f>IF(J56=0,0,VLOOKUP(SUM(I56+J56),SJZS_normativy!$A$4:$C$1075,2,0))</f>
        <v>61.873818398461701</v>
      </c>
      <c r="W56" s="90">
        <f>VLOOKUP(K56,SJMS_normativy!$A$3:$B$334,2,0)/0.6</f>
        <v>0</v>
      </c>
      <c r="X56" s="17">
        <f>IF(L56=0,0,VLOOKUP(SUM(L56+M56),SJZS_normativy!$A$4:$C$1075,2,0))/0.6</f>
        <v>0</v>
      </c>
      <c r="Y56" s="91">
        <f>IF(M56=0,0,VLOOKUP(SUM(L56+M56),SJZS_normativy!$A$4:$C$1075,2,0))/0.6</f>
        <v>0</v>
      </c>
      <c r="Z56" s="90">
        <f>VLOOKUP(N56,SJMS_normativy!$A$3:$B$334,2,0)/0.4</f>
        <v>0</v>
      </c>
      <c r="AA56" s="17">
        <f>IF(O56=0,0,VLOOKUP(SUM(O56+P56),SJZS_normativy!$A$4:$C$1075,2,0))/0.4</f>
        <v>0</v>
      </c>
      <c r="AB56" s="91">
        <f>IF(P56=0,0,VLOOKUP(SUM(O56+P56),SJZS_normativy!$A$4:$C$1075,2,0))/0.4</f>
        <v>0</v>
      </c>
      <c r="AC56" s="94">
        <f>SJMS_normativy!$I$5</f>
        <v>58</v>
      </c>
      <c r="AD56" s="44">
        <f>SJZS_normativy!$I$5</f>
        <v>58</v>
      </c>
      <c r="AE56" s="95">
        <f>SJZS_normativy!$I$5</f>
        <v>58</v>
      </c>
      <c r="AF56" s="94">
        <f>SJMS_normativy!$J$5</f>
        <v>38</v>
      </c>
      <c r="AG56" s="44">
        <f>SJZS_normativy!$J$5</f>
        <v>38</v>
      </c>
      <c r="AH56" s="95">
        <f>SJZS_normativy!$J$5</f>
        <v>38</v>
      </c>
      <c r="AI56" s="94">
        <f>SJMS_normativy!$K$5</f>
        <v>38</v>
      </c>
      <c r="AJ56" s="44">
        <f>SJZS_normativy!$K$5</f>
        <v>38</v>
      </c>
      <c r="AK56" s="95">
        <f>SJZS_normativy!$K$5</f>
        <v>38</v>
      </c>
      <c r="AM56" s="31"/>
      <c r="AN56" s="31"/>
      <c r="AO56" s="31"/>
      <c r="AP56" s="31"/>
      <c r="AQ56" s="31"/>
      <c r="AR56" s="31"/>
    </row>
    <row r="57" spans="1:44" ht="20.100000000000001" customHeight="1" x14ac:dyDescent="0.2">
      <c r="A57" s="523">
        <v>48</v>
      </c>
      <c r="B57" s="433">
        <v>600080188</v>
      </c>
      <c r="C57" s="85">
        <v>2489</v>
      </c>
      <c r="D57" s="5" t="s">
        <v>85</v>
      </c>
      <c r="E57" s="75">
        <v>3141</v>
      </c>
      <c r="F57" s="60" t="s">
        <v>85</v>
      </c>
      <c r="G57" s="408">
        <v>500</v>
      </c>
      <c r="H57" s="13"/>
      <c r="I57" s="11">
        <v>448</v>
      </c>
      <c r="J57" s="60"/>
      <c r="K57" s="13"/>
      <c r="L57" s="11"/>
      <c r="M57" s="60"/>
      <c r="N57" s="13"/>
      <c r="O57" s="11"/>
      <c r="P57" s="60"/>
      <c r="Q57" s="13">
        <f t="shared" si="3"/>
        <v>0</v>
      </c>
      <c r="R57" s="11">
        <f t="shared" si="4"/>
        <v>448</v>
      </c>
      <c r="S57" s="60">
        <f t="shared" si="5"/>
        <v>0</v>
      </c>
      <c r="T57" s="90">
        <f>VLOOKUP(H57,SJMS_normativy!$A$3:$B$334,2,0)</f>
        <v>0</v>
      </c>
      <c r="U57" s="17">
        <f>IF(I57=0,0,VLOOKUP(SUM(I57+J57),SJZS_normativy!$A$4:$C$1075,2,0))</f>
        <v>67.601664268892719</v>
      </c>
      <c r="V57" s="91">
        <f>IF(J57=0,0,VLOOKUP(SUM(I57+J57),SJZS_normativy!$A$4:$C$1075,2,0))</f>
        <v>0</v>
      </c>
      <c r="W57" s="90">
        <f>VLOOKUP(K57,SJMS_normativy!$A$3:$B$334,2,0)/0.6</f>
        <v>0</v>
      </c>
      <c r="X57" s="17">
        <f>IF(L57=0,0,VLOOKUP(SUM(L57+M57),SJZS_normativy!$A$4:$C$1075,2,0))/0.6</f>
        <v>0</v>
      </c>
      <c r="Y57" s="91">
        <f>IF(M57=0,0,VLOOKUP(SUM(L57+M57),SJZS_normativy!$A$4:$C$1075,2,0))/0.6</f>
        <v>0</v>
      </c>
      <c r="Z57" s="90">
        <f>VLOOKUP(N57,SJMS_normativy!$A$3:$B$334,2,0)/0.4</f>
        <v>0</v>
      </c>
      <c r="AA57" s="17">
        <f>IF(O57=0,0,VLOOKUP(SUM(O57+P57),SJZS_normativy!$A$4:$C$1075,2,0))/0.4</f>
        <v>0</v>
      </c>
      <c r="AB57" s="91">
        <f>IF(P57=0,0,VLOOKUP(SUM(O57+P57),SJZS_normativy!$A$4:$C$1075,2,0))/0.4</f>
        <v>0</v>
      </c>
      <c r="AC57" s="94">
        <f>SJMS_normativy!$I$5</f>
        <v>58</v>
      </c>
      <c r="AD57" s="44">
        <f>SJZS_normativy!$I$5</f>
        <v>58</v>
      </c>
      <c r="AE57" s="95">
        <f>SJZS_normativy!$I$5</f>
        <v>58</v>
      </c>
      <c r="AF57" s="94">
        <f>SJMS_normativy!$J$5</f>
        <v>38</v>
      </c>
      <c r="AG57" s="44">
        <f>SJZS_normativy!$J$5</f>
        <v>38</v>
      </c>
      <c r="AH57" s="95">
        <f>SJZS_normativy!$J$5</f>
        <v>38</v>
      </c>
      <c r="AI57" s="94">
        <f>SJMS_normativy!$K$5</f>
        <v>38</v>
      </c>
      <c r="AJ57" s="44">
        <f>SJZS_normativy!$K$5</f>
        <v>38</v>
      </c>
      <c r="AK57" s="95">
        <f>SJZS_normativy!$K$5</f>
        <v>38</v>
      </c>
      <c r="AM57" s="31"/>
      <c r="AN57" s="31"/>
      <c r="AO57" s="31"/>
      <c r="AP57" s="31"/>
      <c r="AQ57" s="31"/>
      <c r="AR57" s="31"/>
    </row>
    <row r="58" spans="1:44" ht="20.100000000000001" customHeight="1" x14ac:dyDescent="0.2">
      <c r="A58" s="523">
        <v>49</v>
      </c>
      <c r="B58" s="433">
        <v>600080285</v>
      </c>
      <c r="C58" s="85">
        <v>2473</v>
      </c>
      <c r="D58" s="5" t="s">
        <v>86</v>
      </c>
      <c r="E58" s="75">
        <v>3141</v>
      </c>
      <c r="F58" s="187" t="s">
        <v>418</v>
      </c>
      <c r="G58" s="405">
        <v>650</v>
      </c>
      <c r="H58" s="13"/>
      <c r="I58" s="11"/>
      <c r="J58" s="60"/>
      <c r="K58" s="13"/>
      <c r="L58" s="11"/>
      <c r="M58" s="60"/>
      <c r="N58" s="13"/>
      <c r="O58" s="11">
        <v>637</v>
      </c>
      <c r="P58" s="60"/>
      <c r="Q58" s="13">
        <f t="shared" si="3"/>
        <v>0</v>
      </c>
      <c r="R58" s="11">
        <f t="shared" si="4"/>
        <v>637</v>
      </c>
      <c r="S58" s="60">
        <f t="shared" si="5"/>
        <v>0</v>
      </c>
      <c r="T58" s="90">
        <f>VLOOKUP(H58,SJMS_normativy!$A$3:$B$334,2,0)</f>
        <v>0</v>
      </c>
      <c r="U58" s="17">
        <f>IF(I58=0,0,VLOOKUP(SUM(I58+J58),SJZS_normativy!$A$4:$C$1075,2,0))</f>
        <v>0</v>
      </c>
      <c r="V58" s="91">
        <f>IF(J58=0,0,VLOOKUP(SUM(I58+J58),SJZS_normativy!$A$4:$C$1075,2,0))</f>
        <v>0</v>
      </c>
      <c r="W58" s="90">
        <f>VLOOKUP(K58,SJMS_normativy!$A$3:$B$334,2,0)/0.6</f>
        <v>0</v>
      </c>
      <c r="X58" s="17">
        <f>IF(L58=0,0,VLOOKUP(SUM(L58+M58),SJZS_normativy!$A$4:$C$1075,2,0))/0.6</f>
        <v>0</v>
      </c>
      <c r="Y58" s="91">
        <f>IF(M58=0,0,VLOOKUP(SUM(L58+M58),SJZS_normativy!$A$4:$C$1075,2,0))/0.6</f>
        <v>0</v>
      </c>
      <c r="Z58" s="90">
        <f>VLOOKUP(N58,SJMS_normativy!$A$3:$B$334,2,0)/0.4</f>
        <v>0</v>
      </c>
      <c r="AA58" s="17">
        <f>IF(O58=0,0,VLOOKUP(SUM(O58+P58),SJZS_normativy!$A$4:$C$1075,2,0))/0.4</f>
        <v>181.19619781400652</v>
      </c>
      <c r="AB58" s="91">
        <f>IF(P58=0,0,VLOOKUP(SUM(O58+P58),SJZS_normativy!$A$4:$C$1075,2,0))/0.4</f>
        <v>0</v>
      </c>
      <c r="AC58" s="94">
        <f>SJMS_normativy!$I$5</f>
        <v>58</v>
      </c>
      <c r="AD58" s="44">
        <f>SJZS_normativy!$I$5</f>
        <v>58</v>
      </c>
      <c r="AE58" s="95">
        <f>SJZS_normativy!$I$5</f>
        <v>58</v>
      </c>
      <c r="AF58" s="94">
        <f>SJMS_normativy!$J$5</f>
        <v>38</v>
      </c>
      <c r="AG58" s="44">
        <f>SJZS_normativy!$J$5</f>
        <v>38</v>
      </c>
      <c r="AH58" s="95">
        <f>SJZS_normativy!$J$5</f>
        <v>38</v>
      </c>
      <c r="AI58" s="94">
        <f>SJMS_normativy!$K$5</f>
        <v>38</v>
      </c>
      <c r="AJ58" s="44">
        <f>SJZS_normativy!$K$5</f>
        <v>38</v>
      </c>
      <c r="AK58" s="95">
        <f>SJZS_normativy!$K$5</f>
        <v>38</v>
      </c>
      <c r="AM58" s="31"/>
      <c r="AN58" s="31"/>
      <c r="AO58" s="31"/>
      <c r="AP58" s="31"/>
      <c r="AQ58" s="31"/>
      <c r="AR58" s="31"/>
    </row>
    <row r="59" spans="1:44" ht="20.100000000000001" customHeight="1" x14ac:dyDescent="0.2">
      <c r="A59" s="523">
        <v>50</v>
      </c>
      <c r="B59" s="433">
        <v>600080005</v>
      </c>
      <c r="C59" s="85">
        <v>2490</v>
      </c>
      <c r="D59" s="5" t="s">
        <v>87</v>
      </c>
      <c r="E59" s="75">
        <v>3141</v>
      </c>
      <c r="F59" s="60" t="s">
        <v>87</v>
      </c>
      <c r="G59" s="405">
        <v>490</v>
      </c>
      <c r="H59" s="13"/>
      <c r="I59" s="11">
        <v>249</v>
      </c>
      <c r="J59" s="60"/>
      <c r="K59" s="13"/>
      <c r="L59" s="11"/>
      <c r="M59" s="60"/>
      <c r="N59" s="13"/>
      <c r="O59" s="11"/>
      <c r="P59" s="60"/>
      <c r="Q59" s="13">
        <f t="shared" si="3"/>
        <v>0</v>
      </c>
      <c r="R59" s="11">
        <f t="shared" si="4"/>
        <v>249</v>
      </c>
      <c r="S59" s="60">
        <f t="shared" si="5"/>
        <v>0</v>
      </c>
      <c r="T59" s="90">
        <f>VLOOKUP(H59,SJMS_normativy!$A$3:$B$334,2,0)</f>
        <v>0</v>
      </c>
      <c r="U59" s="17">
        <f>IF(I59=0,0,VLOOKUP(SUM(I59+J59),SJZS_normativy!$A$4:$C$1075,2,0))</f>
        <v>60.057313500940211</v>
      </c>
      <c r="V59" s="91">
        <f>IF(J59=0,0,VLOOKUP(SUM(I59+J59),SJZS_normativy!$A$4:$C$1075,2,0))</f>
        <v>0</v>
      </c>
      <c r="W59" s="90">
        <f>VLOOKUP(K59,SJMS_normativy!$A$3:$B$334,2,0)/0.6</f>
        <v>0</v>
      </c>
      <c r="X59" s="17">
        <f>IF(L59=0,0,VLOOKUP(SUM(L59+M59),SJZS_normativy!$A$4:$C$1075,2,0))/0.6</f>
        <v>0</v>
      </c>
      <c r="Y59" s="91">
        <f>IF(M59=0,0,VLOOKUP(SUM(L59+M59),SJZS_normativy!$A$4:$C$1075,2,0))/0.6</f>
        <v>0</v>
      </c>
      <c r="Z59" s="90">
        <f>VLOOKUP(N59,SJMS_normativy!$A$3:$B$334,2,0)/0.4</f>
        <v>0</v>
      </c>
      <c r="AA59" s="17">
        <f>IF(O59=0,0,VLOOKUP(SUM(O59+P59),SJZS_normativy!$A$4:$C$1075,2,0))/0.4</f>
        <v>0</v>
      </c>
      <c r="AB59" s="91">
        <f>IF(P59=0,0,VLOOKUP(SUM(O59+P59),SJZS_normativy!$A$4:$C$1075,2,0))/0.4</f>
        <v>0</v>
      </c>
      <c r="AC59" s="94">
        <f>SJMS_normativy!$I$5</f>
        <v>58</v>
      </c>
      <c r="AD59" s="44">
        <f>SJZS_normativy!$I$5</f>
        <v>58</v>
      </c>
      <c r="AE59" s="95">
        <f>SJZS_normativy!$I$5</f>
        <v>58</v>
      </c>
      <c r="AF59" s="94">
        <f>SJMS_normativy!$J$5</f>
        <v>38</v>
      </c>
      <c r="AG59" s="44">
        <f>SJZS_normativy!$J$5</f>
        <v>38</v>
      </c>
      <c r="AH59" s="95">
        <f>SJZS_normativy!$J$5</f>
        <v>38</v>
      </c>
      <c r="AI59" s="94">
        <f>SJMS_normativy!$K$5</f>
        <v>38</v>
      </c>
      <c r="AJ59" s="44">
        <f>SJZS_normativy!$K$5</f>
        <v>38</v>
      </c>
      <c r="AK59" s="95">
        <f>SJZS_normativy!$K$5</f>
        <v>38</v>
      </c>
      <c r="AM59" s="31"/>
      <c r="AN59" s="31"/>
      <c r="AO59" s="31"/>
      <c r="AP59" s="31"/>
      <c r="AQ59" s="31"/>
      <c r="AR59" s="31"/>
    </row>
    <row r="60" spans="1:44" ht="20.100000000000001" customHeight="1" x14ac:dyDescent="0.2">
      <c r="A60" s="85">
        <v>51</v>
      </c>
      <c r="B60" s="10">
        <v>600080412</v>
      </c>
      <c r="C60" s="85">
        <v>2310</v>
      </c>
      <c r="D60" s="13" t="s">
        <v>492</v>
      </c>
      <c r="E60" s="75">
        <v>3141</v>
      </c>
      <c r="F60" s="404" t="s">
        <v>491</v>
      </c>
      <c r="G60" s="405">
        <v>60</v>
      </c>
      <c r="H60" s="13"/>
      <c r="I60" s="11"/>
      <c r="J60" s="60"/>
      <c r="K60" s="13"/>
      <c r="L60" s="11"/>
      <c r="M60" s="60"/>
      <c r="N60" s="13"/>
      <c r="O60" s="11">
        <v>17</v>
      </c>
      <c r="P60" s="60"/>
      <c r="Q60" s="13">
        <f t="shared" si="3"/>
        <v>0</v>
      </c>
      <c r="R60" s="11">
        <f t="shared" si="4"/>
        <v>17</v>
      </c>
      <c r="S60" s="60">
        <f t="shared" si="5"/>
        <v>0</v>
      </c>
      <c r="T60" s="90">
        <f>VLOOKUP(H60,SJMS_normativy!$A$3:$B$334,2,0)</f>
        <v>0</v>
      </c>
      <c r="U60" s="17">
        <f>IF(I60=0,0,VLOOKUP(SUM(I60+J60),SJZS_normativy!$A$4:$C$1075,2,0))</f>
        <v>0</v>
      </c>
      <c r="V60" s="91">
        <f>IF(J60=0,0,VLOOKUP(SUM(I60+J60),SJZS_normativy!$A$4:$C$1075,2,0))</f>
        <v>0</v>
      </c>
      <c r="W60" s="90">
        <f>VLOOKUP(K60,SJMS_normativy!$A$3:$B$334,2,0)/0.6</f>
        <v>0</v>
      </c>
      <c r="X60" s="17">
        <f>IF(L60=0,0,VLOOKUP(SUM(L60+M60),SJZS_normativy!$A$4:$C$1075,2,0))/0.6</f>
        <v>0</v>
      </c>
      <c r="Y60" s="91">
        <f>IF(M60=0,0,VLOOKUP(SUM(L60+M60),SJZS_normativy!$A$4:$C$1075,2,0))/0.6</f>
        <v>0</v>
      </c>
      <c r="Z60" s="90">
        <f>VLOOKUP(N60,SJMS_normativy!$A$3:$B$334,2,0)/0.4</f>
        <v>0</v>
      </c>
      <c r="AA60" s="17">
        <f>IF(O60=0,0,VLOOKUP(SUM(O60+P60),SJZS_normativy!$A$4:$C$1075,2,0))/0.4</f>
        <v>89.45969543147207</v>
      </c>
      <c r="AB60" s="91">
        <f>IF(P60=0,0,VLOOKUP(SUM(O60+P60),SJZS_normativy!$A$4:$C$1075,2,0))/0.4</f>
        <v>0</v>
      </c>
      <c r="AC60" s="94">
        <f>SJMS_normativy!$I$5</f>
        <v>58</v>
      </c>
      <c r="AD60" s="44">
        <f>SJZS_normativy!$I$5</f>
        <v>58</v>
      </c>
      <c r="AE60" s="95">
        <f>SJZS_normativy!$I$5</f>
        <v>58</v>
      </c>
      <c r="AF60" s="94">
        <f>SJMS_normativy!$J$5</f>
        <v>38</v>
      </c>
      <c r="AG60" s="44">
        <f>SJZS_normativy!$J$5</f>
        <v>38</v>
      </c>
      <c r="AH60" s="95">
        <f>SJZS_normativy!$J$5</f>
        <v>38</v>
      </c>
      <c r="AI60" s="94">
        <f>SJMS_normativy!$K$5</f>
        <v>38</v>
      </c>
      <c r="AJ60" s="44">
        <f>SJZS_normativy!$K$5</f>
        <v>38</v>
      </c>
      <c r="AK60" s="95">
        <f>SJZS_normativy!$K$5</f>
        <v>38</v>
      </c>
      <c r="AM60" s="31"/>
      <c r="AN60" s="31"/>
      <c r="AO60" s="31"/>
      <c r="AP60" s="31"/>
      <c r="AQ60" s="31"/>
      <c r="AR60" s="31"/>
    </row>
    <row r="61" spans="1:44" ht="20.100000000000001" customHeight="1" x14ac:dyDescent="0.2">
      <c r="A61" s="523">
        <v>53</v>
      </c>
      <c r="B61" s="433">
        <v>600079228</v>
      </c>
      <c r="C61" s="85">
        <v>2431</v>
      </c>
      <c r="D61" s="5" t="s">
        <v>20</v>
      </c>
      <c r="E61" s="75">
        <v>3141</v>
      </c>
      <c r="F61" s="60" t="s">
        <v>20</v>
      </c>
      <c r="G61" s="405">
        <v>120</v>
      </c>
      <c r="H61" s="13">
        <v>83</v>
      </c>
      <c r="I61" s="11"/>
      <c r="J61" s="60"/>
      <c r="K61" s="13"/>
      <c r="L61" s="11"/>
      <c r="M61" s="60"/>
      <c r="N61" s="13"/>
      <c r="O61" s="11"/>
      <c r="P61" s="60"/>
      <c r="Q61" s="13">
        <f t="shared" si="3"/>
        <v>83</v>
      </c>
      <c r="R61" s="11">
        <f t="shared" si="4"/>
        <v>0</v>
      </c>
      <c r="S61" s="60">
        <f t="shared" si="5"/>
        <v>0</v>
      </c>
      <c r="T61" s="90">
        <f>VLOOKUP(H61,SJMS_normativy!$A$3:$B$334,2,0)</f>
        <v>37.090056000000004</v>
      </c>
      <c r="U61" s="17">
        <f>IF(I61=0,0,VLOOKUP(SUM(I61+J61),SJZS_normativy!$A$4:$C$1075,2,0))</f>
        <v>0</v>
      </c>
      <c r="V61" s="91">
        <f>IF(J61=0,0,VLOOKUP(SUM(I61+J61),SJZS_normativy!$A$4:$C$1075,2,0))</f>
        <v>0</v>
      </c>
      <c r="W61" s="90">
        <f>VLOOKUP(K61,SJMS_normativy!$A$3:$B$334,2,0)/0.6</f>
        <v>0</v>
      </c>
      <c r="X61" s="17">
        <f>IF(L61=0,0,VLOOKUP(SUM(L61+M61),SJZS_normativy!$A$4:$C$1075,2,0))/0.6</f>
        <v>0</v>
      </c>
      <c r="Y61" s="91">
        <f>IF(M61=0,0,VLOOKUP(SUM(L61+M61),SJZS_normativy!$A$4:$C$1075,2,0))/0.6</f>
        <v>0</v>
      </c>
      <c r="Z61" s="90">
        <f>VLOOKUP(N61,SJMS_normativy!$A$3:$B$334,2,0)/0.4</f>
        <v>0</v>
      </c>
      <c r="AA61" s="17">
        <f>IF(O61=0,0,VLOOKUP(SUM(O61+P61),SJZS_normativy!$A$4:$C$1075,2,0))/0.4</f>
        <v>0</v>
      </c>
      <c r="AB61" s="91">
        <f>IF(P61=0,0,VLOOKUP(SUM(O61+P61),SJZS_normativy!$A$4:$C$1075,2,0))/0.4</f>
        <v>0</v>
      </c>
      <c r="AC61" s="94">
        <f>SJMS_normativy!$I$5</f>
        <v>58</v>
      </c>
      <c r="AD61" s="44">
        <f>SJZS_normativy!$I$5</f>
        <v>58</v>
      </c>
      <c r="AE61" s="95">
        <f>SJZS_normativy!$I$5</f>
        <v>58</v>
      </c>
      <c r="AF61" s="94">
        <f>SJMS_normativy!$J$5</f>
        <v>38</v>
      </c>
      <c r="AG61" s="44">
        <f>SJZS_normativy!$J$5</f>
        <v>38</v>
      </c>
      <c r="AH61" s="95">
        <f>SJZS_normativy!$J$5</f>
        <v>38</v>
      </c>
      <c r="AI61" s="94">
        <f>SJMS_normativy!$K$5</f>
        <v>38</v>
      </c>
      <c r="AJ61" s="44">
        <f>SJZS_normativy!$K$5</f>
        <v>38</v>
      </c>
      <c r="AK61" s="95">
        <f>SJZS_normativy!$K$5</f>
        <v>38</v>
      </c>
      <c r="AM61" s="31"/>
      <c r="AN61" s="31"/>
      <c r="AO61" s="31"/>
      <c r="AP61" s="31"/>
      <c r="AQ61" s="31"/>
      <c r="AR61" s="31"/>
    </row>
    <row r="62" spans="1:44" ht="20.100000000000001" customHeight="1" x14ac:dyDescent="0.2">
      <c r="A62" s="523">
        <v>54</v>
      </c>
      <c r="B62" s="433">
        <v>600079317</v>
      </c>
      <c r="C62" s="85">
        <v>2434</v>
      </c>
      <c r="D62" s="5" t="s">
        <v>27</v>
      </c>
      <c r="E62" s="75">
        <v>3141</v>
      </c>
      <c r="F62" s="60" t="s">
        <v>24</v>
      </c>
      <c r="G62" s="407">
        <v>152</v>
      </c>
      <c r="H62" s="13">
        <v>44</v>
      </c>
      <c r="I62" s="11"/>
      <c r="J62" s="60"/>
      <c r="K62" s="13"/>
      <c r="L62" s="11"/>
      <c r="M62" s="60"/>
      <c r="N62" s="13"/>
      <c r="O62" s="11"/>
      <c r="P62" s="60"/>
      <c r="Q62" s="13">
        <f t="shared" si="3"/>
        <v>44</v>
      </c>
      <c r="R62" s="11">
        <f t="shared" si="4"/>
        <v>0</v>
      </c>
      <c r="S62" s="60">
        <f t="shared" si="5"/>
        <v>0</v>
      </c>
      <c r="T62" s="90">
        <f>VLOOKUP(H62,SJMS_normativy!$A$3:$B$334,2,0)</f>
        <v>30.247896000000001</v>
      </c>
      <c r="U62" s="17">
        <f>IF(I62=0,0,VLOOKUP(SUM(I62+J62),SJZS_normativy!$A$4:$C$1075,2,0))</f>
        <v>0</v>
      </c>
      <c r="V62" s="91">
        <f>IF(J62=0,0,VLOOKUP(SUM(I62+J62),SJZS_normativy!$A$4:$C$1075,2,0))</f>
        <v>0</v>
      </c>
      <c r="W62" s="90">
        <f>VLOOKUP(K62,SJMS_normativy!$A$3:$B$334,2,0)/0.6</f>
        <v>0</v>
      </c>
      <c r="X62" s="17">
        <f>IF(L62=0,0,VLOOKUP(SUM(L62+M62),SJZS_normativy!$A$4:$C$1075,2,0))/0.6</f>
        <v>0</v>
      </c>
      <c r="Y62" s="91">
        <f>IF(M62=0,0,VLOOKUP(SUM(L62+M62),SJZS_normativy!$A$4:$C$1075,2,0))/0.6</f>
        <v>0</v>
      </c>
      <c r="Z62" s="90">
        <f>VLOOKUP(N62,SJMS_normativy!$A$3:$B$334,2,0)/0.4</f>
        <v>0</v>
      </c>
      <c r="AA62" s="17">
        <f>IF(O62=0,0,VLOOKUP(SUM(O62+P62),SJZS_normativy!$A$4:$C$1075,2,0))/0.4</f>
        <v>0</v>
      </c>
      <c r="AB62" s="91">
        <f>IF(P62=0,0,VLOOKUP(SUM(O62+P62),SJZS_normativy!$A$4:$C$1075,2,0))/0.4</f>
        <v>0</v>
      </c>
      <c r="AC62" s="94">
        <f>SJMS_normativy!$I$5</f>
        <v>58</v>
      </c>
      <c r="AD62" s="44">
        <f>SJZS_normativy!$I$5</f>
        <v>58</v>
      </c>
      <c r="AE62" s="95">
        <f>SJZS_normativy!$I$5</f>
        <v>58</v>
      </c>
      <c r="AF62" s="94">
        <f>SJMS_normativy!$J$5</f>
        <v>38</v>
      </c>
      <c r="AG62" s="44">
        <f>SJZS_normativy!$J$5</f>
        <v>38</v>
      </c>
      <c r="AH62" s="95">
        <f>SJZS_normativy!$J$5</f>
        <v>38</v>
      </c>
      <c r="AI62" s="94">
        <f>SJMS_normativy!$K$5</f>
        <v>38</v>
      </c>
      <c r="AJ62" s="44">
        <f>SJZS_normativy!$K$5</f>
        <v>38</v>
      </c>
      <c r="AK62" s="95">
        <f>SJZS_normativy!$K$5</f>
        <v>38</v>
      </c>
      <c r="AM62" s="31"/>
      <c r="AN62" s="31"/>
      <c r="AO62" s="31"/>
      <c r="AP62" s="31"/>
      <c r="AQ62" s="31"/>
      <c r="AR62" s="31"/>
    </row>
    <row r="63" spans="1:44" ht="20.100000000000001" customHeight="1" x14ac:dyDescent="0.2">
      <c r="A63" s="523">
        <v>54</v>
      </c>
      <c r="B63" s="433">
        <v>600079317</v>
      </c>
      <c r="C63" s="85">
        <v>2434</v>
      </c>
      <c r="D63" s="5" t="s">
        <v>27</v>
      </c>
      <c r="E63" s="75">
        <v>3141</v>
      </c>
      <c r="F63" s="187" t="s">
        <v>574</v>
      </c>
      <c r="G63" s="407">
        <v>152</v>
      </c>
      <c r="H63" s="13">
        <v>22</v>
      </c>
      <c r="I63" s="11"/>
      <c r="J63" s="60"/>
      <c r="K63" s="13"/>
      <c r="L63" s="11"/>
      <c r="M63" s="60"/>
      <c r="N63" s="13"/>
      <c r="O63" s="11"/>
      <c r="P63" s="60"/>
      <c r="Q63" s="13">
        <f t="shared" si="3"/>
        <v>22</v>
      </c>
      <c r="R63" s="11">
        <f t="shared" si="4"/>
        <v>0</v>
      </c>
      <c r="S63" s="60">
        <f t="shared" si="5"/>
        <v>0</v>
      </c>
      <c r="T63" s="90">
        <f>VLOOKUP(H63,SJMS_normativy!$A$3:$B$334,2,0)</f>
        <v>25.15626</v>
      </c>
      <c r="U63" s="17">
        <f>IF(I63=0,0,VLOOKUP(SUM(I63+J63),SJZS_normativy!$A$4:$C$1075,2,0))</f>
        <v>0</v>
      </c>
      <c r="V63" s="91">
        <f>IF(J63=0,0,VLOOKUP(SUM(I63+J63),SJZS_normativy!$A$4:$C$1075,2,0))</f>
        <v>0</v>
      </c>
      <c r="W63" s="90">
        <f>VLOOKUP(K63,SJMS_normativy!$A$3:$B$334,2,0)/0.6</f>
        <v>0</v>
      </c>
      <c r="X63" s="17">
        <f>IF(L63=0,0,VLOOKUP(SUM(L63+M63),SJZS_normativy!$A$4:$C$1075,2,0))/0.6</f>
        <v>0</v>
      </c>
      <c r="Y63" s="91">
        <f>IF(M63=0,0,VLOOKUP(SUM(L63+M63),SJZS_normativy!$A$4:$C$1075,2,0))/0.6</f>
        <v>0</v>
      </c>
      <c r="Z63" s="90">
        <f>VLOOKUP(N63,SJMS_normativy!$A$3:$B$334,2,0)/0.4</f>
        <v>0</v>
      </c>
      <c r="AA63" s="17">
        <f>IF(O63=0,0,VLOOKUP(SUM(O63+P63),SJZS_normativy!$A$4:$C$1075,2,0))/0.4</f>
        <v>0</v>
      </c>
      <c r="AB63" s="91">
        <f>IF(P63=0,0,VLOOKUP(SUM(O63+P63),SJZS_normativy!$A$4:$C$1075,2,0))/0.4</f>
        <v>0</v>
      </c>
      <c r="AC63" s="94">
        <f>SJMS_normativy!$I$5</f>
        <v>58</v>
      </c>
      <c r="AD63" s="44">
        <f>SJZS_normativy!$I$5</f>
        <v>58</v>
      </c>
      <c r="AE63" s="95">
        <f>SJZS_normativy!$I$5</f>
        <v>58</v>
      </c>
      <c r="AF63" s="94">
        <f>SJMS_normativy!$J$5</f>
        <v>38</v>
      </c>
      <c r="AG63" s="44">
        <f>SJZS_normativy!$J$5</f>
        <v>38</v>
      </c>
      <c r="AH63" s="95">
        <f>SJZS_normativy!$J$5</f>
        <v>38</v>
      </c>
      <c r="AI63" s="94">
        <f>SJMS_normativy!$K$5</f>
        <v>38</v>
      </c>
      <c r="AJ63" s="44">
        <f>SJZS_normativy!$K$5</f>
        <v>38</v>
      </c>
      <c r="AK63" s="95">
        <f>SJZS_normativy!$K$5</f>
        <v>38</v>
      </c>
      <c r="AM63" s="31"/>
      <c r="AN63" s="31"/>
      <c r="AO63" s="31"/>
      <c r="AP63" s="31"/>
      <c r="AQ63" s="31"/>
      <c r="AR63" s="31"/>
    </row>
    <row r="64" spans="1:44" ht="20.100000000000001" customHeight="1" x14ac:dyDescent="0.2">
      <c r="A64" s="523">
        <v>54</v>
      </c>
      <c r="B64" s="433">
        <v>600079317</v>
      </c>
      <c r="C64" s="85">
        <v>2434</v>
      </c>
      <c r="D64" s="5" t="s">
        <v>27</v>
      </c>
      <c r="E64" s="75">
        <v>3141</v>
      </c>
      <c r="F64" s="60" t="s">
        <v>27</v>
      </c>
      <c r="G64" s="407">
        <v>152</v>
      </c>
      <c r="H64" s="13">
        <v>66</v>
      </c>
      <c r="I64" s="11"/>
      <c r="J64" s="60"/>
      <c r="K64" s="13"/>
      <c r="L64" s="11"/>
      <c r="M64" s="60"/>
      <c r="N64" s="13"/>
      <c r="O64" s="11"/>
      <c r="P64" s="60"/>
      <c r="Q64" s="13">
        <f t="shared" si="3"/>
        <v>66</v>
      </c>
      <c r="R64" s="11">
        <f t="shared" si="4"/>
        <v>0</v>
      </c>
      <c r="S64" s="60">
        <f t="shared" si="5"/>
        <v>0</v>
      </c>
      <c r="T64" s="90">
        <f>VLOOKUP(H64,SJMS_normativy!$A$3:$B$334,2,0)</f>
        <v>34.450907999999998</v>
      </c>
      <c r="U64" s="17">
        <f>IF(I64=0,0,VLOOKUP(SUM(I64+J64),SJZS_normativy!$A$4:$C$1075,2,0))</f>
        <v>0</v>
      </c>
      <c r="V64" s="91">
        <f>IF(J64=0,0,VLOOKUP(SUM(I64+J64),SJZS_normativy!$A$4:$C$1075,2,0))</f>
        <v>0</v>
      </c>
      <c r="W64" s="90">
        <f>VLOOKUP(K64,SJMS_normativy!$A$3:$B$334,2,0)/0.6</f>
        <v>0</v>
      </c>
      <c r="X64" s="17">
        <f>IF(L64=0,0,VLOOKUP(SUM(L64+M64),SJZS_normativy!$A$4:$C$1075,2,0))/0.6</f>
        <v>0</v>
      </c>
      <c r="Y64" s="91">
        <f>IF(M64=0,0,VLOOKUP(SUM(L64+M64),SJZS_normativy!$A$4:$C$1075,2,0))/0.6</f>
        <v>0</v>
      </c>
      <c r="Z64" s="90">
        <f>VLOOKUP(N64,SJMS_normativy!$A$3:$B$334,2,0)/0.4</f>
        <v>0</v>
      </c>
      <c r="AA64" s="17">
        <f>IF(O64=0,0,VLOOKUP(SUM(O64+P64),SJZS_normativy!$A$4:$C$1075,2,0))/0.4</f>
        <v>0</v>
      </c>
      <c r="AB64" s="91">
        <f>IF(P64=0,0,VLOOKUP(SUM(O64+P64),SJZS_normativy!$A$4:$C$1075,2,0))/0.4</f>
        <v>0</v>
      </c>
      <c r="AC64" s="94">
        <f>SJMS_normativy!$I$5</f>
        <v>58</v>
      </c>
      <c r="AD64" s="44">
        <f>SJZS_normativy!$I$5</f>
        <v>58</v>
      </c>
      <c r="AE64" s="95">
        <f>SJZS_normativy!$I$5</f>
        <v>58</v>
      </c>
      <c r="AF64" s="94">
        <f>SJMS_normativy!$J$5</f>
        <v>38</v>
      </c>
      <c r="AG64" s="44">
        <f>SJZS_normativy!$J$5</f>
        <v>38</v>
      </c>
      <c r="AH64" s="95">
        <f>SJZS_normativy!$J$5</f>
        <v>38</v>
      </c>
      <c r="AI64" s="94">
        <f>SJMS_normativy!$K$5</f>
        <v>38</v>
      </c>
      <c r="AJ64" s="44">
        <f>SJZS_normativy!$K$5</f>
        <v>38</v>
      </c>
      <c r="AK64" s="95">
        <f>SJZS_normativy!$K$5</f>
        <v>38</v>
      </c>
      <c r="AM64" s="31"/>
      <c r="AN64" s="31"/>
      <c r="AO64" s="31"/>
      <c r="AP64" s="31"/>
      <c r="AQ64" s="31"/>
      <c r="AR64" s="31"/>
    </row>
    <row r="65" spans="1:44" ht="20.100000000000001" customHeight="1" x14ac:dyDescent="0.2">
      <c r="A65" s="523">
        <v>54</v>
      </c>
      <c r="B65" s="433">
        <v>600079317</v>
      </c>
      <c r="C65" s="85">
        <v>2434</v>
      </c>
      <c r="D65" s="5" t="s">
        <v>27</v>
      </c>
      <c r="E65" s="75">
        <v>3141</v>
      </c>
      <c r="F65" s="412" t="s">
        <v>566</v>
      </c>
      <c r="G65" s="405">
        <v>50</v>
      </c>
      <c r="H65" s="13"/>
      <c r="I65" s="11"/>
      <c r="J65" s="60"/>
      <c r="K65" s="13"/>
      <c r="L65" s="11"/>
      <c r="M65" s="60"/>
      <c r="N65" s="13">
        <v>46</v>
      </c>
      <c r="O65" s="11"/>
      <c r="P65" s="60"/>
      <c r="Q65" s="13">
        <f t="shared" si="3"/>
        <v>46</v>
      </c>
      <c r="R65" s="11">
        <f t="shared" si="4"/>
        <v>0</v>
      </c>
      <c r="S65" s="60">
        <f t="shared" si="5"/>
        <v>0</v>
      </c>
      <c r="T65" s="90">
        <f>VLOOKUP(H65,SJMS_normativy!$A$3:$B$334,2,0)</f>
        <v>0</v>
      </c>
      <c r="U65" s="17">
        <f>IF(I65=0,0,VLOOKUP(SUM(I65+J65),SJZS_normativy!$A$4:$C$1075,2,0))</f>
        <v>0</v>
      </c>
      <c r="V65" s="91">
        <f>IF(J65=0,0,VLOOKUP(SUM(I65+J65),SJZS_normativy!$A$4:$C$1075,2,0))</f>
        <v>0</v>
      </c>
      <c r="W65" s="90">
        <f>VLOOKUP(K65,SJMS_normativy!$A$3:$B$334,2,0)/0.6</f>
        <v>0</v>
      </c>
      <c r="X65" s="17">
        <f>IF(L65=0,0,VLOOKUP(SUM(L65+M65),SJZS_normativy!$A$4:$C$1075,2,0))/0.6</f>
        <v>0</v>
      </c>
      <c r="Y65" s="91">
        <f>IF(M65=0,0,VLOOKUP(SUM(L65+M65),SJZS_normativy!$A$4:$C$1075,2,0))/0.6</f>
        <v>0</v>
      </c>
      <c r="Z65" s="90">
        <f>VLOOKUP(N65,SJMS_normativy!$A$3:$B$334,2,0)/0.4</f>
        <v>76.66677</v>
      </c>
      <c r="AA65" s="17">
        <f>IF(O65=0,0,VLOOKUP(SUM(O65+P65),SJZS_normativy!$A$4:$C$1075,2,0))/0.4</f>
        <v>0</v>
      </c>
      <c r="AB65" s="91">
        <f>IF(P65=0,0,VLOOKUP(SUM(O65+P65),SJZS_normativy!$A$4:$C$1075,2,0))/0.4</f>
        <v>0</v>
      </c>
      <c r="AC65" s="94">
        <f>SJMS_normativy!$I$5</f>
        <v>58</v>
      </c>
      <c r="AD65" s="44">
        <f>SJZS_normativy!$I$5</f>
        <v>58</v>
      </c>
      <c r="AE65" s="95">
        <f>SJZS_normativy!$I$5</f>
        <v>58</v>
      </c>
      <c r="AF65" s="94">
        <f>SJMS_normativy!$J$5</f>
        <v>38</v>
      </c>
      <c r="AG65" s="44">
        <f>SJZS_normativy!$J$5</f>
        <v>38</v>
      </c>
      <c r="AH65" s="95">
        <f>SJZS_normativy!$J$5</f>
        <v>38</v>
      </c>
      <c r="AI65" s="94">
        <f>SJMS_normativy!$K$5</f>
        <v>38</v>
      </c>
      <c r="AJ65" s="44">
        <f>SJZS_normativy!$K$5</f>
        <v>38</v>
      </c>
      <c r="AK65" s="95">
        <f>SJZS_normativy!$K$5</f>
        <v>38</v>
      </c>
      <c r="AM65" s="31"/>
      <c r="AN65" s="31"/>
      <c r="AO65" s="31"/>
      <c r="AP65" s="31"/>
      <c r="AQ65" s="31"/>
      <c r="AR65" s="31"/>
    </row>
    <row r="66" spans="1:44" ht="20.100000000000001" customHeight="1" x14ac:dyDescent="0.2">
      <c r="A66" s="523">
        <v>55</v>
      </c>
      <c r="B66" s="433">
        <v>600079864</v>
      </c>
      <c r="C66" s="85">
        <v>2484</v>
      </c>
      <c r="D66" s="5" t="s">
        <v>433</v>
      </c>
      <c r="E66" s="75">
        <v>3141</v>
      </c>
      <c r="F66" s="60" t="s">
        <v>433</v>
      </c>
      <c r="G66" s="405">
        <v>800</v>
      </c>
      <c r="H66" s="13"/>
      <c r="I66" s="11">
        <v>654</v>
      </c>
      <c r="J66" s="60"/>
      <c r="K66" s="13"/>
      <c r="L66" s="11"/>
      <c r="M66" s="60"/>
      <c r="N66" s="13"/>
      <c r="O66" s="11"/>
      <c r="P66" s="60"/>
      <c r="Q66" s="13">
        <f t="shared" si="3"/>
        <v>0</v>
      </c>
      <c r="R66" s="11">
        <f t="shared" si="4"/>
        <v>654</v>
      </c>
      <c r="S66" s="60">
        <f t="shared" si="5"/>
        <v>0</v>
      </c>
      <c r="T66" s="90">
        <f>VLOOKUP(H66,SJMS_normativy!$A$3:$B$334,2,0)</f>
        <v>0</v>
      </c>
      <c r="U66" s="17">
        <f>IF(I66=0,0,VLOOKUP(SUM(I66+J66),SJZS_normativy!$A$4:$C$1075,2,0))</f>
        <v>72.857974764002648</v>
      </c>
      <c r="V66" s="91">
        <f>IF(J66=0,0,VLOOKUP(SUM(I66+J66),SJZS_normativy!$A$4:$C$1075,2,0))</f>
        <v>0</v>
      </c>
      <c r="W66" s="90">
        <f>VLOOKUP(K66,SJMS_normativy!$A$3:$B$334,2,0)/0.6</f>
        <v>0</v>
      </c>
      <c r="X66" s="17">
        <f>IF(L66=0,0,VLOOKUP(SUM(L66+M66),SJZS_normativy!$A$4:$C$1075,2,0))/0.6</f>
        <v>0</v>
      </c>
      <c r="Y66" s="91">
        <f>IF(M66=0,0,VLOOKUP(SUM(L66+M66),SJZS_normativy!$A$4:$C$1075,2,0))/0.6</f>
        <v>0</v>
      </c>
      <c r="Z66" s="90">
        <f>VLOOKUP(N66,SJMS_normativy!$A$3:$B$334,2,0)/0.4</f>
        <v>0</v>
      </c>
      <c r="AA66" s="17">
        <f>IF(O66=0,0,VLOOKUP(SUM(O66+P66),SJZS_normativy!$A$4:$C$1075,2,0))/0.4</f>
        <v>0</v>
      </c>
      <c r="AB66" s="91">
        <f>IF(P66=0,0,VLOOKUP(SUM(O66+P66),SJZS_normativy!$A$4:$C$1075,2,0))/0.4</f>
        <v>0</v>
      </c>
      <c r="AC66" s="94">
        <f>SJMS_normativy!$I$5</f>
        <v>58</v>
      </c>
      <c r="AD66" s="44">
        <f>SJZS_normativy!$I$5</f>
        <v>58</v>
      </c>
      <c r="AE66" s="95">
        <f>SJZS_normativy!$I$5</f>
        <v>58</v>
      </c>
      <c r="AF66" s="94">
        <f>SJMS_normativy!$J$5</f>
        <v>38</v>
      </c>
      <c r="AG66" s="44">
        <f>SJZS_normativy!$J$5</f>
        <v>38</v>
      </c>
      <c r="AH66" s="95">
        <f>SJZS_normativy!$J$5</f>
        <v>38</v>
      </c>
      <c r="AI66" s="94">
        <f>SJMS_normativy!$K$5</f>
        <v>38</v>
      </c>
      <c r="AJ66" s="44">
        <f>SJZS_normativy!$K$5</f>
        <v>38</v>
      </c>
      <c r="AK66" s="95">
        <f>SJZS_normativy!$K$5</f>
        <v>38</v>
      </c>
      <c r="AM66" s="31"/>
      <c r="AN66" s="31"/>
      <c r="AO66" s="31"/>
      <c r="AP66" s="31"/>
      <c r="AQ66" s="31"/>
      <c r="AR66" s="31"/>
    </row>
    <row r="67" spans="1:44" ht="20.100000000000001" customHeight="1" x14ac:dyDescent="0.2">
      <c r="A67" s="523">
        <v>56</v>
      </c>
      <c r="B67" s="433">
        <v>600079597</v>
      </c>
      <c r="C67" s="85">
        <v>2401</v>
      </c>
      <c r="D67" s="5" t="s">
        <v>37</v>
      </c>
      <c r="E67" s="75">
        <v>3141</v>
      </c>
      <c r="F67" s="60" t="s">
        <v>37</v>
      </c>
      <c r="G67" s="405">
        <v>50</v>
      </c>
      <c r="H67" s="13">
        <v>39</v>
      </c>
      <c r="I67" s="11"/>
      <c r="J67" s="60"/>
      <c r="K67" s="13"/>
      <c r="L67" s="11"/>
      <c r="M67" s="60"/>
      <c r="N67" s="13"/>
      <c r="O67" s="11"/>
      <c r="P67" s="60"/>
      <c r="Q67" s="13">
        <f t="shared" si="3"/>
        <v>39</v>
      </c>
      <c r="R67" s="11">
        <f t="shared" si="4"/>
        <v>0</v>
      </c>
      <c r="S67" s="60">
        <f t="shared" si="5"/>
        <v>0</v>
      </c>
      <c r="T67" s="90">
        <f>VLOOKUP(H67,SJMS_normativy!$A$3:$B$334,2,0)</f>
        <v>29.168735999999999</v>
      </c>
      <c r="U67" s="17">
        <f>IF(I67=0,0,VLOOKUP(SUM(I67+J67),SJZS_normativy!$A$4:$C$1075,2,0))</f>
        <v>0</v>
      </c>
      <c r="V67" s="91">
        <f>IF(J67=0,0,VLOOKUP(SUM(I67+J67),SJZS_normativy!$A$4:$C$1075,2,0))</f>
        <v>0</v>
      </c>
      <c r="W67" s="90">
        <f>VLOOKUP(K67,SJMS_normativy!$A$3:$B$334,2,0)/0.6</f>
        <v>0</v>
      </c>
      <c r="X67" s="17">
        <f>IF(L67=0,0,VLOOKUP(SUM(L67+M67),SJZS_normativy!$A$4:$C$1075,2,0))/0.6</f>
        <v>0</v>
      </c>
      <c r="Y67" s="91">
        <f>IF(M67=0,0,VLOOKUP(SUM(L67+M67),SJZS_normativy!$A$4:$C$1075,2,0))/0.6</f>
        <v>0</v>
      </c>
      <c r="Z67" s="90">
        <f>VLOOKUP(N67,SJMS_normativy!$A$3:$B$334,2,0)/0.4</f>
        <v>0</v>
      </c>
      <c r="AA67" s="17">
        <f>IF(O67=0,0,VLOOKUP(SUM(O67+P67),SJZS_normativy!$A$4:$C$1075,2,0))/0.4</f>
        <v>0</v>
      </c>
      <c r="AB67" s="91">
        <f>IF(P67=0,0,VLOOKUP(SUM(O67+P67),SJZS_normativy!$A$4:$C$1075,2,0))/0.4</f>
        <v>0</v>
      </c>
      <c r="AC67" s="94">
        <f>SJMS_normativy!$I$5</f>
        <v>58</v>
      </c>
      <c r="AD67" s="44">
        <f>SJZS_normativy!$I$5</f>
        <v>58</v>
      </c>
      <c r="AE67" s="95">
        <f>SJZS_normativy!$I$5</f>
        <v>58</v>
      </c>
      <c r="AF67" s="94">
        <f>SJMS_normativy!$J$5</f>
        <v>38</v>
      </c>
      <c r="AG67" s="44">
        <f>SJZS_normativy!$J$5</f>
        <v>38</v>
      </c>
      <c r="AH67" s="95">
        <f>SJZS_normativy!$J$5</f>
        <v>38</v>
      </c>
      <c r="AI67" s="94">
        <f>SJMS_normativy!$K$5</f>
        <v>38</v>
      </c>
      <c r="AJ67" s="44">
        <f>SJZS_normativy!$K$5</f>
        <v>38</v>
      </c>
      <c r="AK67" s="95">
        <f>SJZS_normativy!$K$5</f>
        <v>38</v>
      </c>
      <c r="AM67" s="31"/>
      <c r="AN67" s="31"/>
      <c r="AO67" s="31"/>
      <c r="AP67" s="31"/>
      <c r="AQ67" s="31"/>
      <c r="AR67" s="31"/>
    </row>
    <row r="68" spans="1:44" ht="20.100000000000001" customHeight="1" x14ac:dyDescent="0.2">
      <c r="A68" s="523">
        <v>57</v>
      </c>
      <c r="B68" s="433">
        <v>650029348</v>
      </c>
      <c r="C68" s="85">
        <v>2449</v>
      </c>
      <c r="D68" s="5" t="s">
        <v>314</v>
      </c>
      <c r="E68" s="75">
        <v>3141</v>
      </c>
      <c r="F68" s="187" t="s">
        <v>38</v>
      </c>
      <c r="G68" s="405">
        <v>130</v>
      </c>
      <c r="H68" s="13">
        <v>43</v>
      </c>
      <c r="I68" s="11">
        <v>48</v>
      </c>
      <c r="J68" s="60"/>
      <c r="K68" s="13"/>
      <c r="L68" s="11"/>
      <c r="M68" s="60"/>
      <c r="N68" s="13"/>
      <c r="O68" s="11"/>
      <c r="P68" s="60"/>
      <c r="Q68" s="13">
        <f t="shared" si="3"/>
        <v>43</v>
      </c>
      <c r="R68" s="11">
        <f t="shared" si="4"/>
        <v>48</v>
      </c>
      <c r="S68" s="60">
        <f t="shared" si="5"/>
        <v>0</v>
      </c>
      <c r="T68" s="90">
        <f>VLOOKUP(H68,SJMS_normativy!$A$3:$B$334,2,0)</f>
        <v>30.035736000000004</v>
      </c>
      <c r="U68" s="17">
        <f>IF(I68=0,0,VLOOKUP(SUM(I68+J68),SJZS_normativy!$A$4:$C$1075,2,0))</f>
        <v>40.730864214242807</v>
      </c>
      <c r="V68" s="91">
        <f>IF(J68=0,0,VLOOKUP(SUM(I68+J68),SJZS_normativy!$A$4:$C$1075,2,0))</f>
        <v>0</v>
      </c>
      <c r="W68" s="90">
        <f>VLOOKUP(K68,SJMS_normativy!$A$3:$B$334,2,0)/0.6</f>
        <v>0</v>
      </c>
      <c r="X68" s="17">
        <f>IF(L68=0,0,VLOOKUP(SUM(L68+M68),SJZS_normativy!$A$4:$C$1075,2,0))/0.6</f>
        <v>0</v>
      </c>
      <c r="Y68" s="91">
        <f>IF(M68=0,0,VLOOKUP(SUM(L68+M68),SJZS_normativy!$A$4:$C$1075,2,0))/0.6</f>
        <v>0</v>
      </c>
      <c r="Z68" s="90">
        <f>VLOOKUP(N68,SJMS_normativy!$A$3:$B$334,2,0)/0.4</f>
        <v>0</v>
      </c>
      <c r="AA68" s="17">
        <f>IF(O68=0,0,VLOOKUP(SUM(O68+P68),SJZS_normativy!$A$4:$C$1075,2,0))/0.4</f>
        <v>0</v>
      </c>
      <c r="AB68" s="91">
        <f>IF(P68=0,0,VLOOKUP(SUM(O68+P68),SJZS_normativy!$A$4:$C$1075,2,0))/0.4</f>
        <v>0</v>
      </c>
      <c r="AC68" s="94">
        <f>SJMS_normativy!$I$5</f>
        <v>58</v>
      </c>
      <c r="AD68" s="44">
        <f>SJZS_normativy!$I$5</f>
        <v>58</v>
      </c>
      <c r="AE68" s="95">
        <f>SJZS_normativy!$I$5</f>
        <v>58</v>
      </c>
      <c r="AF68" s="94">
        <f>SJMS_normativy!$J$5</f>
        <v>38</v>
      </c>
      <c r="AG68" s="44">
        <f>SJZS_normativy!$J$5</f>
        <v>38</v>
      </c>
      <c r="AH68" s="95">
        <f>SJZS_normativy!$J$5</f>
        <v>38</v>
      </c>
      <c r="AI68" s="94">
        <f>SJMS_normativy!$K$5</f>
        <v>38</v>
      </c>
      <c r="AJ68" s="44">
        <f>SJZS_normativy!$K$5</f>
        <v>38</v>
      </c>
      <c r="AK68" s="95">
        <f>SJZS_normativy!$K$5</f>
        <v>38</v>
      </c>
      <c r="AM68" s="31"/>
      <c r="AN68" s="31"/>
      <c r="AO68" s="31"/>
      <c r="AP68" s="31"/>
      <c r="AQ68" s="31"/>
      <c r="AR68" s="31"/>
    </row>
    <row r="69" spans="1:44" ht="20.100000000000001" customHeight="1" x14ac:dyDescent="0.2">
      <c r="A69" s="523">
        <v>58</v>
      </c>
      <c r="B69" s="433">
        <v>600079546</v>
      </c>
      <c r="C69" s="85">
        <v>2318</v>
      </c>
      <c r="D69" s="5" t="s">
        <v>31</v>
      </c>
      <c r="E69" s="75">
        <v>3141</v>
      </c>
      <c r="F69" s="60" t="s">
        <v>31</v>
      </c>
      <c r="G69" s="405">
        <v>110</v>
      </c>
      <c r="H69" s="13">
        <v>103</v>
      </c>
      <c r="I69" s="11"/>
      <c r="J69" s="60"/>
      <c r="K69" s="13"/>
      <c r="L69" s="11"/>
      <c r="M69" s="60"/>
      <c r="N69" s="13"/>
      <c r="O69" s="11"/>
      <c r="P69" s="60"/>
      <c r="Q69" s="13">
        <f t="shared" si="3"/>
        <v>103</v>
      </c>
      <c r="R69" s="11">
        <f t="shared" si="4"/>
        <v>0</v>
      </c>
      <c r="S69" s="60">
        <f t="shared" si="5"/>
        <v>0</v>
      </c>
      <c r="T69" s="90">
        <f>VLOOKUP(H69,SJMS_normativy!$A$3:$B$334,2,0)</f>
        <v>39.515616000000009</v>
      </c>
      <c r="U69" s="17">
        <f>IF(I69=0,0,VLOOKUP(SUM(I69+J69),SJZS_normativy!$A$4:$C$1075,2,0))</f>
        <v>0</v>
      </c>
      <c r="V69" s="91">
        <f>IF(J69=0,0,VLOOKUP(SUM(I69+J69),SJZS_normativy!$A$4:$C$1075,2,0))</f>
        <v>0</v>
      </c>
      <c r="W69" s="90">
        <f>VLOOKUP(K69,SJMS_normativy!$A$3:$B$334,2,0)/0.6</f>
        <v>0</v>
      </c>
      <c r="X69" s="17">
        <f>IF(L69=0,0,VLOOKUP(SUM(L69+M69),SJZS_normativy!$A$4:$C$1075,2,0))/0.6</f>
        <v>0</v>
      </c>
      <c r="Y69" s="91">
        <f>IF(M69=0,0,VLOOKUP(SUM(L69+M69),SJZS_normativy!$A$4:$C$1075,2,0))/0.6</f>
        <v>0</v>
      </c>
      <c r="Z69" s="90">
        <f>VLOOKUP(N69,SJMS_normativy!$A$3:$B$334,2,0)/0.4</f>
        <v>0</v>
      </c>
      <c r="AA69" s="17">
        <f>IF(O69=0,0,VLOOKUP(SUM(O69+P69),SJZS_normativy!$A$4:$C$1075,2,0))/0.4</f>
        <v>0</v>
      </c>
      <c r="AB69" s="91">
        <f>IF(P69=0,0,VLOOKUP(SUM(O69+P69),SJZS_normativy!$A$4:$C$1075,2,0))/0.4</f>
        <v>0</v>
      </c>
      <c r="AC69" s="94">
        <f>SJMS_normativy!$I$5</f>
        <v>58</v>
      </c>
      <c r="AD69" s="44">
        <f>SJZS_normativy!$I$5</f>
        <v>58</v>
      </c>
      <c r="AE69" s="95">
        <f>SJZS_normativy!$I$5</f>
        <v>58</v>
      </c>
      <c r="AF69" s="94">
        <f>SJMS_normativy!$J$5</f>
        <v>38</v>
      </c>
      <c r="AG69" s="44">
        <f>SJZS_normativy!$J$5</f>
        <v>38</v>
      </c>
      <c r="AH69" s="95">
        <f>SJZS_normativy!$J$5</f>
        <v>38</v>
      </c>
      <c r="AI69" s="94">
        <f>SJMS_normativy!$K$5</f>
        <v>38</v>
      </c>
      <c r="AJ69" s="44">
        <f>SJZS_normativy!$K$5</f>
        <v>38</v>
      </c>
      <c r="AK69" s="95">
        <f>SJZS_normativy!$K$5</f>
        <v>38</v>
      </c>
      <c r="AM69" s="31"/>
      <c r="AN69" s="31"/>
      <c r="AO69" s="31"/>
      <c r="AP69" s="31"/>
      <c r="AQ69" s="31"/>
      <c r="AR69" s="31"/>
    </row>
    <row r="70" spans="1:44" ht="20.100000000000001" customHeight="1" x14ac:dyDescent="0.2">
      <c r="A70" s="523">
        <v>59</v>
      </c>
      <c r="B70" s="433">
        <v>600079660</v>
      </c>
      <c r="C70" s="85">
        <v>2452</v>
      </c>
      <c r="D70" s="5" t="s">
        <v>88</v>
      </c>
      <c r="E70" s="75">
        <v>3141</v>
      </c>
      <c r="F70" s="187" t="s">
        <v>459</v>
      </c>
      <c r="G70" s="405">
        <v>450</v>
      </c>
      <c r="H70" s="13"/>
      <c r="I70" s="11">
        <v>396</v>
      </c>
      <c r="J70" s="60"/>
      <c r="K70" s="13"/>
      <c r="L70" s="11"/>
      <c r="M70" s="60"/>
      <c r="N70" s="13"/>
      <c r="O70" s="11"/>
      <c r="P70" s="60"/>
      <c r="Q70" s="13">
        <f t="shared" si="3"/>
        <v>0</v>
      </c>
      <c r="R70" s="11">
        <f t="shared" si="4"/>
        <v>396</v>
      </c>
      <c r="S70" s="60">
        <f t="shared" si="5"/>
        <v>0</v>
      </c>
      <c r="T70" s="90">
        <f>VLOOKUP(H70,SJMS_normativy!$A$3:$B$334,2,0)</f>
        <v>0</v>
      </c>
      <c r="U70" s="17">
        <f>IF(I70=0,0,VLOOKUP(SUM(I70+J70),SJZS_normativy!$A$4:$C$1075,2,0))</f>
        <v>65.964862158231824</v>
      </c>
      <c r="V70" s="91">
        <f>IF(J70=0,0,VLOOKUP(SUM(I70+J70),SJZS_normativy!$A$4:$C$1075,2,0))</f>
        <v>0</v>
      </c>
      <c r="W70" s="90">
        <f>VLOOKUP(K70,SJMS_normativy!$A$3:$B$334,2,0)/0.6</f>
        <v>0</v>
      </c>
      <c r="X70" s="17">
        <f>IF(L70=0,0,VLOOKUP(SUM(L70+M70),SJZS_normativy!$A$4:$C$1075,2,0))/0.6</f>
        <v>0</v>
      </c>
      <c r="Y70" s="91">
        <f>IF(M70=0,0,VLOOKUP(SUM(L70+M70),SJZS_normativy!$A$4:$C$1075,2,0))/0.6</f>
        <v>0</v>
      </c>
      <c r="Z70" s="90">
        <f>VLOOKUP(N70,SJMS_normativy!$A$3:$B$334,2,0)/0.4</f>
        <v>0</v>
      </c>
      <c r="AA70" s="17">
        <f>IF(O70=0,0,VLOOKUP(SUM(O70+P70),SJZS_normativy!$A$4:$C$1075,2,0))/0.4</f>
        <v>0</v>
      </c>
      <c r="AB70" s="91">
        <f>IF(P70=0,0,VLOOKUP(SUM(O70+P70),SJZS_normativy!$A$4:$C$1075,2,0))/0.4</f>
        <v>0</v>
      </c>
      <c r="AC70" s="94">
        <f>SJMS_normativy!$I$5</f>
        <v>58</v>
      </c>
      <c r="AD70" s="44">
        <f>SJZS_normativy!$I$5</f>
        <v>58</v>
      </c>
      <c r="AE70" s="95">
        <f>SJZS_normativy!$I$5</f>
        <v>58</v>
      </c>
      <c r="AF70" s="94">
        <f>SJMS_normativy!$J$5</f>
        <v>38</v>
      </c>
      <c r="AG70" s="44">
        <f>SJZS_normativy!$J$5</f>
        <v>38</v>
      </c>
      <c r="AH70" s="95">
        <f>SJZS_normativy!$J$5</f>
        <v>38</v>
      </c>
      <c r="AI70" s="94">
        <f>SJMS_normativy!$K$5</f>
        <v>38</v>
      </c>
      <c r="AJ70" s="44">
        <f>SJZS_normativy!$K$5</f>
        <v>38</v>
      </c>
      <c r="AK70" s="95">
        <f>SJZS_normativy!$K$5</f>
        <v>38</v>
      </c>
      <c r="AM70" s="31"/>
      <c r="AN70" s="31"/>
      <c r="AO70" s="31"/>
      <c r="AP70" s="31"/>
      <c r="AQ70" s="31"/>
      <c r="AR70" s="31"/>
    </row>
    <row r="71" spans="1:44" ht="20.100000000000001" customHeight="1" x14ac:dyDescent="0.2">
      <c r="A71" s="523">
        <v>61</v>
      </c>
      <c r="B71" s="433">
        <v>600079848</v>
      </c>
      <c r="C71" s="85">
        <v>2444</v>
      </c>
      <c r="D71" s="5" t="s">
        <v>39</v>
      </c>
      <c r="E71" s="75">
        <v>3141</v>
      </c>
      <c r="F71" s="60" t="s">
        <v>39</v>
      </c>
      <c r="G71" s="405">
        <v>113</v>
      </c>
      <c r="H71" s="13">
        <v>52</v>
      </c>
      <c r="I71" s="11">
        <v>60</v>
      </c>
      <c r="J71" s="60"/>
      <c r="K71" s="13"/>
      <c r="L71" s="11"/>
      <c r="M71" s="60"/>
      <c r="N71" s="13"/>
      <c r="O71" s="11"/>
      <c r="P71" s="60"/>
      <c r="Q71" s="13">
        <f t="shared" si="3"/>
        <v>52</v>
      </c>
      <c r="R71" s="11">
        <f t="shared" si="4"/>
        <v>60</v>
      </c>
      <c r="S71" s="60">
        <f t="shared" si="5"/>
        <v>0</v>
      </c>
      <c r="T71" s="90">
        <f>VLOOKUP(H71,SJMS_normativy!$A$3:$B$334,2,0)</f>
        <v>31.879079999999998</v>
      </c>
      <c r="U71" s="17">
        <f>IF(I71=0,0,VLOOKUP(SUM(I71+J71),SJZS_normativy!$A$4:$C$1075,2,0))</f>
        <v>43.272746611331833</v>
      </c>
      <c r="V71" s="91">
        <f>IF(J71=0,0,VLOOKUP(SUM(I71+J71),SJZS_normativy!$A$4:$C$1075,2,0))</f>
        <v>0</v>
      </c>
      <c r="W71" s="90">
        <f>VLOOKUP(K71,SJMS_normativy!$A$3:$B$334,2,0)/0.6</f>
        <v>0</v>
      </c>
      <c r="X71" s="17">
        <f>IF(L71=0,0,VLOOKUP(SUM(L71+M71),SJZS_normativy!$A$4:$C$1075,2,0))/0.6</f>
        <v>0</v>
      </c>
      <c r="Y71" s="91">
        <f>IF(M71=0,0,VLOOKUP(SUM(L71+M71),SJZS_normativy!$A$4:$C$1075,2,0))/0.6</f>
        <v>0</v>
      </c>
      <c r="Z71" s="90">
        <f>VLOOKUP(N71,SJMS_normativy!$A$3:$B$334,2,0)/0.4</f>
        <v>0</v>
      </c>
      <c r="AA71" s="17">
        <f>IF(O71=0,0,VLOOKUP(SUM(O71+P71),SJZS_normativy!$A$4:$C$1075,2,0))/0.4</f>
        <v>0</v>
      </c>
      <c r="AB71" s="91">
        <f>IF(P71=0,0,VLOOKUP(SUM(O71+P71),SJZS_normativy!$A$4:$C$1075,2,0))/0.4</f>
        <v>0</v>
      </c>
      <c r="AC71" s="94">
        <f>SJMS_normativy!$I$5</f>
        <v>58</v>
      </c>
      <c r="AD71" s="44">
        <f>SJZS_normativy!$I$5</f>
        <v>58</v>
      </c>
      <c r="AE71" s="95">
        <f>SJZS_normativy!$I$5</f>
        <v>58</v>
      </c>
      <c r="AF71" s="94">
        <f>SJMS_normativy!$J$5</f>
        <v>38</v>
      </c>
      <c r="AG71" s="44">
        <f>SJZS_normativy!$J$5</f>
        <v>38</v>
      </c>
      <c r="AH71" s="95">
        <f>SJZS_normativy!$J$5</f>
        <v>38</v>
      </c>
      <c r="AI71" s="94">
        <f>SJMS_normativy!$K$5</f>
        <v>38</v>
      </c>
      <c r="AJ71" s="44">
        <f>SJZS_normativy!$K$5</f>
        <v>38</v>
      </c>
      <c r="AK71" s="95">
        <f>SJZS_normativy!$K$5</f>
        <v>38</v>
      </c>
      <c r="AM71" s="31"/>
      <c r="AN71" s="31"/>
      <c r="AO71" s="31"/>
      <c r="AP71" s="31"/>
      <c r="AQ71" s="31"/>
      <c r="AR71" s="31"/>
    </row>
    <row r="72" spans="1:44" ht="20.100000000000001" customHeight="1" x14ac:dyDescent="0.2">
      <c r="A72" s="523">
        <v>62</v>
      </c>
      <c r="B72" s="433">
        <v>650021479</v>
      </c>
      <c r="C72" s="85">
        <v>2457</v>
      </c>
      <c r="D72" s="5" t="s">
        <v>315</v>
      </c>
      <c r="E72" s="75">
        <v>3141</v>
      </c>
      <c r="F72" s="187" t="s">
        <v>364</v>
      </c>
      <c r="G72" s="405">
        <v>120</v>
      </c>
      <c r="H72" s="13">
        <v>19</v>
      </c>
      <c r="I72" s="11">
        <v>12</v>
      </c>
      <c r="J72" s="60"/>
      <c r="K72" s="13"/>
      <c r="L72" s="11"/>
      <c r="M72" s="60"/>
      <c r="N72" s="13"/>
      <c r="O72" s="11"/>
      <c r="P72" s="60"/>
      <c r="Q72" s="13">
        <f t="shared" ref="Q72:Q104" si="12">H72+K72+N72</f>
        <v>19</v>
      </c>
      <c r="R72" s="11">
        <f t="shared" ref="R72:R104" si="13">I72+L72+O72</f>
        <v>12</v>
      </c>
      <c r="S72" s="60">
        <f t="shared" ref="S72:S104" si="14">J72+M72+P72</f>
        <v>0</v>
      </c>
      <c r="T72" s="90">
        <f>VLOOKUP(H72,SJMS_normativy!$A$3:$B$334,2,0)</f>
        <v>24.393096</v>
      </c>
      <c r="U72" s="17">
        <f>IF(I72=0,0,VLOOKUP(SUM(I72+J72),SJZS_normativy!$A$4:$C$1075,2,0))</f>
        <v>35.783878172588828</v>
      </c>
      <c r="V72" s="91">
        <f>IF(J72=0,0,VLOOKUP(SUM(I72+J72),SJZS_normativy!$A$4:$C$1075,2,0))</f>
        <v>0</v>
      </c>
      <c r="W72" s="90">
        <f>VLOOKUP(K72,SJMS_normativy!$A$3:$B$334,2,0)/0.6</f>
        <v>0</v>
      </c>
      <c r="X72" s="17">
        <f>IF(L72=0,0,VLOOKUP(SUM(L72+M72),SJZS_normativy!$A$4:$C$1075,2,0))/0.6</f>
        <v>0</v>
      </c>
      <c r="Y72" s="91">
        <f>IF(M72=0,0,VLOOKUP(SUM(L72+M72),SJZS_normativy!$A$4:$C$1075,2,0))/0.6</f>
        <v>0</v>
      </c>
      <c r="Z72" s="90">
        <f>VLOOKUP(N72,SJMS_normativy!$A$3:$B$334,2,0)/0.4</f>
        <v>0</v>
      </c>
      <c r="AA72" s="17">
        <f>IF(O72=0,0,VLOOKUP(SUM(O72+P72),SJZS_normativy!$A$4:$C$1075,2,0))/0.4</f>
        <v>0</v>
      </c>
      <c r="AB72" s="91">
        <f>IF(P72=0,0,VLOOKUP(SUM(O72+P72),SJZS_normativy!$A$4:$C$1075,2,0))/0.4</f>
        <v>0</v>
      </c>
      <c r="AC72" s="94">
        <f>SJMS_normativy!$I$5</f>
        <v>58</v>
      </c>
      <c r="AD72" s="44">
        <f>SJZS_normativy!$I$5</f>
        <v>58</v>
      </c>
      <c r="AE72" s="95">
        <f>SJZS_normativy!$I$5</f>
        <v>58</v>
      </c>
      <c r="AF72" s="94">
        <f>SJMS_normativy!$J$5</f>
        <v>38</v>
      </c>
      <c r="AG72" s="44">
        <f>SJZS_normativy!$J$5</f>
        <v>38</v>
      </c>
      <c r="AH72" s="95">
        <f>SJZS_normativy!$J$5</f>
        <v>38</v>
      </c>
      <c r="AI72" s="94">
        <f>SJMS_normativy!$K$5</f>
        <v>38</v>
      </c>
      <c r="AJ72" s="44">
        <f>SJZS_normativy!$K$5</f>
        <v>38</v>
      </c>
      <c r="AK72" s="95">
        <f>SJZS_normativy!$K$5</f>
        <v>38</v>
      </c>
      <c r="AM72" s="31"/>
      <c r="AN72" s="31"/>
      <c r="AO72" s="31"/>
      <c r="AP72" s="31"/>
      <c r="AQ72" s="31"/>
      <c r="AR72" s="31"/>
    </row>
    <row r="73" spans="1:44" ht="20.100000000000001" customHeight="1" x14ac:dyDescent="0.2">
      <c r="A73" s="523">
        <v>63</v>
      </c>
      <c r="B73" s="433">
        <v>600078931</v>
      </c>
      <c r="C73" s="85">
        <v>2403</v>
      </c>
      <c r="D73" s="5" t="s">
        <v>32</v>
      </c>
      <c r="E73" s="75">
        <v>3141</v>
      </c>
      <c r="F73" s="60" t="s">
        <v>32</v>
      </c>
      <c r="G73" s="405">
        <v>104</v>
      </c>
      <c r="H73" s="13">
        <v>91</v>
      </c>
      <c r="I73" s="11"/>
      <c r="J73" s="60"/>
      <c r="K73" s="13"/>
      <c r="L73" s="11"/>
      <c r="M73" s="60"/>
      <c r="N73" s="13"/>
      <c r="O73" s="11"/>
      <c r="P73" s="60"/>
      <c r="Q73" s="13">
        <f t="shared" si="12"/>
        <v>91</v>
      </c>
      <c r="R73" s="11">
        <f t="shared" si="13"/>
        <v>0</v>
      </c>
      <c r="S73" s="60">
        <f t="shared" si="14"/>
        <v>0</v>
      </c>
      <c r="T73" s="90">
        <f>VLOOKUP(H73,SJMS_normativy!$A$3:$B$334,2,0)</f>
        <v>38.148408000000003</v>
      </c>
      <c r="U73" s="17">
        <f>IF(I73=0,0,VLOOKUP(SUM(I73+J73),SJZS_normativy!$A$4:$C$1075,2,0))</f>
        <v>0</v>
      </c>
      <c r="V73" s="91">
        <f>IF(J73=0,0,VLOOKUP(SUM(I73+J73),SJZS_normativy!$A$4:$C$1075,2,0))</f>
        <v>0</v>
      </c>
      <c r="W73" s="90">
        <f>VLOOKUP(K73,SJMS_normativy!$A$3:$B$334,2,0)/0.6</f>
        <v>0</v>
      </c>
      <c r="X73" s="17">
        <f>IF(L73=0,0,VLOOKUP(SUM(L73+M73),SJZS_normativy!$A$4:$C$1075,2,0))/0.6</f>
        <v>0</v>
      </c>
      <c r="Y73" s="91">
        <f>IF(M73=0,0,VLOOKUP(SUM(L73+M73),SJZS_normativy!$A$4:$C$1075,2,0))/0.6</f>
        <v>0</v>
      </c>
      <c r="Z73" s="90">
        <f>VLOOKUP(N73,SJMS_normativy!$A$3:$B$334,2,0)/0.4</f>
        <v>0</v>
      </c>
      <c r="AA73" s="17">
        <f>IF(O73=0,0,VLOOKUP(SUM(O73+P73),SJZS_normativy!$A$4:$C$1075,2,0))/0.4</f>
        <v>0</v>
      </c>
      <c r="AB73" s="91">
        <f>IF(P73=0,0,VLOOKUP(SUM(O73+P73),SJZS_normativy!$A$4:$C$1075,2,0))/0.4</f>
        <v>0</v>
      </c>
      <c r="AC73" s="94">
        <f>SJMS_normativy!$I$5</f>
        <v>58</v>
      </c>
      <c r="AD73" s="44">
        <f>SJZS_normativy!$I$5</f>
        <v>58</v>
      </c>
      <c r="AE73" s="95">
        <f>SJZS_normativy!$I$5</f>
        <v>58</v>
      </c>
      <c r="AF73" s="94">
        <f>SJMS_normativy!$J$5</f>
        <v>38</v>
      </c>
      <c r="AG73" s="44">
        <f>SJZS_normativy!$J$5</f>
        <v>38</v>
      </c>
      <c r="AH73" s="95">
        <f>SJZS_normativy!$J$5</f>
        <v>38</v>
      </c>
      <c r="AI73" s="94">
        <f>SJMS_normativy!$K$5</f>
        <v>38</v>
      </c>
      <c r="AJ73" s="44">
        <f>SJZS_normativy!$K$5</f>
        <v>38</v>
      </c>
      <c r="AK73" s="95">
        <f>SJZS_normativy!$K$5</f>
        <v>38</v>
      </c>
      <c r="AM73" s="31"/>
      <c r="AN73" s="31"/>
      <c r="AO73" s="31"/>
      <c r="AP73" s="31"/>
      <c r="AQ73" s="31"/>
      <c r="AR73" s="31"/>
    </row>
    <row r="74" spans="1:44" ht="20.100000000000001" customHeight="1" x14ac:dyDescent="0.2">
      <c r="A74" s="523">
        <v>64</v>
      </c>
      <c r="B74" s="433">
        <v>600079741</v>
      </c>
      <c r="C74" s="85">
        <v>2458</v>
      </c>
      <c r="D74" s="5" t="s">
        <v>89</v>
      </c>
      <c r="E74" s="75">
        <v>3141</v>
      </c>
      <c r="F74" s="60" t="s">
        <v>89</v>
      </c>
      <c r="G74" s="405">
        <v>350</v>
      </c>
      <c r="H74" s="13"/>
      <c r="I74" s="11">
        <v>276</v>
      </c>
      <c r="J74" s="60"/>
      <c r="K74" s="13"/>
      <c r="L74" s="11">
        <v>45</v>
      </c>
      <c r="M74" s="60"/>
      <c r="N74" s="13"/>
      <c r="O74" s="11"/>
      <c r="P74" s="60"/>
      <c r="Q74" s="13">
        <f t="shared" si="12"/>
        <v>0</v>
      </c>
      <c r="R74" s="11">
        <f t="shared" si="13"/>
        <v>321</v>
      </c>
      <c r="S74" s="60">
        <f t="shared" si="14"/>
        <v>0</v>
      </c>
      <c r="T74" s="90">
        <f>VLOOKUP(H74,SJMS_normativy!$A$3:$B$334,2,0)</f>
        <v>0</v>
      </c>
      <c r="U74" s="17">
        <f>IF(I74=0,0,VLOOKUP(SUM(I74+J74),SJZS_normativy!$A$4:$C$1075,2,0))</f>
        <v>61.339484016160227</v>
      </c>
      <c r="V74" s="91">
        <f>IF(J74=0,0,VLOOKUP(SUM(I74+J74),SJZS_normativy!$A$4:$C$1075,2,0))</f>
        <v>0</v>
      </c>
      <c r="W74" s="90">
        <f>VLOOKUP(K74,SJMS_normativy!$A$3:$B$334,2,0)/0.6</f>
        <v>0</v>
      </c>
      <c r="X74" s="17">
        <f>IF(L74=0,0,VLOOKUP(SUM(L74+M74),SJZS_normativy!$A$4:$C$1075,2,0))/0.6</f>
        <v>66.663484609211409</v>
      </c>
      <c r="Y74" s="91">
        <f>IF(M74=0,0,VLOOKUP(SUM(L74+M74),SJZS_normativy!$A$4:$C$1075,2,0))/0.6</f>
        <v>0</v>
      </c>
      <c r="Z74" s="90">
        <f>VLOOKUP(N74,SJMS_normativy!$A$3:$B$334,2,0)/0.4</f>
        <v>0</v>
      </c>
      <c r="AA74" s="17">
        <f>IF(O74=0,0,VLOOKUP(SUM(O74+P74),SJZS_normativy!$A$4:$C$1075,2,0))/0.4</f>
        <v>0</v>
      </c>
      <c r="AB74" s="91">
        <f>IF(P74=0,0,VLOOKUP(SUM(O74+P74),SJZS_normativy!$A$4:$C$1075,2,0))/0.4</f>
        <v>0</v>
      </c>
      <c r="AC74" s="94">
        <f>SJMS_normativy!$I$5</f>
        <v>58</v>
      </c>
      <c r="AD74" s="44">
        <f>SJZS_normativy!$I$5</f>
        <v>58</v>
      </c>
      <c r="AE74" s="95">
        <f>SJZS_normativy!$I$5</f>
        <v>58</v>
      </c>
      <c r="AF74" s="94">
        <f>SJMS_normativy!$J$5</f>
        <v>38</v>
      </c>
      <c r="AG74" s="44">
        <f>SJZS_normativy!$J$5</f>
        <v>38</v>
      </c>
      <c r="AH74" s="95">
        <f>SJZS_normativy!$J$5</f>
        <v>38</v>
      </c>
      <c r="AI74" s="94">
        <f>SJMS_normativy!$K$5</f>
        <v>38</v>
      </c>
      <c r="AJ74" s="44">
        <f>SJZS_normativy!$K$5</f>
        <v>38</v>
      </c>
      <c r="AK74" s="95">
        <f>SJZS_normativy!$K$5</f>
        <v>38</v>
      </c>
      <c r="AM74" s="31"/>
      <c r="AN74" s="31"/>
      <c r="AO74" s="31"/>
      <c r="AP74" s="31"/>
      <c r="AQ74" s="31"/>
      <c r="AR74" s="31"/>
    </row>
    <row r="75" spans="1:44" ht="20.100000000000001" customHeight="1" x14ac:dyDescent="0.2">
      <c r="A75" s="523">
        <v>66</v>
      </c>
      <c r="B75" s="433">
        <v>600078949</v>
      </c>
      <c r="C75" s="85">
        <v>2402</v>
      </c>
      <c r="D75" s="13" t="s">
        <v>422</v>
      </c>
      <c r="E75" s="75">
        <v>3141</v>
      </c>
      <c r="F75" s="60" t="s">
        <v>386</v>
      </c>
      <c r="G75" s="408">
        <v>90</v>
      </c>
      <c r="H75" s="13">
        <v>65</v>
      </c>
      <c r="I75" s="11"/>
      <c r="J75" s="60"/>
      <c r="K75" s="13">
        <v>21</v>
      </c>
      <c r="L75" s="11"/>
      <c r="M75" s="60"/>
      <c r="N75" s="13"/>
      <c r="O75" s="11"/>
      <c r="P75" s="60"/>
      <c r="Q75" s="13">
        <f t="shared" si="12"/>
        <v>86</v>
      </c>
      <c r="R75" s="11">
        <f t="shared" si="13"/>
        <v>0</v>
      </c>
      <c r="S75" s="60">
        <f t="shared" si="14"/>
        <v>0</v>
      </c>
      <c r="T75" s="90">
        <f>VLOOKUP(H75,SJMS_normativy!$A$3:$B$334,2,0)</f>
        <v>34.279139999999998</v>
      </c>
      <c r="U75" s="17">
        <f>IF(I75=0,0,VLOOKUP(SUM(I75+J75),SJZS_normativy!$A$4:$C$1075,2,0))</f>
        <v>0</v>
      </c>
      <c r="V75" s="91">
        <f>IF(J75=0,0,VLOOKUP(SUM(I75+J75),SJZS_normativy!$A$4:$C$1075,2,0))</f>
        <v>0</v>
      </c>
      <c r="W75" s="90">
        <f>VLOOKUP(K75,SJMS_normativy!$A$3:$B$334,2,0)/0.6</f>
        <v>41.506180000000008</v>
      </c>
      <c r="X75" s="17">
        <f>IF(L75=0,0,VLOOKUP(SUM(L75+M75),SJZS_normativy!$A$4:$C$1075,2,0))/0.6</f>
        <v>0</v>
      </c>
      <c r="Y75" s="91">
        <f>IF(M75=0,0,VLOOKUP(SUM(L75+M75),SJZS_normativy!$A$4:$C$1075,2,0))/0.6</f>
        <v>0</v>
      </c>
      <c r="Z75" s="90">
        <f>VLOOKUP(N75,SJMS_normativy!$A$3:$B$334,2,0)/0.4</f>
        <v>0</v>
      </c>
      <c r="AA75" s="17">
        <f>IF(O75=0,0,VLOOKUP(SUM(O75+P75),SJZS_normativy!$A$4:$C$1075,2,0))/0.4</f>
        <v>0</v>
      </c>
      <c r="AB75" s="91">
        <f>IF(P75=0,0,VLOOKUP(SUM(O75+P75),SJZS_normativy!$A$4:$C$1075,2,0))/0.4</f>
        <v>0</v>
      </c>
      <c r="AC75" s="94">
        <f>SJMS_normativy!$I$5</f>
        <v>58</v>
      </c>
      <c r="AD75" s="44">
        <f>SJZS_normativy!$I$5</f>
        <v>58</v>
      </c>
      <c r="AE75" s="95">
        <f>SJZS_normativy!$I$5</f>
        <v>58</v>
      </c>
      <c r="AF75" s="94">
        <f>SJMS_normativy!$J$5</f>
        <v>38</v>
      </c>
      <c r="AG75" s="44">
        <f>SJZS_normativy!$J$5</f>
        <v>38</v>
      </c>
      <c r="AH75" s="95">
        <f>SJZS_normativy!$J$5</f>
        <v>38</v>
      </c>
      <c r="AI75" s="94">
        <f>SJMS_normativy!$K$5</f>
        <v>38</v>
      </c>
      <c r="AJ75" s="44">
        <f>SJZS_normativy!$K$5</f>
        <v>38</v>
      </c>
      <c r="AK75" s="95">
        <f>SJZS_normativy!$K$5</f>
        <v>38</v>
      </c>
      <c r="AM75" s="31"/>
      <c r="AN75" s="31"/>
      <c r="AO75" s="31"/>
      <c r="AP75" s="31"/>
      <c r="AQ75" s="31"/>
      <c r="AR75" s="31"/>
    </row>
    <row r="76" spans="1:44" ht="20.100000000000001" customHeight="1" x14ac:dyDescent="0.2">
      <c r="A76" s="523">
        <v>66</v>
      </c>
      <c r="B76" s="433">
        <v>600078949</v>
      </c>
      <c r="C76" s="85">
        <v>2402</v>
      </c>
      <c r="D76" s="13" t="s">
        <v>422</v>
      </c>
      <c r="E76" s="75">
        <v>3141</v>
      </c>
      <c r="F76" s="187" t="s">
        <v>415</v>
      </c>
      <c r="G76" s="405">
        <v>50</v>
      </c>
      <c r="H76" s="13"/>
      <c r="I76" s="11"/>
      <c r="J76" s="60"/>
      <c r="K76" s="13"/>
      <c r="L76" s="11"/>
      <c r="M76" s="60"/>
      <c r="N76" s="13">
        <v>21</v>
      </c>
      <c r="O76" s="11"/>
      <c r="P76" s="60"/>
      <c r="Q76" s="13">
        <f t="shared" si="12"/>
        <v>21</v>
      </c>
      <c r="R76" s="11">
        <f t="shared" si="13"/>
        <v>0</v>
      </c>
      <c r="S76" s="60">
        <f t="shared" si="14"/>
        <v>0</v>
      </c>
      <c r="T76" s="90">
        <f>VLOOKUP(H76,SJMS_normativy!$A$3:$B$334,2,0)</f>
        <v>0</v>
      </c>
      <c r="U76" s="17">
        <f>IF(I76=0,0,VLOOKUP(SUM(I76+J76),SJZS_normativy!$A$4:$C$1075,2,0))</f>
        <v>0</v>
      </c>
      <c r="V76" s="91">
        <f>IF(J76=0,0,VLOOKUP(SUM(I76+J76),SJZS_normativy!$A$4:$C$1075,2,0))</f>
        <v>0</v>
      </c>
      <c r="W76" s="90">
        <f>VLOOKUP(K76,SJMS_normativy!$A$3:$B$334,2,0)/0.6</f>
        <v>0</v>
      </c>
      <c r="X76" s="17">
        <f>IF(L76=0,0,VLOOKUP(SUM(L76+M76),SJZS_normativy!$A$4:$C$1075,2,0))/0.6</f>
        <v>0</v>
      </c>
      <c r="Y76" s="91">
        <f>IF(M76=0,0,VLOOKUP(SUM(L76+M76),SJZS_normativy!$A$4:$C$1075,2,0))/0.6</f>
        <v>0</v>
      </c>
      <c r="Z76" s="90">
        <f>VLOOKUP(N76,SJMS_normativy!$A$3:$B$334,2,0)/0.4</f>
        <v>62.259270000000001</v>
      </c>
      <c r="AA76" s="17">
        <f>IF(O76=0,0,VLOOKUP(SUM(O76+P76),SJZS_normativy!$A$4:$C$1075,2,0))/0.4</f>
        <v>0</v>
      </c>
      <c r="AB76" s="91">
        <f>IF(P76=0,0,VLOOKUP(SUM(O76+P76),SJZS_normativy!$A$4:$C$1075,2,0))/0.4</f>
        <v>0</v>
      </c>
      <c r="AC76" s="94">
        <f>SJMS_normativy!$I$5</f>
        <v>58</v>
      </c>
      <c r="AD76" s="44">
        <f>SJZS_normativy!$I$5</f>
        <v>58</v>
      </c>
      <c r="AE76" s="95">
        <f>SJZS_normativy!$I$5</f>
        <v>58</v>
      </c>
      <c r="AF76" s="94">
        <f>SJMS_normativy!$J$5</f>
        <v>38</v>
      </c>
      <c r="AG76" s="44">
        <f>SJZS_normativy!$J$5</f>
        <v>38</v>
      </c>
      <c r="AH76" s="95">
        <f>SJZS_normativy!$J$5</f>
        <v>38</v>
      </c>
      <c r="AI76" s="94">
        <f>SJMS_normativy!$K$5</f>
        <v>38</v>
      </c>
      <c r="AJ76" s="44">
        <f>SJZS_normativy!$K$5</f>
        <v>38</v>
      </c>
      <c r="AK76" s="95">
        <f>SJZS_normativy!$K$5</f>
        <v>38</v>
      </c>
      <c r="AM76" s="31"/>
      <c r="AN76" s="31"/>
      <c r="AO76" s="31"/>
      <c r="AP76" s="31"/>
      <c r="AQ76" s="31"/>
      <c r="AR76" s="31"/>
    </row>
    <row r="77" spans="1:44" ht="20.100000000000001" customHeight="1" x14ac:dyDescent="0.2">
      <c r="A77" s="523">
        <v>67</v>
      </c>
      <c r="B77" s="433">
        <v>600078957</v>
      </c>
      <c r="C77" s="85">
        <v>2404</v>
      </c>
      <c r="D77" s="5" t="s">
        <v>33</v>
      </c>
      <c r="E77" s="75">
        <v>3141</v>
      </c>
      <c r="F77" s="60" t="s">
        <v>33</v>
      </c>
      <c r="G77" s="405">
        <v>70</v>
      </c>
      <c r="H77" s="13">
        <v>69</v>
      </c>
      <c r="I77" s="11"/>
      <c r="J77" s="60"/>
      <c r="K77" s="13"/>
      <c r="L77" s="11"/>
      <c r="M77" s="60"/>
      <c r="N77" s="13"/>
      <c r="O77" s="11"/>
      <c r="P77" s="60"/>
      <c r="Q77" s="13">
        <f t="shared" si="12"/>
        <v>69</v>
      </c>
      <c r="R77" s="11">
        <f t="shared" si="13"/>
        <v>0</v>
      </c>
      <c r="S77" s="60">
        <f t="shared" si="14"/>
        <v>0</v>
      </c>
      <c r="T77" s="90">
        <f>VLOOKUP(H77,SJMS_normativy!$A$3:$B$334,2,0)</f>
        <v>34.955196000000008</v>
      </c>
      <c r="U77" s="17">
        <f>IF(I77=0,0,VLOOKUP(SUM(I77+J77),SJZS_normativy!$A$4:$C$1075,2,0))</f>
        <v>0</v>
      </c>
      <c r="V77" s="91">
        <f>IF(J77=0,0,VLOOKUP(SUM(I77+J77),SJZS_normativy!$A$4:$C$1075,2,0))</f>
        <v>0</v>
      </c>
      <c r="W77" s="90">
        <f>VLOOKUP(K77,SJMS_normativy!$A$3:$B$334,2,0)/0.6</f>
        <v>0</v>
      </c>
      <c r="X77" s="17">
        <f>IF(L77=0,0,VLOOKUP(SUM(L77+M77),SJZS_normativy!$A$4:$C$1075,2,0))/0.6</f>
        <v>0</v>
      </c>
      <c r="Y77" s="91">
        <f>IF(M77=0,0,VLOOKUP(SUM(L77+M77),SJZS_normativy!$A$4:$C$1075,2,0))/0.6</f>
        <v>0</v>
      </c>
      <c r="Z77" s="90">
        <f>VLOOKUP(N77,SJMS_normativy!$A$3:$B$334,2,0)/0.4</f>
        <v>0</v>
      </c>
      <c r="AA77" s="17">
        <f>IF(O77=0,0,VLOOKUP(SUM(O77+P77),SJZS_normativy!$A$4:$C$1075,2,0))/0.4</f>
        <v>0</v>
      </c>
      <c r="AB77" s="91">
        <f>IF(P77=0,0,VLOOKUP(SUM(O77+P77),SJZS_normativy!$A$4:$C$1075,2,0))/0.4</f>
        <v>0</v>
      </c>
      <c r="AC77" s="94">
        <f>SJMS_normativy!$I$5</f>
        <v>58</v>
      </c>
      <c r="AD77" s="44">
        <f>SJZS_normativy!$I$5</f>
        <v>58</v>
      </c>
      <c r="AE77" s="95">
        <f>SJZS_normativy!$I$5</f>
        <v>58</v>
      </c>
      <c r="AF77" s="94">
        <f>SJMS_normativy!$J$5</f>
        <v>38</v>
      </c>
      <c r="AG77" s="44">
        <f>SJZS_normativy!$J$5</f>
        <v>38</v>
      </c>
      <c r="AH77" s="95">
        <f>SJZS_normativy!$J$5</f>
        <v>38</v>
      </c>
      <c r="AI77" s="94">
        <f>SJMS_normativy!$K$5</f>
        <v>38</v>
      </c>
      <c r="AJ77" s="44">
        <f>SJZS_normativy!$K$5</f>
        <v>38</v>
      </c>
      <c r="AK77" s="95">
        <f>SJZS_normativy!$K$5</f>
        <v>38</v>
      </c>
      <c r="AM77" s="31"/>
      <c r="AN77" s="31"/>
      <c r="AO77" s="31"/>
      <c r="AP77" s="31"/>
      <c r="AQ77" s="31"/>
      <c r="AR77" s="31"/>
    </row>
    <row r="78" spans="1:44" ht="20.100000000000001" customHeight="1" x14ac:dyDescent="0.2">
      <c r="A78" s="523">
        <v>68</v>
      </c>
      <c r="B78" s="433">
        <v>600078965</v>
      </c>
      <c r="C78" s="85">
        <v>2439</v>
      </c>
      <c r="D78" s="5" t="s">
        <v>34</v>
      </c>
      <c r="E78" s="75">
        <v>3141</v>
      </c>
      <c r="F78" s="60" t="s">
        <v>34</v>
      </c>
      <c r="G78" s="405">
        <v>48</v>
      </c>
      <c r="H78" s="13">
        <v>40</v>
      </c>
      <c r="I78" s="11"/>
      <c r="J78" s="60"/>
      <c r="K78" s="13"/>
      <c r="L78" s="11"/>
      <c r="M78" s="60"/>
      <c r="N78" s="13"/>
      <c r="O78" s="11"/>
      <c r="P78" s="60"/>
      <c r="Q78" s="13">
        <f t="shared" si="12"/>
        <v>40</v>
      </c>
      <c r="R78" s="11">
        <f t="shared" si="13"/>
        <v>0</v>
      </c>
      <c r="S78" s="60">
        <f t="shared" si="14"/>
        <v>0</v>
      </c>
      <c r="T78" s="90">
        <f>VLOOKUP(H78,SJMS_normativy!$A$3:$B$334,2,0)</f>
        <v>29.38824</v>
      </c>
      <c r="U78" s="17">
        <f>IF(I78=0,0,VLOOKUP(SUM(I78+J78),SJZS_normativy!$A$4:$C$1075,2,0))</f>
        <v>0</v>
      </c>
      <c r="V78" s="91">
        <f>IF(J78=0,0,VLOOKUP(SUM(I78+J78),SJZS_normativy!$A$4:$C$1075,2,0))</f>
        <v>0</v>
      </c>
      <c r="W78" s="90">
        <f>VLOOKUP(K78,SJMS_normativy!$A$3:$B$334,2,0)/0.6</f>
        <v>0</v>
      </c>
      <c r="X78" s="17">
        <f>IF(L78=0,0,VLOOKUP(SUM(L78+M78),SJZS_normativy!$A$4:$C$1075,2,0))/0.6</f>
        <v>0</v>
      </c>
      <c r="Y78" s="91">
        <f>IF(M78=0,0,VLOOKUP(SUM(L78+M78),SJZS_normativy!$A$4:$C$1075,2,0))/0.6</f>
        <v>0</v>
      </c>
      <c r="Z78" s="90">
        <f>VLOOKUP(N78,SJMS_normativy!$A$3:$B$334,2,0)/0.4</f>
        <v>0</v>
      </c>
      <c r="AA78" s="17">
        <f>IF(O78=0,0,VLOOKUP(SUM(O78+P78),SJZS_normativy!$A$4:$C$1075,2,0))/0.4</f>
        <v>0</v>
      </c>
      <c r="AB78" s="91">
        <f>IF(P78=0,0,VLOOKUP(SUM(O78+P78),SJZS_normativy!$A$4:$C$1075,2,0))/0.4</f>
        <v>0</v>
      </c>
      <c r="AC78" s="94">
        <f>SJMS_normativy!$I$5</f>
        <v>58</v>
      </c>
      <c r="AD78" s="44">
        <f>SJZS_normativy!$I$5</f>
        <v>58</v>
      </c>
      <c r="AE78" s="95">
        <f>SJZS_normativy!$I$5</f>
        <v>58</v>
      </c>
      <c r="AF78" s="94">
        <f>SJMS_normativy!$J$5</f>
        <v>38</v>
      </c>
      <c r="AG78" s="44">
        <f>SJZS_normativy!$J$5</f>
        <v>38</v>
      </c>
      <c r="AH78" s="95">
        <f>SJZS_normativy!$J$5</f>
        <v>38</v>
      </c>
      <c r="AI78" s="94">
        <f>SJMS_normativy!$K$5</f>
        <v>38</v>
      </c>
      <c r="AJ78" s="44">
        <f>SJZS_normativy!$K$5</f>
        <v>38</v>
      </c>
      <c r="AK78" s="95">
        <f>SJZS_normativy!$K$5</f>
        <v>38</v>
      </c>
      <c r="AM78" s="31"/>
      <c r="AN78" s="31"/>
      <c r="AO78" s="31"/>
      <c r="AP78" s="31"/>
      <c r="AQ78" s="31"/>
      <c r="AR78" s="31"/>
    </row>
    <row r="79" spans="1:44" ht="20.100000000000001" customHeight="1" x14ac:dyDescent="0.2">
      <c r="A79" s="85">
        <v>69</v>
      </c>
      <c r="B79" s="10">
        <v>600080366</v>
      </c>
      <c r="C79" s="85">
        <v>2302</v>
      </c>
      <c r="D79" s="5" t="s">
        <v>504</v>
      </c>
      <c r="E79" s="75">
        <v>3141</v>
      </c>
      <c r="F79" s="60" t="s">
        <v>506</v>
      </c>
      <c r="G79" s="405">
        <v>141</v>
      </c>
      <c r="H79" s="13"/>
      <c r="I79" s="11"/>
      <c r="J79" s="60"/>
      <c r="K79" s="13"/>
      <c r="L79" s="11"/>
      <c r="M79" s="60"/>
      <c r="N79" s="13">
        <v>68</v>
      </c>
      <c r="O79" s="11">
        <v>29</v>
      </c>
      <c r="P79" s="60"/>
      <c r="Q79" s="13">
        <f t="shared" si="12"/>
        <v>68</v>
      </c>
      <c r="R79" s="11">
        <f t="shared" si="13"/>
        <v>29</v>
      </c>
      <c r="S79" s="60">
        <f t="shared" si="14"/>
        <v>0</v>
      </c>
      <c r="T79" s="90">
        <f>VLOOKUP(H79,SJMS_normativy!$A$3:$B$334,2,0)</f>
        <v>0</v>
      </c>
      <c r="U79" s="17">
        <f>IF(I79=0,0,VLOOKUP(SUM(I79+J79),SJZS_normativy!$A$4:$C$1075,2,0))</f>
        <v>0</v>
      </c>
      <c r="V79" s="91">
        <f>IF(J79=0,0,VLOOKUP(SUM(I79+J79),SJZS_normativy!$A$4:$C$1075,2,0))</f>
        <v>0</v>
      </c>
      <c r="W79" s="90">
        <f>VLOOKUP(K79,SJMS_normativy!$A$3:$B$334,2,0)/0.6</f>
        <v>0</v>
      </c>
      <c r="X79" s="17">
        <f>IF(L79=0,0,VLOOKUP(SUM(L79+M79),SJZS_normativy!$A$4:$C$1075,2,0))/0.6</f>
        <v>0</v>
      </c>
      <c r="Y79" s="91">
        <f>IF(M79=0,0,VLOOKUP(SUM(L79+M79),SJZS_normativy!$A$4:$C$1075,2,0))/0.6</f>
        <v>0</v>
      </c>
      <c r="Z79" s="90">
        <f>VLOOKUP(N79,SJMS_normativy!$A$3:$B$334,2,0)/0.4</f>
        <v>86.972339999999988</v>
      </c>
      <c r="AA79" s="17">
        <f>IF(O79=0,0,VLOOKUP(SUM(O79+P79),SJZS_normativy!$A$4:$C$1075,2,0))/0.4</f>
        <v>89.45969543147207</v>
      </c>
      <c r="AB79" s="91">
        <f>IF(P79=0,0,VLOOKUP(SUM(O79+P79),SJZS_normativy!$A$4:$C$1075,2,0))/0.4</f>
        <v>0</v>
      </c>
      <c r="AC79" s="94">
        <f>SJMS_normativy!$I$5</f>
        <v>58</v>
      </c>
      <c r="AD79" s="44">
        <f>SJZS_normativy!$I$5</f>
        <v>58</v>
      </c>
      <c r="AE79" s="95">
        <f>SJZS_normativy!$I$5</f>
        <v>58</v>
      </c>
      <c r="AF79" s="94">
        <f>SJMS_normativy!$J$5</f>
        <v>38</v>
      </c>
      <c r="AG79" s="44">
        <f>SJZS_normativy!$J$5</f>
        <v>38</v>
      </c>
      <c r="AH79" s="95">
        <f>SJZS_normativy!$J$5</f>
        <v>38</v>
      </c>
      <c r="AI79" s="94">
        <f>SJMS_normativy!$K$5</f>
        <v>38</v>
      </c>
      <c r="AJ79" s="44">
        <f>SJZS_normativy!$K$5</f>
        <v>38</v>
      </c>
      <c r="AK79" s="95">
        <f>SJZS_normativy!$K$5</f>
        <v>38</v>
      </c>
      <c r="AM79" s="31"/>
      <c r="AN79" s="31"/>
      <c r="AO79" s="31"/>
      <c r="AP79" s="31"/>
      <c r="AQ79" s="31"/>
      <c r="AR79" s="31"/>
    </row>
    <row r="80" spans="1:44" ht="20.100000000000001" customHeight="1" x14ac:dyDescent="0.2">
      <c r="A80" s="523">
        <v>70</v>
      </c>
      <c r="B80" s="433">
        <v>600079759</v>
      </c>
      <c r="C80" s="85">
        <v>2454</v>
      </c>
      <c r="D80" s="5" t="s">
        <v>572</v>
      </c>
      <c r="E80" s="75">
        <v>3141</v>
      </c>
      <c r="F80" s="60" t="s">
        <v>573</v>
      </c>
      <c r="G80" s="405">
        <v>100</v>
      </c>
      <c r="H80" s="13"/>
      <c r="I80" s="11"/>
      <c r="J80" s="60"/>
      <c r="K80" s="13"/>
      <c r="L80" s="11"/>
      <c r="M80" s="60"/>
      <c r="N80" s="13"/>
      <c r="O80" s="11">
        <v>74</v>
      </c>
      <c r="P80" s="60"/>
      <c r="Q80" s="13">
        <f t="shared" si="12"/>
        <v>0</v>
      </c>
      <c r="R80" s="11">
        <f t="shared" si="13"/>
        <v>74</v>
      </c>
      <c r="S80" s="60">
        <f t="shared" si="14"/>
        <v>0</v>
      </c>
      <c r="T80" s="90">
        <f>VLOOKUP(H80,SJMS_normativy!$A$3:$B$334,2,0)</f>
        <v>0</v>
      </c>
      <c r="U80" s="17">
        <f>IF(I80=0,0,VLOOKUP(SUM(I80+J80),SJZS_normativy!$A$4:$C$1075,2,0))</f>
        <v>0</v>
      </c>
      <c r="V80" s="91">
        <f>IF(J80=0,0,VLOOKUP(SUM(I80+J80),SJZS_normativy!$A$4:$C$1075,2,0))</f>
        <v>0</v>
      </c>
      <c r="W80" s="90">
        <f>VLOOKUP(K80,SJMS_normativy!$A$3:$B$334,2,0)/0.6</f>
        <v>0</v>
      </c>
      <c r="X80" s="17">
        <f>IF(L80=0,0,VLOOKUP(SUM(L80+M80),SJZS_normativy!$A$4:$C$1075,2,0))/0.6</f>
        <v>0</v>
      </c>
      <c r="Y80" s="91">
        <f>IF(M80=0,0,VLOOKUP(SUM(L80+M80),SJZS_normativy!$A$4:$C$1075,2,0))/0.6</f>
        <v>0</v>
      </c>
      <c r="Z80" s="90">
        <f>VLOOKUP(N80,SJMS_normativy!$A$3:$B$334,2,0)/0.4</f>
        <v>0</v>
      </c>
      <c r="AA80" s="17">
        <f>IF(O80=0,0,VLOOKUP(SUM(O80+P80),SJZS_normativy!$A$4:$C$1075,2,0))/0.4</f>
        <v>114.1890138996222</v>
      </c>
      <c r="AB80" s="91">
        <f>IF(P80=0,0,VLOOKUP(SUM(O80+P80),SJZS_normativy!$A$4:$C$1075,2,0))/0.4</f>
        <v>0</v>
      </c>
      <c r="AC80" s="94">
        <f>SJMS_normativy!$I$5</f>
        <v>58</v>
      </c>
      <c r="AD80" s="44">
        <f>SJZS_normativy!$I$5</f>
        <v>58</v>
      </c>
      <c r="AE80" s="95">
        <f>SJZS_normativy!$I$5</f>
        <v>58</v>
      </c>
      <c r="AF80" s="94">
        <f>SJMS_normativy!$J$5</f>
        <v>38</v>
      </c>
      <c r="AG80" s="44">
        <f>SJZS_normativy!$J$5</f>
        <v>38</v>
      </c>
      <c r="AH80" s="95">
        <f>SJZS_normativy!$J$5</f>
        <v>38</v>
      </c>
      <c r="AI80" s="94">
        <f>SJMS_normativy!$K$5</f>
        <v>38</v>
      </c>
      <c r="AJ80" s="44">
        <f>SJZS_normativy!$K$5</f>
        <v>38</v>
      </c>
      <c r="AK80" s="95">
        <f>SJZS_normativy!$K$5</f>
        <v>38</v>
      </c>
      <c r="AM80" s="31"/>
      <c r="AN80" s="31"/>
      <c r="AO80" s="31"/>
      <c r="AP80" s="31"/>
      <c r="AQ80" s="31"/>
      <c r="AR80" s="31"/>
    </row>
    <row r="81" spans="1:44" ht="20.100000000000001" customHeight="1" x14ac:dyDescent="0.2">
      <c r="A81" s="523">
        <v>71</v>
      </c>
      <c r="B81" s="433">
        <v>600079767</v>
      </c>
      <c r="C81" s="85">
        <v>2492</v>
      </c>
      <c r="D81" s="316" t="s">
        <v>90</v>
      </c>
      <c r="E81" s="83">
        <v>3141</v>
      </c>
      <c r="F81" s="257" t="s">
        <v>90</v>
      </c>
      <c r="G81" s="408">
        <v>700</v>
      </c>
      <c r="H81" s="13"/>
      <c r="I81" s="11">
        <v>505</v>
      </c>
      <c r="J81" s="60"/>
      <c r="K81" s="13">
        <v>68</v>
      </c>
      <c r="L81" s="11">
        <v>103</v>
      </c>
      <c r="M81" s="60"/>
      <c r="N81" s="13"/>
      <c r="O81" s="11"/>
      <c r="P81" s="60"/>
      <c r="Q81" s="13">
        <f t="shared" si="12"/>
        <v>68</v>
      </c>
      <c r="R81" s="11">
        <f t="shared" si="13"/>
        <v>608</v>
      </c>
      <c r="S81" s="60">
        <f t="shared" si="14"/>
        <v>0</v>
      </c>
      <c r="T81" s="90">
        <f>VLOOKUP(H81,SJMS_normativy!$A$3:$B$334,2,0)</f>
        <v>0</v>
      </c>
      <c r="U81" s="17">
        <f>IF(I81=0,0,VLOOKUP(SUM(I81+J81),SJZS_normativy!$A$4:$C$1075,2,0))</f>
        <v>69.223791567085598</v>
      </c>
      <c r="V81" s="91">
        <f>IF(J81=0,0,VLOOKUP(SUM(I81+J81),SJZS_normativy!$A$4:$C$1075,2,0))</f>
        <v>0</v>
      </c>
      <c r="W81" s="90">
        <f>VLOOKUP(K81,SJMS_normativy!$A$3:$B$334,2,0)/0.6</f>
        <v>57.981560000000002</v>
      </c>
      <c r="X81" s="17">
        <f>IF(L81=0,0,VLOOKUP(SUM(L81+M81),SJZS_normativy!$A$4:$C$1075,2,0))/0.6</f>
        <v>82.499149112615157</v>
      </c>
      <c r="Y81" s="91">
        <f>IF(M81=0,0,VLOOKUP(SUM(L81+M81),SJZS_normativy!$A$4:$C$1075,2,0))/0.6</f>
        <v>0</v>
      </c>
      <c r="Z81" s="90">
        <f>VLOOKUP(N81,SJMS_normativy!$A$3:$B$334,2,0)/0.4</f>
        <v>0</v>
      </c>
      <c r="AA81" s="17">
        <f>IF(O81=0,0,VLOOKUP(SUM(O81+P81),SJZS_normativy!$A$4:$C$1075,2,0))/0.4</f>
        <v>0</v>
      </c>
      <c r="AB81" s="91">
        <f>IF(P81=0,0,VLOOKUP(SUM(O81+P81),SJZS_normativy!$A$4:$C$1075,2,0))/0.4</f>
        <v>0</v>
      </c>
      <c r="AC81" s="94">
        <f>SJMS_normativy!$I$5</f>
        <v>58</v>
      </c>
      <c r="AD81" s="44">
        <f>SJZS_normativy!$I$5</f>
        <v>58</v>
      </c>
      <c r="AE81" s="95">
        <f>SJZS_normativy!$I$5</f>
        <v>58</v>
      </c>
      <c r="AF81" s="94">
        <f>SJMS_normativy!$J$5</f>
        <v>38</v>
      </c>
      <c r="AG81" s="44">
        <f>SJZS_normativy!$J$5</f>
        <v>38</v>
      </c>
      <c r="AH81" s="95">
        <f>SJZS_normativy!$J$5</f>
        <v>38</v>
      </c>
      <c r="AI81" s="94">
        <f>SJMS_normativy!$K$5</f>
        <v>38</v>
      </c>
      <c r="AJ81" s="44">
        <f>SJZS_normativy!$K$5</f>
        <v>38</v>
      </c>
      <c r="AK81" s="95">
        <f>SJZS_normativy!$K$5</f>
        <v>38</v>
      </c>
      <c r="AM81" s="31"/>
      <c r="AN81" s="31"/>
      <c r="AO81" s="31"/>
      <c r="AP81" s="31"/>
      <c r="AQ81" s="31"/>
      <c r="AR81" s="31"/>
    </row>
    <row r="82" spans="1:44" ht="20.100000000000001" customHeight="1" x14ac:dyDescent="0.2">
      <c r="A82" s="523">
        <v>73</v>
      </c>
      <c r="B82" s="433">
        <v>650030583</v>
      </c>
      <c r="C82" s="85">
        <v>2459</v>
      </c>
      <c r="D82" s="5" t="s">
        <v>316</v>
      </c>
      <c r="E82" s="75">
        <v>3141</v>
      </c>
      <c r="F82" s="187" t="s">
        <v>365</v>
      </c>
      <c r="G82" s="405">
        <v>150</v>
      </c>
      <c r="H82" s="13">
        <v>46</v>
      </c>
      <c r="I82" s="11">
        <v>49</v>
      </c>
      <c r="J82" s="60"/>
      <c r="K82" s="13"/>
      <c r="L82" s="11"/>
      <c r="M82" s="60"/>
      <c r="N82" s="13"/>
      <c r="O82" s="11"/>
      <c r="P82" s="60"/>
      <c r="Q82" s="13">
        <f t="shared" si="12"/>
        <v>46</v>
      </c>
      <c r="R82" s="11">
        <f t="shared" si="13"/>
        <v>49</v>
      </c>
      <c r="S82" s="60">
        <f t="shared" si="14"/>
        <v>0</v>
      </c>
      <c r="T82" s="90">
        <f>VLOOKUP(H82,SJMS_normativy!$A$3:$B$334,2,0)</f>
        <v>30.666708</v>
      </c>
      <c r="U82" s="17">
        <f>IF(I82=0,0,VLOOKUP(SUM(I82+J82),SJZS_normativy!$A$4:$C$1075,2,0))</f>
        <v>40.965188417689866</v>
      </c>
      <c r="V82" s="91">
        <f>IF(J82=0,0,VLOOKUP(SUM(I82+J82),SJZS_normativy!$A$4:$C$1075,2,0))</f>
        <v>0</v>
      </c>
      <c r="W82" s="90">
        <f>VLOOKUP(K82,SJMS_normativy!$A$3:$B$334,2,0)/0.6</f>
        <v>0</v>
      </c>
      <c r="X82" s="17">
        <f>IF(L82=0,0,VLOOKUP(SUM(L82+M82),SJZS_normativy!$A$4:$C$1075,2,0))/0.6</f>
        <v>0</v>
      </c>
      <c r="Y82" s="91">
        <f>IF(M82=0,0,VLOOKUP(SUM(L82+M82),SJZS_normativy!$A$4:$C$1075,2,0))/0.6</f>
        <v>0</v>
      </c>
      <c r="Z82" s="90">
        <f>VLOOKUP(N82,SJMS_normativy!$A$3:$B$334,2,0)/0.4</f>
        <v>0</v>
      </c>
      <c r="AA82" s="17">
        <f>IF(O82=0,0,VLOOKUP(SUM(O82+P82),SJZS_normativy!$A$4:$C$1075,2,0))/0.4</f>
        <v>0</v>
      </c>
      <c r="AB82" s="91">
        <f>IF(P82=0,0,VLOOKUP(SUM(O82+P82),SJZS_normativy!$A$4:$C$1075,2,0))/0.4</f>
        <v>0</v>
      </c>
      <c r="AC82" s="94">
        <f>SJMS_normativy!$I$5</f>
        <v>58</v>
      </c>
      <c r="AD82" s="44">
        <f>SJZS_normativy!$I$5</f>
        <v>58</v>
      </c>
      <c r="AE82" s="95">
        <f>SJZS_normativy!$I$5</f>
        <v>58</v>
      </c>
      <c r="AF82" s="94">
        <f>SJMS_normativy!$J$5</f>
        <v>38</v>
      </c>
      <c r="AG82" s="44">
        <f>SJZS_normativy!$J$5</f>
        <v>38</v>
      </c>
      <c r="AH82" s="95">
        <f>SJZS_normativy!$J$5</f>
        <v>38</v>
      </c>
      <c r="AI82" s="94">
        <f>SJMS_normativy!$K$5</f>
        <v>38</v>
      </c>
      <c r="AJ82" s="44">
        <f>SJZS_normativy!$K$5</f>
        <v>38</v>
      </c>
      <c r="AK82" s="95">
        <f>SJZS_normativy!$K$5</f>
        <v>38</v>
      </c>
      <c r="AM82" s="31"/>
      <c r="AN82" s="31"/>
      <c r="AO82" s="31"/>
      <c r="AP82" s="31"/>
      <c r="AQ82" s="31"/>
      <c r="AR82" s="31"/>
    </row>
    <row r="83" spans="1:44" ht="20.100000000000001" customHeight="1" x14ac:dyDescent="0.2">
      <c r="A83" s="523">
        <v>74</v>
      </c>
      <c r="B83" s="433">
        <v>600079023</v>
      </c>
      <c r="C83" s="85">
        <v>2405</v>
      </c>
      <c r="D83" s="5" t="s">
        <v>35</v>
      </c>
      <c r="E83" s="75">
        <v>3141</v>
      </c>
      <c r="F83" s="60" t="s">
        <v>380</v>
      </c>
      <c r="G83" s="407">
        <v>153</v>
      </c>
      <c r="H83" s="13"/>
      <c r="I83" s="11"/>
      <c r="J83" s="60"/>
      <c r="K83" s="13"/>
      <c r="L83" s="11"/>
      <c r="M83" s="60"/>
      <c r="N83" s="13">
        <v>68</v>
      </c>
      <c r="O83" s="11"/>
      <c r="P83" s="60"/>
      <c r="Q83" s="13">
        <f t="shared" si="12"/>
        <v>68</v>
      </c>
      <c r="R83" s="11">
        <f t="shared" si="13"/>
        <v>0</v>
      </c>
      <c r="S83" s="60">
        <f t="shared" si="14"/>
        <v>0</v>
      </c>
      <c r="T83" s="90">
        <f>VLOOKUP(H83,SJMS_normativy!$A$3:$B$334,2,0)</f>
        <v>0</v>
      </c>
      <c r="U83" s="17">
        <f>IF(I83=0,0,VLOOKUP(SUM(I83+J83),SJZS_normativy!$A$4:$C$1075,2,0))</f>
        <v>0</v>
      </c>
      <c r="V83" s="91">
        <f>IF(J83=0,0,VLOOKUP(SUM(I83+J83),SJZS_normativy!$A$4:$C$1075,2,0))</f>
        <v>0</v>
      </c>
      <c r="W83" s="90">
        <f>VLOOKUP(K83,SJMS_normativy!$A$3:$B$334,2,0)/0.6</f>
        <v>0</v>
      </c>
      <c r="X83" s="17">
        <f>IF(L83=0,0,VLOOKUP(SUM(L83+M83),SJZS_normativy!$A$4:$C$1075,2,0))/0.6</f>
        <v>0</v>
      </c>
      <c r="Y83" s="91">
        <f>IF(M83=0,0,VLOOKUP(SUM(L83+M83),SJZS_normativy!$A$4:$C$1075,2,0))/0.6</f>
        <v>0</v>
      </c>
      <c r="Z83" s="90">
        <f>VLOOKUP(N83,SJMS_normativy!$A$3:$B$334,2,0)/0.4</f>
        <v>86.972339999999988</v>
      </c>
      <c r="AA83" s="17">
        <f>IF(O83=0,0,VLOOKUP(SUM(O83+P83),SJZS_normativy!$A$4:$C$1075,2,0))/0.4</f>
        <v>0</v>
      </c>
      <c r="AB83" s="91">
        <f>IF(P83=0,0,VLOOKUP(SUM(O83+P83),SJZS_normativy!$A$4:$C$1075,2,0))/0.4</f>
        <v>0</v>
      </c>
      <c r="AC83" s="94">
        <f>SJMS_normativy!$I$5</f>
        <v>58</v>
      </c>
      <c r="AD83" s="44">
        <f>SJZS_normativy!$I$5</f>
        <v>58</v>
      </c>
      <c r="AE83" s="95">
        <f>SJZS_normativy!$I$5</f>
        <v>58</v>
      </c>
      <c r="AF83" s="94">
        <f>SJMS_normativy!$J$5</f>
        <v>38</v>
      </c>
      <c r="AG83" s="44">
        <f>SJZS_normativy!$J$5</f>
        <v>38</v>
      </c>
      <c r="AH83" s="95">
        <f>SJZS_normativy!$J$5</f>
        <v>38</v>
      </c>
      <c r="AI83" s="94">
        <f>SJMS_normativy!$K$5</f>
        <v>38</v>
      </c>
      <c r="AJ83" s="44">
        <f>SJZS_normativy!$K$5</f>
        <v>38</v>
      </c>
      <c r="AK83" s="95">
        <f>SJZS_normativy!$K$5</f>
        <v>38</v>
      </c>
      <c r="AM83" s="31"/>
      <c r="AN83" s="31"/>
      <c r="AO83" s="31"/>
      <c r="AP83" s="31"/>
      <c r="AQ83" s="31"/>
      <c r="AR83" s="31"/>
    </row>
    <row r="84" spans="1:44" ht="20.100000000000001" customHeight="1" x14ac:dyDescent="0.2">
      <c r="A84" s="523">
        <v>74</v>
      </c>
      <c r="B84" s="433">
        <v>600079023</v>
      </c>
      <c r="C84" s="85">
        <v>2405</v>
      </c>
      <c r="D84" s="5" t="s">
        <v>35</v>
      </c>
      <c r="E84" s="75">
        <v>3141</v>
      </c>
      <c r="F84" s="187" t="s">
        <v>508</v>
      </c>
      <c r="G84" s="407">
        <v>153</v>
      </c>
      <c r="H84" s="13"/>
      <c r="I84" s="11"/>
      <c r="J84" s="60"/>
      <c r="K84" s="13"/>
      <c r="L84" s="11"/>
      <c r="M84" s="60"/>
      <c r="N84" s="13">
        <v>69</v>
      </c>
      <c r="O84" s="11"/>
      <c r="P84" s="60"/>
      <c r="Q84" s="13">
        <f t="shared" si="12"/>
        <v>69</v>
      </c>
      <c r="R84" s="11">
        <f t="shared" si="13"/>
        <v>0</v>
      </c>
      <c r="S84" s="60">
        <f t="shared" si="14"/>
        <v>0</v>
      </c>
      <c r="T84" s="90">
        <f>VLOOKUP(H84,SJMS_normativy!$A$3:$B$334,2,0)</f>
        <v>0</v>
      </c>
      <c r="U84" s="17">
        <f>IF(I84=0,0,VLOOKUP(SUM(I84+J84),SJZS_normativy!$A$4:$C$1075,2,0))</f>
        <v>0</v>
      </c>
      <c r="V84" s="91">
        <f>IF(J84=0,0,VLOOKUP(SUM(I84+J84),SJZS_normativy!$A$4:$C$1075,2,0))</f>
        <v>0</v>
      </c>
      <c r="W84" s="90">
        <f>VLOOKUP(K84,SJMS_normativy!$A$3:$B$334,2,0)/0.6</f>
        <v>0</v>
      </c>
      <c r="X84" s="17">
        <f>IF(L84=0,0,VLOOKUP(SUM(L84+M84),SJZS_normativy!$A$4:$C$1075,2,0))/0.6</f>
        <v>0</v>
      </c>
      <c r="Y84" s="91">
        <f>IF(M84=0,0,VLOOKUP(SUM(L84+M84),SJZS_normativy!$A$4:$C$1075,2,0))/0.6</f>
        <v>0</v>
      </c>
      <c r="Z84" s="90">
        <f>VLOOKUP(N84,SJMS_normativy!$A$3:$B$334,2,0)/0.4</f>
        <v>87.387990000000016</v>
      </c>
      <c r="AA84" s="17">
        <f>IF(O84=0,0,VLOOKUP(SUM(O84+P84),SJZS_normativy!$A$4:$C$1075,2,0))/0.4</f>
        <v>0</v>
      </c>
      <c r="AB84" s="91">
        <f>IF(P84=0,0,VLOOKUP(SUM(O84+P84),SJZS_normativy!$A$4:$C$1075,2,0))/0.4</f>
        <v>0</v>
      </c>
      <c r="AC84" s="94">
        <f>SJMS_normativy!$I$5</f>
        <v>58</v>
      </c>
      <c r="AD84" s="44">
        <f>SJZS_normativy!$I$5</f>
        <v>58</v>
      </c>
      <c r="AE84" s="95">
        <f>SJZS_normativy!$I$5</f>
        <v>58</v>
      </c>
      <c r="AF84" s="94">
        <f>SJMS_normativy!$J$5</f>
        <v>38</v>
      </c>
      <c r="AG84" s="44">
        <f>SJZS_normativy!$J$5</f>
        <v>38</v>
      </c>
      <c r="AH84" s="95">
        <f>SJZS_normativy!$J$5</f>
        <v>38</v>
      </c>
      <c r="AI84" s="94">
        <f>SJMS_normativy!$K$5</f>
        <v>38</v>
      </c>
      <c r="AJ84" s="44">
        <f>SJZS_normativy!$K$5</f>
        <v>38</v>
      </c>
      <c r="AK84" s="95">
        <f>SJZS_normativy!$K$5</f>
        <v>38</v>
      </c>
      <c r="AM84" s="31"/>
      <c r="AN84" s="31"/>
      <c r="AO84" s="31"/>
      <c r="AP84" s="31"/>
      <c r="AQ84" s="31"/>
      <c r="AR84" s="31"/>
    </row>
    <row r="85" spans="1:44" ht="20.100000000000001" customHeight="1" x14ac:dyDescent="0.2">
      <c r="A85" s="523">
        <v>74</v>
      </c>
      <c r="B85" s="433">
        <v>600079023</v>
      </c>
      <c r="C85" s="85">
        <v>2405</v>
      </c>
      <c r="D85" s="5" t="s">
        <v>35</v>
      </c>
      <c r="E85" s="75">
        <v>3141</v>
      </c>
      <c r="F85" s="187" t="s">
        <v>36</v>
      </c>
      <c r="G85" s="405">
        <v>52</v>
      </c>
      <c r="H85" s="13">
        <v>48</v>
      </c>
      <c r="I85" s="11"/>
      <c r="J85" s="60"/>
      <c r="K85" s="13"/>
      <c r="L85" s="11"/>
      <c r="M85" s="60"/>
      <c r="N85" s="13"/>
      <c r="O85" s="11"/>
      <c r="P85" s="60"/>
      <c r="Q85" s="13">
        <f t="shared" si="12"/>
        <v>48</v>
      </c>
      <c r="R85" s="11">
        <f t="shared" si="13"/>
        <v>0</v>
      </c>
      <c r="S85" s="60">
        <f t="shared" si="14"/>
        <v>0</v>
      </c>
      <c r="T85" s="90">
        <f>VLOOKUP(H85,SJMS_normativy!$A$3:$B$334,2,0)</f>
        <v>31.078175999999999</v>
      </c>
      <c r="U85" s="17">
        <f>IF(I85=0,0,VLOOKUP(SUM(I85+J85),SJZS_normativy!$A$4:$C$1075,2,0))</f>
        <v>0</v>
      </c>
      <c r="V85" s="91">
        <f>IF(J85=0,0,VLOOKUP(SUM(I85+J85),SJZS_normativy!$A$4:$C$1075,2,0))</f>
        <v>0</v>
      </c>
      <c r="W85" s="90">
        <f>VLOOKUP(K85,SJMS_normativy!$A$3:$B$334,2,0)/0.6</f>
        <v>0</v>
      </c>
      <c r="X85" s="17">
        <f>IF(L85=0,0,VLOOKUP(SUM(L85+M85),SJZS_normativy!$A$4:$C$1075,2,0))/0.6</f>
        <v>0</v>
      </c>
      <c r="Y85" s="91">
        <f>IF(M85=0,0,VLOOKUP(SUM(L85+M85),SJZS_normativy!$A$4:$C$1075,2,0))/0.6</f>
        <v>0</v>
      </c>
      <c r="Z85" s="90">
        <f>VLOOKUP(N85,SJMS_normativy!$A$3:$B$334,2,0)/0.4</f>
        <v>0</v>
      </c>
      <c r="AA85" s="17">
        <f>IF(O85=0,0,VLOOKUP(SUM(O85+P85),SJZS_normativy!$A$4:$C$1075,2,0))/0.4</f>
        <v>0</v>
      </c>
      <c r="AB85" s="91">
        <f>IF(P85=0,0,VLOOKUP(SUM(O85+P85),SJZS_normativy!$A$4:$C$1075,2,0))/0.4</f>
        <v>0</v>
      </c>
      <c r="AC85" s="94">
        <f>SJMS_normativy!$I$5</f>
        <v>58</v>
      </c>
      <c r="AD85" s="44">
        <f>SJZS_normativy!$I$5</f>
        <v>58</v>
      </c>
      <c r="AE85" s="95">
        <f>SJZS_normativy!$I$5</f>
        <v>58</v>
      </c>
      <c r="AF85" s="94">
        <f>SJMS_normativy!$J$5</f>
        <v>38</v>
      </c>
      <c r="AG85" s="44">
        <f>SJZS_normativy!$J$5</f>
        <v>38</v>
      </c>
      <c r="AH85" s="95">
        <f>SJZS_normativy!$J$5</f>
        <v>38</v>
      </c>
      <c r="AI85" s="94">
        <f>SJMS_normativy!$K$5</f>
        <v>38</v>
      </c>
      <c r="AJ85" s="44">
        <f>SJZS_normativy!$K$5</f>
        <v>38</v>
      </c>
      <c r="AK85" s="95">
        <f>SJZS_normativy!$K$5</f>
        <v>38</v>
      </c>
      <c r="AM85" s="31"/>
      <c r="AN85" s="31"/>
      <c r="AO85" s="31"/>
      <c r="AP85" s="31"/>
      <c r="AQ85" s="31"/>
      <c r="AR85" s="31"/>
    </row>
    <row r="86" spans="1:44" ht="20.100000000000001" customHeight="1" x14ac:dyDescent="0.2">
      <c r="A86" s="523">
        <v>75</v>
      </c>
      <c r="B86" s="433">
        <v>600080501</v>
      </c>
      <c r="C86" s="85">
        <v>2317</v>
      </c>
      <c r="D86" s="5" t="s">
        <v>366</v>
      </c>
      <c r="E86" s="75">
        <v>3141</v>
      </c>
      <c r="F86" s="60" t="s">
        <v>366</v>
      </c>
      <c r="G86" s="405">
        <v>700</v>
      </c>
      <c r="H86" s="13"/>
      <c r="I86" s="11">
        <v>537</v>
      </c>
      <c r="J86" s="60"/>
      <c r="K86" s="13">
        <v>137</v>
      </c>
      <c r="L86" s="11"/>
      <c r="M86" s="60"/>
      <c r="N86" s="13"/>
      <c r="O86" s="11"/>
      <c r="P86" s="60"/>
      <c r="Q86" s="13">
        <f t="shared" si="12"/>
        <v>137</v>
      </c>
      <c r="R86" s="11">
        <f t="shared" si="13"/>
        <v>537</v>
      </c>
      <c r="S86" s="60">
        <f t="shared" si="14"/>
        <v>0</v>
      </c>
      <c r="T86" s="90">
        <f>VLOOKUP(H86,SJMS_normativy!$A$3:$B$334,2,0)</f>
        <v>0</v>
      </c>
      <c r="U86" s="17">
        <f>IF(I86=0,0,VLOOKUP(SUM(I86+J86),SJZS_normativy!$A$4:$C$1075,2,0))</f>
        <v>70.070015096693169</v>
      </c>
      <c r="V86" s="91">
        <f>IF(J86=0,0,VLOOKUP(SUM(I86+J86),SJZS_normativy!$A$4:$C$1075,2,0))</f>
        <v>0</v>
      </c>
      <c r="W86" s="90">
        <f>VLOOKUP(K86,SJMS_normativy!$A$3:$B$334,2,0)/0.6</f>
        <v>69.922700000000006</v>
      </c>
      <c r="X86" s="17">
        <f>IF(L86=0,0,VLOOKUP(SUM(L86+M86),SJZS_normativy!$A$4:$C$1075,2,0))/0.6</f>
        <v>0</v>
      </c>
      <c r="Y86" s="91">
        <f>IF(M86=0,0,VLOOKUP(SUM(L86+M86),SJZS_normativy!$A$4:$C$1075,2,0))/0.6</f>
        <v>0</v>
      </c>
      <c r="Z86" s="90">
        <f>VLOOKUP(N86,SJMS_normativy!$A$3:$B$334,2,0)/0.4</f>
        <v>0</v>
      </c>
      <c r="AA86" s="17">
        <f>IF(O86=0,0,VLOOKUP(SUM(O86+P86),SJZS_normativy!$A$4:$C$1075,2,0))/0.4</f>
        <v>0</v>
      </c>
      <c r="AB86" s="91">
        <f>IF(P86=0,0,VLOOKUP(SUM(O86+P86),SJZS_normativy!$A$4:$C$1075,2,0))/0.4</f>
        <v>0</v>
      </c>
      <c r="AC86" s="94">
        <f>SJMS_normativy!$I$5</f>
        <v>58</v>
      </c>
      <c r="AD86" s="44">
        <f>SJZS_normativy!$I$5</f>
        <v>58</v>
      </c>
      <c r="AE86" s="95">
        <f>SJZS_normativy!$I$5</f>
        <v>58</v>
      </c>
      <c r="AF86" s="94">
        <f>SJMS_normativy!$J$5</f>
        <v>38</v>
      </c>
      <c r="AG86" s="44">
        <f>SJZS_normativy!$J$5</f>
        <v>38</v>
      </c>
      <c r="AH86" s="95">
        <f>SJZS_normativy!$J$5</f>
        <v>38</v>
      </c>
      <c r="AI86" s="94">
        <f>SJMS_normativy!$K$5</f>
        <v>38</v>
      </c>
      <c r="AJ86" s="44">
        <f>SJZS_normativy!$K$5</f>
        <v>38</v>
      </c>
      <c r="AK86" s="95">
        <f>SJZS_normativy!$K$5</f>
        <v>38</v>
      </c>
      <c r="AM86" s="31"/>
      <c r="AN86" s="31"/>
      <c r="AO86" s="31"/>
      <c r="AP86" s="31"/>
      <c r="AQ86" s="31"/>
      <c r="AR86" s="31"/>
    </row>
    <row r="87" spans="1:44" ht="20.100000000000001" customHeight="1" x14ac:dyDescent="0.2">
      <c r="A87" s="523">
        <v>76</v>
      </c>
      <c r="B87" s="433">
        <v>600079805</v>
      </c>
      <c r="C87" s="85">
        <v>2461</v>
      </c>
      <c r="D87" s="5" t="s">
        <v>317</v>
      </c>
      <c r="E87" s="75">
        <v>3141</v>
      </c>
      <c r="F87" s="60" t="s">
        <v>317</v>
      </c>
      <c r="G87" s="405">
        <v>60</v>
      </c>
      <c r="H87" s="13">
        <v>20</v>
      </c>
      <c r="I87" s="11">
        <v>25</v>
      </c>
      <c r="J87" s="60"/>
      <c r="K87" s="13"/>
      <c r="L87" s="11"/>
      <c r="M87" s="60"/>
      <c r="N87" s="13"/>
      <c r="O87" s="11"/>
      <c r="P87" s="60"/>
      <c r="Q87" s="13">
        <f t="shared" si="12"/>
        <v>20</v>
      </c>
      <c r="R87" s="11">
        <f t="shared" si="13"/>
        <v>25</v>
      </c>
      <c r="S87" s="60">
        <f t="shared" si="14"/>
        <v>0</v>
      </c>
      <c r="T87" s="90">
        <f>VLOOKUP(H87,SJMS_normativy!$A$3:$B$334,2,0)</f>
        <v>24.649319999999999</v>
      </c>
      <c r="U87" s="17">
        <f>IF(I87=0,0,VLOOKUP(SUM(I87+J87),SJZS_normativy!$A$4:$C$1075,2,0))</f>
        <v>35.783878172588828</v>
      </c>
      <c r="V87" s="91">
        <f>IF(J87=0,0,VLOOKUP(SUM(I87+J87),SJZS_normativy!$A$4:$C$1075,2,0))</f>
        <v>0</v>
      </c>
      <c r="W87" s="90">
        <f>VLOOKUP(K87,SJMS_normativy!$A$3:$B$334,2,0)/0.6</f>
        <v>0</v>
      </c>
      <c r="X87" s="17">
        <f>IF(L87=0,0,VLOOKUP(SUM(L87+M87),SJZS_normativy!$A$4:$C$1075,2,0))/0.6</f>
        <v>0</v>
      </c>
      <c r="Y87" s="91">
        <f>IF(M87=0,0,VLOOKUP(SUM(L87+M87),SJZS_normativy!$A$4:$C$1075,2,0))/0.6</f>
        <v>0</v>
      </c>
      <c r="Z87" s="90">
        <f>VLOOKUP(N87,SJMS_normativy!$A$3:$B$334,2,0)/0.4</f>
        <v>0</v>
      </c>
      <c r="AA87" s="17">
        <f>IF(O87=0,0,VLOOKUP(SUM(O87+P87),SJZS_normativy!$A$4:$C$1075,2,0))/0.4</f>
        <v>0</v>
      </c>
      <c r="AB87" s="91">
        <f>IF(P87=0,0,VLOOKUP(SUM(O87+P87),SJZS_normativy!$A$4:$C$1075,2,0))/0.4</f>
        <v>0</v>
      </c>
      <c r="AC87" s="94">
        <f>SJMS_normativy!$I$5</f>
        <v>58</v>
      </c>
      <c r="AD87" s="44">
        <f>SJZS_normativy!$I$5</f>
        <v>58</v>
      </c>
      <c r="AE87" s="95">
        <f>SJZS_normativy!$I$5</f>
        <v>58</v>
      </c>
      <c r="AF87" s="94">
        <f>SJMS_normativy!$J$5</f>
        <v>38</v>
      </c>
      <c r="AG87" s="44">
        <f>SJZS_normativy!$J$5</f>
        <v>38</v>
      </c>
      <c r="AH87" s="95">
        <f>SJZS_normativy!$J$5</f>
        <v>38</v>
      </c>
      <c r="AI87" s="94">
        <f>SJMS_normativy!$K$5</f>
        <v>38</v>
      </c>
      <c r="AJ87" s="44">
        <f>SJZS_normativy!$K$5</f>
        <v>38</v>
      </c>
      <c r="AK87" s="95">
        <f>SJZS_normativy!$K$5</f>
        <v>38</v>
      </c>
      <c r="AM87" s="31"/>
      <c r="AN87" s="31"/>
      <c r="AO87" s="31"/>
      <c r="AP87" s="31"/>
      <c r="AQ87" s="31"/>
      <c r="AR87" s="31"/>
    </row>
    <row r="88" spans="1:44" ht="20.100000000000001" customHeight="1" x14ac:dyDescent="0.2">
      <c r="A88" s="523">
        <v>78</v>
      </c>
      <c r="B88" s="433">
        <v>600074030</v>
      </c>
      <c r="C88" s="85">
        <v>2324</v>
      </c>
      <c r="D88" s="5" t="s">
        <v>423</v>
      </c>
      <c r="E88" s="75">
        <v>3141</v>
      </c>
      <c r="F88" s="60" t="s">
        <v>423</v>
      </c>
      <c r="G88" s="405">
        <v>70</v>
      </c>
      <c r="H88" s="13">
        <v>60</v>
      </c>
      <c r="I88" s="11"/>
      <c r="J88" s="60"/>
      <c r="K88" s="13"/>
      <c r="L88" s="11"/>
      <c r="M88" s="60"/>
      <c r="N88" s="13"/>
      <c r="O88" s="11"/>
      <c r="P88" s="60"/>
      <c r="Q88" s="13">
        <f t="shared" si="12"/>
        <v>60</v>
      </c>
      <c r="R88" s="11">
        <f t="shared" si="13"/>
        <v>0</v>
      </c>
      <c r="S88" s="60">
        <f t="shared" si="14"/>
        <v>0</v>
      </c>
      <c r="T88" s="90">
        <f>VLOOKUP(H88,SJMS_normativy!$A$3:$B$334,2,0)</f>
        <v>33.392760000000003</v>
      </c>
      <c r="U88" s="17">
        <f>IF(I88=0,0,VLOOKUP(SUM(I88+J88),SJZS_normativy!$A$4:$C$1075,2,0))</f>
        <v>0</v>
      </c>
      <c r="V88" s="91">
        <f>IF(J88=0,0,VLOOKUP(SUM(I88+J88),SJZS_normativy!$A$4:$C$1075,2,0))</f>
        <v>0</v>
      </c>
      <c r="W88" s="90">
        <f>VLOOKUP(K88,SJMS_normativy!$A$3:$B$334,2,0)/0.6</f>
        <v>0</v>
      </c>
      <c r="X88" s="17">
        <f>IF(L88=0,0,VLOOKUP(SUM(L88+M88),SJZS_normativy!$A$4:$C$1075,2,0))/0.6</f>
        <v>0</v>
      </c>
      <c r="Y88" s="91">
        <f>IF(M88=0,0,VLOOKUP(SUM(L88+M88),SJZS_normativy!$A$4:$C$1075,2,0))/0.6</f>
        <v>0</v>
      </c>
      <c r="Z88" s="90">
        <f>VLOOKUP(N88,SJMS_normativy!$A$3:$B$334,2,0)/0.4</f>
        <v>0</v>
      </c>
      <c r="AA88" s="17">
        <f>IF(O88=0,0,VLOOKUP(SUM(O88+P88),SJZS_normativy!$A$4:$C$1075,2,0))/0.4</f>
        <v>0</v>
      </c>
      <c r="AB88" s="91">
        <f>IF(P88=0,0,VLOOKUP(SUM(O88+P88),SJZS_normativy!$A$4:$C$1075,2,0))/0.4</f>
        <v>0</v>
      </c>
      <c r="AC88" s="94">
        <f>SJMS_normativy!$I$5</f>
        <v>58</v>
      </c>
      <c r="AD88" s="44">
        <f>SJZS_normativy!$I$5</f>
        <v>58</v>
      </c>
      <c r="AE88" s="95">
        <f>SJZS_normativy!$I$5</f>
        <v>58</v>
      </c>
      <c r="AF88" s="94">
        <f>SJMS_normativy!$J$5</f>
        <v>38</v>
      </c>
      <c r="AG88" s="44">
        <f>SJZS_normativy!$J$5</f>
        <v>38</v>
      </c>
      <c r="AH88" s="95">
        <f>SJZS_normativy!$J$5</f>
        <v>38</v>
      </c>
      <c r="AI88" s="94">
        <f>SJMS_normativy!$K$5</f>
        <v>38</v>
      </c>
      <c r="AJ88" s="44">
        <f>SJZS_normativy!$K$5</f>
        <v>38</v>
      </c>
      <c r="AK88" s="95">
        <f>SJZS_normativy!$K$5</f>
        <v>38</v>
      </c>
      <c r="AM88" s="31"/>
      <c r="AN88" s="31"/>
      <c r="AO88" s="31"/>
      <c r="AP88" s="31"/>
      <c r="AQ88" s="31"/>
      <c r="AR88" s="31"/>
    </row>
    <row r="89" spans="1:44" ht="20.100000000000001" customHeight="1" x14ac:dyDescent="0.2">
      <c r="A89" s="523">
        <v>78</v>
      </c>
      <c r="B89" s="433">
        <v>600074030</v>
      </c>
      <c r="C89" s="85">
        <v>2324</v>
      </c>
      <c r="D89" s="5" t="s">
        <v>423</v>
      </c>
      <c r="E89" s="75">
        <v>3141</v>
      </c>
      <c r="F89" s="187" t="s">
        <v>467</v>
      </c>
      <c r="G89" s="405">
        <v>100</v>
      </c>
      <c r="H89" s="13"/>
      <c r="I89" s="11"/>
      <c r="J89" s="60"/>
      <c r="K89" s="13"/>
      <c r="L89" s="11"/>
      <c r="M89" s="60"/>
      <c r="N89" s="13">
        <v>96</v>
      </c>
      <c r="O89" s="11"/>
      <c r="P89" s="60"/>
      <c r="Q89" s="13">
        <f t="shared" si="12"/>
        <v>96</v>
      </c>
      <c r="R89" s="11">
        <f t="shared" si="13"/>
        <v>0</v>
      </c>
      <c r="S89" s="60">
        <f t="shared" si="14"/>
        <v>0</v>
      </c>
      <c r="T89" s="90">
        <f>VLOOKUP(H89,SJMS_normativy!$A$3:$B$334,2,0)</f>
        <v>0</v>
      </c>
      <c r="U89" s="17">
        <f>IF(I89=0,0,VLOOKUP(SUM(I89+J89),SJZS_normativy!$A$4:$C$1075,2,0))</f>
        <v>0</v>
      </c>
      <c r="V89" s="91">
        <f>IF(J89=0,0,VLOOKUP(SUM(I89+J89),SJZS_normativy!$A$4:$C$1075,2,0))</f>
        <v>0</v>
      </c>
      <c r="W89" s="90">
        <f>VLOOKUP(K89,SJMS_normativy!$A$3:$B$334,2,0)/0.6</f>
        <v>0</v>
      </c>
      <c r="X89" s="17">
        <f>IF(L89=0,0,VLOOKUP(SUM(L89+M89),SJZS_normativy!$A$4:$C$1075,2,0))/0.6</f>
        <v>0</v>
      </c>
      <c r="Y89" s="91">
        <f>IF(M89=0,0,VLOOKUP(SUM(L89+M89),SJZS_normativy!$A$4:$C$1075,2,0))/0.6</f>
        <v>0</v>
      </c>
      <c r="Z89" s="90">
        <f>VLOOKUP(N89,SJMS_normativy!$A$3:$B$334,2,0)/0.4</f>
        <v>96.875519999999995</v>
      </c>
      <c r="AA89" s="17">
        <f>IF(O89=0,0,VLOOKUP(SUM(O89+P89),SJZS_normativy!$A$4:$C$1075,2,0))/0.4</f>
        <v>0</v>
      </c>
      <c r="AB89" s="91">
        <f>IF(P89=0,0,VLOOKUP(SUM(O89+P89),SJZS_normativy!$A$4:$C$1075,2,0))/0.4</f>
        <v>0</v>
      </c>
      <c r="AC89" s="94">
        <f>SJMS_normativy!$I$5</f>
        <v>58</v>
      </c>
      <c r="AD89" s="44">
        <f>SJZS_normativy!$I$5</f>
        <v>58</v>
      </c>
      <c r="AE89" s="95">
        <f>SJZS_normativy!$I$5</f>
        <v>58</v>
      </c>
      <c r="AF89" s="94">
        <f>SJMS_normativy!$J$5</f>
        <v>38</v>
      </c>
      <c r="AG89" s="44">
        <f>SJZS_normativy!$J$5</f>
        <v>38</v>
      </c>
      <c r="AH89" s="95">
        <f>SJZS_normativy!$J$5</f>
        <v>38</v>
      </c>
      <c r="AI89" s="94">
        <f>SJMS_normativy!$K$5</f>
        <v>38</v>
      </c>
      <c r="AJ89" s="44">
        <f>SJZS_normativy!$K$5</f>
        <v>38</v>
      </c>
      <c r="AK89" s="95">
        <f>SJZS_normativy!$K$5</f>
        <v>38</v>
      </c>
      <c r="AM89" s="31"/>
      <c r="AN89" s="31"/>
      <c r="AO89" s="31"/>
      <c r="AP89" s="31"/>
      <c r="AQ89" s="31"/>
      <c r="AR89" s="31"/>
    </row>
    <row r="90" spans="1:44" ht="20.100000000000001" customHeight="1" x14ac:dyDescent="0.2">
      <c r="A90" s="523">
        <v>79</v>
      </c>
      <c r="B90" s="433">
        <v>600074561</v>
      </c>
      <c r="C90" s="85">
        <v>2325</v>
      </c>
      <c r="D90" s="5" t="s">
        <v>469</v>
      </c>
      <c r="E90" s="75">
        <v>3141</v>
      </c>
      <c r="F90" s="60" t="s">
        <v>469</v>
      </c>
      <c r="G90" s="405">
        <v>600</v>
      </c>
      <c r="H90" s="13"/>
      <c r="I90" s="11">
        <v>290</v>
      </c>
      <c r="J90" s="60"/>
      <c r="K90" s="13">
        <v>96</v>
      </c>
      <c r="L90" s="11"/>
      <c r="M90" s="60"/>
      <c r="N90" s="13"/>
      <c r="O90" s="11"/>
      <c r="P90" s="60"/>
      <c r="Q90" s="13">
        <f t="shared" si="12"/>
        <v>96</v>
      </c>
      <c r="R90" s="11">
        <f t="shared" si="13"/>
        <v>290</v>
      </c>
      <c r="S90" s="60">
        <f t="shared" si="14"/>
        <v>0</v>
      </c>
      <c r="T90" s="90">
        <f>VLOOKUP(H90,SJMS_normativy!$A$3:$B$334,2,0)</f>
        <v>0</v>
      </c>
      <c r="U90" s="17">
        <f>IF(I90=0,0,VLOOKUP(SUM(I90+J90),SJZS_normativy!$A$4:$C$1075,2,0))</f>
        <v>61.960952823155971</v>
      </c>
      <c r="V90" s="91">
        <f>IF(J90=0,0,VLOOKUP(SUM(I90+J90),SJZS_normativy!$A$4:$C$1075,2,0))</f>
        <v>0</v>
      </c>
      <c r="W90" s="90">
        <f>VLOOKUP(K90,SJMS_normativy!$A$3:$B$334,2,0)/0.6</f>
        <v>64.583680000000001</v>
      </c>
      <c r="X90" s="17">
        <f>IF(L90=0,0,VLOOKUP(SUM(L90+M90),SJZS_normativy!$A$4:$C$1075,2,0))/0.6</f>
        <v>0</v>
      </c>
      <c r="Y90" s="91">
        <f>IF(M90=0,0,VLOOKUP(SUM(L90+M90),SJZS_normativy!$A$4:$C$1075,2,0))/0.6</f>
        <v>0</v>
      </c>
      <c r="Z90" s="90">
        <f>VLOOKUP(N90,SJMS_normativy!$A$3:$B$334,2,0)/0.4</f>
        <v>0</v>
      </c>
      <c r="AA90" s="17">
        <f>IF(O90=0,0,VLOOKUP(SUM(O90+P90),SJZS_normativy!$A$4:$C$1075,2,0))/0.4</f>
        <v>0</v>
      </c>
      <c r="AB90" s="91">
        <f>IF(P90=0,0,VLOOKUP(SUM(O90+P90),SJZS_normativy!$A$4:$C$1075,2,0))/0.4</f>
        <v>0</v>
      </c>
      <c r="AC90" s="94">
        <f>SJMS_normativy!$I$5</f>
        <v>58</v>
      </c>
      <c r="AD90" s="44">
        <f>SJZS_normativy!$I$5</f>
        <v>58</v>
      </c>
      <c r="AE90" s="95">
        <f>SJZS_normativy!$I$5</f>
        <v>58</v>
      </c>
      <c r="AF90" s="94">
        <f>SJMS_normativy!$J$5</f>
        <v>38</v>
      </c>
      <c r="AG90" s="44">
        <f>SJZS_normativy!$J$5</f>
        <v>38</v>
      </c>
      <c r="AH90" s="95">
        <f>SJZS_normativy!$J$5</f>
        <v>38</v>
      </c>
      <c r="AI90" s="94">
        <f>SJMS_normativy!$K$5</f>
        <v>38</v>
      </c>
      <c r="AJ90" s="44">
        <f>SJZS_normativy!$K$5</f>
        <v>38</v>
      </c>
      <c r="AK90" s="95">
        <f>SJZS_normativy!$K$5</f>
        <v>38</v>
      </c>
      <c r="AM90" s="31"/>
      <c r="AN90" s="31"/>
      <c r="AO90" s="31"/>
      <c r="AP90" s="31"/>
      <c r="AQ90" s="31"/>
      <c r="AR90" s="31"/>
    </row>
    <row r="91" spans="1:44" ht="20.100000000000001" customHeight="1" x14ac:dyDescent="0.2">
      <c r="A91" s="85">
        <v>80</v>
      </c>
      <c r="B91" s="10">
        <v>691007331</v>
      </c>
      <c r="C91" s="85">
        <v>2329</v>
      </c>
      <c r="D91" s="5" t="s">
        <v>593</v>
      </c>
      <c r="E91" s="75">
        <v>3141</v>
      </c>
      <c r="F91" s="5" t="s">
        <v>618</v>
      </c>
      <c r="G91" s="405">
        <v>25</v>
      </c>
      <c r="H91" s="13"/>
      <c r="I91" s="11"/>
      <c r="J91" s="60"/>
      <c r="K91" s="13"/>
      <c r="L91" s="11"/>
      <c r="M91" s="60"/>
      <c r="N91" s="13"/>
      <c r="O91" s="11">
        <v>16</v>
      </c>
      <c r="P91" s="60"/>
      <c r="Q91" s="13">
        <f t="shared" si="12"/>
        <v>0</v>
      </c>
      <c r="R91" s="11">
        <f t="shared" si="13"/>
        <v>16</v>
      </c>
      <c r="S91" s="60">
        <f t="shared" si="14"/>
        <v>0</v>
      </c>
      <c r="T91" s="90">
        <f>VLOOKUP(H91,SJMS_normativy!$A$3:$B$334,2,0)</f>
        <v>0</v>
      </c>
      <c r="U91" s="17">
        <f>IF(I91=0,0,VLOOKUP(SUM(I91+J91),SJZS_normativy!$A$4:$C$1075,2,0))</f>
        <v>0</v>
      </c>
      <c r="V91" s="91">
        <f>IF(J91=0,0,VLOOKUP(SUM(I91+J91),SJZS_normativy!$A$4:$C$1075,2,0))</f>
        <v>0</v>
      </c>
      <c r="W91" s="90">
        <f>VLOOKUP(K91,SJMS_normativy!$A$3:$B$334,2,0)/0.6</f>
        <v>0</v>
      </c>
      <c r="X91" s="17">
        <f>IF(L91=0,0,VLOOKUP(SUM(L91+M91),SJZS_normativy!$A$4:$C$1075,2,0))/0.6</f>
        <v>0</v>
      </c>
      <c r="Y91" s="91">
        <f>IF(M91=0,0,VLOOKUP(SUM(L91+M91),SJZS_normativy!$A$4:$C$1075,2,0))/0.6</f>
        <v>0</v>
      </c>
      <c r="Z91" s="90">
        <f>VLOOKUP(N91,SJMS_normativy!$A$3:$B$334,2,0)/0.4</f>
        <v>0</v>
      </c>
      <c r="AA91" s="17">
        <f>IF(O91=0,0,VLOOKUP(SUM(O91+P91),SJZS_normativy!$A$4:$C$1075,2,0))/0.4</f>
        <v>89.45969543147207</v>
      </c>
      <c r="AB91" s="91">
        <f>IF(P91=0,0,VLOOKUP(SUM(O91+P91),SJZS_normativy!$A$4:$C$1075,2,0))/0.4</f>
        <v>0</v>
      </c>
      <c r="AC91" s="94">
        <f>SJMS_normativy!$I$5</f>
        <v>58</v>
      </c>
      <c r="AD91" s="44">
        <f>SJZS_normativy!$I$5</f>
        <v>58</v>
      </c>
      <c r="AE91" s="95">
        <f>SJZS_normativy!$I$5</f>
        <v>58</v>
      </c>
      <c r="AF91" s="94">
        <f>SJMS_normativy!$J$5</f>
        <v>38</v>
      </c>
      <c r="AG91" s="44">
        <f>SJZS_normativy!$J$5</f>
        <v>38</v>
      </c>
      <c r="AH91" s="95">
        <f>SJZS_normativy!$J$5</f>
        <v>38</v>
      </c>
      <c r="AI91" s="94">
        <f>SJMS_normativy!$K$5</f>
        <v>38</v>
      </c>
      <c r="AJ91" s="44">
        <f>SJZS_normativy!$K$5</f>
        <v>38</v>
      </c>
      <c r="AK91" s="95">
        <f>SJZS_normativy!$K$5</f>
        <v>38</v>
      </c>
      <c r="AM91" s="31"/>
      <c r="AN91" s="31"/>
      <c r="AO91" s="31"/>
      <c r="AP91" s="31"/>
      <c r="AQ91" s="31"/>
      <c r="AR91" s="31"/>
    </row>
    <row r="92" spans="1:44" ht="20.100000000000001" customHeight="1" x14ac:dyDescent="0.2">
      <c r="A92" s="523">
        <v>81</v>
      </c>
      <c r="B92" s="433">
        <v>600079031</v>
      </c>
      <c r="C92" s="85">
        <v>2406</v>
      </c>
      <c r="D92" s="5" t="s">
        <v>40</v>
      </c>
      <c r="E92" s="75">
        <v>3141</v>
      </c>
      <c r="F92" s="60" t="s">
        <v>40</v>
      </c>
      <c r="G92" s="405">
        <v>30</v>
      </c>
      <c r="H92" s="13">
        <v>25</v>
      </c>
      <c r="I92" s="11"/>
      <c r="J92" s="60"/>
      <c r="K92" s="13"/>
      <c r="L92" s="11"/>
      <c r="M92" s="60"/>
      <c r="N92" s="13"/>
      <c r="O92" s="11"/>
      <c r="P92" s="60"/>
      <c r="Q92" s="13">
        <f t="shared" si="12"/>
        <v>25</v>
      </c>
      <c r="R92" s="11">
        <f t="shared" si="13"/>
        <v>0</v>
      </c>
      <c r="S92" s="60">
        <f t="shared" si="14"/>
        <v>0</v>
      </c>
      <c r="T92" s="90">
        <f>VLOOKUP(H92,SJMS_normativy!$A$3:$B$334,2,0)</f>
        <v>25.902899999999999</v>
      </c>
      <c r="U92" s="17">
        <f>IF(I92=0,0,VLOOKUP(SUM(I92+J92),SJZS_normativy!$A$4:$C$1075,2,0))</f>
        <v>0</v>
      </c>
      <c r="V92" s="91">
        <f>IF(J92=0,0,VLOOKUP(SUM(I92+J92),SJZS_normativy!$A$4:$C$1075,2,0))</f>
        <v>0</v>
      </c>
      <c r="W92" s="90">
        <f>VLOOKUP(K92,SJMS_normativy!$A$3:$B$334,2,0)/0.6</f>
        <v>0</v>
      </c>
      <c r="X92" s="17">
        <f>IF(L92=0,0,VLOOKUP(SUM(L92+M92),SJZS_normativy!$A$4:$C$1075,2,0))/0.6</f>
        <v>0</v>
      </c>
      <c r="Y92" s="91">
        <f>IF(M92=0,0,VLOOKUP(SUM(L92+M92),SJZS_normativy!$A$4:$C$1075,2,0))/0.6</f>
        <v>0</v>
      </c>
      <c r="Z92" s="90">
        <f>VLOOKUP(N92,SJMS_normativy!$A$3:$B$334,2,0)/0.4</f>
        <v>0</v>
      </c>
      <c r="AA92" s="17">
        <f>IF(O92=0,0,VLOOKUP(SUM(O92+P92),SJZS_normativy!$A$4:$C$1075,2,0))/0.4</f>
        <v>0</v>
      </c>
      <c r="AB92" s="91">
        <f>IF(P92=0,0,VLOOKUP(SUM(O92+P92),SJZS_normativy!$A$4:$C$1075,2,0))/0.4</f>
        <v>0</v>
      </c>
      <c r="AC92" s="94">
        <f>SJMS_normativy!$I$5</f>
        <v>58</v>
      </c>
      <c r="AD92" s="44">
        <f>SJZS_normativy!$I$5</f>
        <v>58</v>
      </c>
      <c r="AE92" s="95">
        <f>SJZS_normativy!$I$5</f>
        <v>58</v>
      </c>
      <c r="AF92" s="94">
        <f>SJMS_normativy!$J$5</f>
        <v>38</v>
      </c>
      <c r="AG92" s="44">
        <f>SJZS_normativy!$J$5</f>
        <v>38</v>
      </c>
      <c r="AH92" s="95">
        <f>SJZS_normativy!$J$5</f>
        <v>38</v>
      </c>
      <c r="AI92" s="94">
        <f>SJMS_normativy!$K$5</f>
        <v>38</v>
      </c>
      <c r="AJ92" s="44">
        <f>SJZS_normativy!$K$5</f>
        <v>38</v>
      </c>
      <c r="AK92" s="95">
        <f>SJZS_normativy!$K$5</f>
        <v>38</v>
      </c>
      <c r="AM92" s="31"/>
      <c r="AN92" s="31"/>
      <c r="AO92" s="31"/>
      <c r="AP92" s="31"/>
      <c r="AQ92" s="31"/>
      <c r="AR92" s="31"/>
    </row>
    <row r="93" spans="1:44" ht="20.100000000000001" customHeight="1" x14ac:dyDescent="0.2">
      <c r="A93" s="523">
        <v>82</v>
      </c>
      <c r="B93" s="433">
        <v>600079821</v>
      </c>
      <c r="C93" s="85">
        <v>2466</v>
      </c>
      <c r="D93" s="5" t="s">
        <v>91</v>
      </c>
      <c r="E93" s="75">
        <v>3141</v>
      </c>
      <c r="F93" s="187" t="s">
        <v>367</v>
      </c>
      <c r="G93" s="405">
        <v>111</v>
      </c>
      <c r="H93" s="13">
        <v>13</v>
      </c>
      <c r="I93" s="11">
        <v>83</v>
      </c>
      <c r="J93" s="60"/>
      <c r="K93" s="13"/>
      <c r="L93" s="11"/>
      <c r="M93" s="60"/>
      <c r="N93" s="13"/>
      <c r="O93" s="11"/>
      <c r="P93" s="60"/>
      <c r="Q93" s="13">
        <f t="shared" si="12"/>
        <v>13</v>
      </c>
      <c r="R93" s="11">
        <f t="shared" si="13"/>
        <v>83</v>
      </c>
      <c r="S93" s="60">
        <f t="shared" si="14"/>
        <v>0</v>
      </c>
      <c r="T93" s="90">
        <f>VLOOKUP(H93,SJMS_normativy!$A$3:$B$334,2,0)</f>
        <v>23.020934010152285</v>
      </c>
      <c r="U93" s="17">
        <f>IF(I93=0,0,VLOOKUP(SUM(I93+J93),SJZS_normativy!$A$4:$C$1075,2,0))</f>
        <v>46.997462660062617</v>
      </c>
      <c r="V93" s="91">
        <f>IF(J93=0,0,VLOOKUP(SUM(I93+J93),SJZS_normativy!$A$4:$C$1075,2,0))</f>
        <v>0</v>
      </c>
      <c r="W93" s="90">
        <f>VLOOKUP(K93,SJMS_normativy!$A$3:$B$334,2,0)/0.6</f>
        <v>0</v>
      </c>
      <c r="X93" s="17">
        <f>IF(L93=0,0,VLOOKUP(SUM(L93+M93),SJZS_normativy!$A$4:$C$1075,2,0))/0.6</f>
        <v>0</v>
      </c>
      <c r="Y93" s="91">
        <f>IF(M93=0,0,VLOOKUP(SUM(L93+M93),SJZS_normativy!$A$4:$C$1075,2,0))/0.6</f>
        <v>0</v>
      </c>
      <c r="Z93" s="90">
        <f>VLOOKUP(N93,SJMS_normativy!$A$3:$B$334,2,0)/0.4</f>
        <v>0</v>
      </c>
      <c r="AA93" s="17">
        <f>IF(O93=0,0,VLOOKUP(SUM(O93+P93),SJZS_normativy!$A$4:$C$1075,2,0))/0.4</f>
        <v>0</v>
      </c>
      <c r="AB93" s="91">
        <f>IF(P93=0,0,VLOOKUP(SUM(O93+P93),SJZS_normativy!$A$4:$C$1075,2,0))/0.4</f>
        <v>0</v>
      </c>
      <c r="AC93" s="94">
        <f>SJMS_normativy!$I$5</f>
        <v>58</v>
      </c>
      <c r="AD93" s="44">
        <f>SJZS_normativy!$I$5</f>
        <v>58</v>
      </c>
      <c r="AE93" s="95">
        <f>SJZS_normativy!$I$5</f>
        <v>58</v>
      </c>
      <c r="AF93" s="94">
        <f>SJMS_normativy!$J$5</f>
        <v>38</v>
      </c>
      <c r="AG93" s="44">
        <f>SJZS_normativy!$J$5</f>
        <v>38</v>
      </c>
      <c r="AH93" s="95">
        <f>SJZS_normativy!$J$5</f>
        <v>38</v>
      </c>
      <c r="AI93" s="94">
        <f>SJMS_normativy!$K$5</f>
        <v>38</v>
      </c>
      <c r="AJ93" s="44">
        <f>SJZS_normativy!$K$5</f>
        <v>38</v>
      </c>
      <c r="AK93" s="95">
        <f>SJZS_normativy!$K$5</f>
        <v>38</v>
      </c>
      <c r="AM93" s="31"/>
      <c r="AN93" s="31"/>
      <c r="AO93" s="31"/>
      <c r="AP93" s="31"/>
      <c r="AQ93" s="31"/>
      <c r="AR93" s="31"/>
    </row>
    <row r="94" spans="1:44" ht="20.100000000000001" customHeight="1" x14ac:dyDescent="0.2">
      <c r="A94" s="523">
        <v>83</v>
      </c>
      <c r="B94" s="433">
        <v>600080021</v>
      </c>
      <c r="C94" s="85">
        <v>2493</v>
      </c>
      <c r="D94" s="5" t="s">
        <v>318</v>
      </c>
      <c r="E94" s="75">
        <v>3141</v>
      </c>
      <c r="F94" s="60" t="s">
        <v>509</v>
      </c>
      <c r="G94" s="406">
        <v>395</v>
      </c>
      <c r="H94" s="13"/>
      <c r="I94" s="11">
        <v>228</v>
      </c>
      <c r="J94" s="60"/>
      <c r="K94" s="13"/>
      <c r="L94" s="11"/>
      <c r="M94" s="60"/>
      <c r="N94" s="13"/>
      <c r="O94" s="11"/>
      <c r="P94" s="60"/>
      <c r="Q94" s="13">
        <f t="shared" si="12"/>
        <v>0</v>
      </c>
      <c r="R94" s="11">
        <f t="shared" si="13"/>
        <v>228</v>
      </c>
      <c r="S94" s="60">
        <f t="shared" si="14"/>
        <v>0</v>
      </c>
      <c r="T94" s="90">
        <f>VLOOKUP(H94,SJMS_normativy!$A$3:$B$334,2,0)</f>
        <v>0</v>
      </c>
      <c r="U94" s="17">
        <f>IF(I94=0,0,VLOOKUP(SUM(I94+J94),SJZS_normativy!$A$4:$C$1075,2,0))</f>
        <v>58.97072677017394</v>
      </c>
      <c r="V94" s="91">
        <f>IF(J94=0,0,VLOOKUP(SUM(I94+J94),SJZS_normativy!$A$4:$C$1075,2,0))</f>
        <v>0</v>
      </c>
      <c r="W94" s="90">
        <f>VLOOKUP(K94,SJMS_normativy!$A$3:$B$334,2,0)/0.6</f>
        <v>0</v>
      </c>
      <c r="X94" s="17">
        <f>IF(L94=0,0,VLOOKUP(SUM(L94+M94),SJZS_normativy!$A$4:$C$1075,2,0))/0.6</f>
        <v>0</v>
      </c>
      <c r="Y94" s="91">
        <f>IF(M94=0,0,VLOOKUP(SUM(L94+M94),SJZS_normativy!$A$4:$C$1075,2,0))/0.6</f>
        <v>0</v>
      </c>
      <c r="Z94" s="90">
        <f>VLOOKUP(N94,SJMS_normativy!$A$3:$B$334,2,0)/0.4</f>
        <v>0</v>
      </c>
      <c r="AA94" s="17">
        <f>IF(O94=0,0,VLOOKUP(SUM(O94+P94),SJZS_normativy!$A$4:$C$1075,2,0))/0.4</f>
        <v>0</v>
      </c>
      <c r="AB94" s="91">
        <f>IF(P94=0,0,VLOOKUP(SUM(O94+P94),SJZS_normativy!$A$4:$C$1075,2,0))/0.4</f>
        <v>0</v>
      </c>
      <c r="AC94" s="94">
        <f>SJMS_normativy!$I$5</f>
        <v>58</v>
      </c>
      <c r="AD94" s="44">
        <f>SJZS_normativy!$I$5</f>
        <v>58</v>
      </c>
      <c r="AE94" s="95">
        <f>SJZS_normativy!$I$5</f>
        <v>58</v>
      </c>
      <c r="AF94" s="94">
        <f>SJMS_normativy!$J$5</f>
        <v>38</v>
      </c>
      <c r="AG94" s="44">
        <f>SJZS_normativy!$J$5</f>
        <v>38</v>
      </c>
      <c r="AH94" s="95">
        <f>SJZS_normativy!$J$5</f>
        <v>38</v>
      </c>
      <c r="AI94" s="94">
        <f>SJMS_normativy!$K$5</f>
        <v>38</v>
      </c>
      <c r="AJ94" s="44">
        <f>SJZS_normativy!$K$5</f>
        <v>38</v>
      </c>
      <c r="AK94" s="95">
        <f>SJZS_normativy!$K$5</f>
        <v>38</v>
      </c>
      <c r="AM94" s="31"/>
      <c r="AN94" s="31"/>
      <c r="AO94" s="31"/>
      <c r="AP94" s="31"/>
      <c r="AQ94" s="31"/>
      <c r="AR94" s="31"/>
    </row>
    <row r="95" spans="1:44" ht="20.100000000000001" customHeight="1" x14ac:dyDescent="0.2">
      <c r="A95" s="523">
        <v>83</v>
      </c>
      <c r="B95" s="433">
        <v>600080021</v>
      </c>
      <c r="C95" s="85">
        <v>2493</v>
      </c>
      <c r="D95" s="5" t="s">
        <v>318</v>
      </c>
      <c r="E95" s="75">
        <v>3141</v>
      </c>
      <c r="F95" s="187" t="s">
        <v>510</v>
      </c>
      <c r="G95" s="406">
        <v>395</v>
      </c>
      <c r="H95" s="13">
        <v>97</v>
      </c>
      <c r="I95" s="11"/>
      <c r="J95" s="60"/>
      <c r="K95" s="13"/>
      <c r="L95" s="11"/>
      <c r="M95" s="60"/>
      <c r="N95" s="13"/>
      <c r="O95" s="11"/>
      <c r="P95" s="60"/>
      <c r="Q95" s="13">
        <f t="shared" si="12"/>
        <v>97</v>
      </c>
      <c r="R95" s="11">
        <f t="shared" si="13"/>
        <v>0</v>
      </c>
      <c r="S95" s="60">
        <f t="shared" si="14"/>
        <v>0</v>
      </c>
      <c r="T95" s="90">
        <f>VLOOKUP(H95,SJMS_normativy!$A$3:$B$334,2,0)</f>
        <v>38.86506</v>
      </c>
      <c r="U95" s="17">
        <f>IF(I95=0,0,VLOOKUP(SUM(I95+J95),SJZS_normativy!$A$4:$C$1075,2,0))</f>
        <v>0</v>
      </c>
      <c r="V95" s="91">
        <f>IF(J95=0,0,VLOOKUP(SUM(I95+J95),SJZS_normativy!$A$4:$C$1075,2,0))</f>
        <v>0</v>
      </c>
      <c r="W95" s="90">
        <f>VLOOKUP(K95,SJMS_normativy!$A$3:$B$334,2,0)/0.6</f>
        <v>0</v>
      </c>
      <c r="X95" s="17">
        <f>IF(L95=0,0,VLOOKUP(SUM(L95+M95),SJZS_normativy!$A$4:$C$1075,2,0))/0.6</f>
        <v>0</v>
      </c>
      <c r="Y95" s="91">
        <f>IF(M95=0,0,VLOOKUP(SUM(L95+M95),SJZS_normativy!$A$4:$C$1075,2,0))/0.6</f>
        <v>0</v>
      </c>
      <c r="Z95" s="90">
        <f>VLOOKUP(N95,SJMS_normativy!$A$3:$B$334,2,0)/0.4</f>
        <v>0</v>
      </c>
      <c r="AA95" s="17">
        <f>IF(O95=0,0,VLOOKUP(SUM(O95+P95),SJZS_normativy!$A$4:$C$1075,2,0))/0.4</f>
        <v>0</v>
      </c>
      <c r="AB95" s="91">
        <f>IF(P95=0,0,VLOOKUP(SUM(O95+P95),SJZS_normativy!$A$4:$C$1075,2,0))/0.4</f>
        <v>0</v>
      </c>
      <c r="AC95" s="94">
        <f>SJMS_normativy!$I$5</f>
        <v>58</v>
      </c>
      <c r="AD95" s="44">
        <f>SJZS_normativy!$I$5</f>
        <v>58</v>
      </c>
      <c r="AE95" s="95">
        <f>SJZS_normativy!$I$5</f>
        <v>58</v>
      </c>
      <c r="AF95" s="94">
        <f>SJMS_normativy!$J$5</f>
        <v>38</v>
      </c>
      <c r="AG95" s="44">
        <f>SJZS_normativy!$J$5</f>
        <v>38</v>
      </c>
      <c r="AH95" s="95">
        <f>SJZS_normativy!$J$5</f>
        <v>38</v>
      </c>
      <c r="AI95" s="94">
        <f>SJMS_normativy!$K$5</f>
        <v>38</v>
      </c>
      <c r="AJ95" s="44">
        <f>SJZS_normativy!$K$5</f>
        <v>38</v>
      </c>
      <c r="AK95" s="95">
        <f>SJZS_normativy!$K$5</f>
        <v>38</v>
      </c>
      <c r="AM95" s="31"/>
      <c r="AN95" s="31"/>
      <c r="AO95" s="31"/>
      <c r="AP95" s="31"/>
      <c r="AQ95" s="31"/>
      <c r="AR95" s="31"/>
    </row>
    <row r="96" spans="1:44" ht="20.100000000000001" customHeight="1" x14ac:dyDescent="0.2">
      <c r="A96" s="523">
        <v>84</v>
      </c>
      <c r="B96" s="433">
        <v>600080030</v>
      </c>
      <c r="C96" s="85">
        <v>2445</v>
      </c>
      <c r="D96" s="5" t="s">
        <v>41</v>
      </c>
      <c r="E96" s="75">
        <v>3141</v>
      </c>
      <c r="F96" s="187" t="s">
        <v>368</v>
      </c>
      <c r="G96" s="405">
        <v>128</v>
      </c>
      <c r="H96" s="13">
        <v>42</v>
      </c>
      <c r="I96" s="11">
        <v>46</v>
      </c>
      <c r="J96" s="60"/>
      <c r="K96" s="13"/>
      <c r="L96" s="11"/>
      <c r="M96" s="60"/>
      <c r="N96" s="13"/>
      <c r="O96" s="11"/>
      <c r="P96" s="60"/>
      <c r="Q96" s="13">
        <f t="shared" si="12"/>
        <v>42</v>
      </c>
      <c r="R96" s="11">
        <f t="shared" si="13"/>
        <v>46</v>
      </c>
      <c r="S96" s="60">
        <f t="shared" si="14"/>
        <v>0</v>
      </c>
      <c r="T96" s="90">
        <f>VLOOKUP(H96,SJMS_normativy!$A$3:$B$334,2,0)</f>
        <v>29.821740000000002</v>
      </c>
      <c r="U96" s="17">
        <f>IF(I96=0,0,VLOOKUP(SUM(I96+J96),SJZS_normativy!$A$4:$C$1075,2,0))</f>
        <v>40.247529831941335</v>
      </c>
      <c r="V96" s="91">
        <f>IF(J96=0,0,VLOOKUP(SUM(I96+J96),SJZS_normativy!$A$4:$C$1075,2,0))</f>
        <v>0</v>
      </c>
      <c r="W96" s="90">
        <f>VLOOKUP(K96,SJMS_normativy!$A$3:$B$334,2,0)/0.6</f>
        <v>0</v>
      </c>
      <c r="X96" s="17">
        <f>IF(L96=0,0,VLOOKUP(SUM(L96+M96),SJZS_normativy!$A$4:$C$1075,2,0))/0.6</f>
        <v>0</v>
      </c>
      <c r="Y96" s="91">
        <f>IF(M96=0,0,VLOOKUP(SUM(L96+M96),SJZS_normativy!$A$4:$C$1075,2,0))/0.6</f>
        <v>0</v>
      </c>
      <c r="Z96" s="90">
        <f>VLOOKUP(N96,SJMS_normativy!$A$3:$B$334,2,0)/0.4</f>
        <v>0</v>
      </c>
      <c r="AA96" s="17">
        <f>IF(O96=0,0,VLOOKUP(SUM(O96+P96),SJZS_normativy!$A$4:$C$1075,2,0))/0.4</f>
        <v>0</v>
      </c>
      <c r="AB96" s="91">
        <f>IF(P96=0,0,VLOOKUP(SUM(O96+P96),SJZS_normativy!$A$4:$C$1075,2,0))/0.4</f>
        <v>0</v>
      </c>
      <c r="AC96" s="94">
        <f>SJMS_normativy!$I$5</f>
        <v>58</v>
      </c>
      <c r="AD96" s="44">
        <f>SJZS_normativy!$I$5</f>
        <v>58</v>
      </c>
      <c r="AE96" s="95">
        <f>SJZS_normativy!$I$5</f>
        <v>58</v>
      </c>
      <c r="AF96" s="94">
        <f>SJMS_normativy!$J$5</f>
        <v>38</v>
      </c>
      <c r="AG96" s="44">
        <f>SJZS_normativy!$J$5</f>
        <v>38</v>
      </c>
      <c r="AH96" s="95">
        <f>SJZS_normativy!$J$5</f>
        <v>38</v>
      </c>
      <c r="AI96" s="94">
        <f>SJMS_normativy!$K$5</f>
        <v>38</v>
      </c>
      <c r="AJ96" s="44">
        <f>SJZS_normativy!$K$5</f>
        <v>38</v>
      </c>
      <c r="AK96" s="95">
        <f>SJZS_normativy!$K$5</f>
        <v>38</v>
      </c>
      <c r="AM96" s="31"/>
      <c r="AN96" s="31"/>
      <c r="AO96" s="31"/>
      <c r="AP96" s="31"/>
      <c r="AQ96" s="31"/>
      <c r="AR96" s="31"/>
    </row>
    <row r="97" spans="1:44" ht="20.100000000000001" customHeight="1" x14ac:dyDescent="0.2">
      <c r="A97" s="523">
        <v>85</v>
      </c>
      <c r="B97" s="433">
        <v>600080196</v>
      </c>
      <c r="C97" s="85">
        <v>2495</v>
      </c>
      <c r="D97" s="5" t="s">
        <v>319</v>
      </c>
      <c r="E97" s="75">
        <v>3141</v>
      </c>
      <c r="F97" s="60" t="s">
        <v>497</v>
      </c>
      <c r="G97" s="405">
        <v>310</v>
      </c>
      <c r="H97" s="13">
        <v>45</v>
      </c>
      <c r="I97" s="11">
        <v>201</v>
      </c>
      <c r="J97" s="60"/>
      <c r="K97" s="13">
        <v>18</v>
      </c>
      <c r="L97" s="11"/>
      <c r="M97" s="60"/>
      <c r="N97" s="13"/>
      <c r="O97" s="11"/>
      <c r="P97" s="60"/>
      <c r="Q97" s="13">
        <f t="shared" si="12"/>
        <v>63</v>
      </c>
      <c r="R97" s="11">
        <f t="shared" si="13"/>
        <v>201</v>
      </c>
      <c r="S97" s="60">
        <f t="shared" si="14"/>
        <v>0</v>
      </c>
      <c r="T97" s="90">
        <f>VLOOKUP(H97,SJMS_normativy!$A$3:$B$334,2,0)</f>
        <v>30.458220000000001</v>
      </c>
      <c r="U97" s="17">
        <f>IF(I97=0,0,VLOOKUP(SUM(I97+J97),SJZS_normativy!$A$4:$C$1075,2,0))</f>
        <v>57.43183459679458</v>
      </c>
      <c r="V97" s="91">
        <f>IF(J97=0,0,VLOOKUP(SUM(I97+J97),SJZS_normativy!$A$4:$C$1075,2,0))</f>
        <v>0</v>
      </c>
      <c r="W97" s="90">
        <f>VLOOKUP(K97,SJMS_normativy!$A$3:$B$334,2,0)/0.6</f>
        <v>40.225059999999999</v>
      </c>
      <c r="X97" s="17">
        <f>IF(L97=0,0,VLOOKUP(SUM(L97+M97),SJZS_normativy!$A$4:$C$1075,2,0))/0.6</f>
        <v>0</v>
      </c>
      <c r="Y97" s="91">
        <f>IF(M97=0,0,VLOOKUP(SUM(L97+M97),SJZS_normativy!$A$4:$C$1075,2,0))/0.6</f>
        <v>0</v>
      </c>
      <c r="Z97" s="90">
        <f>VLOOKUP(N97,SJMS_normativy!$A$3:$B$334,2,0)/0.4</f>
        <v>0</v>
      </c>
      <c r="AA97" s="17">
        <f>IF(O97=0,0,VLOOKUP(SUM(O97+P97),SJZS_normativy!$A$4:$C$1075,2,0))/0.4</f>
        <v>0</v>
      </c>
      <c r="AB97" s="91">
        <f>IF(P97=0,0,VLOOKUP(SUM(O97+P97),SJZS_normativy!$A$4:$C$1075,2,0))/0.4</f>
        <v>0</v>
      </c>
      <c r="AC97" s="94">
        <f>SJMS_normativy!$I$5</f>
        <v>58</v>
      </c>
      <c r="AD97" s="44">
        <f>SJZS_normativy!$I$5</f>
        <v>58</v>
      </c>
      <c r="AE97" s="95">
        <f>SJZS_normativy!$I$5</f>
        <v>58</v>
      </c>
      <c r="AF97" s="94">
        <f>SJMS_normativy!$J$5</f>
        <v>38</v>
      </c>
      <c r="AG97" s="44">
        <f>SJZS_normativy!$J$5</f>
        <v>38</v>
      </c>
      <c r="AH97" s="95">
        <f>SJZS_normativy!$J$5</f>
        <v>38</v>
      </c>
      <c r="AI97" s="94">
        <f>SJMS_normativy!$K$5</f>
        <v>38</v>
      </c>
      <c r="AJ97" s="44">
        <f>SJZS_normativy!$K$5</f>
        <v>38</v>
      </c>
      <c r="AK97" s="95">
        <f>SJZS_normativy!$K$5</f>
        <v>38</v>
      </c>
      <c r="AM97" s="31"/>
      <c r="AN97" s="31"/>
      <c r="AO97" s="31"/>
      <c r="AP97" s="31"/>
      <c r="AQ97" s="31"/>
      <c r="AR97" s="31"/>
    </row>
    <row r="98" spans="1:44" ht="20.100000000000001" customHeight="1" x14ac:dyDescent="0.2">
      <c r="A98" s="523">
        <v>85</v>
      </c>
      <c r="B98" s="433">
        <v>600080196</v>
      </c>
      <c r="C98" s="85">
        <v>2495</v>
      </c>
      <c r="D98" s="5" t="s">
        <v>319</v>
      </c>
      <c r="E98" s="75">
        <v>3141</v>
      </c>
      <c r="F98" s="187" t="s">
        <v>485</v>
      </c>
      <c r="G98" s="405">
        <v>20</v>
      </c>
      <c r="H98" s="13"/>
      <c r="I98" s="11"/>
      <c r="J98" s="60"/>
      <c r="K98" s="13"/>
      <c r="L98" s="11"/>
      <c r="M98" s="60"/>
      <c r="N98" s="13">
        <v>18</v>
      </c>
      <c r="O98" s="11"/>
      <c r="P98" s="60"/>
      <c r="Q98" s="13">
        <f t="shared" si="12"/>
        <v>18</v>
      </c>
      <c r="R98" s="11">
        <f t="shared" si="13"/>
        <v>0</v>
      </c>
      <c r="S98" s="60">
        <f t="shared" si="14"/>
        <v>0</v>
      </c>
      <c r="T98" s="90">
        <f>VLOOKUP(H98,SJMS_normativy!$A$3:$B$334,2,0)</f>
        <v>0</v>
      </c>
      <c r="U98" s="17">
        <f>IF(I98=0,0,VLOOKUP(SUM(I98+J98),SJZS_normativy!$A$4:$C$1075,2,0))</f>
        <v>0</v>
      </c>
      <c r="V98" s="91">
        <f>IF(J98=0,0,VLOOKUP(SUM(I98+J98),SJZS_normativy!$A$4:$C$1075,2,0))</f>
        <v>0</v>
      </c>
      <c r="W98" s="90">
        <f>VLOOKUP(K98,SJMS_normativy!$A$3:$B$334,2,0)/0.6</f>
        <v>0</v>
      </c>
      <c r="X98" s="17">
        <f>IF(L98=0,0,VLOOKUP(SUM(L98+M98),SJZS_normativy!$A$4:$C$1075,2,0))/0.6</f>
        <v>0</v>
      </c>
      <c r="Y98" s="91">
        <f>IF(M98=0,0,VLOOKUP(SUM(L98+M98),SJZS_normativy!$A$4:$C$1075,2,0))/0.6</f>
        <v>0</v>
      </c>
      <c r="Z98" s="90">
        <f>VLOOKUP(N98,SJMS_normativy!$A$3:$B$334,2,0)/0.4</f>
        <v>60.337589999999999</v>
      </c>
      <c r="AA98" s="17">
        <f>IF(O98=0,0,VLOOKUP(SUM(O98+P98),SJZS_normativy!$A$4:$C$1075,2,0))/0.4</f>
        <v>0</v>
      </c>
      <c r="AB98" s="91">
        <f>IF(P98=0,0,VLOOKUP(SUM(O98+P98),SJZS_normativy!$A$4:$C$1075,2,0))/0.4</f>
        <v>0</v>
      </c>
      <c r="AC98" s="94">
        <f>SJMS_normativy!$I$5</f>
        <v>58</v>
      </c>
      <c r="AD98" s="44">
        <f>SJZS_normativy!$I$5</f>
        <v>58</v>
      </c>
      <c r="AE98" s="95">
        <f>SJZS_normativy!$I$5</f>
        <v>58</v>
      </c>
      <c r="AF98" s="94">
        <f>SJMS_normativy!$J$5</f>
        <v>38</v>
      </c>
      <c r="AG98" s="44">
        <f>SJZS_normativy!$J$5</f>
        <v>38</v>
      </c>
      <c r="AH98" s="95">
        <f>SJZS_normativy!$J$5</f>
        <v>38</v>
      </c>
      <c r="AI98" s="94">
        <f>SJMS_normativy!$K$5</f>
        <v>38</v>
      </c>
      <c r="AJ98" s="44">
        <f>SJZS_normativy!$K$5</f>
        <v>38</v>
      </c>
      <c r="AK98" s="95">
        <f>SJZS_normativy!$K$5</f>
        <v>38</v>
      </c>
      <c r="AM98" s="31"/>
      <c r="AN98" s="31"/>
      <c r="AO98" s="31"/>
      <c r="AP98" s="31"/>
      <c r="AQ98" s="31"/>
      <c r="AR98" s="31"/>
    </row>
    <row r="99" spans="1:44" ht="20.100000000000001" customHeight="1" x14ac:dyDescent="0.2">
      <c r="A99" s="523">
        <v>86</v>
      </c>
      <c r="B99" s="433">
        <v>650026080</v>
      </c>
      <c r="C99" s="85">
        <v>2305</v>
      </c>
      <c r="D99" s="5" t="s">
        <v>320</v>
      </c>
      <c r="E99" s="75">
        <v>3141</v>
      </c>
      <c r="F99" s="187" t="s">
        <v>460</v>
      </c>
      <c r="G99" s="405">
        <v>155</v>
      </c>
      <c r="H99" s="13"/>
      <c r="I99" s="11">
        <v>52</v>
      </c>
      <c r="J99" s="60"/>
      <c r="K99" s="13">
        <v>42</v>
      </c>
      <c r="L99" s="11"/>
      <c r="M99" s="60"/>
      <c r="N99" s="13"/>
      <c r="O99" s="11"/>
      <c r="P99" s="60"/>
      <c r="Q99" s="13">
        <f t="shared" si="12"/>
        <v>42</v>
      </c>
      <c r="R99" s="11">
        <f t="shared" si="13"/>
        <v>52</v>
      </c>
      <c r="S99" s="60">
        <f t="shared" si="14"/>
        <v>0</v>
      </c>
      <c r="T99" s="90">
        <f>VLOOKUP(H99,SJMS_normativy!$A$3:$B$334,2,0)</f>
        <v>0</v>
      </c>
      <c r="U99" s="17">
        <f>IF(I99=0,0,VLOOKUP(SUM(I99+J99),SJZS_normativy!$A$4:$C$1075,2,0))</f>
        <v>41.641097394595349</v>
      </c>
      <c r="V99" s="91">
        <f>IF(J99=0,0,VLOOKUP(SUM(I99+J99),SJZS_normativy!$A$4:$C$1075,2,0))</f>
        <v>0</v>
      </c>
      <c r="W99" s="90">
        <f>VLOOKUP(K99,SJMS_normativy!$A$3:$B$334,2,0)/0.6</f>
        <v>49.702900000000007</v>
      </c>
      <c r="X99" s="17">
        <f>IF(L99=0,0,VLOOKUP(SUM(L99+M99),SJZS_normativy!$A$4:$C$1075,2,0))/0.6</f>
        <v>0</v>
      </c>
      <c r="Y99" s="91">
        <f>IF(M99=0,0,VLOOKUP(SUM(L99+M99),SJZS_normativy!$A$4:$C$1075,2,0))/0.6</f>
        <v>0</v>
      </c>
      <c r="Z99" s="90">
        <f>VLOOKUP(N99,SJMS_normativy!$A$3:$B$334,2,0)/0.4</f>
        <v>0</v>
      </c>
      <c r="AA99" s="17">
        <f>IF(O99=0,0,VLOOKUP(SUM(O99+P99),SJZS_normativy!$A$4:$C$1075,2,0))/0.4</f>
        <v>0</v>
      </c>
      <c r="AB99" s="91">
        <f>IF(P99=0,0,VLOOKUP(SUM(O99+P99),SJZS_normativy!$A$4:$C$1075,2,0))/0.4</f>
        <v>0</v>
      </c>
      <c r="AC99" s="94">
        <f>SJMS_normativy!$I$5</f>
        <v>58</v>
      </c>
      <c r="AD99" s="44">
        <f>SJZS_normativy!$I$5</f>
        <v>58</v>
      </c>
      <c r="AE99" s="95">
        <f>SJZS_normativy!$I$5</f>
        <v>58</v>
      </c>
      <c r="AF99" s="94">
        <f>SJMS_normativy!$J$5</f>
        <v>38</v>
      </c>
      <c r="AG99" s="44">
        <f>SJZS_normativy!$J$5</f>
        <v>38</v>
      </c>
      <c r="AH99" s="95">
        <f>SJZS_normativy!$J$5</f>
        <v>38</v>
      </c>
      <c r="AI99" s="94">
        <f>SJMS_normativy!$K$5</f>
        <v>38</v>
      </c>
      <c r="AJ99" s="44">
        <f>SJZS_normativy!$K$5</f>
        <v>38</v>
      </c>
      <c r="AK99" s="95">
        <f>SJZS_normativy!$K$5</f>
        <v>38</v>
      </c>
      <c r="AM99" s="31"/>
      <c r="AN99" s="31"/>
      <c r="AO99" s="31"/>
      <c r="AP99" s="31"/>
      <c r="AQ99" s="31"/>
      <c r="AR99" s="31"/>
    </row>
    <row r="100" spans="1:44" ht="20.100000000000001" customHeight="1" x14ac:dyDescent="0.2">
      <c r="A100" s="523">
        <v>86</v>
      </c>
      <c r="B100" s="433">
        <v>650026080</v>
      </c>
      <c r="C100" s="85">
        <v>2305</v>
      </c>
      <c r="D100" s="5" t="s">
        <v>320</v>
      </c>
      <c r="E100" s="75">
        <v>3141</v>
      </c>
      <c r="F100" s="187" t="s">
        <v>486</v>
      </c>
      <c r="G100" s="405">
        <v>45</v>
      </c>
      <c r="H100" s="13"/>
      <c r="I100" s="11"/>
      <c r="J100" s="60"/>
      <c r="K100" s="13"/>
      <c r="L100" s="11"/>
      <c r="M100" s="60"/>
      <c r="N100" s="13">
        <v>42</v>
      </c>
      <c r="O100" s="11"/>
      <c r="P100" s="60"/>
      <c r="Q100" s="13">
        <f t="shared" si="12"/>
        <v>42</v>
      </c>
      <c r="R100" s="11">
        <f t="shared" si="13"/>
        <v>0</v>
      </c>
      <c r="S100" s="60">
        <f t="shared" si="14"/>
        <v>0</v>
      </c>
      <c r="T100" s="90">
        <f>VLOOKUP(H100,SJMS_normativy!$A$3:$B$334,2,0)</f>
        <v>0</v>
      </c>
      <c r="U100" s="17">
        <f>IF(I100=0,0,VLOOKUP(SUM(I100+J100),SJZS_normativy!$A$4:$C$1075,2,0))</f>
        <v>0</v>
      </c>
      <c r="V100" s="91">
        <f>IF(J100=0,0,VLOOKUP(SUM(I100+J100),SJZS_normativy!$A$4:$C$1075,2,0))</f>
        <v>0</v>
      </c>
      <c r="W100" s="90">
        <f>VLOOKUP(K100,SJMS_normativy!$A$3:$B$334,2,0)/0.6</f>
        <v>0</v>
      </c>
      <c r="X100" s="17">
        <f>IF(L100=0,0,VLOOKUP(SUM(L100+M100),SJZS_normativy!$A$4:$C$1075,2,0))/0.6</f>
        <v>0</v>
      </c>
      <c r="Y100" s="91">
        <f>IF(M100=0,0,VLOOKUP(SUM(L100+M100),SJZS_normativy!$A$4:$C$1075,2,0))/0.6</f>
        <v>0</v>
      </c>
      <c r="Z100" s="90">
        <f>VLOOKUP(N100,SJMS_normativy!$A$3:$B$334,2,0)/0.4</f>
        <v>74.554349999999999</v>
      </c>
      <c r="AA100" s="17">
        <f>IF(O100=0,0,VLOOKUP(SUM(O100+P100),SJZS_normativy!$A$4:$C$1075,2,0))/0.4</f>
        <v>0</v>
      </c>
      <c r="AB100" s="91">
        <f>IF(P100=0,0,VLOOKUP(SUM(O100+P100),SJZS_normativy!$A$4:$C$1075,2,0))/0.4</f>
        <v>0</v>
      </c>
      <c r="AC100" s="94">
        <f>SJMS_normativy!$I$5</f>
        <v>58</v>
      </c>
      <c r="AD100" s="44">
        <f>SJZS_normativy!$I$5</f>
        <v>58</v>
      </c>
      <c r="AE100" s="95">
        <f>SJZS_normativy!$I$5</f>
        <v>58</v>
      </c>
      <c r="AF100" s="94">
        <f>SJMS_normativy!$J$5</f>
        <v>38</v>
      </c>
      <c r="AG100" s="44">
        <f>SJZS_normativy!$J$5</f>
        <v>38</v>
      </c>
      <c r="AH100" s="95">
        <f>SJZS_normativy!$J$5</f>
        <v>38</v>
      </c>
      <c r="AI100" s="94">
        <f>SJMS_normativy!$K$5</f>
        <v>38</v>
      </c>
      <c r="AJ100" s="44">
        <f>SJZS_normativy!$K$5</f>
        <v>38</v>
      </c>
      <c r="AK100" s="95">
        <f>SJZS_normativy!$K$5</f>
        <v>38</v>
      </c>
      <c r="AM100" s="31"/>
      <c r="AN100" s="31"/>
      <c r="AO100" s="31"/>
      <c r="AP100" s="31"/>
      <c r="AQ100" s="31"/>
      <c r="AR100" s="31"/>
    </row>
    <row r="101" spans="1:44" ht="20.100000000000001" customHeight="1" x14ac:dyDescent="0.2">
      <c r="A101" s="523">
        <v>87</v>
      </c>
      <c r="B101" s="433">
        <v>650021576</v>
      </c>
      <c r="C101" s="85">
        <v>2498</v>
      </c>
      <c r="D101" s="5" t="s">
        <v>321</v>
      </c>
      <c r="E101" s="75">
        <v>3141</v>
      </c>
      <c r="F101" s="187" t="s">
        <v>369</v>
      </c>
      <c r="G101" s="405">
        <v>340</v>
      </c>
      <c r="H101" s="13">
        <v>47</v>
      </c>
      <c r="I101" s="11">
        <v>258</v>
      </c>
      <c r="J101" s="60"/>
      <c r="K101" s="13">
        <v>20</v>
      </c>
      <c r="L101" s="11"/>
      <c r="M101" s="60"/>
      <c r="N101" s="13"/>
      <c r="O101" s="11"/>
      <c r="P101" s="60"/>
      <c r="Q101" s="13">
        <f t="shared" si="12"/>
        <v>67</v>
      </c>
      <c r="R101" s="11">
        <f t="shared" si="13"/>
        <v>258</v>
      </c>
      <c r="S101" s="60">
        <f t="shared" si="14"/>
        <v>0</v>
      </c>
      <c r="T101" s="90">
        <f>VLOOKUP(H101,SJMS_normativy!$A$3:$B$334,2,0)</f>
        <v>30.873360000000002</v>
      </c>
      <c r="U101" s="17">
        <f>IF(I101=0,0,VLOOKUP(SUM(I101+J101),SJZS_normativy!$A$4:$C$1075,2,0))</f>
        <v>60.497940646381913</v>
      </c>
      <c r="V101" s="91">
        <f>IF(J101=0,0,VLOOKUP(SUM(I101+J101),SJZS_normativy!$A$4:$C$1075,2,0))</f>
        <v>0</v>
      </c>
      <c r="W101" s="90">
        <f>VLOOKUP(K101,SJMS_normativy!$A$3:$B$334,2,0)/0.6</f>
        <v>41.0822</v>
      </c>
      <c r="X101" s="17">
        <f>IF(L101=0,0,VLOOKUP(SUM(L101+M101),SJZS_normativy!$A$4:$C$1075,2,0))/0.6</f>
        <v>0</v>
      </c>
      <c r="Y101" s="91">
        <f>IF(M101=0,0,VLOOKUP(SUM(L101+M101),SJZS_normativy!$A$4:$C$1075,2,0))/0.6</f>
        <v>0</v>
      </c>
      <c r="Z101" s="90">
        <f>VLOOKUP(N101,SJMS_normativy!$A$3:$B$334,2,0)/0.4</f>
        <v>0</v>
      </c>
      <c r="AA101" s="17">
        <f>IF(O101=0,0,VLOOKUP(SUM(O101+P101),SJZS_normativy!$A$4:$C$1075,2,0))/0.4</f>
        <v>0</v>
      </c>
      <c r="AB101" s="91">
        <f>IF(P101=0,0,VLOOKUP(SUM(O101+P101),SJZS_normativy!$A$4:$C$1075,2,0))/0.4</f>
        <v>0</v>
      </c>
      <c r="AC101" s="94">
        <f>SJMS_normativy!$I$5</f>
        <v>58</v>
      </c>
      <c r="AD101" s="44">
        <f>SJZS_normativy!$I$5</f>
        <v>58</v>
      </c>
      <c r="AE101" s="95">
        <f>SJZS_normativy!$I$5</f>
        <v>58</v>
      </c>
      <c r="AF101" s="94">
        <f>SJMS_normativy!$J$5</f>
        <v>38</v>
      </c>
      <c r="AG101" s="44">
        <f>SJZS_normativy!$J$5</f>
        <v>38</v>
      </c>
      <c r="AH101" s="95">
        <f>SJZS_normativy!$J$5</f>
        <v>38</v>
      </c>
      <c r="AI101" s="94">
        <f>SJMS_normativy!$K$5</f>
        <v>38</v>
      </c>
      <c r="AJ101" s="44">
        <f>SJZS_normativy!$K$5</f>
        <v>38</v>
      </c>
      <c r="AK101" s="95">
        <f>SJZS_normativy!$K$5</f>
        <v>38</v>
      </c>
      <c r="AM101" s="31"/>
      <c r="AN101" s="31"/>
      <c r="AO101" s="31"/>
      <c r="AP101" s="31"/>
      <c r="AQ101" s="31"/>
      <c r="AR101" s="31"/>
    </row>
    <row r="102" spans="1:44" ht="20.100000000000001" customHeight="1" x14ac:dyDescent="0.2">
      <c r="A102" s="523">
        <v>87</v>
      </c>
      <c r="B102" s="433">
        <v>650021576</v>
      </c>
      <c r="C102" s="85">
        <v>2498</v>
      </c>
      <c r="D102" s="5" t="s">
        <v>321</v>
      </c>
      <c r="E102" s="75">
        <v>3141</v>
      </c>
      <c r="F102" s="187" t="s">
        <v>569</v>
      </c>
      <c r="G102" s="405">
        <v>20</v>
      </c>
      <c r="H102" s="13"/>
      <c r="I102" s="11"/>
      <c r="J102" s="60"/>
      <c r="K102" s="13"/>
      <c r="L102" s="11"/>
      <c r="M102" s="60"/>
      <c r="N102" s="13">
        <v>20</v>
      </c>
      <c r="O102" s="11"/>
      <c r="P102" s="60"/>
      <c r="Q102" s="13">
        <f t="shared" si="12"/>
        <v>20</v>
      </c>
      <c r="R102" s="11">
        <f t="shared" si="13"/>
        <v>0</v>
      </c>
      <c r="S102" s="60">
        <f t="shared" si="14"/>
        <v>0</v>
      </c>
      <c r="T102" s="90">
        <f>VLOOKUP(H102,SJMS_normativy!$A$3:$B$334,2,0)</f>
        <v>0</v>
      </c>
      <c r="U102" s="17">
        <f>IF(I102=0,0,VLOOKUP(SUM(I102+J102),SJZS_normativy!$A$4:$C$1075,2,0))</f>
        <v>0</v>
      </c>
      <c r="V102" s="91">
        <f>IF(J102=0,0,VLOOKUP(SUM(I102+J102),SJZS_normativy!$A$4:$C$1075,2,0))</f>
        <v>0</v>
      </c>
      <c r="W102" s="90">
        <f>VLOOKUP(K102,SJMS_normativy!$A$3:$B$334,2,0)/0.6</f>
        <v>0</v>
      </c>
      <c r="X102" s="17">
        <f>IF(L102=0,0,VLOOKUP(SUM(L102+M102),SJZS_normativy!$A$4:$C$1075,2,0))/0.6</f>
        <v>0</v>
      </c>
      <c r="Y102" s="91">
        <f>IF(M102=0,0,VLOOKUP(SUM(L102+M102),SJZS_normativy!$A$4:$C$1075,2,0))/0.6</f>
        <v>0</v>
      </c>
      <c r="Z102" s="90">
        <f>VLOOKUP(N102,SJMS_normativy!$A$3:$B$334,2,0)/0.4</f>
        <v>61.623299999999993</v>
      </c>
      <c r="AA102" s="17">
        <f>IF(O102=0,0,VLOOKUP(SUM(O102+P102),SJZS_normativy!$A$4:$C$1075,2,0))/0.4</f>
        <v>0</v>
      </c>
      <c r="AB102" s="91">
        <f>IF(P102=0,0,VLOOKUP(SUM(O102+P102),SJZS_normativy!$A$4:$C$1075,2,0))/0.4</f>
        <v>0</v>
      </c>
      <c r="AC102" s="94">
        <f>SJMS_normativy!$I$5</f>
        <v>58</v>
      </c>
      <c r="AD102" s="44">
        <f>SJZS_normativy!$I$5</f>
        <v>58</v>
      </c>
      <c r="AE102" s="95">
        <f>SJZS_normativy!$I$5</f>
        <v>58</v>
      </c>
      <c r="AF102" s="94">
        <f>SJMS_normativy!$J$5</f>
        <v>38</v>
      </c>
      <c r="AG102" s="44">
        <f>SJZS_normativy!$J$5</f>
        <v>38</v>
      </c>
      <c r="AH102" s="95">
        <f>SJZS_normativy!$J$5</f>
        <v>38</v>
      </c>
      <c r="AI102" s="94">
        <f>SJMS_normativy!$K$5</f>
        <v>38</v>
      </c>
      <c r="AJ102" s="44">
        <f>SJZS_normativy!$K$5</f>
        <v>38</v>
      </c>
      <c r="AK102" s="95">
        <f>SJZS_normativy!$K$5</f>
        <v>38</v>
      </c>
      <c r="AM102" s="31"/>
      <c r="AN102" s="31"/>
      <c r="AO102" s="31"/>
      <c r="AP102" s="31"/>
      <c r="AQ102" s="31"/>
      <c r="AR102" s="31"/>
    </row>
    <row r="103" spans="1:44" ht="20.100000000000001" customHeight="1" x14ac:dyDescent="0.2">
      <c r="A103" s="523">
        <v>88</v>
      </c>
      <c r="B103" s="433">
        <v>650025288</v>
      </c>
      <c r="C103" s="85">
        <v>2499</v>
      </c>
      <c r="D103" s="5" t="s">
        <v>322</v>
      </c>
      <c r="E103" s="75">
        <v>3141</v>
      </c>
      <c r="F103" s="187" t="s">
        <v>370</v>
      </c>
      <c r="G103" s="406">
        <v>95</v>
      </c>
      <c r="H103" s="13"/>
      <c r="I103" s="11">
        <v>51</v>
      </c>
      <c r="J103" s="60"/>
      <c r="K103" s="13"/>
      <c r="L103" s="11"/>
      <c r="M103" s="60"/>
      <c r="N103" s="13"/>
      <c r="O103" s="11"/>
      <c r="P103" s="60"/>
      <c r="Q103" s="13">
        <f t="shared" si="12"/>
        <v>0</v>
      </c>
      <c r="R103" s="11">
        <f t="shared" si="13"/>
        <v>51</v>
      </c>
      <c r="S103" s="60">
        <f t="shared" si="14"/>
        <v>0</v>
      </c>
      <c r="T103" s="90">
        <f>VLOOKUP(H103,SJMS_normativy!$A$3:$B$334,2,0)</f>
        <v>0</v>
      </c>
      <c r="U103" s="17">
        <f>IF(I103=0,0,VLOOKUP(SUM(I103+J103),SJZS_normativy!$A$4:$C$1075,2,0))</f>
        <v>41.420126922483675</v>
      </c>
      <c r="V103" s="91">
        <f>IF(J103=0,0,VLOOKUP(SUM(I103+J103),SJZS_normativy!$A$4:$C$1075,2,0))</f>
        <v>0</v>
      </c>
      <c r="W103" s="90">
        <f>VLOOKUP(K103,SJMS_normativy!$A$3:$B$334,2,0)/0.6</f>
        <v>0</v>
      </c>
      <c r="X103" s="17">
        <f>IF(L103=0,0,VLOOKUP(SUM(L103+M103),SJZS_normativy!$A$4:$C$1075,2,0))/0.6</f>
        <v>0</v>
      </c>
      <c r="Y103" s="91">
        <f>IF(M103=0,0,VLOOKUP(SUM(L103+M103),SJZS_normativy!$A$4:$C$1075,2,0))/0.6</f>
        <v>0</v>
      </c>
      <c r="Z103" s="90">
        <f>VLOOKUP(N103,SJMS_normativy!$A$3:$B$334,2,0)/0.4</f>
        <v>0</v>
      </c>
      <c r="AA103" s="17">
        <f>IF(O103=0,0,VLOOKUP(SUM(O103+P103),SJZS_normativy!$A$4:$C$1075,2,0))/0.4</f>
        <v>0</v>
      </c>
      <c r="AB103" s="91">
        <f>IF(P103=0,0,VLOOKUP(SUM(O103+P103),SJZS_normativy!$A$4:$C$1075,2,0))/0.4</f>
        <v>0</v>
      </c>
      <c r="AC103" s="94">
        <f>SJMS_normativy!$I$5</f>
        <v>58</v>
      </c>
      <c r="AD103" s="44">
        <f>SJZS_normativy!$I$5</f>
        <v>58</v>
      </c>
      <c r="AE103" s="95">
        <f>SJZS_normativy!$I$5</f>
        <v>58</v>
      </c>
      <c r="AF103" s="94">
        <f>SJMS_normativy!$J$5</f>
        <v>38</v>
      </c>
      <c r="AG103" s="44">
        <f>SJZS_normativy!$J$5</f>
        <v>38</v>
      </c>
      <c r="AH103" s="95">
        <f>SJZS_normativy!$J$5</f>
        <v>38</v>
      </c>
      <c r="AI103" s="94">
        <f>SJMS_normativy!$K$5</f>
        <v>38</v>
      </c>
      <c r="AJ103" s="44">
        <f>SJZS_normativy!$K$5</f>
        <v>38</v>
      </c>
      <c r="AK103" s="95">
        <f>SJZS_normativy!$K$5</f>
        <v>38</v>
      </c>
      <c r="AM103" s="31"/>
      <c r="AN103" s="31"/>
      <c r="AO103" s="31"/>
      <c r="AP103" s="31"/>
      <c r="AQ103" s="31"/>
      <c r="AR103" s="31"/>
    </row>
    <row r="104" spans="1:44" ht="20.100000000000001" customHeight="1" x14ac:dyDescent="0.2">
      <c r="A104" s="523">
        <v>88</v>
      </c>
      <c r="B104" s="433">
        <v>650025288</v>
      </c>
      <c r="C104" s="85">
        <v>2499</v>
      </c>
      <c r="D104" s="5" t="s">
        <v>322</v>
      </c>
      <c r="E104" s="75">
        <v>3141</v>
      </c>
      <c r="F104" s="187" t="s">
        <v>42</v>
      </c>
      <c r="G104" s="406">
        <v>95</v>
      </c>
      <c r="H104" s="13">
        <v>33</v>
      </c>
      <c r="I104" s="11"/>
      <c r="J104" s="60"/>
      <c r="K104" s="13"/>
      <c r="L104" s="11"/>
      <c r="M104" s="60"/>
      <c r="N104" s="13"/>
      <c r="O104" s="11"/>
      <c r="P104" s="60"/>
      <c r="Q104" s="13">
        <f t="shared" si="12"/>
        <v>33</v>
      </c>
      <c r="R104" s="11">
        <f t="shared" si="13"/>
        <v>0</v>
      </c>
      <c r="S104" s="60">
        <f t="shared" si="14"/>
        <v>0</v>
      </c>
      <c r="T104" s="90">
        <f>VLOOKUP(H104,SJMS_normativy!$A$3:$B$334,2,0)</f>
        <v>27.813155999999999</v>
      </c>
      <c r="U104" s="17">
        <f>IF(I104=0,0,VLOOKUP(SUM(I104+J104),SJZS_normativy!$A$4:$C$1075,2,0))</f>
        <v>0</v>
      </c>
      <c r="V104" s="91">
        <f>IF(J104=0,0,VLOOKUP(SUM(I104+J104),SJZS_normativy!$A$4:$C$1075,2,0))</f>
        <v>0</v>
      </c>
      <c r="W104" s="90">
        <f>VLOOKUP(K104,SJMS_normativy!$A$3:$B$334,2,0)/0.6</f>
        <v>0</v>
      </c>
      <c r="X104" s="17">
        <f>IF(L104=0,0,VLOOKUP(SUM(L104+M104),SJZS_normativy!$A$4:$C$1075,2,0))/0.6</f>
        <v>0</v>
      </c>
      <c r="Y104" s="91">
        <f>IF(M104=0,0,VLOOKUP(SUM(L104+M104),SJZS_normativy!$A$4:$C$1075,2,0))/0.6</f>
        <v>0</v>
      </c>
      <c r="Z104" s="90">
        <f>VLOOKUP(N104,SJMS_normativy!$A$3:$B$334,2,0)/0.4</f>
        <v>0</v>
      </c>
      <c r="AA104" s="17">
        <f>IF(O104=0,0,VLOOKUP(SUM(O104+P104),SJZS_normativy!$A$4:$C$1075,2,0))/0.4</f>
        <v>0</v>
      </c>
      <c r="AB104" s="91">
        <f>IF(P104=0,0,VLOOKUP(SUM(O104+P104),SJZS_normativy!$A$4:$C$1075,2,0))/0.4</f>
        <v>0</v>
      </c>
      <c r="AC104" s="94">
        <f>SJMS_normativy!$I$5</f>
        <v>58</v>
      </c>
      <c r="AD104" s="44">
        <f>SJZS_normativy!$I$5</f>
        <v>58</v>
      </c>
      <c r="AE104" s="95">
        <f>SJZS_normativy!$I$5</f>
        <v>58</v>
      </c>
      <c r="AF104" s="94">
        <f>SJMS_normativy!$J$5</f>
        <v>38</v>
      </c>
      <c r="AG104" s="44">
        <f>SJZS_normativy!$J$5</f>
        <v>38</v>
      </c>
      <c r="AH104" s="95">
        <f>SJZS_normativy!$J$5</f>
        <v>38</v>
      </c>
      <c r="AI104" s="94">
        <f>SJMS_normativy!$K$5</f>
        <v>38</v>
      </c>
      <c r="AJ104" s="44">
        <f>SJZS_normativy!$K$5</f>
        <v>38</v>
      </c>
      <c r="AK104" s="95">
        <f>SJZS_normativy!$K$5</f>
        <v>38</v>
      </c>
      <c r="AM104" s="31"/>
      <c r="AN104" s="31"/>
      <c r="AO104" s="31"/>
      <c r="AP104" s="31"/>
      <c r="AQ104" s="31"/>
      <c r="AR104" s="31"/>
    </row>
    <row r="105" spans="1:44" ht="20.100000000000001" customHeight="1" x14ac:dyDescent="0.2">
      <c r="A105" s="523">
        <v>89</v>
      </c>
      <c r="B105" s="433">
        <v>691014302</v>
      </c>
      <c r="C105" s="85">
        <v>2331</v>
      </c>
      <c r="D105" s="5" t="s">
        <v>599</v>
      </c>
      <c r="E105" s="75">
        <v>3141</v>
      </c>
      <c r="F105" s="60" t="s">
        <v>599</v>
      </c>
      <c r="G105" s="405">
        <v>28</v>
      </c>
      <c r="H105" s="13">
        <v>28</v>
      </c>
      <c r="I105" s="11"/>
      <c r="J105" s="60"/>
      <c r="K105" s="13"/>
      <c r="L105" s="11"/>
      <c r="M105" s="60"/>
      <c r="N105" s="13"/>
      <c r="O105" s="11"/>
      <c r="P105" s="60"/>
      <c r="Q105" s="13">
        <f t="shared" ref="Q105" si="15">H105+K105+N105</f>
        <v>28</v>
      </c>
      <c r="R105" s="11">
        <f t="shared" ref="R105" si="16">I105+L105+O105</f>
        <v>0</v>
      </c>
      <c r="S105" s="60">
        <f t="shared" ref="S105" si="17">J105+M105+P105</f>
        <v>0</v>
      </c>
      <c r="T105" s="90">
        <f>VLOOKUP(H105,SJMS_normativy!$A$3:$B$334,2,0)</f>
        <v>26.633015999999998</v>
      </c>
      <c r="U105" s="17">
        <f>IF(I105=0,0,VLOOKUP(SUM(I105+J105),SJZS_normativy!$A$4:$C$1075,2,0))</f>
        <v>0</v>
      </c>
      <c r="V105" s="91">
        <f>IF(J105=0,0,VLOOKUP(SUM(I105+J105),SJZS_normativy!$A$4:$C$1075,2,0))</f>
        <v>0</v>
      </c>
      <c r="W105" s="90">
        <f>VLOOKUP(K105,SJMS_normativy!$A$3:$B$334,2,0)/0.6</f>
        <v>0</v>
      </c>
      <c r="X105" s="17">
        <f>IF(L105=0,0,VLOOKUP(SUM(L105+M105),SJZS_normativy!$A$4:$C$1075,2,0))/0.6</f>
        <v>0</v>
      </c>
      <c r="Y105" s="91">
        <f>IF(M105=0,0,VLOOKUP(SUM(L105+M105),SJZS_normativy!$A$4:$C$1075,2,0))/0.6</f>
        <v>0</v>
      </c>
      <c r="Z105" s="90">
        <f>VLOOKUP(N105,SJMS_normativy!$A$3:$B$334,2,0)/0.4</f>
        <v>0</v>
      </c>
      <c r="AA105" s="17">
        <f>IF(O105=0,0,VLOOKUP(SUM(O105+P105),SJZS_normativy!$A$4:$C$1075,2,0))/0.4</f>
        <v>0</v>
      </c>
      <c r="AB105" s="91">
        <f>IF(P105=0,0,VLOOKUP(SUM(O105+P105),SJZS_normativy!$A$4:$C$1075,2,0))/0.4</f>
        <v>0</v>
      </c>
      <c r="AC105" s="94">
        <f>SJMS_normativy!$I$5</f>
        <v>58</v>
      </c>
      <c r="AD105" s="44">
        <f>SJZS_normativy!$I$5</f>
        <v>58</v>
      </c>
      <c r="AE105" s="95">
        <f>SJZS_normativy!$I$5</f>
        <v>58</v>
      </c>
      <c r="AF105" s="94">
        <f>SJMS_normativy!$J$5</f>
        <v>38</v>
      </c>
      <c r="AG105" s="44">
        <f>SJZS_normativy!$J$5</f>
        <v>38</v>
      </c>
      <c r="AH105" s="95">
        <f>SJZS_normativy!$J$5</f>
        <v>38</v>
      </c>
      <c r="AI105" s="94">
        <f>SJMS_normativy!$K$5</f>
        <v>38</v>
      </c>
      <c r="AJ105" s="44">
        <f>SJZS_normativy!$K$5</f>
        <v>38</v>
      </c>
      <c r="AK105" s="95">
        <f>SJZS_normativy!$K$5</f>
        <v>38</v>
      </c>
      <c r="AM105" s="31"/>
      <c r="AN105" s="31"/>
      <c r="AO105" s="31"/>
      <c r="AP105" s="31"/>
      <c r="AQ105" s="31"/>
      <c r="AR105" s="31"/>
    </row>
    <row r="106" spans="1:44" ht="20.100000000000001" customHeight="1" thickBot="1" x14ac:dyDescent="0.25">
      <c r="A106" s="524">
        <v>90</v>
      </c>
      <c r="B106" s="463">
        <v>691015295</v>
      </c>
      <c r="C106" s="556">
        <v>2332</v>
      </c>
      <c r="D106" s="557" t="s">
        <v>606</v>
      </c>
      <c r="E106" s="233">
        <v>3141</v>
      </c>
      <c r="F106" s="557" t="s">
        <v>607</v>
      </c>
      <c r="G106" s="601">
        <v>63</v>
      </c>
      <c r="H106" s="371"/>
      <c r="I106" s="372"/>
      <c r="J106" s="373"/>
      <c r="K106" s="371"/>
      <c r="L106" s="372"/>
      <c r="M106" s="373"/>
      <c r="N106" s="371">
        <v>61</v>
      </c>
      <c r="O106" s="372"/>
      <c r="P106" s="373"/>
      <c r="Q106" s="13">
        <f t="shared" ref="Q106" si="18">H106+K106+N106</f>
        <v>61</v>
      </c>
      <c r="R106" s="11">
        <f t="shared" ref="R106" si="19">I106+L106+O106</f>
        <v>0</v>
      </c>
      <c r="S106" s="60">
        <f t="shared" ref="S106" si="20">J106+M106+P106</f>
        <v>0</v>
      </c>
      <c r="T106" s="90">
        <f>VLOOKUP(H106,SJMS_normativy!$A$3:$B$334,2,0)</f>
        <v>0</v>
      </c>
      <c r="U106" s="17">
        <f>IF(I106=0,0,VLOOKUP(SUM(I106+J106),SJZS_normativy!$A$4:$C$1075,2,0))</f>
        <v>0</v>
      </c>
      <c r="V106" s="91">
        <f>IF(J106=0,0,VLOOKUP(SUM(I106+J106),SJZS_normativy!$A$4:$C$1075,2,0))</f>
        <v>0</v>
      </c>
      <c r="W106" s="90">
        <f>VLOOKUP(K106,SJMS_normativy!$A$3:$B$334,2,0)/0.6</f>
        <v>0</v>
      </c>
      <c r="X106" s="17">
        <f>IF(L106=0,0,VLOOKUP(SUM(L106+M106),SJZS_normativy!$A$4:$C$1075,2,0))/0.6</f>
        <v>0</v>
      </c>
      <c r="Y106" s="91">
        <f>IF(M106=0,0,VLOOKUP(SUM(L106+M106),SJZS_normativy!$A$4:$C$1075,2,0))/0.6</f>
        <v>0</v>
      </c>
      <c r="Z106" s="90">
        <f>VLOOKUP(N106,SJMS_normativy!$A$3:$B$334,2,0)/0.4</f>
        <v>83.934269999999998</v>
      </c>
      <c r="AA106" s="17">
        <f>IF(O106=0,0,VLOOKUP(SUM(O106+P106),SJZS_normativy!$A$4:$C$1075,2,0))/0.4</f>
        <v>0</v>
      </c>
      <c r="AB106" s="91">
        <f>IF(P106=0,0,VLOOKUP(SUM(O106+P106),SJZS_normativy!$A$4:$C$1075,2,0))/0.4</f>
        <v>0</v>
      </c>
      <c r="AC106" s="94">
        <f>SJMS_normativy!$I$5</f>
        <v>58</v>
      </c>
      <c r="AD106" s="44">
        <f>SJZS_normativy!$I$5</f>
        <v>58</v>
      </c>
      <c r="AE106" s="95">
        <f>SJZS_normativy!$I$5</f>
        <v>58</v>
      </c>
      <c r="AF106" s="94">
        <f>SJMS_normativy!$J$5</f>
        <v>38</v>
      </c>
      <c r="AG106" s="44">
        <f>SJZS_normativy!$J$5</f>
        <v>38</v>
      </c>
      <c r="AH106" s="95">
        <f>SJZS_normativy!$J$5</f>
        <v>38</v>
      </c>
      <c r="AI106" s="94">
        <f>SJMS_normativy!$K$5</f>
        <v>38</v>
      </c>
      <c r="AJ106" s="44">
        <f>SJZS_normativy!$K$5</f>
        <v>38</v>
      </c>
      <c r="AK106" s="95">
        <f>SJZS_normativy!$K$5</f>
        <v>38</v>
      </c>
      <c r="AM106" s="31"/>
      <c r="AN106" s="31"/>
      <c r="AO106" s="31"/>
      <c r="AP106" s="31"/>
      <c r="AQ106" s="31"/>
      <c r="AR106" s="31"/>
    </row>
    <row r="107" spans="1:44" ht="20.100000000000001" customHeight="1" thickBot="1" x14ac:dyDescent="0.25">
      <c r="A107" s="403"/>
      <c r="B107" s="189"/>
      <c r="C107" s="403"/>
      <c r="D107" s="247" t="s">
        <v>43</v>
      </c>
      <c r="E107" s="231"/>
      <c r="F107" s="232"/>
      <c r="G107" s="324"/>
      <c r="H107" s="558">
        <f t="shared" ref="H107:S107" si="21">SUM(H6:H106)</f>
        <v>3951</v>
      </c>
      <c r="I107" s="559">
        <f t="shared" si="21"/>
        <v>8816</v>
      </c>
      <c r="J107" s="561">
        <f t="shared" si="21"/>
        <v>129</v>
      </c>
      <c r="K107" s="558">
        <f t="shared" si="21"/>
        <v>402</v>
      </c>
      <c r="L107" s="559">
        <f t="shared" si="21"/>
        <v>148</v>
      </c>
      <c r="M107" s="561">
        <f t="shared" si="21"/>
        <v>0</v>
      </c>
      <c r="N107" s="558">
        <f t="shared" si="21"/>
        <v>622</v>
      </c>
      <c r="O107" s="559">
        <f t="shared" si="21"/>
        <v>2234</v>
      </c>
      <c r="P107" s="561">
        <f t="shared" si="21"/>
        <v>77</v>
      </c>
      <c r="Q107" s="558">
        <f t="shared" si="21"/>
        <v>4975</v>
      </c>
      <c r="R107" s="559">
        <f t="shared" si="21"/>
        <v>11198</v>
      </c>
      <c r="S107" s="560">
        <f t="shared" si="21"/>
        <v>206</v>
      </c>
      <c r="T107" s="562" t="s">
        <v>312</v>
      </c>
      <c r="U107" s="139" t="s">
        <v>312</v>
      </c>
      <c r="V107" s="140" t="s">
        <v>312</v>
      </c>
      <c r="W107" s="138" t="s">
        <v>312</v>
      </c>
      <c r="X107" s="139" t="s">
        <v>312</v>
      </c>
      <c r="Y107" s="140" t="s">
        <v>312</v>
      </c>
      <c r="Z107" s="138" t="s">
        <v>312</v>
      </c>
      <c r="AA107" s="139" t="s">
        <v>312</v>
      </c>
      <c r="AB107" s="140" t="s">
        <v>312</v>
      </c>
      <c r="AC107" s="138" t="s">
        <v>312</v>
      </c>
      <c r="AD107" s="139" t="s">
        <v>312</v>
      </c>
      <c r="AE107" s="140" t="s">
        <v>312</v>
      </c>
      <c r="AF107" s="141" t="s">
        <v>312</v>
      </c>
      <c r="AG107" s="142" t="s">
        <v>312</v>
      </c>
      <c r="AH107" s="563" t="s">
        <v>312</v>
      </c>
      <c r="AI107" s="564" t="s">
        <v>312</v>
      </c>
      <c r="AJ107" s="565" t="s">
        <v>312</v>
      </c>
      <c r="AK107" s="143" t="s">
        <v>312</v>
      </c>
    </row>
    <row r="108" spans="1:44" ht="20.100000000000001" customHeight="1" x14ac:dyDescent="0.2">
      <c r="K108" s="30"/>
      <c r="N108" s="30"/>
      <c r="O108" s="30"/>
      <c r="P108" s="30"/>
      <c r="Q108" s="30">
        <f>H107+K107+N107</f>
        <v>4975</v>
      </c>
      <c r="R108" s="30">
        <f>I107+L107+O107</f>
        <v>11198</v>
      </c>
      <c r="S108" s="30">
        <f>J107+M107+P107</f>
        <v>206</v>
      </c>
    </row>
    <row r="109" spans="1:44" ht="20.100000000000001" customHeight="1" x14ac:dyDescent="0.2">
      <c r="I109" s="30"/>
      <c r="P109" s="30"/>
    </row>
    <row r="110" spans="1:44" ht="20.100000000000001" customHeight="1" x14ac:dyDescent="0.2">
      <c r="I110" s="30"/>
      <c r="J110" s="30"/>
      <c r="K110" s="30"/>
      <c r="L110" s="30"/>
      <c r="M110" s="30"/>
      <c r="N110" s="30"/>
      <c r="O110" s="30"/>
      <c r="P110" s="30"/>
      <c r="Q110" s="30"/>
    </row>
    <row r="111" spans="1:44" ht="20.100000000000001" customHeight="1" x14ac:dyDescent="0.2">
      <c r="H111" s="30"/>
      <c r="I111" s="30"/>
      <c r="J111" s="30"/>
      <c r="K111" s="30"/>
      <c r="L111" s="30"/>
      <c r="M111" s="30"/>
      <c r="N111" s="30"/>
      <c r="O111" s="30"/>
      <c r="P111" s="30"/>
    </row>
    <row r="112" spans="1:44" ht="24.75" customHeight="1" x14ac:dyDescent="0.2">
      <c r="I112" s="30"/>
      <c r="J112" s="30"/>
      <c r="K112" s="30"/>
      <c r="L112" s="30"/>
      <c r="M112" s="30"/>
      <c r="N112" s="30"/>
      <c r="O112" s="30"/>
    </row>
  </sheetData>
  <sortState xmlns:xlrd2="http://schemas.microsoft.com/office/spreadsheetml/2017/richdata2" ref="A6:AR105">
    <sortCondition ref="A6:A105"/>
  </sortState>
  <mergeCells count="11">
    <mergeCell ref="AI4:AK4"/>
    <mergeCell ref="Q4:S4"/>
    <mergeCell ref="H3:S3"/>
    <mergeCell ref="Z4:AB4"/>
    <mergeCell ref="W4:Y4"/>
    <mergeCell ref="AC4:AE4"/>
    <mergeCell ref="AF4:AH4"/>
    <mergeCell ref="H4:J4"/>
    <mergeCell ref="T4:V4"/>
    <mergeCell ref="K4:M4"/>
    <mergeCell ref="N4:P4"/>
  </mergeCells>
  <phoneticPr fontId="0" type="noConversion"/>
  <pageMargins left="0.39370078740157483" right="0.39370078740157483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18"/>
  <sheetViews>
    <sheetView workbookViewId="0">
      <pane xSplit="4" ySplit="5" topLeftCell="E11" activePane="bottomRight" state="frozen"/>
      <selection pane="topRight"/>
      <selection pane="bottomLeft"/>
      <selection pane="bottomRight" activeCell="H20" sqref="H20"/>
    </sheetView>
  </sheetViews>
  <sheetFormatPr defaultColWidth="11.28515625" defaultRowHeight="18" customHeight="1" x14ac:dyDescent="0.2"/>
  <cols>
    <col min="1" max="1" width="5.85546875" style="1" customWidth="1"/>
    <col min="2" max="2" width="33.140625" style="1" customWidth="1"/>
    <col min="3" max="3" width="4.42578125" style="1" bestFit="1" customWidth="1"/>
    <col min="4" max="4" width="33.140625" style="1" customWidth="1"/>
    <col min="5" max="5" width="8.7109375" style="1" customWidth="1"/>
    <col min="6" max="11" width="8.7109375" style="30" customWidth="1"/>
    <col min="12" max="14" width="8.7109375" style="1" customWidth="1"/>
    <col min="15" max="17" width="9.28515625" style="1" customWidth="1"/>
    <col min="18" max="18" width="11.28515625" style="1" customWidth="1"/>
    <col min="19" max="19" width="4.140625" style="1" customWidth="1"/>
    <col min="20" max="16384" width="11.28515625" style="1"/>
  </cols>
  <sheetData>
    <row r="1" spans="1:19" ht="24.95" customHeight="1" x14ac:dyDescent="0.3">
      <c r="A1" s="22" t="s">
        <v>615</v>
      </c>
      <c r="B1" s="22"/>
      <c r="C1" s="22"/>
    </row>
    <row r="2" spans="1:19" ht="24.95" customHeight="1" x14ac:dyDescent="0.3">
      <c r="A2" s="71" t="s">
        <v>284</v>
      </c>
      <c r="B2" s="71"/>
      <c r="C2" s="24"/>
    </row>
    <row r="3" spans="1:19" ht="27" customHeight="1" thickBot="1" x14ac:dyDescent="0.25">
      <c r="B3" s="25"/>
      <c r="C3" s="26"/>
    </row>
    <row r="4" spans="1:19" ht="24" thickBot="1" x14ac:dyDescent="0.3">
      <c r="A4" s="23" t="s">
        <v>285</v>
      </c>
      <c r="C4" s="26"/>
      <c r="D4" s="200" t="s">
        <v>377</v>
      </c>
      <c r="E4" s="67"/>
      <c r="F4" s="765" t="s">
        <v>293</v>
      </c>
      <c r="G4" s="764"/>
      <c r="H4" s="766"/>
      <c r="I4" s="765" t="s">
        <v>294</v>
      </c>
      <c r="J4" s="764"/>
      <c r="K4" s="766"/>
      <c r="L4" s="765" t="s">
        <v>295</v>
      </c>
      <c r="M4" s="764"/>
      <c r="N4" s="766"/>
      <c r="O4" s="765" t="s">
        <v>271</v>
      </c>
      <c r="P4" s="764"/>
      <c r="Q4" s="764"/>
      <c r="R4" s="766"/>
      <c r="S4" s="30"/>
    </row>
    <row r="5" spans="1:19" ht="49.5" customHeight="1" thickBot="1" x14ac:dyDescent="0.25">
      <c r="A5" s="167" t="s">
        <v>313</v>
      </c>
      <c r="B5" s="447" t="s">
        <v>594</v>
      </c>
      <c r="C5" s="36" t="s">
        <v>0</v>
      </c>
      <c r="D5" s="315" t="s">
        <v>1</v>
      </c>
      <c r="E5" s="82" t="s">
        <v>286</v>
      </c>
      <c r="F5" s="107" t="s">
        <v>296</v>
      </c>
      <c r="G5" s="78" t="s">
        <v>297</v>
      </c>
      <c r="H5" s="108" t="s">
        <v>298</v>
      </c>
      <c r="I5" s="107" t="s">
        <v>299</v>
      </c>
      <c r="J5" s="78" t="s">
        <v>300</v>
      </c>
      <c r="K5" s="108" t="s">
        <v>301</v>
      </c>
      <c r="L5" s="107" t="s">
        <v>302</v>
      </c>
      <c r="M5" s="78" t="s">
        <v>303</v>
      </c>
      <c r="N5" s="108" t="s">
        <v>304</v>
      </c>
      <c r="O5" s="107" t="s">
        <v>263</v>
      </c>
      <c r="P5" s="78" t="s">
        <v>270</v>
      </c>
      <c r="Q5" s="108" t="s">
        <v>269</v>
      </c>
      <c r="R5" s="155" t="s">
        <v>262</v>
      </c>
    </row>
    <row r="6" spans="1:19" ht="20.100000000000001" customHeight="1" x14ac:dyDescent="0.2">
      <c r="A6" s="316">
        <f>JN_stat!C6</f>
        <v>3470</v>
      </c>
      <c r="B6" s="33" t="str">
        <f>JN_stat!D6</f>
        <v>MŠ Jablonec n. N., 28.října 16/1858</v>
      </c>
      <c r="C6" s="33">
        <f>JN_stat!E6</f>
        <v>3141</v>
      </c>
      <c r="D6" s="60" t="str">
        <f>JN_stat!F6</f>
        <v>MŠ Jablonec n. N., 28.října 16/1858</v>
      </c>
      <c r="E6" s="317">
        <f>SJMS_normativy!$F$5</f>
        <v>26460</v>
      </c>
      <c r="F6" s="105">
        <f>IF(JN_stat!H6=0,0,(12*1.358*(1/JN_stat!T6*JN_rozp!$E6)+JN_stat!AC6))</f>
        <v>12335.813939900261</v>
      </c>
      <c r="G6" s="29">
        <f>IF(JN_stat!I6=0,0,(12*1.358*(1/JN_stat!U6*JN_rozp!$E6)+JN_stat!AD6))</f>
        <v>0</v>
      </c>
      <c r="H6" s="106">
        <f>IF(JN_stat!J6=0,0,(12*1.358*(1/JN_stat!V6*JN_rozp!$E6)+JN_stat!AE6))</f>
        <v>0</v>
      </c>
      <c r="I6" s="105">
        <f>IF(JN_stat!K6=0,0,(12*1.358*(1/JN_stat!W6*JN_rozp!$E6)+JN_stat!AF6))</f>
        <v>0</v>
      </c>
      <c r="J6" s="29">
        <f>IF(JN_stat!L6=0,0,(12*1.358*(1/JN_stat!X6*JN_rozp!$E6)+JN_stat!AG6))</f>
        <v>0</v>
      </c>
      <c r="K6" s="106">
        <f>IF(JN_stat!M6=0,0,(12*1.358*(1/JN_stat!Y6*JN_rozp!$E6)+JN_stat!AH6))</f>
        <v>0</v>
      </c>
      <c r="L6" s="105">
        <f>IF(JN_stat!N6=0,0,(12*1.358*(1/JN_stat!Z6*JN_rozp!$E6)+JN_stat!AI6))</f>
        <v>0</v>
      </c>
      <c r="M6" s="29">
        <f>IF(JN_stat!O6=0,0,(12*1.358*(1/JN_stat!AA6*JN_rozp!$E6)+JN_stat!AJ6))</f>
        <v>0</v>
      </c>
      <c r="N6" s="106">
        <f>IF(JN_stat!P6=0,0,(12*1.358*(1/JN_stat!AB6*JN_rozp!$E6)+JN_stat!AK6))</f>
        <v>0</v>
      </c>
      <c r="O6" s="105">
        <f>F6*JN_stat!H6+I6*JN_stat!K6+L6*JN_stat!N6</f>
        <v>863506.97579301824</v>
      </c>
      <c r="P6" s="29">
        <f>G6*JN_stat!I6+J6*JN_stat!L6+M6*JN_stat!O6</f>
        <v>0</v>
      </c>
      <c r="Q6" s="106">
        <f>H6*JN_stat!J6+K6*JN_stat!M6+N6*JN_stat!P6</f>
        <v>0</v>
      </c>
      <c r="R6" s="173">
        <f>SUM(O6:Q6)</f>
        <v>863506.97579301824</v>
      </c>
    </row>
    <row r="7" spans="1:19" ht="20.100000000000001" customHeight="1" x14ac:dyDescent="0.2">
      <c r="A7" s="316">
        <f>JN_stat!C7</f>
        <v>3469</v>
      </c>
      <c r="B7" s="33" t="str">
        <f>JN_stat!D7</f>
        <v xml:space="preserve">MŠ Jablonec n. N., Arbesova 50/3779 </v>
      </c>
      <c r="C7" s="33">
        <f>JN_stat!E7</f>
        <v>3141</v>
      </c>
      <c r="D7" s="60" t="str">
        <f>JN_stat!F7</f>
        <v xml:space="preserve">MŠ Jablonec n. N., Arbesova 50/3779 </v>
      </c>
      <c r="E7" s="317">
        <f>SJMS_normativy!$F$5</f>
        <v>26460</v>
      </c>
      <c r="F7" s="105">
        <f>IF(JN_stat!H7=0,0,(12*1.358*(1/JN_stat!T7*JN_rozp!$E7)+JN_stat!AC7))</f>
        <v>11683.546211092265</v>
      </c>
      <c r="G7" s="29">
        <f>IF(JN_stat!I7=0,0,(12*1.358*(1/JN_stat!U7*JN_rozp!$E7)+JN_stat!AD7))</f>
        <v>0</v>
      </c>
      <c r="H7" s="106">
        <f>IF(JN_stat!J7=0,0,(12*1.358*(1/JN_stat!V7*JN_rozp!$E7)+JN_stat!AE7))</f>
        <v>0</v>
      </c>
      <c r="I7" s="105">
        <f>IF(JN_stat!K7=0,0,(12*1.358*(1/JN_stat!W7*JN_rozp!$E7)+JN_stat!AF7))</f>
        <v>0</v>
      </c>
      <c r="J7" s="29">
        <f>IF(JN_stat!L7=0,0,(12*1.358*(1/JN_stat!X7*JN_rozp!$E7)+JN_stat!AG7))</f>
        <v>0</v>
      </c>
      <c r="K7" s="106">
        <f>IF(JN_stat!M7=0,0,(12*1.358*(1/JN_stat!Y7*JN_rozp!$E7)+JN_stat!AH7))</f>
        <v>0</v>
      </c>
      <c r="L7" s="105">
        <f>IF(JN_stat!N7=0,0,(12*1.358*(1/JN_stat!Z7*JN_rozp!$E7)+JN_stat!AI7))</f>
        <v>0</v>
      </c>
      <c r="M7" s="29">
        <f>IF(JN_stat!O7=0,0,(12*1.358*(1/JN_stat!AA7*JN_rozp!$E7)+JN_stat!AJ7))</f>
        <v>0</v>
      </c>
      <c r="N7" s="106">
        <f>IF(JN_stat!P7=0,0,(12*1.358*(1/JN_stat!AB7*JN_rozp!$E7)+JN_stat!AK7))</f>
        <v>0</v>
      </c>
      <c r="O7" s="105">
        <f>F7*JN_stat!H7+I7*JN_stat!K7+L7*JN_stat!N7</f>
        <v>969734.33552065806</v>
      </c>
      <c r="P7" s="29">
        <f>G7*JN_stat!I7+J7*JN_stat!L7+M7*JN_stat!O7</f>
        <v>0</v>
      </c>
      <c r="Q7" s="106">
        <f>H7*JN_stat!J7+K7*JN_stat!M7+N7*JN_stat!P7</f>
        <v>0</v>
      </c>
      <c r="R7" s="173">
        <f t="shared" ref="R7:R47" si="0">SUM(O7:Q7)</f>
        <v>969734.33552065806</v>
      </c>
    </row>
    <row r="8" spans="1:19" ht="20.100000000000001" customHeight="1" x14ac:dyDescent="0.2">
      <c r="A8" s="316">
        <f>JN_stat!C8</f>
        <v>3462</v>
      </c>
      <c r="B8" s="33" t="str">
        <f>JN_stat!D8</f>
        <v>MŠ Jablonec n. N., Čs. armády 37</v>
      </c>
      <c r="C8" s="33">
        <f>JN_stat!E8</f>
        <v>3141</v>
      </c>
      <c r="D8" s="60" t="str">
        <f>JN_stat!F8</f>
        <v>MŠ Jablonec n. N., Čs. armády 37</v>
      </c>
      <c r="E8" s="317">
        <f>SJMS_normativy!$F$5</f>
        <v>26460</v>
      </c>
      <c r="F8" s="105">
        <f>IF(JN_stat!H8=0,0,(12*1.358*(1/JN_stat!T8*JN_rozp!$E8)+JN_stat!AC8))</f>
        <v>12512.699539352599</v>
      </c>
      <c r="G8" s="29">
        <f>IF(JN_stat!I8=0,0,(12*1.358*(1/JN_stat!U8*JN_rozp!$E8)+JN_stat!AD8))</f>
        <v>0</v>
      </c>
      <c r="H8" s="106">
        <f>IF(JN_stat!J8=0,0,(12*1.358*(1/JN_stat!V8*JN_rozp!$E8)+JN_stat!AE8))</f>
        <v>0</v>
      </c>
      <c r="I8" s="105">
        <f>IF(JN_stat!K8=0,0,(12*1.358*(1/JN_stat!W8*JN_rozp!$E8)+JN_stat!AF8))</f>
        <v>0</v>
      </c>
      <c r="J8" s="29">
        <f>IF(JN_stat!L8=0,0,(12*1.358*(1/JN_stat!X8*JN_rozp!$E8)+JN_stat!AG8))</f>
        <v>0</v>
      </c>
      <c r="K8" s="106">
        <f>IF(JN_stat!M8=0,0,(12*1.358*(1/JN_stat!Y8*JN_rozp!$E8)+JN_stat!AH8))</f>
        <v>0</v>
      </c>
      <c r="L8" s="105">
        <f>IF(JN_stat!N8=0,0,(12*1.358*(1/JN_stat!Z8*JN_rozp!$E8)+JN_stat!AI8))</f>
        <v>0</v>
      </c>
      <c r="M8" s="29">
        <f>IF(JN_stat!O8=0,0,(12*1.358*(1/JN_stat!AA8*JN_rozp!$E8)+JN_stat!AJ8))</f>
        <v>0</v>
      </c>
      <c r="N8" s="106">
        <f>IF(JN_stat!P8=0,0,(12*1.358*(1/JN_stat!AB8*JN_rozp!$E8)+JN_stat!AK8))</f>
        <v>0</v>
      </c>
      <c r="O8" s="105">
        <f>F8*JN_stat!H8+I8*JN_stat!K8+L8*JN_stat!N8</f>
        <v>838350.86913662415</v>
      </c>
      <c r="P8" s="29">
        <f>G8*JN_stat!I8+J8*JN_stat!L8+M8*JN_stat!O8</f>
        <v>0</v>
      </c>
      <c r="Q8" s="106">
        <f>H8*JN_stat!J8+K8*JN_stat!M8+N8*JN_stat!P8</f>
        <v>0</v>
      </c>
      <c r="R8" s="173">
        <f t="shared" si="0"/>
        <v>838350.86913662415</v>
      </c>
    </row>
    <row r="9" spans="1:19" ht="20.100000000000001" customHeight="1" x14ac:dyDescent="0.2">
      <c r="A9" s="316">
        <f>JN_stat!C9</f>
        <v>3464</v>
      </c>
      <c r="B9" s="33" t="str">
        <f>JN_stat!D9</f>
        <v xml:space="preserve">MŠ Jablonec n. N., Dolní 3969 </v>
      </c>
      <c r="C9" s="33">
        <f>JN_stat!E9</f>
        <v>3141</v>
      </c>
      <c r="D9" s="60" t="str">
        <f>JN_stat!F9</f>
        <v>MŠ Jablonec n. N., Dolní 3969</v>
      </c>
      <c r="E9" s="317">
        <f>SJMS_normativy!$F$5</f>
        <v>26460</v>
      </c>
      <c r="F9" s="105">
        <f>IF(JN_stat!H9=0,0,(12*1.358*(1/JN_stat!T9*JN_rozp!$E9)+JN_stat!AC9))</f>
        <v>11475.682519951652</v>
      </c>
      <c r="G9" s="29">
        <f>IF(JN_stat!I9=0,0,(12*1.358*(1/JN_stat!U9*JN_rozp!$E9)+JN_stat!AD9))</f>
        <v>0</v>
      </c>
      <c r="H9" s="106">
        <f>IF(JN_stat!J9=0,0,(12*1.358*(1/JN_stat!V9*JN_rozp!$E9)+JN_stat!AE9))</f>
        <v>0</v>
      </c>
      <c r="I9" s="105">
        <f>IF(JN_stat!K9=0,0,(12*1.358*(1/JN_stat!W9*JN_rozp!$E9)+JN_stat!AF9))</f>
        <v>0</v>
      </c>
      <c r="J9" s="29">
        <f>IF(JN_stat!L9=0,0,(12*1.358*(1/JN_stat!X9*JN_rozp!$E9)+JN_stat!AG9))</f>
        <v>0</v>
      </c>
      <c r="K9" s="106">
        <f>IF(JN_stat!M9=0,0,(12*1.358*(1/JN_stat!Y9*JN_rozp!$E9)+JN_stat!AH9))</f>
        <v>0</v>
      </c>
      <c r="L9" s="105">
        <f>IF(JN_stat!N9=0,0,(12*1.358*(1/JN_stat!Z9*JN_rozp!$E9)+JN_stat!AI9))</f>
        <v>0</v>
      </c>
      <c r="M9" s="29">
        <f>IF(JN_stat!O9=0,0,(12*1.358*(1/JN_stat!AA9*JN_rozp!$E9)+JN_stat!AJ9))</f>
        <v>0</v>
      </c>
      <c r="N9" s="106">
        <f>IF(JN_stat!P9=0,0,(12*1.358*(1/JN_stat!AB9*JN_rozp!$E9)+JN_stat!AK9))</f>
        <v>0</v>
      </c>
      <c r="O9" s="105">
        <f>F9*JN_stat!H9+I9*JN_stat!K9+L9*JN_stat!N9</f>
        <v>1009860.0617557453</v>
      </c>
      <c r="P9" s="29">
        <f>G9*JN_stat!I9+J9*JN_stat!L9+M9*JN_stat!O9</f>
        <v>0</v>
      </c>
      <c r="Q9" s="106">
        <f>H9*JN_stat!J9+K9*JN_stat!M9+N9*JN_stat!P9</f>
        <v>0</v>
      </c>
      <c r="R9" s="173">
        <f t="shared" si="0"/>
        <v>1009860.0617557453</v>
      </c>
    </row>
    <row r="10" spans="1:19" ht="20.100000000000001" customHeight="1" x14ac:dyDescent="0.2">
      <c r="A10" s="316">
        <f>JN_stat!C10</f>
        <v>3453</v>
      </c>
      <c r="B10" s="33" t="str">
        <f>JN_stat!D10</f>
        <v>MŠ Jablonec n. N., Havlíčkova 4/130</v>
      </c>
      <c r="C10" s="33">
        <f>JN_stat!E10</f>
        <v>3141</v>
      </c>
      <c r="D10" s="60" t="str">
        <f>JN_stat!F10</f>
        <v>MŠ Jablonec n. N., Havlíčkova 4</v>
      </c>
      <c r="E10" s="317">
        <f>SJMS_normativy!$F$5</f>
        <v>26460</v>
      </c>
      <c r="F10" s="105">
        <f>IF(JN_stat!H10=0,0,(12*1.358*(1/JN_stat!T10*JN_rozp!$E10)+JN_stat!AC10))</f>
        <v>12335.813939900261</v>
      </c>
      <c r="G10" s="29">
        <f>IF(JN_stat!I10=0,0,(12*1.358*(1/JN_stat!U10*JN_rozp!$E10)+JN_stat!AD10))</f>
        <v>0</v>
      </c>
      <c r="H10" s="106">
        <f>IF(JN_stat!J10=0,0,(12*1.358*(1/JN_stat!V10*JN_rozp!$E10)+JN_stat!AE10))</f>
        <v>0</v>
      </c>
      <c r="I10" s="105">
        <f>IF(JN_stat!K10=0,0,(12*1.358*(1/JN_stat!W10*JN_rozp!$E10)+JN_stat!AF10))</f>
        <v>0</v>
      </c>
      <c r="J10" s="29">
        <f>IF(JN_stat!L10=0,0,(12*1.358*(1/JN_stat!X10*JN_rozp!$E10)+JN_stat!AG10))</f>
        <v>0</v>
      </c>
      <c r="K10" s="106">
        <f>IF(JN_stat!M10=0,0,(12*1.358*(1/JN_stat!Y10*JN_rozp!$E10)+JN_stat!AH10))</f>
        <v>0</v>
      </c>
      <c r="L10" s="105">
        <f>IF(JN_stat!N10=0,0,(12*1.358*(1/JN_stat!Z10*JN_rozp!$E10)+JN_stat!AI10))</f>
        <v>0</v>
      </c>
      <c r="M10" s="29">
        <f>IF(JN_stat!O10=0,0,(12*1.358*(1/JN_stat!AA10*JN_rozp!$E10)+JN_stat!AJ10))</f>
        <v>0</v>
      </c>
      <c r="N10" s="106">
        <f>IF(JN_stat!P10=0,0,(12*1.358*(1/JN_stat!AB10*JN_rozp!$E10)+JN_stat!AK10))</f>
        <v>0</v>
      </c>
      <c r="O10" s="105">
        <f>F10*JN_stat!H10+I10*JN_stat!K10+L10*JN_stat!N10</f>
        <v>863506.97579301824</v>
      </c>
      <c r="P10" s="29">
        <f>G10*JN_stat!I10+J10*JN_stat!L10+M10*JN_stat!O10</f>
        <v>0</v>
      </c>
      <c r="Q10" s="106">
        <f>H10*JN_stat!J10+K10*JN_stat!M10+N10*JN_stat!P10</f>
        <v>0</v>
      </c>
      <c r="R10" s="173">
        <f t="shared" si="0"/>
        <v>863506.97579301824</v>
      </c>
    </row>
    <row r="11" spans="1:19" ht="20.100000000000001" customHeight="1" x14ac:dyDescent="0.2">
      <c r="A11" s="316">
        <f>JN_stat!C11</f>
        <v>3471</v>
      </c>
      <c r="B11" s="33" t="str">
        <f>JN_stat!D11</f>
        <v>MŠ Jablonec n. N., Hřbitovní 10/3677</v>
      </c>
      <c r="C11" s="33">
        <f>JN_stat!E11</f>
        <v>3141</v>
      </c>
      <c r="D11" s="60" t="str">
        <f>JN_stat!F11</f>
        <v>MŠ Jablonec n. N., Hřbitovní 10/3677</v>
      </c>
      <c r="E11" s="317">
        <f>SJMS_normativy!$F$5</f>
        <v>26460</v>
      </c>
      <c r="F11" s="105">
        <f>IF(JN_stat!H11=0,0,(12*1.358*(1/JN_stat!T11*JN_rozp!$E11)+JN_stat!AC11))</f>
        <v>11120.428017226914</v>
      </c>
      <c r="G11" s="29">
        <f>IF(JN_stat!I11=0,0,(12*1.358*(1/JN_stat!U11*JN_rozp!$E11)+JN_stat!AD11))</f>
        <v>0</v>
      </c>
      <c r="H11" s="106">
        <f>IF(JN_stat!J11=0,0,(12*1.358*(1/JN_stat!V11*JN_rozp!$E11)+JN_stat!AE11))</f>
        <v>0</v>
      </c>
      <c r="I11" s="105">
        <f>IF(JN_stat!K11=0,0,(12*1.358*(1/JN_stat!W11*JN_rozp!$E11)+JN_stat!AF11))</f>
        <v>0</v>
      </c>
      <c r="J11" s="29">
        <f>IF(JN_stat!L11=0,0,(12*1.358*(1/JN_stat!X11*JN_rozp!$E11)+JN_stat!AG11))</f>
        <v>0</v>
      </c>
      <c r="K11" s="106">
        <f>IF(JN_stat!M11=0,0,(12*1.358*(1/JN_stat!Y11*JN_rozp!$E11)+JN_stat!AH11))</f>
        <v>0</v>
      </c>
      <c r="L11" s="105">
        <f>IF(JN_stat!N11=0,0,(12*1.358*(1/JN_stat!Z11*JN_rozp!$E11)+JN_stat!AI11))</f>
        <v>0</v>
      </c>
      <c r="M11" s="29">
        <f>IF(JN_stat!O11=0,0,(12*1.358*(1/JN_stat!AA11*JN_rozp!$E11)+JN_stat!AJ11))</f>
        <v>0</v>
      </c>
      <c r="N11" s="106">
        <f>IF(JN_stat!P11=0,0,(12*1.358*(1/JN_stat!AB11*JN_rozp!$E11)+JN_stat!AK11))</f>
        <v>0</v>
      </c>
      <c r="O11" s="105">
        <f>F11*JN_stat!H11+I11*JN_stat!K11+L11*JN_stat!N11</f>
        <v>1089801.9456882374</v>
      </c>
      <c r="P11" s="29">
        <f>G11*JN_stat!I11+J11*JN_stat!L11+M11*JN_stat!O11</f>
        <v>0</v>
      </c>
      <c r="Q11" s="106">
        <f>H11*JN_stat!J11+K11*JN_stat!M11+N11*JN_stat!P11</f>
        <v>0</v>
      </c>
      <c r="R11" s="173">
        <f t="shared" si="0"/>
        <v>1089801.9456882374</v>
      </c>
    </row>
    <row r="12" spans="1:19" ht="20.100000000000001" customHeight="1" x14ac:dyDescent="0.2">
      <c r="A12" s="316">
        <f>JN_stat!C12</f>
        <v>3472</v>
      </c>
      <c r="B12" s="33" t="str">
        <f>JN_stat!D12</f>
        <v>MŠ Jablonec n. N., Husova 3/1444</v>
      </c>
      <c r="C12" s="33">
        <f>JN_stat!E12</f>
        <v>3141</v>
      </c>
      <c r="D12" s="60" t="str">
        <f>JN_stat!F12</f>
        <v>MŠ Jablonec n. N., Husova 3/1444</v>
      </c>
      <c r="E12" s="317">
        <f>SJMS_normativy!$F$5</f>
        <v>26460</v>
      </c>
      <c r="F12" s="105">
        <f>IF(JN_stat!H12=0,0,(12*1.358*(1/JN_stat!T12*JN_rozp!$E12)+JN_stat!AC12))</f>
        <v>13341.603939313283</v>
      </c>
      <c r="G12" s="29">
        <f>IF(JN_stat!I12=0,0,(12*1.358*(1/JN_stat!U12*JN_rozp!$E12)+JN_stat!AD12))</f>
        <v>0</v>
      </c>
      <c r="H12" s="106">
        <f>IF(JN_stat!J12=0,0,(12*1.358*(1/JN_stat!V12*JN_rozp!$E12)+JN_stat!AE12))</f>
        <v>0</v>
      </c>
      <c r="I12" s="105">
        <f>IF(JN_stat!K12=0,0,(12*1.358*(1/JN_stat!W12*JN_rozp!$E12)+JN_stat!AF12))</f>
        <v>0</v>
      </c>
      <c r="J12" s="29">
        <f>IF(JN_stat!L12=0,0,(12*1.358*(1/JN_stat!X12*JN_rozp!$E12)+JN_stat!AG12))</f>
        <v>0</v>
      </c>
      <c r="K12" s="106">
        <f>IF(JN_stat!M12=0,0,(12*1.358*(1/JN_stat!Y12*JN_rozp!$E12)+JN_stat!AH12))</f>
        <v>0</v>
      </c>
      <c r="L12" s="105">
        <f>IF(JN_stat!N12=0,0,(12*1.358*(1/JN_stat!Z12*JN_rozp!$E12)+JN_stat!AI12))</f>
        <v>0</v>
      </c>
      <c r="M12" s="29">
        <f>IF(JN_stat!O12=0,0,(12*1.358*(1/JN_stat!AA12*JN_rozp!$E12)+JN_stat!AJ12))</f>
        <v>0</v>
      </c>
      <c r="N12" s="106">
        <f>IF(JN_stat!P12=0,0,(12*1.358*(1/JN_stat!AB12*JN_rozp!$E12)+JN_stat!AK12))</f>
        <v>0</v>
      </c>
      <c r="O12" s="105">
        <f>F12*JN_stat!H12+I12*JN_stat!K12+L12*JN_stat!N12</f>
        <v>733788.21666223055</v>
      </c>
      <c r="P12" s="29">
        <f>G12*JN_stat!I12+J12*JN_stat!L12+M12*JN_stat!O12</f>
        <v>0</v>
      </c>
      <c r="Q12" s="106">
        <f>H12*JN_stat!J12+K12*JN_stat!M12+N12*JN_stat!P12</f>
        <v>0</v>
      </c>
      <c r="R12" s="173">
        <f t="shared" si="0"/>
        <v>733788.21666223055</v>
      </c>
    </row>
    <row r="13" spans="1:19" ht="20.100000000000001" customHeight="1" x14ac:dyDescent="0.2">
      <c r="A13" s="316">
        <f>JN_stat!C13</f>
        <v>3467</v>
      </c>
      <c r="B13" s="33" t="str">
        <f>JN_stat!D13</f>
        <v xml:space="preserve">MŠ Jablonec n. N., J. Hory 31/4097 </v>
      </c>
      <c r="C13" s="33">
        <f>JN_stat!E13</f>
        <v>3141</v>
      </c>
      <c r="D13" s="60" t="str">
        <f>JN_stat!F13</f>
        <v xml:space="preserve">MŠ Jablonec n. N., J. Hory 31/4097 </v>
      </c>
      <c r="E13" s="317">
        <f>SJMS_normativy!$F$5</f>
        <v>26460</v>
      </c>
      <c r="F13" s="105">
        <f>IF(JN_stat!H13=0,0,(12*1.358*(1/JN_stat!T13*JN_rozp!$E13)+JN_stat!AC13))</f>
        <v>11475.682519951652</v>
      </c>
      <c r="G13" s="29">
        <f>IF(JN_stat!I13=0,0,(12*1.358*(1/JN_stat!U13*JN_rozp!$E13)+JN_stat!AD13))</f>
        <v>0</v>
      </c>
      <c r="H13" s="106">
        <f>IF(JN_stat!J13=0,0,(12*1.358*(1/JN_stat!V13*JN_rozp!$E13)+JN_stat!AE13))</f>
        <v>0</v>
      </c>
      <c r="I13" s="105">
        <f>IF(JN_stat!K13=0,0,(12*1.358*(1/JN_stat!W13*JN_rozp!$E13)+JN_stat!AF13))</f>
        <v>10644.086902621953</v>
      </c>
      <c r="J13" s="29">
        <f>IF(JN_stat!L13=0,0,(12*1.358*(1/JN_stat!X13*JN_rozp!$E13)+JN_stat!AG13))</f>
        <v>0</v>
      </c>
      <c r="K13" s="106">
        <f>IF(JN_stat!M13=0,0,(12*1.358*(1/JN_stat!Y13*JN_rozp!$E13)+JN_stat!AH13))</f>
        <v>0</v>
      </c>
      <c r="L13" s="105">
        <f>IF(JN_stat!N13=0,0,(12*1.358*(1/JN_stat!Z13*JN_rozp!$E13)+JN_stat!AI13))</f>
        <v>0</v>
      </c>
      <c r="M13" s="29">
        <f>IF(JN_stat!O13=0,0,(12*1.358*(1/JN_stat!AA13*JN_rozp!$E13)+JN_stat!AJ13))</f>
        <v>0</v>
      </c>
      <c r="N13" s="106">
        <f>IF(JN_stat!P13=0,0,(12*1.358*(1/JN_stat!AB13*JN_rozp!$E13)+JN_stat!AK13))</f>
        <v>0</v>
      </c>
      <c r="O13" s="105">
        <f>F13*JN_stat!H13+I13*JN_stat!K13+L13*JN_stat!N13</f>
        <v>1212097.7129055625</v>
      </c>
      <c r="P13" s="29">
        <f>G13*JN_stat!I13+J13*JN_stat!L13+M13*JN_stat!O13</f>
        <v>0</v>
      </c>
      <c r="Q13" s="106">
        <f>H13*JN_stat!J13+K13*JN_stat!M13+N13*JN_stat!P13</f>
        <v>0</v>
      </c>
      <c r="R13" s="173">
        <f t="shared" si="0"/>
        <v>1212097.7129055625</v>
      </c>
    </row>
    <row r="14" spans="1:19" ht="20.100000000000001" customHeight="1" x14ac:dyDescent="0.2">
      <c r="A14" s="316">
        <f>JN_stat!C14</f>
        <v>3467</v>
      </c>
      <c r="B14" s="33" t="str">
        <f>JN_stat!D14</f>
        <v xml:space="preserve">MŠ Jablonec n. N., J. Hory 31/4097 </v>
      </c>
      <c r="C14" s="33">
        <f>JN_stat!E14</f>
        <v>3141</v>
      </c>
      <c r="D14" s="60" t="str">
        <f>JN_stat!F14</f>
        <v>MŠ Jablonec n. N., J. Hory 33/4110 - výdejna</v>
      </c>
      <c r="E14" s="317">
        <f>SJMS_normativy!$F$5</f>
        <v>26460</v>
      </c>
      <c r="F14" s="105">
        <f>IF(JN_stat!H14=0,0,(12*1.358*(1/JN_stat!T14*JN_rozp!$E14)+JN_stat!AC14))</f>
        <v>0</v>
      </c>
      <c r="G14" s="29">
        <f>IF(JN_stat!I14=0,0,(12*1.358*(1/JN_stat!U14*JN_rozp!$E14)+JN_stat!AD14))</f>
        <v>0</v>
      </c>
      <c r="H14" s="106">
        <f>IF(JN_stat!J14=0,0,(12*1.358*(1/JN_stat!V14*JN_rozp!$E14)+JN_stat!AE14))</f>
        <v>0</v>
      </c>
      <c r="I14" s="105">
        <f>IF(JN_stat!K14=0,0,(12*1.358*(1/JN_stat!W14*JN_rozp!$E14)+JN_stat!AF14))</f>
        <v>0</v>
      </c>
      <c r="J14" s="29">
        <f>IF(JN_stat!L14=0,0,(12*1.358*(1/JN_stat!X14*JN_rozp!$E14)+JN_stat!AG14))</f>
        <v>0</v>
      </c>
      <c r="K14" s="106">
        <f>IF(JN_stat!M14=0,0,(12*1.358*(1/JN_stat!Y14*JN_rozp!$E14)+JN_stat!AH14))</f>
        <v>0</v>
      </c>
      <c r="L14" s="105">
        <f>IF(JN_stat!N14=0,0,(12*1.358*(1/JN_stat!Z14*JN_rozp!$E14)+JN_stat!AI14))</f>
        <v>7108.7246017479692</v>
      </c>
      <c r="M14" s="29">
        <f>IF(JN_stat!O14=0,0,(12*1.358*(1/JN_stat!AA14*JN_rozp!$E14)+JN_stat!AJ14))</f>
        <v>0</v>
      </c>
      <c r="N14" s="106">
        <f>IF(JN_stat!P14=0,0,(12*1.358*(1/JN_stat!AB14*JN_rozp!$E14)+JN_stat!AK14))</f>
        <v>0</v>
      </c>
      <c r="O14" s="105">
        <f>F14*JN_stat!H14+I14*JN_stat!K14+L14*JN_stat!N14</f>
        <v>135065.76743321141</v>
      </c>
      <c r="P14" s="29">
        <f>G14*JN_stat!I14+J14*JN_stat!L14+M14*JN_stat!O14</f>
        <v>0</v>
      </c>
      <c r="Q14" s="106">
        <f>H14*JN_stat!J14+K14*JN_stat!M14+N14*JN_stat!P14</f>
        <v>0</v>
      </c>
      <c r="R14" s="173">
        <f t="shared" si="0"/>
        <v>135065.76743321141</v>
      </c>
    </row>
    <row r="15" spans="1:19" ht="20.100000000000001" customHeight="1" x14ac:dyDescent="0.2">
      <c r="A15" s="316">
        <f>JN_stat!C15</f>
        <v>3461</v>
      </c>
      <c r="B15" s="33" t="str">
        <f>JN_stat!D15</f>
        <v>MŠ Jablonec n. N., Jugoslávská 13/1885</v>
      </c>
      <c r="C15" s="33">
        <f>JN_stat!E15</f>
        <v>3141</v>
      </c>
      <c r="D15" s="60" t="str">
        <f>JN_stat!F15</f>
        <v>MŠ Jablonec n. N., Jugoslávská 13/1885</v>
      </c>
      <c r="E15" s="317">
        <f>SJMS_normativy!$F$5</f>
        <v>26460</v>
      </c>
      <c r="F15" s="105">
        <f>IF(JN_stat!H15=0,0,(12*1.358*(1/JN_stat!T15*JN_rozp!$E15)+JN_stat!AC15))</f>
        <v>12574.133391897829</v>
      </c>
      <c r="G15" s="29">
        <f>IF(JN_stat!I15=0,0,(12*1.358*(1/JN_stat!U15*JN_rozp!$E15)+JN_stat!AD15))</f>
        <v>0</v>
      </c>
      <c r="H15" s="106">
        <f>IF(JN_stat!J15=0,0,(12*1.358*(1/JN_stat!V15*JN_rozp!$E15)+JN_stat!AE15))</f>
        <v>0</v>
      </c>
      <c r="I15" s="105">
        <f>IF(JN_stat!K15=0,0,(12*1.358*(1/JN_stat!W15*JN_rozp!$E15)+JN_stat!AF15))</f>
        <v>0</v>
      </c>
      <c r="J15" s="29">
        <f>IF(JN_stat!L15=0,0,(12*1.358*(1/JN_stat!X15*JN_rozp!$E15)+JN_stat!AG15))</f>
        <v>0</v>
      </c>
      <c r="K15" s="106">
        <f>IF(JN_stat!M15=0,0,(12*1.358*(1/JN_stat!Y15*JN_rozp!$E15)+JN_stat!AH15))</f>
        <v>0</v>
      </c>
      <c r="L15" s="105">
        <f>IF(JN_stat!N15=0,0,(12*1.358*(1/JN_stat!Z15*JN_rozp!$E15)+JN_stat!AI15))</f>
        <v>0</v>
      </c>
      <c r="M15" s="29">
        <f>IF(JN_stat!O15=0,0,(12*1.358*(1/JN_stat!AA15*JN_rozp!$E15)+JN_stat!AJ15))</f>
        <v>0</v>
      </c>
      <c r="N15" s="106">
        <f>IF(JN_stat!P15=0,0,(12*1.358*(1/JN_stat!AB15*JN_rozp!$E15)+JN_stat!AK15))</f>
        <v>0</v>
      </c>
      <c r="O15" s="105">
        <f>F15*JN_stat!H15+I15*JN_stat!K15+L15*JN_stat!N15</f>
        <v>829892.80386525672</v>
      </c>
      <c r="P15" s="29">
        <f>G15*JN_stat!I15+J15*JN_stat!L15+M15*JN_stat!O15</f>
        <v>0</v>
      </c>
      <c r="Q15" s="106">
        <f>H15*JN_stat!J15+K15*JN_stat!M15+N15*JN_stat!P15</f>
        <v>0</v>
      </c>
      <c r="R15" s="173">
        <f t="shared" si="0"/>
        <v>829892.80386525672</v>
      </c>
    </row>
    <row r="16" spans="1:19" ht="20.100000000000001" customHeight="1" x14ac:dyDescent="0.2">
      <c r="A16" s="316">
        <f>JN_stat!C16</f>
        <v>3461</v>
      </c>
      <c r="B16" s="33" t="str">
        <f>JN_stat!D16</f>
        <v>MŠ Jablonec n. N., Jugoslávská 13/1885</v>
      </c>
      <c r="C16" s="33">
        <f>JN_stat!E16</f>
        <v>3141</v>
      </c>
      <c r="D16" s="187" t="str">
        <f>JN_stat!F16</f>
        <v xml:space="preserve">MŠ Jablonec n. N., Nemocniční 15a </v>
      </c>
      <c r="E16" s="317">
        <f>SJMS_normativy!$F$5</f>
        <v>26460</v>
      </c>
      <c r="F16" s="105">
        <f>IF(JN_stat!H16=0,0,(12*1.358*(1/JN_stat!T16*JN_rozp!$E16)+JN_stat!AC16))</f>
        <v>15187.969927585355</v>
      </c>
      <c r="G16" s="29">
        <f>IF(JN_stat!I16=0,0,(12*1.358*(1/JN_stat!U16*JN_rozp!$E16)+JN_stat!AD16))</f>
        <v>0</v>
      </c>
      <c r="H16" s="106">
        <f>IF(JN_stat!J16=0,0,(12*1.358*(1/JN_stat!V16*JN_rozp!$E16)+JN_stat!AE16))</f>
        <v>0</v>
      </c>
      <c r="I16" s="105">
        <f>IF(JN_stat!K16=0,0,(12*1.358*(1/JN_stat!W16*JN_rozp!$E16)+JN_stat!AF16))</f>
        <v>0</v>
      </c>
      <c r="J16" s="29">
        <f>IF(JN_stat!L16=0,0,(12*1.358*(1/JN_stat!X16*JN_rozp!$E16)+JN_stat!AG16))</f>
        <v>0</v>
      </c>
      <c r="K16" s="106">
        <f>IF(JN_stat!M16=0,0,(12*1.358*(1/JN_stat!Y16*JN_rozp!$E16)+JN_stat!AH16))</f>
        <v>0</v>
      </c>
      <c r="L16" s="105">
        <f>IF(JN_stat!N16=0,0,(12*1.358*(1/JN_stat!Z16*JN_rozp!$E16)+JN_stat!AI16))</f>
        <v>0</v>
      </c>
      <c r="M16" s="29">
        <f>IF(JN_stat!O16=0,0,(12*1.358*(1/JN_stat!AA16*JN_rozp!$E16)+JN_stat!AJ16))</f>
        <v>0</v>
      </c>
      <c r="N16" s="106">
        <f>IF(JN_stat!P16=0,0,(12*1.358*(1/JN_stat!AB16*JN_rozp!$E16)+JN_stat!AK16))</f>
        <v>0</v>
      </c>
      <c r="O16" s="105">
        <f>F16*JN_stat!H16+I16*JN_stat!K16+L16*JN_stat!N16</f>
        <v>546766.91739307274</v>
      </c>
      <c r="P16" s="29">
        <f>G16*JN_stat!I16+J16*JN_stat!L16+M16*JN_stat!O16</f>
        <v>0</v>
      </c>
      <c r="Q16" s="106">
        <f>H16*JN_stat!J16+K16*JN_stat!M16+N16*JN_stat!P16</f>
        <v>0</v>
      </c>
      <c r="R16" s="173">
        <f t="shared" si="0"/>
        <v>546766.91739307274</v>
      </c>
    </row>
    <row r="17" spans="1:18" ht="20.100000000000001" customHeight="1" x14ac:dyDescent="0.2">
      <c r="A17" s="316">
        <f>JN_stat!C17</f>
        <v>3468</v>
      </c>
      <c r="B17" s="33" t="str">
        <f>JN_stat!D17</f>
        <v xml:space="preserve">MŠ Jablonec n. N., Lovecká 11/249 </v>
      </c>
      <c r="C17" s="33">
        <f>JN_stat!E17</f>
        <v>3141</v>
      </c>
      <c r="D17" s="60" t="str">
        <f>JN_stat!F17</f>
        <v xml:space="preserve">MŠ Jablonec n. N., Lovecká 11/249 </v>
      </c>
      <c r="E17" s="317">
        <f>SJMS_normativy!$F$5</f>
        <v>26460</v>
      </c>
      <c r="F17" s="105">
        <f>IF(JN_stat!H17=0,0,(12*1.358*(1/JN_stat!T17*JN_rozp!$E17)+JN_stat!AC17))</f>
        <v>11866.043724294033</v>
      </c>
      <c r="G17" s="29">
        <f>IF(JN_stat!I17=0,0,(12*1.358*(1/JN_stat!U17*JN_rozp!$E17)+JN_stat!AD17))</f>
        <v>0</v>
      </c>
      <c r="H17" s="106">
        <f>IF(JN_stat!J17=0,0,(12*1.358*(1/JN_stat!V17*JN_rozp!$E17)+JN_stat!AE17))</f>
        <v>0</v>
      </c>
      <c r="I17" s="105">
        <f>IF(JN_stat!K17=0,0,(12*1.358*(1/JN_stat!W17*JN_rozp!$E17)+JN_stat!AF17))</f>
        <v>0</v>
      </c>
      <c r="J17" s="29">
        <f>IF(JN_stat!L17=0,0,(12*1.358*(1/JN_stat!X17*JN_rozp!$E17)+JN_stat!AG17))</f>
        <v>0</v>
      </c>
      <c r="K17" s="106">
        <f>IF(JN_stat!M17=0,0,(12*1.358*(1/JN_stat!Y17*JN_rozp!$E17)+JN_stat!AH17))</f>
        <v>0</v>
      </c>
      <c r="L17" s="105">
        <f>IF(JN_stat!N17=0,0,(12*1.358*(1/JN_stat!Z17*JN_rozp!$E17)+JN_stat!AI17))</f>
        <v>0</v>
      </c>
      <c r="M17" s="29">
        <f>IF(JN_stat!O17=0,0,(12*1.358*(1/JN_stat!AA17*JN_rozp!$E17)+JN_stat!AJ17))</f>
        <v>0</v>
      </c>
      <c r="N17" s="106">
        <f>IF(JN_stat!P17=0,0,(12*1.358*(1/JN_stat!AB17*JN_rozp!$E17)+JN_stat!AK17))</f>
        <v>0</v>
      </c>
      <c r="O17" s="105">
        <f>F17*JN_stat!H17+I17*JN_stat!K17+L17*JN_stat!N17</f>
        <v>937417.45421922859</v>
      </c>
      <c r="P17" s="29">
        <f>G17*JN_stat!I17+J17*JN_stat!L17+M17*JN_stat!O17</f>
        <v>0</v>
      </c>
      <c r="Q17" s="106">
        <f>H17*JN_stat!J17+K17*JN_stat!M17+N17*JN_stat!P17</f>
        <v>0</v>
      </c>
      <c r="R17" s="173">
        <f t="shared" si="0"/>
        <v>937417.45421922859</v>
      </c>
    </row>
    <row r="18" spans="1:18" ht="20.100000000000001" customHeight="1" x14ac:dyDescent="0.2">
      <c r="A18" s="316">
        <f>JN_stat!C18</f>
        <v>3465</v>
      </c>
      <c r="B18" s="33" t="str">
        <f>JN_stat!D18</f>
        <v>MŠ Jablonec n. N., Mechová 10/3645</v>
      </c>
      <c r="C18" s="33">
        <f>JN_stat!E18</f>
        <v>3141</v>
      </c>
      <c r="D18" s="60" t="str">
        <f>JN_stat!F18</f>
        <v>MŠ Jablonec n. N., Mechová 10/3645</v>
      </c>
      <c r="E18" s="317">
        <f>SJMS_normativy!$F$5</f>
        <v>26460</v>
      </c>
      <c r="F18" s="105">
        <f>IF(JN_stat!H18=0,0,(12*1.358*(1/JN_stat!T18*JN_rozp!$E18)+JN_stat!AC18))</f>
        <v>11288.531264836054</v>
      </c>
      <c r="G18" s="29">
        <f>IF(JN_stat!I18=0,0,(12*1.358*(1/JN_stat!U18*JN_rozp!$E18)+JN_stat!AD18))</f>
        <v>0</v>
      </c>
      <c r="H18" s="106">
        <f>IF(JN_stat!J18=0,0,(12*1.358*(1/JN_stat!V18*JN_rozp!$E18)+JN_stat!AE18))</f>
        <v>0</v>
      </c>
      <c r="I18" s="105">
        <f>IF(JN_stat!K18=0,0,(12*1.358*(1/JN_stat!W18*JN_rozp!$E18)+JN_stat!AF18))</f>
        <v>0</v>
      </c>
      <c r="J18" s="29">
        <f>IF(JN_stat!L18=0,0,(12*1.358*(1/JN_stat!X18*JN_rozp!$E18)+JN_stat!AG18))</f>
        <v>0</v>
      </c>
      <c r="K18" s="106">
        <f>IF(JN_stat!M18=0,0,(12*1.358*(1/JN_stat!Y18*JN_rozp!$E18)+JN_stat!AH18))</f>
        <v>0</v>
      </c>
      <c r="L18" s="105">
        <f>IF(JN_stat!N18=0,0,(12*1.358*(1/JN_stat!Z18*JN_rozp!$E18)+JN_stat!AI18))</f>
        <v>0</v>
      </c>
      <c r="M18" s="29">
        <f>IF(JN_stat!O18=0,0,(12*1.358*(1/JN_stat!AA18*JN_rozp!$E18)+JN_stat!AJ18))</f>
        <v>0</v>
      </c>
      <c r="N18" s="106">
        <f>IF(JN_stat!P18=0,0,(12*1.358*(1/JN_stat!AB18*JN_rozp!$E18)+JN_stat!AK18))</f>
        <v>0</v>
      </c>
      <c r="O18" s="105">
        <f>F18*JN_stat!H18+I18*JN_stat!K18+L18*JN_stat!N18</f>
        <v>1049833.407629753</v>
      </c>
      <c r="P18" s="29">
        <f>G18*JN_stat!I18+J18*JN_stat!L18+M18*JN_stat!O18</f>
        <v>0</v>
      </c>
      <c r="Q18" s="106">
        <f>H18*JN_stat!J18+K18*JN_stat!M18+N18*JN_stat!P18</f>
        <v>0</v>
      </c>
      <c r="R18" s="173">
        <f t="shared" si="0"/>
        <v>1049833.407629753</v>
      </c>
    </row>
    <row r="19" spans="1:18" ht="20.100000000000001" customHeight="1" x14ac:dyDescent="0.2">
      <c r="A19" s="316">
        <f>JN_stat!C19</f>
        <v>3473</v>
      </c>
      <c r="B19" s="33" t="str">
        <f>JN_stat!D19</f>
        <v>MŠ Jablonec n. N., Nová Pasířská 10/3825</v>
      </c>
      <c r="C19" s="33">
        <f>JN_stat!E19</f>
        <v>3141</v>
      </c>
      <c r="D19" s="60" t="str">
        <f>JN_stat!F19</f>
        <v>MŠ Jablonec n. N., Nová Pasířská 10/3825</v>
      </c>
      <c r="E19" s="317">
        <f>SJMS_normativy!$F$5</f>
        <v>26460</v>
      </c>
      <c r="F19" s="105">
        <f>IF(JN_stat!H19=0,0,(12*1.358*(1/JN_stat!T19*JN_rozp!$E19)+JN_stat!AC19))</f>
        <v>10887.590878144094</v>
      </c>
      <c r="G19" s="29">
        <f>IF(JN_stat!I19=0,0,(12*1.358*(1/JN_stat!U19*JN_rozp!$E19)+JN_stat!AD19))</f>
        <v>0</v>
      </c>
      <c r="H19" s="106">
        <f>IF(JN_stat!J19=0,0,(12*1.358*(1/JN_stat!V19*JN_rozp!$E19)+JN_stat!AE19))</f>
        <v>0</v>
      </c>
      <c r="I19" s="105">
        <f>IF(JN_stat!K19=0,0,(12*1.358*(1/JN_stat!W19*JN_rozp!$E19)+JN_stat!AF19))</f>
        <v>0</v>
      </c>
      <c r="J19" s="29">
        <f>IF(JN_stat!L19=0,0,(12*1.358*(1/JN_stat!X19*JN_rozp!$E19)+JN_stat!AG19))</f>
        <v>0</v>
      </c>
      <c r="K19" s="106">
        <f>IF(JN_stat!M19=0,0,(12*1.358*(1/JN_stat!Y19*JN_rozp!$E19)+JN_stat!AH19))</f>
        <v>0</v>
      </c>
      <c r="L19" s="105">
        <f>IF(JN_stat!N19=0,0,(12*1.358*(1/JN_stat!Z19*JN_rozp!$E19)+JN_stat!AI19))</f>
        <v>0</v>
      </c>
      <c r="M19" s="29">
        <f>IF(JN_stat!O19=0,0,(12*1.358*(1/JN_stat!AA19*JN_rozp!$E19)+JN_stat!AJ19))</f>
        <v>0</v>
      </c>
      <c r="N19" s="106">
        <f>IF(JN_stat!P19=0,0,(12*1.358*(1/JN_stat!AB19*JN_rozp!$E19)+JN_stat!AK19))</f>
        <v>0</v>
      </c>
      <c r="O19" s="105">
        <f>F19*JN_stat!H19+I19*JN_stat!K19+L19*JN_stat!N19</f>
        <v>1154084.6330832739</v>
      </c>
      <c r="P19" s="29">
        <f>G19*JN_stat!I19+J19*JN_stat!L19+M19*JN_stat!O19</f>
        <v>0</v>
      </c>
      <c r="Q19" s="106">
        <f>H19*JN_stat!J19+K19*JN_stat!M19+N19*JN_stat!P19</f>
        <v>0</v>
      </c>
      <c r="R19" s="173">
        <f t="shared" si="0"/>
        <v>1154084.6330832739</v>
      </c>
    </row>
    <row r="20" spans="1:18" ht="20.100000000000001" customHeight="1" x14ac:dyDescent="0.2">
      <c r="A20" s="13">
        <f>JN_stat!C20</f>
        <v>3474</v>
      </c>
      <c r="B20" s="11" t="str">
        <f>JN_stat!D20</f>
        <v xml:space="preserve">MŠ Jablonec n. N., Slunečná 9/336 </v>
      </c>
      <c r="C20" s="11">
        <f>JN_stat!E20</f>
        <v>3141</v>
      </c>
      <c r="D20" s="60" t="str">
        <f>JN_stat!F20</f>
        <v xml:space="preserve">MŠ Jablonec n. N., Slunečná 9/336 </v>
      </c>
      <c r="E20" s="317">
        <f>SJMS_normativy!$F$5</f>
        <v>26460</v>
      </c>
      <c r="F20" s="105">
        <f>IF(JN_stat!H20=0,0,(12*1.358*(1/JN_stat!T20*JN_rozp!$E20)+JN_stat!AC20))</f>
        <v>12452.519912882648</v>
      </c>
      <c r="G20" s="29">
        <f>IF(JN_stat!I20=0,0,(12*1.358*(1/JN_stat!U20*JN_rozp!$E20)+JN_stat!AD20))</f>
        <v>0</v>
      </c>
      <c r="H20" s="106">
        <f>IF(JN_stat!J20=0,0,(12*1.358*(1/JN_stat!V20*JN_rozp!$E20)+JN_stat!AE20))</f>
        <v>0</v>
      </c>
      <c r="I20" s="105">
        <f>IF(JN_stat!K20=0,0,(12*1.358*(1/JN_stat!W20*JN_rozp!$E20)+JN_stat!AF20))</f>
        <v>0</v>
      </c>
      <c r="J20" s="29">
        <f>IF(JN_stat!L20=0,0,(12*1.358*(1/JN_stat!X20*JN_rozp!$E20)+JN_stat!AG20))</f>
        <v>0</v>
      </c>
      <c r="K20" s="106">
        <f>IF(JN_stat!M20=0,0,(12*1.358*(1/JN_stat!Y20*JN_rozp!$E20)+JN_stat!AH20))</f>
        <v>0</v>
      </c>
      <c r="L20" s="105">
        <f>IF(JN_stat!N20=0,0,(12*1.358*(1/JN_stat!Z20*JN_rozp!$E20)+JN_stat!AI20))</f>
        <v>0</v>
      </c>
      <c r="M20" s="29">
        <f>IF(JN_stat!O20=0,0,(12*1.358*(1/JN_stat!AA20*JN_rozp!$E20)+JN_stat!AJ20))</f>
        <v>0</v>
      </c>
      <c r="N20" s="106">
        <f>IF(JN_stat!P20=0,0,(12*1.358*(1/JN_stat!AB20*JN_rozp!$E20)+JN_stat!AK20))</f>
        <v>0</v>
      </c>
      <c r="O20" s="105">
        <f>F20*JN_stat!H20+I20*JN_stat!K20+L20*JN_stat!N20</f>
        <v>846771.35407602007</v>
      </c>
      <c r="P20" s="29">
        <f>G20*JN_stat!I20+J20*JN_stat!L20+M20*JN_stat!O20</f>
        <v>0</v>
      </c>
      <c r="Q20" s="106">
        <f>H20*JN_stat!J20+K20*JN_stat!M20+N20*JN_stat!P20</f>
        <v>0</v>
      </c>
      <c r="R20" s="173">
        <f t="shared" si="0"/>
        <v>846771.35407602007</v>
      </c>
    </row>
    <row r="21" spans="1:18" ht="20.100000000000001" customHeight="1" x14ac:dyDescent="0.2">
      <c r="A21" s="316">
        <f>JN_stat!C21</f>
        <v>3466</v>
      </c>
      <c r="B21" s="33" t="str">
        <f>JN_stat!D21</f>
        <v xml:space="preserve">MŠ Jablonec n. N., Střelecká 14/1067 </v>
      </c>
      <c r="C21" s="33">
        <f>JN_stat!E21</f>
        <v>3141</v>
      </c>
      <c r="D21" s="60" t="str">
        <f>JN_stat!F21</f>
        <v xml:space="preserve">MŠ Jablonec n. N., Střelecká 14/1067 </v>
      </c>
      <c r="E21" s="317">
        <f>SJMS_normativy!$F$5</f>
        <v>26460</v>
      </c>
      <c r="F21" s="105">
        <f>IF(JN_stat!H21=0,0,(12*1.358*(1/JN_stat!T21*JN_rozp!$E21)+JN_stat!AC21))</f>
        <v>12393.56693545646</v>
      </c>
      <c r="G21" s="29">
        <f>IF(JN_stat!I21=0,0,(12*1.358*(1/JN_stat!U21*JN_rozp!$E21)+JN_stat!AD21))</f>
        <v>0</v>
      </c>
      <c r="H21" s="106">
        <f>IF(JN_stat!J21=0,0,(12*1.358*(1/JN_stat!V21*JN_rozp!$E21)+JN_stat!AE21))</f>
        <v>0</v>
      </c>
      <c r="I21" s="105">
        <f>IF(JN_stat!K21=0,0,(12*1.358*(1/JN_stat!W21*JN_rozp!$E21)+JN_stat!AF21))</f>
        <v>0</v>
      </c>
      <c r="J21" s="29">
        <f>IF(JN_stat!L21=0,0,(12*1.358*(1/JN_stat!X21*JN_rozp!$E21)+JN_stat!AG21))</f>
        <v>0</v>
      </c>
      <c r="K21" s="106">
        <f>IF(JN_stat!M21=0,0,(12*1.358*(1/JN_stat!Y21*JN_rozp!$E21)+JN_stat!AH21))</f>
        <v>0</v>
      </c>
      <c r="L21" s="105">
        <f>IF(JN_stat!N21=0,0,(12*1.358*(1/JN_stat!Z21*JN_rozp!$E21)+JN_stat!AI21))</f>
        <v>0</v>
      </c>
      <c r="M21" s="29">
        <f>IF(JN_stat!O21=0,0,(12*1.358*(1/JN_stat!AA21*JN_rozp!$E21)+JN_stat!AJ21))</f>
        <v>0</v>
      </c>
      <c r="N21" s="106">
        <f>IF(JN_stat!P21=0,0,(12*1.358*(1/JN_stat!AB21*JN_rozp!$E21)+JN_stat!AK21))</f>
        <v>0</v>
      </c>
      <c r="O21" s="105">
        <f>F21*JN_stat!H21+I21*JN_stat!K21+L21*JN_stat!N21</f>
        <v>855156.11854649568</v>
      </c>
      <c r="P21" s="29">
        <f>G21*JN_stat!I21+J21*JN_stat!L21+M21*JN_stat!O21</f>
        <v>0</v>
      </c>
      <c r="Q21" s="106">
        <f>H21*JN_stat!J21+K21*JN_stat!M21+N21*JN_stat!P21</f>
        <v>0</v>
      </c>
      <c r="R21" s="173">
        <f t="shared" si="0"/>
        <v>855156.11854649568</v>
      </c>
    </row>
    <row r="22" spans="1:18" ht="20.100000000000001" customHeight="1" x14ac:dyDescent="0.2">
      <c r="A22" s="316">
        <f>JN_stat!C22</f>
        <v>3407</v>
      </c>
      <c r="B22" s="33" t="str">
        <f>JN_stat!D22</f>
        <v>MŠ Jablonec n. N., Švédská 14/3494</v>
      </c>
      <c r="C22" s="33">
        <f>JN_stat!E22</f>
        <v>3141</v>
      </c>
      <c r="D22" s="60" t="str">
        <f>JN_stat!F22</f>
        <v>MŠ Jablonec n. N., Švédská 14/3494</v>
      </c>
      <c r="E22" s="317">
        <f>SJMS_normativy!$F$5</f>
        <v>26460</v>
      </c>
      <c r="F22" s="105">
        <f>IF(JN_stat!H22=0,0,(12*1.358*(1/JN_stat!T22*JN_rozp!$E22)+JN_stat!AC22))</f>
        <v>11597.797771536756</v>
      </c>
      <c r="G22" s="29">
        <f>IF(JN_stat!I22=0,0,(12*1.358*(1/JN_stat!U22*JN_rozp!$E22)+JN_stat!AD22))</f>
        <v>0</v>
      </c>
      <c r="H22" s="106">
        <f>IF(JN_stat!J22=0,0,(12*1.358*(1/JN_stat!V22*JN_rozp!$E22)+JN_stat!AE22))</f>
        <v>0</v>
      </c>
      <c r="I22" s="105">
        <f>IF(JN_stat!K22=0,0,(12*1.358*(1/JN_stat!W22*JN_rozp!$E22)+JN_stat!AF22))</f>
        <v>0</v>
      </c>
      <c r="J22" s="29">
        <f>IF(JN_stat!L22=0,0,(12*1.358*(1/JN_stat!X22*JN_rozp!$E22)+JN_stat!AG22))</f>
        <v>0</v>
      </c>
      <c r="K22" s="106">
        <f>IF(JN_stat!M22=0,0,(12*1.358*(1/JN_stat!Y22*JN_rozp!$E22)+JN_stat!AH22))</f>
        <v>0</v>
      </c>
      <c r="L22" s="105">
        <f>IF(JN_stat!N22=0,0,(12*1.358*(1/JN_stat!Z22*JN_rozp!$E22)+JN_stat!AI22))</f>
        <v>0</v>
      </c>
      <c r="M22" s="29">
        <f>IF(JN_stat!O22=0,0,(12*1.358*(1/JN_stat!AA22*JN_rozp!$E22)+JN_stat!AJ22))</f>
        <v>0</v>
      </c>
      <c r="N22" s="106">
        <f>IF(JN_stat!P22=0,0,(12*1.358*(1/JN_stat!AB22*JN_rozp!$E22)+JN_stat!AK22))</f>
        <v>0</v>
      </c>
      <c r="O22" s="105">
        <f>F22*JN_stat!H22+I22*JN_stat!K22+L22*JN_stat!N22</f>
        <v>985812.81058062427</v>
      </c>
      <c r="P22" s="29">
        <f>G22*JN_stat!I22+J22*JN_stat!L22+M22*JN_stat!O22</f>
        <v>0</v>
      </c>
      <c r="Q22" s="106">
        <f>H22*JN_stat!J22+K22*JN_stat!M22+N22*JN_stat!P22</f>
        <v>0</v>
      </c>
      <c r="R22" s="173">
        <f t="shared" si="0"/>
        <v>985812.81058062427</v>
      </c>
    </row>
    <row r="23" spans="1:18" ht="20.100000000000001" customHeight="1" x14ac:dyDescent="0.2">
      <c r="A23" s="316">
        <f>JN_stat!C23</f>
        <v>3407</v>
      </c>
      <c r="B23" s="33" t="str">
        <f>JN_stat!D23</f>
        <v>MŠ Jablonec n. N., Švédská 14/3494</v>
      </c>
      <c r="C23" s="33">
        <f>JN_stat!E23</f>
        <v>3141</v>
      </c>
      <c r="D23" s="187" t="str">
        <f>JN_stat!F23</f>
        <v>MŠ Jablonec n. N., V. Nezvala 12</v>
      </c>
      <c r="E23" s="317">
        <f>SJMS_normativy!$F$5</f>
        <v>26460</v>
      </c>
      <c r="F23" s="105">
        <f>IF(JN_stat!H23=0,0,(12*1.358*(1/JN_stat!T23*JN_rozp!$E23)+JN_stat!AC23))</f>
        <v>12970.743960067988</v>
      </c>
      <c r="G23" s="29">
        <f>IF(JN_stat!I23=0,0,(12*1.358*(1/JN_stat!U23*JN_rozp!$E23)+JN_stat!AD23))</f>
        <v>0</v>
      </c>
      <c r="H23" s="106">
        <f>IF(JN_stat!J23=0,0,(12*1.358*(1/JN_stat!V23*JN_rozp!$E23)+JN_stat!AE23))</f>
        <v>0</v>
      </c>
      <c r="I23" s="105">
        <f>IF(JN_stat!K23=0,0,(12*1.358*(1/JN_stat!W23*JN_rozp!$E23)+JN_stat!AF23))</f>
        <v>0</v>
      </c>
      <c r="J23" s="29">
        <f>IF(JN_stat!L23=0,0,(12*1.358*(1/JN_stat!X23*JN_rozp!$E23)+JN_stat!AG23))</f>
        <v>0</v>
      </c>
      <c r="K23" s="106">
        <f>IF(JN_stat!M23=0,0,(12*1.358*(1/JN_stat!Y23*JN_rozp!$E23)+JN_stat!AH23))</f>
        <v>0</v>
      </c>
      <c r="L23" s="105">
        <f>IF(JN_stat!N23=0,0,(12*1.358*(1/JN_stat!Z23*JN_rozp!$E23)+JN_stat!AI23))</f>
        <v>0</v>
      </c>
      <c r="M23" s="29">
        <f>IF(JN_stat!O23=0,0,(12*1.358*(1/JN_stat!AA23*JN_rozp!$E23)+JN_stat!AJ23))</f>
        <v>0</v>
      </c>
      <c r="N23" s="106">
        <f>IF(JN_stat!P23=0,0,(12*1.358*(1/JN_stat!AB23*JN_rozp!$E23)+JN_stat!AK23))</f>
        <v>0</v>
      </c>
      <c r="O23" s="105">
        <f>F23*JN_stat!H23+I23*JN_stat!K23+L23*JN_stat!N23</f>
        <v>778244.63760407933</v>
      </c>
      <c r="P23" s="29">
        <f>G23*JN_stat!I23+J23*JN_stat!L23+M23*JN_stat!O23</f>
        <v>0</v>
      </c>
      <c r="Q23" s="106">
        <f>H23*JN_stat!J23+K23*JN_stat!M23+N23*JN_stat!P23</f>
        <v>0</v>
      </c>
      <c r="R23" s="173">
        <f t="shared" si="0"/>
        <v>778244.63760407933</v>
      </c>
    </row>
    <row r="24" spans="1:18" ht="20.100000000000001" customHeight="1" x14ac:dyDescent="0.2">
      <c r="A24" s="316">
        <f>JN_stat!C24</f>
        <v>3463</v>
      </c>
      <c r="B24" s="33" t="str">
        <f>JN_stat!D24</f>
        <v>MŠ Jablonec n. N., Tichá 19/3892</v>
      </c>
      <c r="C24" s="33">
        <f>JN_stat!E24</f>
        <v>3141</v>
      </c>
      <c r="D24" s="60" t="str">
        <f>JN_stat!F24</f>
        <v>MŠ Jablonec n. N., Tichá 19/3892</v>
      </c>
      <c r="E24" s="317">
        <f>SJMS_normativy!$F$5</f>
        <v>26460</v>
      </c>
      <c r="F24" s="105">
        <f>IF(JN_stat!H24=0,0,(12*1.358*(1/JN_stat!T24*JN_rozp!$E24)+JN_stat!AC24))</f>
        <v>11361.01846409947</v>
      </c>
      <c r="G24" s="29">
        <f>IF(JN_stat!I24=0,0,(12*1.358*(1/JN_stat!U24*JN_rozp!$E24)+JN_stat!AD24))</f>
        <v>0</v>
      </c>
      <c r="H24" s="106">
        <f>IF(JN_stat!J24=0,0,(12*1.358*(1/JN_stat!V24*JN_rozp!$E24)+JN_stat!AE24))</f>
        <v>0</v>
      </c>
      <c r="I24" s="105">
        <f>IF(JN_stat!K24=0,0,(12*1.358*(1/JN_stat!W24*JN_rozp!$E24)+JN_stat!AF24))</f>
        <v>0</v>
      </c>
      <c r="J24" s="29">
        <f>IF(JN_stat!L24=0,0,(12*1.358*(1/JN_stat!X24*JN_rozp!$E24)+JN_stat!AG24))</f>
        <v>0</v>
      </c>
      <c r="K24" s="106">
        <f>IF(JN_stat!M24=0,0,(12*1.358*(1/JN_stat!Y24*JN_rozp!$E24)+JN_stat!AH24))</f>
        <v>0</v>
      </c>
      <c r="L24" s="105">
        <f>IF(JN_stat!N24=0,0,(12*1.358*(1/JN_stat!Z24*JN_rozp!$E24)+JN_stat!AI24))</f>
        <v>0</v>
      </c>
      <c r="M24" s="29">
        <f>IF(JN_stat!O24=0,0,(12*1.358*(1/JN_stat!AA24*JN_rozp!$E24)+JN_stat!AJ24))</f>
        <v>0</v>
      </c>
      <c r="N24" s="106">
        <f>IF(JN_stat!P24=0,0,(12*1.358*(1/JN_stat!AB24*JN_rozp!$E24)+JN_stat!AK24))</f>
        <v>0</v>
      </c>
      <c r="O24" s="105">
        <f>F24*JN_stat!H24+I24*JN_stat!K24+L24*JN_stat!N24</f>
        <v>1033852.6802330518</v>
      </c>
      <c r="P24" s="29">
        <f>G24*JN_stat!I24+J24*JN_stat!L24+M24*JN_stat!O24</f>
        <v>0</v>
      </c>
      <c r="Q24" s="106">
        <f>H24*JN_stat!J24+K24*JN_stat!M24+N24*JN_stat!P24</f>
        <v>0</v>
      </c>
      <c r="R24" s="173">
        <f t="shared" si="0"/>
        <v>1033852.6802330518</v>
      </c>
    </row>
    <row r="25" spans="1:18" ht="20.100000000000001" customHeight="1" x14ac:dyDescent="0.2">
      <c r="A25" s="316">
        <f>JN_stat!C25</f>
        <v>3460</v>
      </c>
      <c r="B25" s="33" t="str">
        <f>JN_stat!D25</f>
        <v xml:space="preserve">MŠ Jablonec n. N., Zámecká 10/223 </v>
      </c>
      <c r="C25" s="33">
        <f>JN_stat!E25</f>
        <v>3141</v>
      </c>
      <c r="D25" s="60" t="str">
        <f>JN_stat!F25</f>
        <v xml:space="preserve">MŠ Jablonec n. N., Zámecká 10/223 </v>
      </c>
      <c r="E25" s="317">
        <f>SJMS_normativy!$F$5</f>
        <v>26460</v>
      </c>
      <c r="F25" s="105">
        <f>IF(JN_stat!H25=0,0,(12*1.358*(1/JN_stat!T25*JN_rozp!$E25)+JN_stat!AC25))</f>
        <v>12013.108306600207</v>
      </c>
      <c r="G25" s="29">
        <f>IF(JN_stat!I25=0,0,(12*1.358*(1/JN_stat!U25*JN_rozp!$E25)+JN_stat!AD25))</f>
        <v>0</v>
      </c>
      <c r="H25" s="106">
        <f>IF(JN_stat!J25=0,0,(12*1.358*(1/JN_stat!V25*JN_rozp!$E25)+JN_stat!AE25))</f>
        <v>0</v>
      </c>
      <c r="I25" s="105">
        <f>IF(JN_stat!K25=0,0,(12*1.358*(1/JN_stat!W25*JN_rozp!$E25)+JN_stat!AF25))</f>
        <v>0</v>
      </c>
      <c r="J25" s="29">
        <f>IF(JN_stat!L25=0,0,(12*1.358*(1/JN_stat!X25*JN_rozp!$E25)+JN_stat!AG25))</f>
        <v>0</v>
      </c>
      <c r="K25" s="106">
        <f>IF(JN_stat!M25=0,0,(12*1.358*(1/JN_stat!Y25*JN_rozp!$E25)+JN_stat!AH25))</f>
        <v>0</v>
      </c>
      <c r="L25" s="105">
        <f>IF(JN_stat!N25=0,0,(12*1.358*(1/JN_stat!Z25*JN_rozp!$E25)+JN_stat!AI25))</f>
        <v>0</v>
      </c>
      <c r="M25" s="29">
        <f>IF(JN_stat!O25=0,0,(12*1.358*(1/JN_stat!AA25*JN_rozp!$E25)+JN_stat!AJ25))</f>
        <v>0</v>
      </c>
      <c r="N25" s="106">
        <f>IF(JN_stat!P25=0,0,(12*1.358*(1/JN_stat!AB25*JN_rozp!$E25)+JN_stat!AK25))</f>
        <v>0</v>
      </c>
      <c r="O25" s="105">
        <f>F25*JN_stat!H25+I25*JN_stat!K25+L25*JN_stat!N25</f>
        <v>912996.23130161571</v>
      </c>
      <c r="P25" s="29">
        <f>G25*JN_stat!I25+J25*JN_stat!L25+M25*JN_stat!O25</f>
        <v>0</v>
      </c>
      <c r="Q25" s="106">
        <f>H25*JN_stat!J25+K25*JN_stat!M25+N25*JN_stat!P25</f>
        <v>0</v>
      </c>
      <c r="R25" s="173">
        <f t="shared" si="0"/>
        <v>912996.23130161571</v>
      </c>
    </row>
    <row r="26" spans="1:18" ht="20.100000000000001" customHeight="1" x14ac:dyDescent="0.2">
      <c r="A26" s="316">
        <f>JN_stat!C26</f>
        <v>3413</v>
      </c>
      <c r="B26" s="33" t="str">
        <f>JN_stat!D26</f>
        <v>MŠ Jablonec n. N., Palackého 37</v>
      </c>
      <c r="C26" s="33">
        <f>JN_stat!E26</f>
        <v>3141</v>
      </c>
      <c r="D26" s="60" t="str">
        <f>JN_stat!F26</f>
        <v>MŠ Jablonec n. N., Palackého 37</v>
      </c>
      <c r="E26" s="317">
        <f>SJMS_normativy!$F$5</f>
        <v>26460</v>
      </c>
      <c r="F26" s="105">
        <f>IF(JN_stat!H26=0,0,(12*1.358*(1/JN_stat!T26*JN_rozp!$E26)+JN_stat!AC26))</f>
        <v>13932.435874228911</v>
      </c>
      <c r="G26" s="29">
        <f>IF(JN_stat!I26=0,0,(12*1.358*(1/JN_stat!U26*JN_rozp!$E26)+JN_stat!AD26))</f>
        <v>0</v>
      </c>
      <c r="H26" s="106">
        <f>IF(JN_stat!J26=0,0,(12*1.358*(1/JN_stat!V26*JN_rozp!$E26)+JN_stat!AE26))</f>
        <v>0</v>
      </c>
      <c r="I26" s="105">
        <f>IF(JN_stat!K26=0,0,(12*1.358*(1/JN_stat!W26*JN_rozp!$E26)+JN_stat!AF26))</f>
        <v>8591.1666731464557</v>
      </c>
      <c r="J26" s="29">
        <f>IF(JN_stat!L26=0,0,(12*1.358*(1/JN_stat!X26*JN_rozp!$E26)+JN_stat!AG26))</f>
        <v>0</v>
      </c>
      <c r="K26" s="106">
        <f>IF(JN_stat!M26=0,0,(12*1.358*(1/JN_stat!Y26*JN_rozp!$E26)+JN_stat!AH26))</f>
        <v>0</v>
      </c>
      <c r="L26" s="105">
        <f>IF(JN_stat!N26=0,0,(12*1.358*(1/JN_stat!Z26*JN_rozp!$E26)+JN_stat!AI26))</f>
        <v>0</v>
      </c>
      <c r="M26" s="29">
        <f>IF(JN_stat!O26=0,0,(12*1.358*(1/JN_stat!AA26*JN_rozp!$E26)+JN_stat!AJ26))</f>
        <v>0</v>
      </c>
      <c r="N26" s="106">
        <f>IF(JN_stat!P26=0,0,(12*1.358*(1/JN_stat!AB26*JN_rozp!$E26)+JN_stat!AK26))</f>
        <v>0</v>
      </c>
      <c r="O26" s="105">
        <f>F26*JN_stat!H26+I26*JN_stat!K26+L26*JN_stat!N26</f>
        <v>1046768.2555814318</v>
      </c>
      <c r="P26" s="29">
        <f>G26*JN_stat!I26+J26*JN_stat!L26+M26*JN_stat!O26</f>
        <v>0</v>
      </c>
      <c r="Q26" s="106">
        <f>H26*JN_stat!J26+K26*JN_stat!M26+N26*JN_stat!P26</f>
        <v>0</v>
      </c>
      <c r="R26" s="173">
        <f t="shared" si="0"/>
        <v>1046768.2555814318</v>
      </c>
    </row>
    <row r="27" spans="1:18" ht="20.100000000000001" customHeight="1" x14ac:dyDescent="0.2">
      <c r="A27" s="316">
        <f>JN_stat!C27</f>
        <v>3413</v>
      </c>
      <c r="B27" s="33" t="str">
        <f>JN_stat!D27</f>
        <v>MŠ Jablonec n. N., Palackého 37</v>
      </c>
      <c r="C27" s="33">
        <f>JN_stat!E27</f>
        <v>3141</v>
      </c>
      <c r="D27" s="187" t="str">
        <f>JN_stat!F27</f>
        <v>MŠ Jablonec n.N., U Přehrady - výdejna</v>
      </c>
      <c r="E27" s="317">
        <f>SJMS_normativy!$F$5</f>
        <v>26460</v>
      </c>
      <c r="F27" s="105">
        <f>IF(JN_stat!H27=0,0,(12*1.358*(1/JN_stat!T27*JN_rozp!$E27)+JN_stat!AC27))</f>
        <v>0</v>
      </c>
      <c r="G27" s="29">
        <f>IF(JN_stat!I27=0,0,(12*1.358*(1/JN_stat!U27*JN_rozp!$E27)+JN_stat!AD27))</f>
        <v>0</v>
      </c>
      <c r="H27" s="106">
        <f>IF(JN_stat!J27=0,0,(12*1.358*(1/JN_stat!V27*JN_rozp!$E27)+JN_stat!AE27))</f>
        <v>0</v>
      </c>
      <c r="I27" s="105">
        <f>IF(JN_stat!K27=0,0,(12*1.358*(1/JN_stat!W27*JN_rozp!$E27)+JN_stat!AF27))</f>
        <v>0</v>
      </c>
      <c r="J27" s="29">
        <f>IF(JN_stat!L27=0,0,(12*1.358*(1/JN_stat!X27*JN_rozp!$E27)+JN_stat!AG27))</f>
        <v>0</v>
      </c>
      <c r="K27" s="106">
        <f>IF(JN_stat!M27=0,0,(12*1.358*(1/JN_stat!Y27*JN_rozp!$E27)+JN_stat!AH27))</f>
        <v>0</v>
      </c>
      <c r="L27" s="105">
        <f>IF(JN_stat!N27=0,0,(12*1.358*(1/JN_stat!Z27*JN_rozp!$E27)+JN_stat!AI27))</f>
        <v>5740.111115430971</v>
      </c>
      <c r="M27" s="29">
        <f>IF(JN_stat!O27=0,0,(12*1.358*(1/JN_stat!AA27*JN_rozp!$E27)+JN_stat!AJ27))</f>
        <v>0</v>
      </c>
      <c r="N27" s="106">
        <f>IF(JN_stat!P27=0,0,(12*1.358*(1/JN_stat!AB27*JN_rozp!$E27)+JN_stat!AK27))</f>
        <v>0</v>
      </c>
      <c r="O27" s="105">
        <f>F27*JN_stat!H27+I27*JN_stat!K27+L27*JN_stat!N27</f>
        <v>252564.88907896273</v>
      </c>
      <c r="P27" s="29">
        <f>G27*JN_stat!I27+J27*JN_stat!L27+M27*JN_stat!O27</f>
        <v>0</v>
      </c>
      <c r="Q27" s="106">
        <f>H27*JN_stat!J27+K27*JN_stat!M27+N27*JN_stat!P27</f>
        <v>0</v>
      </c>
      <c r="R27" s="173">
        <f t="shared" si="0"/>
        <v>252564.88907896273</v>
      </c>
    </row>
    <row r="28" spans="1:18" ht="20.100000000000001" customHeight="1" x14ac:dyDescent="0.2">
      <c r="A28" s="316">
        <f>JN_stat!C28</f>
        <v>3409</v>
      </c>
      <c r="B28" s="33" t="str">
        <f>JN_stat!D28</f>
        <v>ZŠ Jablonec n. N., 5. května 76</v>
      </c>
      <c r="C28" s="33">
        <f>JN_stat!E28</f>
        <v>3141</v>
      </c>
      <c r="D28" s="187" t="str">
        <f>JN_stat!F28</f>
        <v>ZŠ Jablonec n. N., Sokolí 9</v>
      </c>
      <c r="E28" s="317">
        <f>SJMS_normativy!$F$5</f>
        <v>26460</v>
      </c>
      <c r="F28" s="105">
        <f>IF(JN_stat!H28=0,0,(12*1.358*(1/JN_stat!T28*JN_rozp!$E28)+JN_stat!AC28))</f>
        <v>15962.940432849462</v>
      </c>
      <c r="G28" s="29">
        <f>IF(JN_stat!I28=0,0,(12*1.358*(1/JN_stat!U28*JN_rozp!$E28)+JN_stat!AD28))</f>
        <v>7311.3862019431017</v>
      </c>
      <c r="H28" s="106">
        <f>IF(JN_stat!J28=0,0,(12*1.358*(1/JN_stat!V28*JN_rozp!$E28)+JN_stat!AE28))</f>
        <v>0</v>
      </c>
      <c r="I28" s="105">
        <f>IF(JN_stat!K28=0,0,(12*1.358*(1/JN_stat!W28*JN_rozp!$E28)+JN_stat!AF28))</f>
        <v>0</v>
      </c>
      <c r="J28" s="29">
        <f>IF(JN_stat!L28=0,0,(12*1.358*(1/JN_stat!X28*JN_rozp!$E28)+JN_stat!AG28))</f>
        <v>0</v>
      </c>
      <c r="K28" s="106">
        <f>IF(JN_stat!M28=0,0,(12*1.358*(1/JN_stat!Y28*JN_rozp!$E28)+JN_stat!AH28))</f>
        <v>0</v>
      </c>
      <c r="L28" s="105">
        <f>IF(JN_stat!N28=0,0,(12*1.358*(1/JN_stat!Z28*JN_rozp!$E28)+JN_stat!AI28))</f>
        <v>0</v>
      </c>
      <c r="M28" s="29">
        <f>IF(JN_stat!O28=0,0,(12*1.358*(1/JN_stat!AA28*JN_rozp!$E28)+JN_stat!AJ28))</f>
        <v>0</v>
      </c>
      <c r="N28" s="106">
        <f>IF(JN_stat!P28=0,0,(12*1.358*(1/JN_stat!AB28*JN_rozp!$E28)+JN_stat!AK28))</f>
        <v>0</v>
      </c>
      <c r="O28" s="105">
        <f>F28*JN_stat!H28+I28*JN_stat!K28+L28*JN_stat!N28</f>
        <v>478888.21298548387</v>
      </c>
      <c r="P28" s="29">
        <f>G28*JN_stat!I28+J28*JN_stat!L28+M28*JN_stat!O28</f>
        <v>1732798.5298605151</v>
      </c>
      <c r="Q28" s="106">
        <f>H28*JN_stat!J28+K28*JN_stat!M28+N28*JN_stat!P28</f>
        <v>0</v>
      </c>
      <c r="R28" s="173">
        <f t="shared" si="0"/>
        <v>2211686.7428459991</v>
      </c>
    </row>
    <row r="29" spans="1:18" ht="20.100000000000001" customHeight="1" x14ac:dyDescent="0.2">
      <c r="A29" s="316">
        <f>JN_stat!C29</f>
        <v>3415</v>
      </c>
      <c r="B29" s="33" t="str">
        <f>JN_stat!D29</f>
        <v>ZŠ Jablonec n. N., Arbesova 30</v>
      </c>
      <c r="C29" s="33">
        <f>JN_stat!E29</f>
        <v>3141</v>
      </c>
      <c r="D29" s="60" t="str">
        <f>JN_stat!F29</f>
        <v>ZŠ Jablonec n. N., Arbesova 30</v>
      </c>
      <c r="E29" s="317">
        <f>SJMS_normativy!$F$5</f>
        <v>26460</v>
      </c>
      <c r="F29" s="105">
        <f>IF(JN_stat!H29=0,0,(12*1.358*(1/JN_stat!T29*JN_rozp!$E29)+JN_stat!AC29))</f>
        <v>0</v>
      </c>
      <c r="G29" s="29">
        <f>IF(JN_stat!I29=0,0,(12*1.358*(1/JN_stat!U29*JN_rozp!$E29)+JN_stat!AD29))</f>
        <v>6568.7220555762096</v>
      </c>
      <c r="H29" s="106">
        <f>IF(JN_stat!J29=0,0,(12*1.358*(1/JN_stat!V29*JN_rozp!$E29)+JN_stat!AE29))</f>
        <v>0</v>
      </c>
      <c r="I29" s="105">
        <f>IF(JN_stat!K29=0,0,(12*1.358*(1/JN_stat!W29*JN_rozp!$E29)+JN_stat!AF29))</f>
        <v>0</v>
      </c>
      <c r="J29" s="29">
        <f>IF(JN_stat!L29=0,0,(12*1.358*(1/JN_stat!X29*JN_rozp!$E29)+JN_stat!AG29))</f>
        <v>0</v>
      </c>
      <c r="K29" s="106">
        <f>IF(JN_stat!M29=0,0,(12*1.358*(1/JN_stat!Y29*JN_rozp!$E29)+JN_stat!AH29))</f>
        <v>0</v>
      </c>
      <c r="L29" s="105">
        <f>IF(JN_stat!N29=0,0,(12*1.358*(1/JN_stat!Z29*JN_rozp!$E29)+JN_stat!AI29))</f>
        <v>0</v>
      </c>
      <c r="M29" s="29">
        <f>IF(JN_stat!O29=0,0,(12*1.358*(1/JN_stat!AA29*JN_rozp!$E29)+JN_stat!AJ29))</f>
        <v>0</v>
      </c>
      <c r="N29" s="106">
        <f>IF(JN_stat!P29=0,0,(12*1.358*(1/JN_stat!AB29*JN_rozp!$E29)+JN_stat!AK29))</f>
        <v>0</v>
      </c>
      <c r="O29" s="105">
        <f>F29*JN_stat!H29+I29*JN_stat!K29+L29*JN_stat!N29</f>
        <v>0</v>
      </c>
      <c r="P29" s="29">
        <f>G29*JN_stat!I29+J29*JN_stat!L29+M29*JN_stat!O29</f>
        <v>2653763.7104527885</v>
      </c>
      <c r="Q29" s="106">
        <f>H29*JN_stat!J29+K29*JN_stat!M29+N29*JN_stat!P29</f>
        <v>0</v>
      </c>
      <c r="R29" s="173">
        <f t="shared" si="0"/>
        <v>2653763.7104527885</v>
      </c>
    </row>
    <row r="30" spans="1:18" ht="20.100000000000001" customHeight="1" x14ac:dyDescent="0.2">
      <c r="A30" s="316">
        <f>JN_stat!C30</f>
        <v>3412</v>
      </c>
      <c r="B30" s="33" t="str">
        <f>JN_stat!D30</f>
        <v>ZŠ Jablonec n. N., Liberecká 26</v>
      </c>
      <c r="C30" s="33">
        <f>JN_stat!E30</f>
        <v>3141</v>
      </c>
      <c r="D30" s="60" t="str">
        <f>JN_stat!F30</f>
        <v>ZŠ Jablonec n. N., Liberecká 26</v>
      </c>
      <c r="E30" s="317">
        <f>SJMS_normativy!$F$5</f>
        <v>26460</v>
      </c>
      <c r="F30" s="105">
        <f>IF(JN_stat!H30=0,0,(12*1.358*(1/JN_stat!T30*JN_rozp!$E30)+JN_stat!AC30))</f>
        <v>0</v>
      </c>
      <c r="G30" s="29">
        <f>IF(JN_stat!I30=0,0,(12*1.358*(1/JN_stat!U30*JN_rozp!$E30)+JN_stat!AD30))</f>
        <v>6031.6008378295346</v>
      </c>
      <c r="H30" s="106">
        <f>IF(JN_stat!J30=0,0,(12*1.358*(1/JN_stat!V30*JN_rozp!$E30)+JN_stat!AE30))</f>
        <v>0</v>
      </c>
      <c r="I30" s="105">
        <f>IF(JN_stat!K30=0,0,(12*1.358*(1/JN_stat!W30*JN_rozp!$E30)+JN_stat!AF30))</f>
        <v>0</v>
      </c>
      <c r="J30" s="29">
        <f>IF(JN_stat!L30=0,0,(12*1.358*(1/JN_stat!X30*JN_rozp!$E30)+JN_stat!AG30))</f>
        <v>0</v>
      </c>
      <c r="K30" s="106">
        <f>IF(JN_stat!M30=0,0,(12*1.358*(1/JN_stat!Y30*JN_rozp!$E30)+JN_stat!AH30))</f>
        <v>0</v>
      </c>
      <c r="L30" s="105">
        <f>IF(JN_stat!N30=0,0,(12*1.358*(1/JN_stat!Z30*JN_rozp!$E30)+JN_stat!AI30))</f>
        <v>0</v>
      </c>
      <c r="M30" s="29">
        <f>IF(JN_stat!O30=0,0,(12*1.358*(1/JN_stat!AA30*JN_rozp!$E30)+JN_stat!AJ30))</f>
        <v>0</v>
      </c>
      <c r="N30" s="106">
        <f>IF(JN_stat!P30=0,0,(12*1.358*(1/JN_stat!AB30*JN_rozp!$E30)+JN_stat!AK30))</f>
        <v>0</v>
      </c>
      <c r="O30" s="105">
        <f>F30*JN_stat!H30+I30*JN_stat!K30+L30*JN_stat!N30</f>
        <v>0</v>
      </c>
      <c r="P30" s="29">
        <f>G30*JN_stat!I30+J30*JN_stat!L30+M30*JN_stat!O30</f>
        <v>3763718.9228056297</v>
      </c>
      <c r="Q30" s="106">
        <f>H30*JN_stat!J30+K30*JN_stat!M30+N30*JN_stat!P30</f>
        <v>0</v>
      </c>
      <c r="R30" s="173">
        <f t="shared" si="0"/>
        <v>3763718.9228056297</v>
      </c>
    </row>
    <row r="31" spans="1:18" ht="20.100000000000001" customHeight="1" x14ac:dyDescent="0.2">
      <c r="A31" s="316">
        <f>JN_stat!C31</f>
        <v>3416</v>
      </c>
      <c r="B31" s="33" t="str">
        <f>JN_stat!D31</f>
        <v>ZŠ Jablonec n. N., Mozartova 24</v>
      </c>
      <c r="C31" s="33">
        <f>JN_stat!E31</f>
        <v>3141</v>
      </c>
      <c r="D31" s="187" t="str">
        <f>JN_stat!F31</f>
        <v>ZŠ Jablonec n. N., Mozartova 26</v>
      </c>
      <c r="E31" s="317">
        <f>SJMS_normativy!$F$5</f>
        <v>26460</v>
      </c>
      <c r="F31" s="105">
        <f>IF(JN_stat!H31=0,0,(12*1.358*(1/JN_stat!T31*JN_rozp!$E31)+JN_stat!AC31))</f>
        <v>0</v>
      </c>
      <c r="G31" s="29">
        <f>IF(JN_stat!I31=0,0,(12*1.358*(1/JN_stat!U31*JN_rozp!$E31)+JN_stat!AD31))</f>
        <v>6296.7650908490095</v>
      </c>
      <c r="H31" s="106">
        <f>IF(JN_stat!J31=0,0,(12*1.358*(1/JN_stat!V31*JN_rozp!$E31)+JN_stat!AE31))</f>
        <v>0</v>
      </c>
      <c r="I31" s="105">
        <f>IF(JN_stat!K31=0,0,(12*1.358*(1/JN_stat!W31*JN_rozp!$E31)+JN_stat!AF31))</f>
        <v>0</v>
      </c>
      <c r="J31" s="29">
        <f>IF(JN_stat!L31=0,0,(12*1.358*(1/JN_stat!X31*JN_rozp!$E31)+JN_stat!AG31))</f>
        <v>0</v>
      </c>
      <c r="K31" s="106">
        <f>IF(JN_stat!M31=0,0,(12*1.358*(1/JN_stat!Y31*JN_rozp!$E31)+JN_stat!AH31))</f>
        <v>0</v>
      </c>
      <c r="L31" s="105">
        <f>IF(JN_stat!N31=0,0,(12*1.358*(1/JN_stat!Z31*JN_rozp!$E31)+JN_stat!AI31))</f>
        <v>0</v>
      </c>
      <c r="M31" s="29">
        <f>IF(JN_stat!O31=0,0,(12*1.358*(1/JN_stat!AA31*JN_rozp!$E31)+JN_stat!AJ31))</f>
        <v>0</v>
      </c>
      <c r="N31" s="106">
        <f>IF(JN_stat!P31=0,0,(12*1.358*(1/JN_stat!AB31*JN_rozp!$E31)+JN_stat!AK31))</f>
        <v>0</v>
      </c>
      <c r="O31" s="105">
        <f>F31*JN_stat!H31+I31*JN_stat!K31+L31*JN_stat!N31</f>
        <v>0</v>
      </c>
      <c r="P31" s="29">
        <f>G31*JN_stat!I31+J31*JN_stat!L31+M31*JN_stat!O31</f>
        <v>3154679.3105153539</v>
      </c>
      <c r="Q31" s="106">
        <f>H31*JN_stat!J31+K31*JN_stat!M31+N31*JN_stat!P31</f>
        <v>0</v>
      </c>
      <c r="R31" s="173">
        <f t="shared" si="0"/>
        <v>3154679.3105153539</v>
      </c>
    </row>
    <row r="32" spans="1:18" ht="20.100000000000001" customHeight="1" x14ac:dyDescent="0.2">
      <c r="A32" s="316">
        <f>JN_stat!C32</f>
        <v>3414</v>
      </c>
      <c r="B32" s="33" t="str">
        <f>JN_stat!D32</f>
        <v>ZŠ Jablonec n. N., Na Šumavě 43</v>
      </c>
      <c r="C32" s="33">
        <f>JN_stat!E32</f>
        <v>3141</v>
      </c>
      <c r="D32" s="60" t="str">
        <f>JN_stat!F32</f>
        <v>ZŠ Jablonec n. N., Na Šumavě 43</v>
      </c>
      <c r="E32" s="317">
        <f>SJMS_normativy!$F$5</f>
        <v>26460</v>
      </c>
      <c r="F32" s="105">
        <f>IF(JN_stat!H32=0,0,(12*1.358*(1/JN_stat!T32*JN_rozp!$E32)+JN_stat!AC32))</f>
        <v>0</v>
      </c>
      <c r="G32" s="29">
        <f>IF(JN_stat!I32=0,0,(12*1.358*(1/JN_stat!U32*JN_rozp!$E32)+JN_stat!AD32))</f>
        <v>6178.2995106459448</v>
      </c>
      <c r="H32" s="106">
        <f>IF(JN_stat!J32=0,0,(12*1.358*(1/JN_stat!V32*JN_rozp!$E32)+JN_stat!AE32))</f>
        <v>0</v>
      </c>
      <c r="I32" s="105">
        <f>IF(JN_stat!K32=0,0,(12*1.358*(1/JN_stat!W32*JN_rozp!$E32)+JN_stat!AF32))</f>
        <v>0</v>
      </c>
      <c r="J32" s="29">
        <f>IF(JN_stat!L32=0,0,(12*1.358*(1/JN_stat!X32*JN_rozp!$E32)+JN_stat!AG32))</f>
        <v>0</v>
      </c>
      <c r="K32" s="106">
        <f>IF(JN_stat!M32=0,0,(12*1.358*(1/JN_stat!Y32*JN_rozp!$E32)+JN_stat!AH32))</f>
        <v>0</v>
      </c>
      <c r="L32" s="105">
        <f>IF(JN_stat!N32=0,0,(12*1.358*(1/JN_stat!Z32*JN_rozp!$E32)+JN_stat!AI32))</f>
        <v>0</v>
      </c>
      <c r="M32" s="29">
        <f>IF(JN_stat!O32=0,0,(12*1.358*(1/JN_stat!AA32*JN_rozp!$E32)+JN_stat!AJ32))</f>
        <v>0</v>
      </c>
      <c r="N32" s="106">
        <f>IF(JN_stat!P32=0,0,(12*1.358*(1/JN_stat!AB32*JN_rozp!$E32)+JN_stat!AK32))</f>
        <v>0</v>
      </c>
      <c r="O32" s="105">
        <f>F32*JN_stat!H32+I32*JN_stat!K32+L32*JN_stat!N32</f>
        <v>0</v>
      </c>
      <c r="P32" s="29">
        <f>G32*JN_stat!I32+J32*JN_stat!L32+M32*JN_stat!O32</f>
        <v>3410421.3298765616</v>
      </c>
      <c r="Q32" s="106">
        <f>H32*JN_stat!J32+K32*JN_stat!M32+N32*JN_stat!P32</f>
        <v>0</v>
      </c>
      <c r="R32" s="173">
        <f t="shared" si="0"/>
        <v>3410421.3298765616</v>
      </c>
    </row>
    <row r="33" spans="1:18" ht="20.100000000000001" customHeight="1" x14ac:dyDescent="0.2">
      <c r="A33" s="316">
        <f>JN_stat!C33</f>
        <v>3411</v>
      </c>
      <c r="B33" s="33" t="str">
        <f>JN_stat!D33</f>
        <v>ZŠ Jablonec n. N., Pasířská 72</v>
      </c>
      <c r="C33" s="33">
        <f>JN_stat!E33</f>
        <v>3141</v>
      </c>
      <c r="D33" s="60" t="str">
        <f>JN_stat!F33</f>
        <v>ZŠ Jablonec n. N., Pasířská 72</v>
      </c>
      <c r="E33" s="317">
        <f>SJMS_normativy!$F$5</f>
        <v>26460</v>
      </c>
      <c r="F33" s="105">
        <f>IF(JN_stat!H33=0,0,(12*1.358*(1/JN_stat!T33*JN_rozp!$E33)+JN_stat!AC33))</f>
        <v>17551.065123094675</v>
      </c>
      <c r="G33" s="29">
        <f>IF(JN_stat!I33=0,0,(12*1.358*(1/JN_stat!U33*JN_rozp!$E33)+JN_stat!AD33))</f>
        <v>6225.420720715656</v>
      </c>
      <c r="H33" s="106">
        <f>IF(JN_stat!J33=0,0,(12*1.358*(1/JN_stat!V33*JN_rozp!$E33)+JN_stat!AE33))</f>
        <v>0</v>
      </c>
      <c r="I33" s="105">
        <f>IF(JN_stat!K33=0,0,(12*1.358*(1/JN_stat!W33*JN_rozp!$E33)+JN_stat!AF33))</f>
        <v>0</v>
      </c>
      <c r="J33" s="29">
        <f>IF(JN_stat!L33=0,0,(12*1.358*(1/JN_stat!X33*JN_rozp!$E33)+JN_stat!AG33))</f>
        <v>0</v>
      </c>
      <c r="K33" s="106">
        <f>IF(JN_stat!M33=0,0,(12*1.358*(1/JN_stat!Y33*JN_rozp!$E33)+JN_stat!AH33))</f>
        <v>0</v>
      </c>
      <c r="L33" s="105">
        <f>IF(JN_stat!N33=0,0,(12*1.358*(1/JN_stat!Z33*JN_rozp!$E33)+JN_stat!AI33))</f>
        <v>0</v>
      </c>
      <c r="M33" s="29">
        <f>IF(JN_stat!O33=0,0,(12*1.358*(1/JN_stat!AA33*JN_rozp!$E33)+JN_stat!AJ33))</f>
        <v>0</v>
      </c>
      <c r="N33" s="106">
        <f>IF(JN_stat!P33=0,0,(12*1.358*(1/JN_stat!AB33*JN_rozp!$E33)+JN_stat!AK33))</f>
        <v>0</v>
      </c>
      <c r="O33" s="105">
        <f>F33*JN_stat!H33+I33*JN_stat!K33+L33*JN_stat!N33</f>
        <v>351021.30246189353</v>
      </c>
      <c r="P33" s="29">
        <f>G33*JN_stat!I33+J33*JN_stat!L33+M33*JN_stat!O33</f>
        <v>3305698.4027000135</v>
      </c>
      <c r="Q33" s="106">
        <f>H33*JN_stat!J33+K33*JN_stat!M33+N33*JN_stat!P33</f>
        <v>0</v>
      </c>
      <c r="R33" s="173">
        <f t="shared" si="0"/>
        <v>3656719.7051619068</v>
      </c>
    </row>
    <row r="34" spans="1:18" ht="20.100000000000001" customHeight="1" x14ac:dyDescent="0.2">
      <c r="A34" s="316">
        <f>JN_stat!C34</f>
        <v>3408</v>
      </c>
      <c r="B34" s="33" t="str">
        <f>JN_stat!D34</f>
        <v>ZŠ Jablonec n. N., Pivovarská 15</v>
      </c>
      <c r="C34" s="33">
        <f>JN_stat!E34</f>
        <v>3141</v>
      </c>
      <c r="D34" s="187" t="str">
        <f>JN_stat!F34</f>
        <v>ZŠ Jablonec n. N., Pivovarská 12</v>
      </c>
      <c r="E34" s="317">
        <f>SJMS_normativy!$F$5</f>
        <v>26460</v>
      </c>
      <c r="F34" s="105">
        <f>IF(JN_stat!H34=0,0,(12*1.358*(1/JN_stat!T34*JN_rozp!$E34)+JN_stat!AC34))</f>
        <v>0</v>
      </c>
      <c r="G34" s="29">
        <f>IF(JN_stat!I34=0,0,(12*1.358*(1/JN_stat!U34*JN_rozp!$E34)+JN_stat!AD34))</f>
        <v>7363.3107537912529</v>
      </c>
      <c r="H34" s="106">
        <f>IF(JN_stat!J34=0,0,(12*1.358*(1/JN_stat!V34*JN_rozp!$E34)+JN_stat!AE34))</f>
        <v>0</v>
      </c>
      <c r="I34" s="105">
        <f>IF(JN_stat!K34=0,0,(12*1.358*(1/JN_stat!W34*JN_rozp!$E34)+JN_stat!AF34))</f>
        <v>0</v>
      </c>
      <c r="J34" s="29">
        <f>IF(JN_stat!L34=0,0,(12*1.358*(1/JN_stat!X34*JN_rozp!$E34)+JN_stat!AG34))</f>
        <v>0</v>
      </c>
      <c r="K34" s="106">
        <f>IF(JN_stat!M34=0,0,(12*1.358*(1/JN_stat!Y34*JN_rozp!$E34)+JN_stat!AH34))</f>
        <v>0</v>
      </c>
      <c r="L34" s="105">
        <f>IF(JN_stat!N34=0,0,(12*1.358*(1/JN_stat!Z34*JN_rozp!$E34)+JN_stat!AI34))</f>
        <v>0</v>
      </c>
      <c r="M34" s="29">
        <f>IF(JN_stat!O34=0,0,(12*1.358*(1/JN_stat!AA34*JN_rozp!$E34)+JN_stat!AJ34))</f>
        <v>0</v>
      </c>
      <c r="N34" s="106">
        <f>IF(JN_stat!P34=0,0,(12*1.358*(1/JN_stat!AB34*JN_rozp!$E34)+JN_stat!AK34))</f>
        <v>0</v>
      </c>
      <c r="O34" s="105">
        <f>F34*JN_stat!H34+I34*JN_stat!K34+L34*JN_stat!N34</f>
        <v>0</v>
      </c>
      <c r="P34" s="29">
        <f>G34*JN_stat!I34+J34*JN_stat!L34+M34*JN_stat!O34</f>
        <v>1686198.1626181968</v>
      </c>
      <c r="Q34" s="106">
        <f>H34*JN_stat!J34+K34*JN_stat!M34+N34*JN_stat!P34</f>
        <v>0</v>
      </c>
      <c r="R34" s="173">
        <f t="shared" si="0"/>
        <v>1686198.1626181968</v>
      </c>
    </row>
    <row r="35" spans="1:18" ht="20.100000000000001" customHeight="1" x14ac:dyDescent="0.2">
      <c r="A35" s="316">
        <f>JN_stat!C35</f>
        <v>3417</v>
      </c>
      <c r="B35" s="33" t="str">
        <f>JN_stat!D35</f>
        <v>ZŠ Jablonec n. N., Pod Vodárnou 10</v>
      </c>
      <c r="C35" s="33">
        <f>JN_stat!E35</f>
        <v>3141</v>
      </c>
      <c r="D35" s="60" t="str">
        <f>JN_stat!F35</f>
        <v>ZŠ Jablonec n. N., Pod Vodárnou 10</v>
      </c>
      <c r="E35" s="317">
        <f>SJMS_normativy!$F$5</f>
        <v>26460</v>
      </c>
      <c r="F35" s="105">
        <f>IF(JN_stat!H35=0,0,(12*1.358*(1/JN_stat!T35*JN_rozp!$E35)+JN_stat!AC35))</f>
        <v>0</v>
      </c>
      <c r="G35" s="29">
        <f>IF(JN_stat!I35=0,0,(12*1.358*(1/JN_stat!U35*JN_rozp!$E35)+JN_stat!AD35))</f>
        <v>7534.7205492265966</v>
      </c>
      <c r="H35" s="106">
        <f>IF(JN_stat!J35=0,0,(12*1.358*(1/JN_stat!V35*JN_rozp!$E35)+JN_stat!AE35))</f>
        <v>0</v>
      </c>
      <c r="I35" s="105">
        <f>IF(JN_stat!K35=0,0,(12*1.358*(1/JN_stat!W35*JN_rozp!$E35)+JN_stat!AF35))</f>
        <v>0</v>
      </c>
      <c r="J35" s="29">
        <f>IF(JN_stat!L35=0,0,(12*1.358*(1/JN_stat!X35*JN_rozp!$E35)+JN_stat!AG35))</f>
        <v>0</v>
      </c>
      <c r="K35" s="106">
        <f>IF(JN_stat!M35=0,0,(12*1.358*(1/JN_stat!Y35*JN_rozp!$E35)+JN_stat!AH35))</f>
        <v>0</v>
      </c>
      <c r="L35" s="105">
        <f>IF(JN_stat!N35=0,0,(12*1.358*(1/JN_stat!Z35*JN_rozp!$E35)+JN_stat!AI35))</f>
        <v>0</v>
      </c>
      <c r="M35" s="29">
        <f>IF(JN_stat!O35=0,0,(12*1.358*(1/JN_stat!AA35*JN_rozp!$E35)+JN_stat!AJ35))</f>
        <v>0</v>
      </c>
      <c r="N35" s="106">
        <f>IF(JN_stat!P35=0,0,(12*1.358*(1/JN_stat!AB35*JN_rozp!$E35)+JN_stat!AK35))</f>
        <v>0</v>
      </c>
      <c r="O35" s="105">
        <f>F35*JN_stat!H35+I35*JN_stat!K35+L35*JN_stat!N35</f>
        <v>0</v>
      </c>
      <c r="P35" s="29">
        <f>G35*JN_stat!I35+J35*JN_stat!L35+M35*JN_stat!O35</f>
        <v>1544617.7125914523</v>
      </c>
      <c r="Q35" s="106">
        <f>H35*JN_stat!J35+K35*JN_stat!M35+N35*JN_stat!P35</f>
        <v>0</v>
      </c>
      <c r="R35" s="173">
        <f t="shared" si="0"/>
        <v>1544617.7125914523</v>
      </c>
    </row>
    <row r="36" spans="1:18" ht="20.100000000000001" customHeight="1" x14ac:dyDescent="0.2">
      <c r="A36" s="316">
        <f>JN_stat!C36</f>
        <v>3410</v>
      </c>
      <c r="B36" s="33" t="str">
        <f>JN_stat!D36</f>
        <v>ZŠ Jablonec n. N., Rychnovská 216</v>
      </c>
      <c r="C36" s="33">
        <f>JN_stat!E36</f>
        <v>3141</v>
      </c>
      <c r="D36" s="60" t="str">
        <f>JN_stat!F36</f>
        <v>ZŠ Jablonec n. N., Rychnovská 216</v>
      </c>
      <c r="E36" s="317">
        <f>SJMS_normativy!$F$5</f>
        <v>26460</v>
      </c>
      <c r="F36" s="105">
        <f>IF(JN_stat!H36=0,0,(12*1.358*(1/JN_stat!T36*JN_rozp!$E36)+JN_stat!AC36))</f>
        <v>0</v>
      </c>
      <c r="G36" s="29">
        <f>IF(JN_stat!I36=0,0,(12*1.358*(1/JN_stat!U36*JN_rozp!$E36)+JN_stat!AD36))</f>
        <v>7237.6777921684688</v>
      </c>
      <c r="H36" s="106">
        <f>IF(JN_stat!J36=0,0,(12*1.358*(1/JN_stat!V36*JN_rozp!$E36)+JN_stat!AE36))</f>
        <v>0</v>
      </c>
      <c r="I36" s="105">
        <f>IF(JN_stat!K36=0,0,(12*1.358*(1/JN_stat!W36*JN_rozp!$E36)+JN_stat!AF36))</f>
        <v>0</v>
      </c>
      <c r="J36" s="29">
        <f>IF(JN_stat!L36=0,0,(12*1.358*(1/JN_stat!X36*JN_rozp!$E36)+JN_stat!AG36))</f>
        <v>0</v>
      </c>
      <c r="K36" s="106">
        <f>IF(JN_stat!M36=0,0,(12*1.358*(1/JN_stat!Y36*JN_rozp!$E36)+JN_stat!AH36))</f>
        <v>0</v>
      </c>
      <c r="L36" s="105">
        <f>IF(JN_stat!N36=0,0,(12*1.358*(1/JN_stat!Z36*JN_rozp!$E36)+JN_stat!AI36))</f>
        <v>0</v>
      </c>
      <c r="M36" s="29">
        <f>IF(JN_stat!O36=0,0,(12*1.358*(1/JN_stat!AA36*JN_rozp!$E36)+JN_stat!AJ36))</f>
        <v>0</v>
      </c>
      <c r="N36" s="106">
        <f>IF(JN_stat!P36=0,0,(12*1.358*(1/JN_stat!AB36*JN_rozp!$E36)+JN_stat!AK36))</f>
        <v>0</v>
      </c>
      <c r="O36" s="105">
        <f>F36*JN_stat!H36+I36*JN_stat!K36+L36*JN_stat!N36</f>
        <v>0</v>
      </c>
      <c r="P36" s="29">
        <f>G36*JN_stat!I36+J36*JN_stat!L36+M36*JN_stat!O36</f>
        <v>1802181.7702499488</v>
      </c>
      <c r="Q36" s="106">
        <f>H36*JN_stat!J36+K36*JN_stat!M36+N36*JN_stat!P36</f>
        <v>0</v>
      </c>
      <c r="R36" s="173">
        <f t="shared" si="0"/>
        <v>1802181.7702499488</v>
      </c>
    </row>
    <row r="37" spans="1:18" ht="20.100000000000001" customHeight="1" x14ac:dyDescent="0.2">
      <c r="A37" s="316">
        <f>JN_stat!C37</f>
        <v>3410</v>
      </c>
      <c r="B37" s="33" t="str">
        <f>JN_stat!D37</f>
        <v>ZŠ Jablonec n. N., Rychnovská 216</v>
      </c>
      <c r="C37" s="33">
        <f>JN_stat!E37</f>
        <v>3141</v>
      </c>
      <c r="D37" s="187" t="str">
        <f>JN_stat!F37</f>
        <v xml:space="preserve">ZŠ Jablonec n.N., Janáčkova 42 </v>
      </c>
      <c r="E37" s="317">
        <f>SJMS_normativy!$F$5</f>
        <v>26460</v>
      </c>
      <c r="F37" s="105">
        <f>IF(JN_stat!H37=0,0,(12*1.358*(1/JN_stat!T37*JN_rozp!$E37)+JN_stat!AC37))</f>
        <v>0</v>
      </c>
      <c r="G37" s="29">
        <f>IF(JN_stat!I37=0,0,(12*1.358*(1/JN_stat!U37*JN_rozp!$E37)+JN_stat!AD37))</f>
        <v>8749.287462436112</v>
      </c>
      <c r="H37" s="106">
        <f>IF(JN_stat!J37=0,0,(12*1.358*(1/JN_stat!V37*JN_rozp!$E37)+JN_stat!AE37))</f>
        <v>0</v>
      </c>
      <c r="I37" s="105">
        <f>IF(JN_stat!K37=0,0,(12*1.358*(1/JN_stat!W37*JN_rozp!$E37)+JN_stat!AF37))</f>
        <v>0</v>
      </c>
      <c r="J37" s="29">
        <f>IF(JN_stat!L37=0,0,(12*1.358*(1/JN_stat!X37*JN_rozp!$E37)+JN_stat!AG37))</f>
        <v>0</v>
      </c>
      <c r="K37" s="106">
        <f>IF(JN_stat!M37=0,0,(12*1.358*(1/JN_stat!Y37*JN_rozp!$E37)+JN_stat!AH37))</f>
        <v>0</v>
      </c>
      <c r="L37" s="105">
        <f>IF(JN_stat!N37=0,0,(12*1.358*(1/JN_stat!Z37*JN_rozp!$E37)+JN_stat!AI37))</f>
        <v>0</v>
      </c>
      <c r="M37" s="29">
        <f>IF(JN_stat!O37=0,0,(12*1.358*(1/JN_stat!AA37*JN_rozp!$E37)+JN_stat!AJ37))</f>
        <v>0</v>
      </c>
      <c r="N37" s="106">
        <f>IF(JN_stat!P37=0,0,(12*1.358*(1/JN_stat!AB37*JN_rozp!$E37)+JN_stat!AK37))</f>
        <v>0</v>
      </c>
      <c r="O37" s="105">
        <f>F37*JN_stat!H37+I37*JN_stat!K37+L37*JN_stat!N37</f>
        <v>0</v>
      </c>
      <c r="P37" s="29">
        <f>G37*JN_stat!I37+J37*JN_stat!L37+M37*JN_stat!O37</f>
        <v>909925.89609335561</v>
      </c>
      <c r="Q37" s="106">
        <f>H37*JN_stat!J37+K37*JN_stat!M37+N37*JN_stat!P37</f>
        <v>0</v>
      </c>
      <c r="R37" s="173">
        <f t="shared" si="0"/>
        <v>909925.89609335561</v>
      </c>
    </row>
    <row r="38" spans="1:18" ht="20.100000000000001" customHeight="1" x14ac:dyDescent="0.2">
      <c r="A38" s="316">
        <f>JN_stat!C38</f>
        <v>3419</v>
      </c>
      <c r="B38" s="33" t="str">
        <f>JN_stat!D38</f>
        <v>ZŠ a MŠ Janov n. N. 374</v>
      </c>
      <c r="C38" s="33">
        <f>JN_stat!E38</f>
        <v>3141</v>
      </c>
      <c r="D38" s="187" t="str">
        <f>JN_stat!F38</f>
        <v>MŠ Janov n. N., Hraničná 245</v>
      </c>
      <c r="E38" s="317">
        <f>SJMS_normativy!$F$5</f>
        <v>26460</v>
      </c>
      <c r="F38" s="105">
        <f>IF(JN_stat!H38=0,0,(12*1.358*(1/JN_stat!T38*JN_rozp!$E38)+JN_stat!AC38))</f>
        <v>14214.840419433571</v>
      </c>
      <c r="G38" s="29">
        <f>IF(JN_stat!I38=0,0,(12*1.358*(1/JN_stat!U38*JN_rozp!$E38)+JN_stat!AD38))</f>
        <v>7932.0780981100925</v>
      </c>
      <c r="H38" s="106">
        <f>IF(JN_stat!J38=0,0,(12*1.358*(1/JN_stat!V38*JN_rozp!$E38)+JN_stat!AE38))</f>
        <v>0</v>
      </c>
      <c r="I38" s="105">
        <f>IF(JN_stat!K38=0,0,(12*1.358*(1/JN_stat!W38*JN_rozp!$E38)+JN_stat!AF38))</f>
        <v>0</v>
      </c>
      <c r="J38" s="29">
        <f>IF(JN_stat!L38=0,0,(12*1.358*(1/JN_stat!X38*JN_rozp!$E38)+JN_stat!AG38))</f>
        <v>0</v>
      </c>
      <c r="K38" s="106">
        <f>IF(JN_stat!M38=0,0,(12*1.358*(1/JN_stat!Y38*JN_rozp!$E38)+JN_stat!AH38))</f>
        <v>0</v>
      </c>
      <c r="L38" s="105">
        <f>IF(JN_stat!N38=0,0,(12*1.358*(1/JN_stat!Z38*JN_rozp!$E38)+JN_stat!AI38))</f>
        <v>0</v>
      </c>
      <c r="M38" s="29">
        <f>IF(JN_stat!O38=0,0,(12*1.358*(1/JN_stat!AA38*JN_rozp!$E38)+JN_stat!AJ38))</f>
        <v>0</v>
      </c>
      <c r="N38" s="106">
        <f>IF(JN_stat!P38=0,0,(12*1.358*(1/JN_stat!AB38*JN_rozp!$E38)+JN_stat!AK38))</f>
        <v>0</v>
      </c>
      <c r="O38" s="105">
        <f>F38*JN_stat!H38+I38*JN_stat!K38+L38*JN_stat!N38</f>
        <v>639667.8188745107</v>
      </c>
      <c r="P38" s="29">
        <f>G38*JN_stat!I38+J38*JN_stat!L38+M38*JN_stat!O38</f>
        <v>1277064.5737957249</v>
      </c>
      <c r="Q38" s="106">
        <f>H38*JN_stat!J38+K38*JN_stat!M38+N38*JN_stat!P38</f>
        <v>0</v>
      </c>
      <c r="R38" s="173">
        <f t="shared" si="0"/>
        <v>1916732.3926702356</v>
      </c>
    </row>
    <row r="39" spans="1:18" ht="20.100000000000001" customHeight="1" x14ac:dyDescent="0.2">
      <c r="A39" s="316">
        <f>JN_stat!C39</f>
        <v>3422</v>
      </c>
      <c r="B39" s="33" t="str">
        <f>JN_stat!D39</f>
        <v>ZŠ a MŠ Josefův Důl 208</v>
      </c>
      <c r="C39" s="33">
        <f>JN_stat!E39</f>
        <v>3141</v>
      </c>
      <c r="D39" s="84" t="str">
        <f>JN_stat!F39</f>
        <v>ZŠ Josefův Důl 208</v>
      </c>
      <c r="E39" s="317">
        <f>SJMS_normativy!$F$5</f>
        <v>26460</v>
      </c>
      <c r="F39" s="105">
        <f>IF(JN_stat!H39=0,0,(12*1.358*(1/JN_stat!T39*JN_rozp!$E39)+JN_stat!AC39))</f>
        <v>0</v>
      </c>
      <c r="G39" s="29">
        <f>IF(JN_stat!I39=0,0,(12*1.358*(1/JN_stat!U39*JN_rozp!$E39)+JN_stat!AD39))</f>
        <v>9777.654993143944</v>
      </c>
      <c r="H39" s="106">
        <f>IF(JN_stat!J39=0,0,(12*1.358*(1/JN_stat!V39*JN_rozp!$E39)+JN_stat!AE39))</f>
        <v>0</v>
      </c>
      <c r="I39" s="105">
        <f>IF(JN_stat!K39=0,0,(12*1.358*(1/JN_stat!W39*JN_rozp!$E39)+JN_stat!AF39))</f>
        <v>0</v>
      </c>
      <c r="J39" s="29">
        <f>IF(JN_stat!L39=0,0,(12*1.358*(1/JN_stat!X39*JN_rozp!$E39)+JN_stat!AG39))</f>
        <v>0</v>
      </c>
      <c r="K39" s="106">
        <f>IF(JN_stat!M39=0,0,(12*1.358*(1/JN_stat!Y39*JN_rozp!$E39)+JN_stat!AH39))</f>
        <v>0</v>
      </c>
      <c r="L39" s="105">
        <f>IF(JN_stat!N39=0,0,(12*1.358*(1/JN_stat!Z39*JN_rozp!$E39)+JN_stat!AI39))</f>
        <v>0</v>
      </c>
      <c r="M39" s="29">
        <f>IF(JN_stat!O39=0,0,(12*1.358*(1/JN_stat!AA39*JN_rozp!$E39)+JN_stat!AJ39))</f>
        <v>0</v>
      </c>
      <c r="N39" s="106">
        <f>IF(JN_stat!P39=0,0,(12*1.358*(1/JN_stat!AB39*JN_rozp!$E39)+JN_stat!AK39))</f>
        <v>0</v>
      </c>
      <c r="O39" s="105">
        <f>F39*JN_stat!H39+I39*JN_stat!K39+L39*JN_stat!N39</f>
        <v>0</v>
      </c>
      <c r="P39" s="29">
        <f>G39*JN_stat!I39+J39*JN_stat!L39+M39*JN_stat!O39</f>
        <v>645325.22954750026</v>
      </c>
      <c r="Q39" s="106">
        <f>H39*JN_stat!J39+K39*JN_stat!M39+N39*JN_stat!P39</f>
        <v>0</v>
      </c>
      <c r="R39" s="173">
        <f t="shared" si="0"/>
        <v>645325.22954750026</v>
      </c>
    </row>
    <row r="40" spans="1:18" ht="20.100000000000001" customHeight="1" x14ac:dyDescent="0.2">
      <c r="A40" s="316">
        <f>JN_stat!C40</f>
        <v>3422</v>
      </c>
      <c r="B40" s="33" t="str">
        <f>JN_stat!D40</f>
        <v>ZŠ a MŠ Josefův Důl 208</v>
      </c>
      <c r="C40" s="33">
        <f>JN_stat!E40</f>
        <v>3141</v>
      </c>
      <c r="D40" s="187" t="str">
        <f>JN_stat!F40</f>
        <v xml:space="preserve">MŠ Josefův Důl 283 </v>
      </c>
      <c r="E40" s="317">
        <f>SJMS_normativy!$F$5</f>
        <v>26460</v>
      </c>
      <c r="F40" s="105">
        <f>IF(JN_stat!H40=0,0,(12*1.358*(1/JN_stat!T40*JN_rozp!$E40)+JN_stat!AC40))</f>
        <v>14953.714972082462</v>
      </c>
      <c r="G40" s="29">
        <f>IF(JN_stat!I40=0,0,(12*1.358*(1/JN_stat!U40*JN_rozp!$E40)+JN_stat!AD40))</f>
        <v>12107.900179078462</v>
      </c>
      <c r="H40" s="106">
        <f>IF(JN_stat!J40=0,0,(12*1.358*(1/JN_stat!V40*JN_rozp!$E40)+JN_stat!AE40))</f>
        <v>0</v>
      </c>
      <c r="I40" s="105">
        <f>IF(JN_stat!K40=0,0,(12*1.358*(1/JN_stat!W40*JN_rozp!$E40)+JN_stat!AF40))</f>
        <v>0</v>
      </c>
      <c r="J40" s="29">
        <f>IF(JN_stat!L40=0,0,(12*1.358*(1/JN_stat!X40*JN_rozp!$E40)+JN_stat!AG40))</f>
        <v>0</v>
      </c>
      <c r="K40" s="106">
        <f>IF(JN_stat!M40=0,0,(12*1.358*(1/JN_stat!Y40*JN_rozp!$E40)+JN_stat!AH40))</f>
        <v>0</v>
      </c>
      <c r="L40" s="105">
        <f>IF(JN_stat!N40=0,0,(12*1.358*(1/JN_stat!Z40*JN_rozp!$E40)+JN_stat!AI40))</f>
        <v>0</v>
      </c>
      <c r="M40" s="29">
        <f>IF(JN_stat!O40=0,0,(12*1.358*(1/JN_stat!AA40*JN_rozp!$E40)+JN_stat!AJ40))</f>
        <v>0</v>
      </c>
      <c r="N40" s="106">
        <f>IF(JN_stat!P40=0,0,(12*1.358*(1/JN_stat!AB40*JN_rozp!$E40)+JN_stat!AK40))</f>
        <v>0</v>
      </c>
      <c r="O40" s="105">
        <f>F40*JN_stat!H40+I40*JN_stat!K40+L40*JN_stat!N40</f>
        <v>568241.16893913352</v>
      </c>
      <c r="P40" s="29">
        <f>G40*JN_stat!I40+J40*JN_stat!L40+M40*JN_stat!O40</f>
        <v>133186.90196986307</v>
      </c>
      <c r="Q40" s="106">
        <f>H40*JN_stat!J40+K40*JN_stat!M40+N40*JN_stat!P40</f>
        <v>0</v>
      </c>
      <c r="R40" s="173">
        <f t="shared" si="0"/>
        <v>701428.07090899663</v>
      </c>
    </row>
    <row r="41" spans="1:18" ht="20.100000000000001" customHeight="1" x14ac:dyDescent="0.2">
      <c r="A41" s="316">
        <f>JN_stat!C41</f>
        <v>3426</v>
      </c>
      <c r="B41" s="33" t="str">
        <f>JN_stat!D41</f>
        <v>MŠ Lučany n. N. 570</v>
      </c>
      <c r="C41" s="33">
        <f>JN_stat!E41</f>
        <v>3141</v>
      </c>
      <c r="D41" s="187" t="str">
        <f>JN_stat!F41</f>
        <v>ŠJ Lučany n. N. 670</v>
      </c>
      <c r="E41" s="317">
        <f>SJMS_normativy!$F$5</f>
        <v>26460</v>
      </c>
      <c r="F41" s="105">
        <f>IF(JN_stat!H41=0,0,(12*1.358*(1/JN_stat!T41*JN_rozp!$E41)+JN_stat!AC41))</f>
        <v>12901.14976469087</v>
      </c>
      <c r="G41" s="29">
        <f>IF(JN_stat!I41=0,0,(12*1.358*(1/JN_stat!U41*JN_rozp!$E41)+JN_stat!AD41))</f>
        <v>8140.1538892859953</v>
      </c>
      <c r="H41" s="106">
        <f>IF(JN_stat!J41=0,0,(12*1.358*(1/JN_stat!V41*JN_rozp!$E41)+JN_stat!AE41))</f>
        <v>0</v>
      </c>
      <c r="I41" s="105">
        <f>IF(JN_stat!K41=0,0,(12*1.358*(1/JN_stat!W41*JN_rozp!$E41)+JN_stat!AF41))</f>
        <v>0</v>
      </c>
      <c r="J41" s="29">
        <f>IF(JN_stat!L41=0,0,(12*1.358*(1/JN_stat!X41*JN_rozp!$E41)+JN_stat!AG41))</f>
        <v>0</v>
      </c>
      <c r="K41" s="106">
        <f>IF(JN_stat!M41=0,0,(12*1.358*(1/JN_stat!Y41*JN_rozp!$E41)+JN_stat!AH41))</f>
        <v>0</v>
      </c>
      <c r="L41" s="105">
        <f>IF(JN_stat!N41=0,0,(12*1.358*(1/JN_stat!Z41*JN_rozp!$E41)+JN_stat!AI41))</f>
        <v>0</v>
      </c>
      <c r="M41" s="29">
        <f>IF(JN_stat!O41=0,0,(12*1.358*(1/JN_stat!AA41*JN_rozp!$E41)+JN_stat!AJ41))</f>
        <v>0</v>
      </c>
      <c r="N41" s="106">
        <f>IF(JN_stat!P41=0,0,(12*1.358*(1/JN_stat!AB41*JN_rozp!$E41)+JN_stat!AK41))</f>
        <v>0</v>
      </c>
      <c r="O41" s="105">
        <f>F41*JN_stat!H41+I41*JN_stat!K41+L41*JN_stat!N41</f>
        <v>786970.13564614311</v>
      </c>
      <c r="P41" s="29">
        <f>G41*JN_stat!I41+J41*JN_stat!L41+M41*JN_stat!O41</f>
        <v>1164042.0061678973</v>
      </c>
      <c r="Q41" s="106">
        <f>H41*JN_stat!J41+K41*JN_stat!M41+N41*JN_stat!P41</f>
        <v>0</v>
      </c>
      <c r="R41" s="173">
        <f t="shared" si="0"/>
        <v>1951012.1418140405</v>
      </c>
    </row>
    <row r="42" spans="1:18" ht="20.100000000000001" customHeight="1" x14ac:dyDescent="0.2">
      <c r="A42" s="316">
        <f>JN_stat!C42</f>
        <v>3418</v>
      </c>
      <c r="B42" s="33" t="str">
        <f>JN_stat!D42</f>
        <v>MŠ Maršovice 81</v>
      </c>
      <c r="C42" s="33">
        <f>JN_stat!E42</f>
        <v>3141</v>
      </c>
      <c r="D42" s="84" t="str">
        <f>JN_stat!F42</f>
        <v>MŠ Maršovice 81</v>
      </c>
      <c r="E42" s="317">
        <f>SJMS_normativy!$F$5</f>
        <v>26460</v>
      </c>
      <c r="F42" s="105">
        <f>IF(JN_stat!H42=0,0,(12*1.358*(1/JN_stat!T42*JN_rozp!$E42)+JN_stat!AC42))</f>
        <v>17551.065123094675</v>
      </c>
      <c r="G42" s="29">
        <f>IF(JN_stat!I42=0,0,(12*1.358*(1/JN_stat!U42*JN_rozp!$E42)+JN_stat!AD42))</f>
        <v>0</v>
      </c>
      <c r="H42" s="106">
        <f>IF(JN_stat!J42=0,0,(12*1.358*(1/JN_stat!V42*JN_rozp!$E42)+JN_stat!AE42))</f>
        <v>0</v>
      </c>
      <c r="I42" s="105">
        <f>IF(JN_stat!K42=0,0,(12*1.358*(1/JN_stat!W42*JN_rozp!$E42)+JN_stat!AF42))</f>
        <v>0</v>
      </c>
      <c r="J42" s="29">
        <f>IF(JN_stat!L42=0,0,(12*1.358*(1/JN_stat!X42*JN_rozp!$E42)+JN_stat!AG42))</f>
        <v>0</v>
      </c>
      <c r="K42" s="106">
        <f>IF(JN_stat!M42=0,0,(12*1.358*(1/JN_stat!Y42*JN_rozp!$E42)+JN_stat!AH42))</f>
        <v>0</v>
      </c>
      <c r="L42" s="105">
        <f>IF(JN_stat!N42=0,0,(12*1.358*(1/JN_stat!Z42*JN_rozp!$E42)+JN_stat!AI42))</f>
        <v>0</v>
      </c>
      <c r="M42" s="29">
        <f>IF(JN_stat!O42=0,0,(12*1.358*(1/JN_stat!AA42*JN_rozp!$E42)+JN_stat!AJ42))</f>
        <v>0</v>
      </c>
      <c r="N42" s="106">
        <f>IF(JN_stat!P42=0,0,(12*1.358*(1/JN_stat!AB42*JN_rozp!$E42)+JN_stat!AK42))</f>
        <v>0</v>
      </c>
      <c r="O42" s="105">
        <f>F42*JN_stat!H42+I42*JN_stat!K42+L42*JN_stat!N42</f>
        <v>351021.30246189353</v>
      </c>
      <c r="P42" s="29">
        <f>G42*JN_stat!I42+J42*JN_stat!L42+M42*JN_stat!O42</f>
        <v>0</v>
      </c>
      <c r="Q42" s="106">
        <f>H42*JN_stat!J42+K42*JN_stat!M42+N42*JN_stat!P42</f>
        <v>0</v>
      </c>
      <c r="R42" s="173">
        <f t="shared" si="0"/>
        <v>351021.30246189353</v>
      </c>
    </row>
    <row r="43" spans="1:18" ht="20.100000000000001" customHeight="1" x14ac:dyDescent="0.2">
      <c r="A43" s="316">
        <f>JN_stat!C43</f>
        <v>3428</v>
      </c>
      <c r="B43" s="33" t="str">
        <f>JN_stat!D43</f>
        <v>ZŠ a MŠ Nová Ves n. N. 264</v>
      </c>
      <c r="C43" s="33">
        <f>JN_stat!E43</f>
        <v>3141</v>
      </c>
      <c r="D43" s="84" t="str">
        <f>JN_stat!F43</f>
        <v>ZŠ a MŠ Nová Ves n. N. 264</v>
      </c>
      <c r="E43" s="317">
        <f>SJMS_normativy!$F$5</f>
        <v>26460</v>
      </c>
      <c r="F43" s="105">
        <f>IF(JN_stat!H43=0,0,(12*1.358*(1/JN_stat!T43*JN_rozp!$E43)+JN_stat!AC43))</f>
        <v>14840.682389802563</v>
      </c>
      <c r="G43" s="29">
        <f>IF(JN_stat!I43=0,0,(12*1.358*(1/JN_stat!U43*JN_rozp!$E43)+JN_stat!AD43))</f>
        <v>11053.368643986749</v>
      </c>
      <c r="H43" s="106">
        <f>IF(JN_stat!J43=0,0,(12*1.358*(1/JN_stat!V43*JN_rozp!$E43)+JN_stat!AE43))</f>
        <v>0</v>
      </c>
      <c r="I43" s="105">
        <f>IF(JN_stat!K43=0,0,(12*1.358*(1/JN_stat!W43*JN_rozp!$E43)+JN_stat!AF43))</f>
        <v>0</v>
      </c>
      <c r="J43" s="29">
        <f>IF(JN_stat!L43=0,0,(12*1.358*(1/JN_stat!X43*JN_rozp!$E43)+JN_stat!AG43))</f>
        <v>0</v>
      </c>
      <c r="K43" s="106">
        <f>IF(JN_stat!M43=0,0,(12*1.358*(1/JN_stat!Y43*JN_rozp!$E43)+JN_stat!AH43))</f>
        <v>0</v>
      </c>
      <c r="L43" s="105">
        <f>IF(JN_stat!N43=0,0,(12*1.358*(1/JN_stat!Z43*JN_rozp!$E43)+JN_stat!AI43))</f>
        <v>0</v>
      </c>
      <c r="M43" s="29">
        <f>IF(JN_stat!O43=0,0,(12*1.358*(1/JN_stat!AA43*JN_rozp!$E43)+JN_stat!AJ43))</f>
        <v>0</v>
      </c>
      <c r="N43" s="106">
        <f>IF(JN_stat!P43=0,0,(12*1.358*(1/JN_stat!AB43*JN_rozp!$E43)+JN_stat!AK43))</f>
        <v>0</v>
      </c>
      <c r="O43" s="105">
        <f>F43*JN_stat!H43+I43*JN_stat!K43+L43*JN_stat!N43</f>
        <v>578786.61320229992</v>
      </c>
      <c r="P43" s="29">
        <f>G43*JN_stat!I43+J43*JN_stat!L43+M43*JN_stat!O43</f>
        <v>464241.48304744344</v>
      </c>
      <c r="Q43" s="106">
        <f>H43*JN_stat!J43+K43*JN_stat!M43+N43*JN_stat!P43</f>
        <v>0</v>
      </c>
      <c r="R43" s="173">
        <f t="shared" si="0"/>
        <v>1043028.0962497434</v>
      </c>
    </row>
    <row r="44" spans="1:18" ht="20.100000000000001" customHeight="1" x14ac:dyDescent="0.2">
      <c r="A44" s="316">
        <f>JN_stat!C44</f>
        <v>3433</v>
      </c>
      <c r="B44" s="33" t="str">
        <f>JN_stat!D44</f>
        <v>MŠ Rádlo 3</v>
      </c>
      <c r="C44" s="33">
        <f>JN_stat!E44</f>
        <v>3141</v>
      </c>
      <c r="D44" s="84" t="str">
        <f>JN_stat!F44</f>
        <v>MŠ Rádlo 3</v>
      </c>
      <c r="E44" s="317">
        <f>SJMS_normativy!$F$5</f>
        <v>26460</v>
      </c>
      <c r="F44" s="105">
        <f>IF(JN_stat!H44=0,0,(12*1.358*(1/JN_stat!T44*JN_rozp!$E44)+JN_stat!AC44))</f>
        <v>14516.987302551761</v>
      </c>
      <c r="G44" s="29">
        <f>IF(JN_stat!I44=0,0,(12*1.358*(1/JN_stat!U44*JN_rozp!$E44)+JN_stat!AD44))</f>
        <v>0</v>
      </c>
      <c r="H44" s="106">
        <f>IF(JN_stat!J44=0,0,(12*1.358*(1/JN_stat!V44*JN_rozp!$E44)+JN_stat!AE44))</f>
        <v>0</v>
      </c>
      <c r="I44" s="105">
        <f>IF(JN_stat!K44=0,0,(12*1.358*(1/JN_stat!W44*JN_rozp!$E44)+JN_stat!AF44))</f>
        <v>0</v>
      </c>
      <c r="J44" s="29">
        <f>IF(JN_stat!L44=0,0,(12*1.358*(1/JN_stat!X44*JN_rozp!$E44)+JN_stat!AG44))</f>
        <v>0</v>
      </c>
      <c r="K44" s="106">
        <f>IF(JN_stat!M44=0,0,(12*1.358*(1/JN_stat!Y44*JN_rozp!$E44)+JN_stat!AH44))</f>
        <v>0</v>
      </c>
      <c r="L44" s="105">
        <f>IF(JN_stat!N44=0,0,(12*1.358*(1/JN_stat!Z44*JN_rozp!$E44)+JN_stat!AI44))</f>
        <v>0</v>
      </c>
      <c r="M44" s="29">
        <f>IF(JN_stat!O44=0,0,(12*1.358*(1/JN_stat!AA44*JN_rozp!$E44)+JN_stat!AJ44))</f>
        <v>0</v>
      </c>
      <c r="N44" s="106">
        <f>IF(JN_stat!P44=0,0,(12*1.358*(1/JN_stat!AB44*JN_rozp!$E44)+JN_stat!AK44))</f>
        <v>0</v>
      </c>
      <c r="O44" s="105">
        <f>F44*JN_stat!H44+I44*JN_stat!K44+L44*JN_stat!N44</f>
        <v>609713.46670717397</v>
      </c>
      <c r="P44" s="29">
        <f>G44*JN_stat!I44+J44*JN_stat!L44+M44*JN_stat!O44</f>
        <v>0</v>
      </c>
      <c r="Q44" s="106">
        <f>H44*JN_stat!J44+K44*JN_stat!M44+N44*JN_stat!P44</f>
        <v>0</v>
      </c>
      <c r="R44" s="173">
        <f t="shared" si="0"/>
        <v>609713.46670717397</v>
      </c>
    </row>
    <row r="45" spans="1:18" ht="20.100000000000001" customHeight="1" x14ac:dyDescent="0.2">
      <c r="A45" s="316">
        <f>JN_stat!C45</f>
        <v>3432</v>
      </c>
      <c r="B45" s="33" t="str">
        <f>JN_stat!D45</f>
        <v>ZŠ Rádlo 121</v>
      </c>
      <c r="C45" s="33">
        <f>JN_stat!E45</f>
        <v>3141</v>
      </c>
      <c r="D45" s="84" t="str">
        <f>JN_stat!F45</f>
        <v>ZŠ Rádlo 121</v>
      </c>
      <c r="E45" s="317">
        <f>SJMS_normativy!$F$5</f>
        <v>26460</v>
      </c>
      <c r="F45" s="105">
        <f>IF(JN_stat!H45=0,0,(12*1.358*(1/JN_stat!T45*JN_rozp!$E45)+JN_stat!AC45))</f>
        <v>0</v>
      </c>
      <c r="G45" s="29">
        <f>IF(JN_stat!I45=0,0,(12*1.358*(1/JN_stat!U45*JN_rozp!$E45)+JN_stat!AD45))</f>
        <v>9632.0830786034621</v>
      </c>
      <c r="H45" s="106">
        <f>IF(JN_stat!J45=0,0,(12*1.358*(1/JN_stat!V45*JN_rozp!$E45)+JN_stat!AE45))</f>
        <v>0</v>
      </c>
      <c r="I45" s="105">
        <f>IF(JN_stat!K45=0,0,(12*1.358*(1/JN_stat!W45*JN_rozp!$E45)+JN_stat!AF45))</f>
        <v>0</v>
      </c>
      <c r="J45" s="29">
        <f>IF(JN_stat!L45=0,0,(12*1.358*(1/JN_stat!X45*JN_rozp!$E45)+JN_stat!AG45))</f>
        <v>0</v>
      </c>
      <c r="K45" s="106">
        <f>IF(JN_stat!M45=0,0,(12*1.358*(1/JN_stat!Y45*JN_rozp!$E45)+JN_stat!AH45))</f>
        <v>0</v>
      </c>
      <c r="L45" s="105">
        <f>IF(JN_stat!N45=0,0,(12*1.358*(1/JN_stat!Z45*JN_rozp!$E45)+JN_stat!AI45))</f>
        <v>0</v>
      </c>
      <c r="M45" s="29">
        <f>IF(JN_stat!O45=0,0,(12*1.358*(1/JN_stat!AA45*JN_rozp!$E45)+JN_stat!AJ45))</f>
        <v>0</v>
      </c>
      <c r="N45" s="106">
        <f>IF(JN_stat!P45=0,0,(12*1.358*(1/JN_stat!AB45*JN_rozp!$E45)+JN_stat!AK45))</f>
        <v>0</v>
      </c>
      <c r="O45" s="105">
        <f>F45*JN_stat!H45+I45*JN_stat!K45+L45*JN_stat!N45</f>
        <v>0</v>
      </c>
      <c r="P45" s="29">
        <f>G45*JN_stat!I45+J45*JN_stat!L45+M45*JN_stat!O45</f>
        <v>674245.8155022423</v>
      </c>
      <c r="Q45" s="106">
        <f>H45*JN_stat!J45+K45*JN_stat!M45+N45*JN_stat!P45</f>
        <v>0</v>
      </c>
      <c r="R45" s="173">
        <f t="shared" si="0"/>
        <v>674245.8155022423</v>
      </c>
    </row>
    <row r="46" spans="1:18" ht="20.100000000000001" customHeight="1" x14ac:dyDescent="0.2">
      <c r="A46" s="316">
        <f>JN_stat!C46</f>
        <v>3435</v>
      </c>
      <c r="B46" s="33" t="str">
        <f>JN_stat!D46</f>
        <v>ZŠ a MŠ Rychnov u Jabl. n. N., Školní 488</v>
      </c>
      <c r="C46" s="33">
        <f>JN_stat!E46</f>
        <v>3141</v>
      </c>
      <c r="D46" s="84" t="str">
        <f>JN_stat!F46</f>
        <v>ZŠ Rychnov u Jabl. n. N., Školní 488</v>
      </c>
      <c r="E46" s="317">
        <f>SJMS_normativy!$F$5</f>
        <v>26460</v>
      </c>
      <c r="F46" s="105">
        <f>IF(JN_stat!H46=0,0,(12*1.358*(1/JN_stat!T46*JN_rozp!$E46)+JN_stat!AC46))</f>
        <v>0</v>
      </c>
      <c r="G46" s="29">
        <f>IF(JN_stat!I46=0,0,(12*1.358*(1/JN_stat!U46*JN_rozp!$E46)+JN_stat!AD46))</f>
        <v>6946.2636655561464</v>
      </c>
      <c r="H46" s="106">
        <f>IF(JN_stat!J46=0,0,(12*1.358*(1/JN_stat!V46*JN_rozp!$E46)+JN_stat!AE46))</f>
        <v>0</v>
      </c>
      <c r="I46" s="105">
        <f>IF(JN_stat!K46=0,0,(12*1.358*(1/JN_stat!W46*JN_rozp!$E46)+JN_stat!AF46))</f>
        <v>0</v>
      </c>
      <c r="J46" s="29">
        <f>IF(JN_stat!L46=0,0,(12*1.358*(1/JN_stat!X46*JN_rozp!$E46)+JN_stat!AG46))</f>
        <v>0</v>
      </c>
      <c r="K46" s="106">
        <f>IF(JN_stat!M46=0,0,(12*1.358*(1/JN_stat!Y46*JN_rozp!$E46)+JN_stat!AH46))</f>
        <v>0</v>
      </c>
      <c r="L46" s="105">
        <f>IF(JN_stat!N46=0,0,(12*1.358*(1/JN_stat!Z46*JN_rozp!$E46)+JN_stat!AI46))</f>
        <v>0</v>
      </c>
      <c r="M46" s="29">
        <f>IF(JN_stat!O46=0,0,(12*1.358*(1/JN_stat!AA46*JN_rozp!$E46)+JN_stat!AJ46))</f>
        <v>0</v>
      </c>
      <c r="N46" s="106">
        <f>IF(JN_stat!P46=0,0,(12*1.358*(1/JN_stat!AB46*JN_rozp!$E46)+JN_stat!AK46))</f>
        <v>0</v>
      </c>
      <c r="O46" s="105">
        <f>F46*JN_stat!H46+I46*JN_stat!K46+L46*JN_stat!N46</f>
        <v>0</v>
      </c>
      <c r="P46" s="29">
        <f>G46*JN_stat!I46+J46*JN_stat!L46+M46*JN_stat!O46</f>
        <v>2118610.4179946245</v>
      </c>
      <c r="Q46" s="106">
        <f>H46*JN_stat!J46+K46*JN_stat!M46+N46*JN_stat!P46</f>
        <v>0</v>
      </c>
      <c r="R46" s="173">
        <f t="shared" si="0"/>
        <v>2118610.4179946245</v>
      </c>
    </row>
    <row r="47" spans="1:18" ht="20.100000000000001" customHeight="1" thickBot="1" x14ac:dyDescent="0.25">
      <c r="A47" s="466">
        <f>JN_stat!C47</f>
        <v>3435</v>
      </c>
      <c r="B47" s="467" t="str">
        <f>JN_stat!D47</f>
        <v>ZŠ a MŠ Rychnov u Jabl. n. N., Školní 488</v>
      </c>
      <c r="C47" s="467">
        <f>JN_stat!E47</f>
        <v>3141</v>
      </c>
      <c r="D47" s="254" t="str">
        <f>JN_stat!F47</f>
        <v>MŠ Rychnov u Jabl. n. N., Hřbitovní 671</v>
      </c>
      <c r="E47" s="317">
        <f>SJMS_normativy!$F$5</f>
        <v>26460</v>
      </c>
      <c r="F47" s="105">
        <f>IF(JN_stat!H47=0,0,(12*1.358*(1/JN_stat!T47*JN_rozp!$E47)+JN_stat!AC47))</f>
        <v>10444.464437178285</v>
      </c>
      <c r="G47" s="29">
        <f>IF(JN_stat!I47=0,0,(12*1.358*(1/JN_stat!U47*JN_rozp!$E47)+JN_stat!AD47))</f>
        <v>0</v>
      </c>
      <c r="H47" s="106">
        <f>IF(JN_stat!J47=0,0,(12*1.358*(1/JN_stat!V47*JN_rozp!$E47)+JN_stat!AE47))</f>
        <v>0</v>
      </c>
      <c r="I47" s="105">
        <f>IF(JN_stat!K47=0,0,(12*1.358*(1/JN_stat!W47*JN_rozp!$E47)+JN_stat!AF47))</f>
        <v>0</v>
      </c>
      <c r="J47" s="29">
        <f>IF(JN_stat!L47=0,0,(12*1.358*(1/JN_stat!X47*JN_rozp!$E47)+JN_stat!AG47))</f>
        <v>0</v>
      </c>
      <c r="K47" s="106">
        <f>IF(JN_stat!M47=0,0,(12*1.358*(1/JN_stat!Y47*JN_rozp!$E47)+JN_stat!AH47))</f>
        <v>0</v>
      </c>
      <c r="L47" s="105">
        <f>IF(JN_stat!N47=0,0,(12*1.358*(1/JN_stat!Z47*JN_rozp!$E47)+JN_stat!AI47))</f>
        <v>0</v>
      </c>
      <c r="M47" s="29">
        <f>IF(JN_stat!O47=0,0,(12*1.358*(1/JN_stat!AA47*JN_rozp!$E47)+JN_stat!AJ47))</f>
        <v>0</v>
      </c>
      <c r="N47" s="106">
        <f>IF(JN_stat!P47=0,0,(12*1.358*(1/JN_stat!AB47*JN_rozp!$E47)+JN_stat!AK47))</f>
        <v>0</v>
      </c>
      <c r="O47" s="105">
        <f>F47*JN_stat!H47+I47*JN_stat!K47+L47*JN_stat!N47</f>
        <v>1336891.4479588205</v>
      </c>
      <c r="P47" s="29">
        <f>G47*JN_stat!I47+J47*JN_stat!L47+M47*JN_stat!O47</f>
        <v>0</v>
      </c>
      <c r="Q47" s="106">
        <f>H47*JN_stat!J47+K47*JN_stat!M47+N47*JN_stat!P47</f>
        <v>0</v>
      </c>
      <c r="R47" s="173">
        <f t="shared" si="0"/>
        <v>1336891.4479588205</v>
      </c>
    </row>
    <row r="48" spans="1:18" ht="20.100000000000001" customHeight="1" thickBot="1" x14ac:dyDescent="0.25">
      <c r="A48" s="48"/>
      <c r="B48" s="264" t="s">
        <v>43</v>
      </c>
      <c r="C48" s="248"/>
      <c r="D48" s="274"/>
      <c r="E48" s="113" t="s">
        <v>312</v>
      </c>
      <c r="F48" s="114" t="s">
        <v>312</v>
      </c>
      <c r="G48" s="115" t="s">
        <v>312</v>
      </c>
      <c r="H48" s="116" t="s">
        <v>312</v>
      </c>
      <c r="I48" s="114" t="s">
        <v>312</v>
      </c>
      <c r="J48" s="115" t="s">
        <v>312</v>
      </c>
      <c r="K48" s="116" t="s">
        <v>312</v>
      </c>
      <c r="L48" s="114" t="s">
        <v>312</v>
      </c>
      <c r="M48" s="115" t="s">
        <v>312</v>
      </c>
      <c r="N48" s="265" t="s">
        <v>312</v>
      </c>
      <c r="O48" s="137">
        <f>SUM(O6:O47)</f>
        <v>24647076.523118518</v>
      </c>
      <c r="P48" s="112">
        <f>SUM(P6:P47)</f>
        <v>30440720.17578911</v>
      </c>
      <c r="Q48" s="156">
        <f>SUM(Q6:Q47)</f>
        <v>0</v>
      </c>
      <c r="R48" s="133">
        <f>SUM(R6:R47)</f>
        <v>55087796.698907636</v>
      </c>
    </row>
    <row r="49" spans="5:18" ht="20.100000000000001" customHeight="1" x14ac:dyDescent="0.2">
      <c r="E49" s="27"/>
      <c r="F49" s="28"/>
      <c r="G49" s="28"/>
      <c r="H49" s="28"/>
      <c r="I49" s="28"/>
      <c r="J49" s="28"/>
      <c r="R49" s="30">
        <f>SUM(O48:Q48)</f>
        <v>55087796.698907629</v>
      </c>
    </row>
    <row r="50" spans="5:18" ht="20.100000000000001" customHeight="1" x14ac:dyDescent="0.2">
      <c r="E50" s="27"/>
      <c r="F50" s="28"/>
      <c r="G50" s="28"/>
      <c r="H50" s="28"/>
      <c r="I50" s="28"/>
      <c r="J50" s="28"/>
      <c r="K50" s="28"/>
    </row>
    <row r="51" spans="5:18" ht="20.100000000000001" customHeight="1" x14ac:dyDescent="0.2">
      <c r="E51" s="27"/>
      <c r="F51" s="28"/>
      <c r="G51" s="28"/>
      <c r="H51" s="28"/>
      <c r="I51" s="28"/>
      <c r="J51" s="28"/>
      <c r="K51" s="28"/>
    </row>
    <row r="52" spans="5:18" ht="20.100000000000001" customHeight="1" x14ac:dyDescent="0.2">
      <c r="E52" s="27"/>
      <c r="F52" s="28"/>
      <c r="G52" s="28"/>
      <c r="H52" s="28"/>
      <c r="I52" s="28"/>
      <c r="J52" s="28"/>
      <c r="K52" s="28"/>
    </row>
    <row r="53" spans="5:18" ht="20.100000000000001" customHeight="1" x14ac:dyDescent="0.2">
      <c r="E53" s="27"/>
      <c r="F53" s="28"/>
      <c r="G53" s="28"/>
      <c r="H53" s="28"/>
      <c r="I53" s="28"/>
      <c r="J53" s="28"/>
      <c r="K53" s="28"/>
    </row>
    <row r="54" spans="5:18" ht="20.100000000000001" customHeight="1" x14ac:dyDescent="0.2">
      <c r="E54" s="27"/>
      <c r="F54" s="28"/>
      <c r="G54" s="28"/>
      <c r="H54" s="28"/>
      <c r="I54" s="28"/>
      <c r="J54" s="28"/>
      <c r="K54" s="28"/>
    </row>
    <row r="55" spans="5:18" ht="20.100000000000001" customHeight="1" x14ac:dyDescent="0.2">
      <c r="E55" s="27"/>
      <c r="F55" s="28"/>
      <c r="G55" s="28"/>
      <c r="H55" s="28"/>
      <c r="I55" s="28"/>
      <c r="J55" s="28"/>
      <c r="K55" s="28"/>
    </row>
    <row r="56" spans="5:18" ht="20.100000000000001" customHeight="1" x14ac:dyDescent="0.2">
      <c r="E56" s="27"/>
      <c r="F56" s="28"/>
      <c r="G56" s="28"/>
      <c r="H56" s="28"/>
      <c r="I56" s="28"/>
      <c r="J56" s="28"/>
      <c r="K56" s="28"/>
    </row>
    <row r="57" spans="5:18" ht="20.100000000000001" customHeight="1" x14ac:dyDescent="0.2">
      <c r="E57" s="27"/>
      <c r="F57" s="28"/>
      <c r="G57" s="28"/>
      <c r="H57" s="28"/>
      <c r="I57" s="28"/>
      <c r="J57" s="28"/>
      <c r="K57" s="28"/>
    </row>
    <row r="58" spans="5:18" ht="20.100000000000001" customHeight="1" x14ac:dyDescent="0.2">
      <c r="E58" s="27"/>
      <c r="F58" s="28"/>
      <c r="G58" s="28"/>
      <c r="H58" s="28"/>
      <c r="I58" s="28"/>
      <c r="J58" s="28"/>
      <c r="K58" s="28"/>
    </row>
    <row r="59" spans="5:18" ht="20.100000000000001" customHeight="1" x14ac:dyDescent="0.2">
      <c r="E59" s="27"/>
      <c r="F59" s="28"/>
      <c r="G59" s="28"/>
      <c r="H59" s="28"/>
      <c r="I59" s="28"/>
      <c r="J59" s="28"/>
      <c r="K59" s="28"/>
    </row>
    <row r="60" spans="5:18" ht="20.100000000000001" customHeight="1" x14ac:dyDescent="0.2">
      <c r="E60" s="27"/>
      <c r="F60" s="28"/>
      <c r="G60" s="28"/>
      <c r="H60" s="28"/>
      <c r="I60" s="28"/>
      <c r="J60" s="28"/>
      <c r="K60" s="28"/>
    </row>
    <row r="61" spans="5:18" ht="20.100000000000001" customHeight="1" x14ac:dyDescent="0.2">
      <c r="E61" s="27"/>
      <c r="F61" s="28"/>
      <c r="G61" s="28"/>
      <c r="H61" s="28"/>
      <c r="I61" s="28"/>
      <c r="J61" s="28"/>
      <c r="K61" s="28"/>
    </row>
    <row r="62" spans="5:18" ht="20.100000000000001" customHeight="1" x14ac:dyDescent="0.2">
      <c r="E62" s="27"/>
    </row>
    <row r="63" spans="5:18" ht="20.100000000000001" customHeight="1" x14ac:dyDescent="0.2">
      <c r="E63" s="27"/>
    </row>
    <row r="64" spans="5:18" ht="20.100000000000001" customHeight="1" x14ac:dyDescent="0.2">
      <c r="E64" s="27"/>
    </row>
    <row r="65" spans="5:5" ht="20.100000000000001" customHeight="1" x14ac:dyDescent="0.2">
      <c r="E65" s="27"/>
    </row>
    <row r="66" spans="5:5" ht="20.100000000000001" customHeight="1" x14ac:dyDescent="0.2">
      <c r="E66" s="27"/>
    </row>
    <row r="67" spans="5:5" ht="20.100000000000001" customHeight="1" x14ac:dyDescent="0.2">
      <c r="E67" s="27"/>
    </row>
    <row r="68" spans="5:5" ht="20.100000000000001" customHeight="1" x14ac:dyDescent="0.2">
      <c r="E68" s="27"/>
    </row>
    <row r="69" spans="5:5" ht="20.100000000000001" customHeight="1" x14ac:dyDescent="0.2">
      <c r="E69" s="27"/>
    </row>
    <row r="70" spans="5:5" ht="20.100000000000001" customHeight="1" x14ac:dyDescent="0.2">
      <c r="E70" s="27"/>
    </row>
    <row r="71" spans="5:5" ht="20.100000000000001" customHeight="1" x14ac:dyDescent="0.2">
      <c r="E71" s="27"/>
    </row>
    <row r="72" spans="5:5" ht="20.100000000000001" customHeight="1" x14ac:dyDescent="0.2">
      <c r="E72" s="27"/>
    </row>
    <row r="73" spans="5:5" ht="20.100000000000001" customHeight="1" x14ac:dyDescent="0.2">
      <c r="E73" s="27"/>
    </row>
    <row r="74" spans="5:5" ht="20.100000000000001" customHeight="1" x14ac:dyDescent="0.2">
      <c r="E74" s="27"/>
    </row>
    <row r="75" spans="5:5" ht="20.100000000000001" customHeight="1" x14ac:dyDescent="0.2">
      <c r="E75" s="27"/>
    </row>
    <row r="76" spans="5:5" ht="20.100000000000001" customHeight="1" x14ac:dyDescent="0.2">
      <c r="E76" s="27"/>
    </row>
    <row r="77" spans="5:5" ht="20.100000000000001" customHeight="1" x14ac:dyDescent="0.2">
      <c r="E77" s="27"/>
    </row>
    <row r="78" spans="5:5" ht="20.100000000000001" customHeight="1" x14ac:dyDescent="0.2">
      <c r="E78" s="27"/>
    </row>
    <row r="79" spans="5:5" ht="20.100000000000001" customHeight="1" x14ac:dyDescent="0.2">
      <c r="E79" s="27"/>
    </row>
    <row r="80" spans="5:5" ht="20.100000000000001" customHeight="1" x14ac:dyDescent="0.2">
      <c r="E80" s="27"/>
    </row>
    <row r="81" spans="5:5" ht="20.100000000000001" customHeight="1" x14ac:dyDescent="0.2">
      <c r="E81" s="27"/>
    </row>
    <row r="82" spans="5:5" ht="20.100000000000001" customHeight="1" x14ac:dyDescent="0.2">
      <c r="E82" s="27"/>
    </row>
    <row r="83" spans="5:5" ht="20.100000000000001" customHeight="1" x14ac:dyDescent="0.2">
      <c r="E83" s="27"/>
    </row>
    <row r="84" spans="5:5" ht="20.100000000000001" customHeight="1" x14ac:dyDescent="0.2">
      <c r="E84" s="27"/>
    </row>
    <row r="85" spans="5:5" ht="20.100000000000001" customHeight="1" x14ac:dyDescent="0.2">
      <c r="E85" s="27"/>
    </row>
    <row r="86" spans="5:5" ht="20.100000000000001" customHeight="1" x14ac:dyDescent="0.2">
      <c r="E86" s="27"/>
    </row>
    <row r="87" spans="5:5" ht="20.100000000000001" customHeight="1" x14ac:dyDescent="0.2">
      <c r="E87" s="27"/>
    </row>
    <row r="88" spans="5:5" ht="20.100000000000001" customHeight="1" x14ac:dyDescent="0.2">
      <c r="E88" s="27"/>
    </row>
    <row r="89" spans="5:5" ht="20.100000000000001" customHeight="1" x14ac:dyDescent="0.2">
      <c r="E89" s="27"/>
    </row>
    <row r="90" spans="5:5" ht="20.100000000000001" customHeight="1" x14ac:dyDescent="0.2">
      <c r="E90" s="27"/>
    </row>
    <row r="91" spans="5:5" ht="20.100000000000001" customHeight="1" x14ac:dyDescent="0.2">
      <c r="E91" s="27"/>
    </row>
    <row r="92" spans="5:5" ht="20.100000000000001" customHeight="1" x14ac:dyDescent="0.2">
      <c r="E92" s="27"/>
    </row>
    <row r="93" spans="5:5" ht="20.100000000000001" customHeight="1" x14ac:dyDescent="0.2">
      <c r="E93" s="27"/>
    </row>
    <row r="94" spans="5:5" ht="20.100000000000001" customHeight="1" x14ac:dyDescent="0.2">
      <c r="E94" s="27"/>
    </row>
    <row r="95" spans="5:5" ht="20.100000000000001" customHeight="1" x14ac:dyDescent="0.2">
      <c r="E95" s="27"/>
    </row>
    <row r="96" spans="5:5" ht="20.100000000000001" customHeight="1" x14ac:dyDescent="0.2">
      <c r="E96" s="27"/>
    </row>
    <row r="97" spans="5:5" ht="20.100000000000001" customHeight="1" x14ac:dyDescent="0.2">
      <c r="E97" s="27"/>
    </row>
    <row r="98" spans="5:5" ht="20.100000000000001" customHeight="1" x14ac:dyDescent="0.2">
      <c r="E98" s="27"/>
    </row>
    <row r="99" spans="5:5" ht="20.100000000000001" customHeight="1" x14ac:dyDescent="0.2">
      <c r="E99" s="27"/>
    </row>
    <row r="100" spans="5:5" ht="20.100000000000001" customHeight="1" x14ac:dyDescent="0.2">
      <c r="E100" s="27"/>
    </row>
    <row r="101" spans="5:5" ht="20.100000000000001" customHeight="1" x14ac:dyDescent="0.2">
      <c r="E101" s="27"/>
    </row>
    <row r="102" spans="5:5" ht="20.100000000000001" customHeight="1" x14ac:dyDescent="0.2">
      <c r="E102" s="27"/>
    </row>
    <row r="103" spans="5:5" ht="20.100000000000001" customHeight="1" x14ac:dyDescent="0.2">
      <c r="E103" s="27"/>
    </row>
    <row r="104" spans="5:5" ht="20.100000000000001" customHeight="1" x14ac:dyDescent="0.2">
      <c r="E104" s="27"/>
    </row>
    <row r="105" spans="5:5" ht="20.100000000000001" customHeight="1" x14ac:dyDescent="0.2">
      <c r="E105" s="27"/>
    </row>
    <row r="106" spans="5:5" ht="20.100000000000001" customHeight="1" x14ac:dyDescent="0.2">
      <c r="E106" s="27"/>
    </row>
    <row r="107" spans="5:5" ht="20.100000000000001" customHeight="1" x14ac:dyDescent="0.2"/>
    <row r="108" spans="5:5" ht="20.100000000000001" customHeight="1" x14ac:dyDescent="0.2"/>
    <row r="109" spans="5:5" ht="20.100000000000001" customHeight="1" x14ac:dyDescent="0.2"/>
    <row r="110" spans="5:5" ht="20.100000000000001" customHeight="1" x14ac:dyDescent="0.2"/>
    <row r="111" spans="5:5" ht="20.100000000000001" customHeight="1" x14ac:dyDescent="0.2"/>
    <row r="112" spans="5:5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</sheetData>
  <mergeCells count="4">
    <mergeCell ref="L4:N4"/>
    <mergeCell ref="O4:R4"/>
    <mergeCell ref="F4:H4"/>
    <mergeCell ref="I4:K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152"/>
  <sheetViews>
    <sheetView workbookViewId="0">
      <pane xSplit="6" ySplit="5" topLeftCell="L33" activePane="bottomRight" state="frozen"/>
      <selection pane="topRight"/>
      <selection pane="bottomLeft"/>
      <selection pane="bottomRight" activeCell="A4" sqref="A4"/>
    </sheetView>
  </sheetViews>
  <sheetFormatPr defaultRowHeight="12.75" x14ac:dyDescent="0.2"/>
  <cols>
    <col min="1" max="1" width="6.5703125" customWidth="1"/>
    <col min="3" max="3" width="5.85546875" style="46" customWidth="1"/>
    <col min="4" max="4" width="33.140625" customWidth="1"/>
    <col min="5" max="5" width="4.42578125" bestFit="1" customWidth="1"/>
    <col min="6" max="6" width="38.42578125" customWidth="1"/>
    <col min="7" max="7" width="10.85546875" style="43" customWidth="1"/>
    <col min="8" max="10" width="10.85546875" customWidth="1"/>
    <col min="11" max="11" width="10.140625" customWidth="1"/>
    <col min="12" max="12" width="10.85546875" customWidth="1"/>
    <col min="13" max="21" width="7.140625" customWidth="1"/>
    <col min="22" max="22" width="8.7109375" customWidth="1"/>
    <col min="23" max="25" width="8.7109375" style="1" customWidth="1"/>
    <col min="26" max="29" width="7.140625" customWidth="1"/>
  </cols>
  <sheetData>
    <row r="1" spans="1:30" ht="30.75" customHeight="1" x14ac:dyDescent="0.3">
      <c r="A1" s="526" t="s">
        <v>615</v>
      </c>
      <c r="B1" s="526"/>
      <c r="C1" s="526"/>
      <c r="D1" s="526"/>
      <c r="E1" s="22"/>
      <c r="F1" s="1"/>
      <c r="G1" s="57"/>
      <c r="H1" s="57"/>
      <c r="I1" s="57"/>
      <c r="J1" s="57"/>
      <c r="K1" s="57"/>
      <c r="L1" s="73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0"/>
      <c r="AA1" s="50"/>
      <c r="AB1" s="50"/>
      <c r="AC1" s="73"/>
    </row>
    <row r="2" spans="1:30" ht="24.75" customHeight="1" x14ac:dyDescent="0.3">
      <c r="A2" s="527" t="s">
        <v>592</v>
      </c>
      <c r="B2" s="526"/>
      <c r="C2" s="526"/>
      <c r="D2" s="526"/>
      <c r="E2" s="24"/>
      <c r="F2" s="1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0"/>
      <c r="AA2" s="50"/>
      <c r="AB2" s="50"/>
      <c r="AC2" s="73"/>
    </row>
    <row r="3" spans="1:30" ht="23.25" customHeight="1" thickBot="1" x14ac:dyDescent="0.25">
      <c r="A3" s="443"/>
      <c r="B3" s="443"/>
      <c r="C3" s="8"/>
      <c r="D3" s="25"/>
      <c r="E3" s="26"/>
      <c r="F3" s="1"/>
      <c r="G3" s="57"/>
      <c r="H3" s="57"/>
      <c r="I3" s="57"/>
      <c r="J3" s="57"/>
      <c r="K3" s="57"/>
      <c r="L3" s="73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73"/>
      <c r="AA3" s="73"/>
      <c r="AB3" s="73"/>
      <c r="AC3" s="73"/>
    </row>
    <row r="4" spans="1:30" ht="24" customHeight="1" thickBot="1" x14ac:dyDescent="0.3">
      <c r="A4" s="529" t="s">
        <v>285</v>
      </c>
      <c r="B4" s="443"/>
      <c r="C4" s="529"/>
      <c r="D4" s="443"/>
      <c r="E4" s="26"/>
      <c r="F4" s="200" t="s">
        <v>377</v>
      </c>
      <c r="G4" s="120"/>
      <c r="H4" s="120"/>
      <c r="I4" s="120"/>
      <c r="J4" s="120"/>
      <c r="K4" s="120"/>
      <c r="L4" s="121"/>
      <c r="M4" s="767" t="s">
        <v>264</v>
      </c>
      <c r="N4" s="768"/>
      <c r="O4" s="768"/>
      <c r="P4" s="768"/>
      <c r="Q4" s="768"/>
      <c r="R4" s="768"/>
      <c r="S4" s="768"/>
      <c r="T4" s="768"/>
      <c r="U4" s="768"/>
      <c r="V4" s="768"/>
      <c r="W4" s="768"/>
      <c r="X4" s="768"/>
      <c r="Y4" s="768"/>
      <c r="Z4" s="768"/>
      <c r="AA4" s="768"/>
      <c r="AB4" s="768"/>
      <c r="AC4" s="769"/>
    </row>
    <row r="5" spans="1:30" ht="58.5" customHeight="1" thickBot="1" x14ac:dyDescent="0.25">
      <c r="A5" s="102" t="s">
        <v>578</v>
      </c>
      <c r="B5" s="102" t="s">
        <v>577</v>
      </c>
      <c r="C5" s="102" t="s">
        <v>313</v>
      </c>
      <c r="D5" s="447" t="s">
        <v>594</v>
      </c>
      <c r="E5" s="4" t="s">
        <v>0</v>
      </c>
      <c r="F5" s="262" t="s">
        <v>1</v>
      </c>
      <c r="G5" s="117" t="s">
        <v>309</v>
      </c>
      <c r="H5" s="118" t="s">
        <v>474</v>
      </c>
      <c r="I5" s="118" t="s">
        <v>247</v>
      </c>
      <c r="J5" s="118" t="s">
        <v>259</v>
      </c>
      <c r="K5" s="339" t="s">
        <v>248</v>
      </c>
      <c r="L5" s="119" t="s">
        <v>310</v>
      </c>
      <c r="M5" s="122" t="s">
        <v>583</v>
      </c>
      <c r="N5" s="123" t="s">
        <v>584</v>
      </c>
      <c r="O5" s="123" t="s">
        <v>585</v>
      </c>
      <c r="P5" s="123" t="s">
        <v>586</v>
      </c>
      <c r="Q5" s="123" t="s">
        <v>587</v>
      </c>
      <c r="R5" s="123" t="s">
        <v>588</v>
      </c>
      <c r="S5" s="123" t="s">
        <v>589</v>
      </c>
      <c r="T5" s="123" t="s">
        <v>590</v>
      </c>
      <c r="U5" s="123" t="s">
        <v>591</v>
      </c>
      <c r="V5" s="159" t="s">
        <v>305</v>
      </c>
      <c r="W5" s="159" t="s">
        <v>306</v>
      </c>
      <c r="X5" s="159" t="s">
        <v>307</v>
      </c>
      <c r="Y5" s="78" t="s">
        <v>308</v>
      </c>
      <c r="Z5" s="160" t="s">
        <v>236</v>
      </c>
      <c r="AA5" s="160" t="s">
        <v>237</v>
      </c>
      <c r="AB5" s="160" t="s">
        <v>238</v>
      </c>
      <c r="AC5" s="79" t="s">
        <v>272</v>
      </c>
    </row>
    <row r="6" spans="1:30" ht="20.100000000000001" customHeight="1" x14ac:dyDescent="0.2">
      <c r="A6" s="433">
        <v>2</v>
      </c>
      <c r="B6" s="485">
        <v>691003572</v>
      </c>
      <c r="C6" s="530">
        <f>JN_stat!C6</f>
        <v>3470</v>
      </c>
      <c r="D6" s="475" t="str">
        <f>JN_stat!D6</f>
        <v>MŠ Jablonec n. N., 28.října 16/1858</v>
      </c>
      <c r="E6" s="476">
        <f>JN_stat!E6</f>
        <v>3141</v>
      </c>
      <c r="F6" s="477" t="str">
        <f>JN_stat!F6</f>
        <v>MŠ Jablonec n. N., 28.října 16/1858</v>
      </c>
      <c r="G6" s="158">
        <f>ROUND(JN_rozp!R6,0)</f>
        <v>863507</v>
      </c>
      <c r="H6" s="37">
        <f t="shared" ref="H6:H47" si="0">ROUND((G6-K6)/1.358,0)</f>
        <v>632877</v>
      </c>
      <c r="I6" s="29">
        <f>ROUND(G6-H6-J6-K6,0)</f>
        <v>213912</v>
      </c>
      <c r="J6" s="37">
        <f t="shared" ref="J6:J37" si="1">ROUND(H6*0.02,0)</f>
        <v>12658</v>
      </c>
      <c r="K6" s="37">
        <f>JN_stat!H6*JN_stat!AC6+JN_stat!I6*JN_stat!AD6+JN_stat!J6*JN_stat!AE6+JN_stat!K6*JN_stat!AF6+JN_stat!L6*JN_stat!AG6+JN_stat!M6*JN_stat!AH6+JN_stat!N6*JN_stat!AI6+JN_stat!O6*JN_stat!AJ6+JN_stat!P6*JN_stat!AK6</f>
        <v>4060</v>
      </c>
      <c r="L6" s="47">
        <f>ROUND(Y6/JN_rozp!E6/12,2)</f>
        <v>1.99</v>
      </c>
      <c r="M6" s="134">
        <f>IF(JN_stat!H6=0,0,12*1.358*1/JN_stat!T6*JN_rozp!$E6)</f>
        <v>12277.813939900261</v>
      </c>
      <c r="N6" s="72">
        <f>IF(JN_stat!I6=0,0,12*1.358*1/JN_stat!U6*JN_rozp!$E6)</f>
        <v>0</v>
      </c>
      <c r="O6" s="72">
        <f>IF(JN_stat!J6=0,0,12*1.358*1/JN_stat!V6*JN_rozp!$E6)</f>
        <v>0</v>
      </c>
      <c r="P6" s="72">
        <f>IF(JN_stat!K6=0,0,12*1.358*1/JN_stat!W6*JN_rozp!$E6)</f>
        <v>0</v>
      </c>
      <c r="Q6" s="72">
        <f>IF(JN_stat!L6=0,0,12*1.358*1/JN_stat!X6*JN_rozp!$E6)</f>
        <v>0</v>
      </c>
      <c r="R6" s="72">
        <f>IF(JN_stat!M6=0,0,12*1.358*1/JN_stat!Y6*JN_rozp!$E6)</f>
        <v>0</v>
      </c>
      <c r="S6" s="72">
        <f>IF(JN_stat!N6=0,0,12*1.358*1/JN_stat!Z6*JN_rozp!$E6)</f>
        <v>0</v>
      </c>
      <c r="T6" s="72">
        <f>IF(JN_stat!O6=0,0,12*1.358*1/JN_stat!AA6*JN_rozp!$E6)</f>
        <v>0</v>
      </c>
      <c r="U6" s="72">
        <f>IF(JN_stat!P6=0,0,12*1.358*1/JN_stat!AB6*JN_rozp!$E6)</f>
        <v>0</v>
      </c>
      <c r="V6" s="37">
        <f>ROUND((M6*JN_stat!H6+P6*JN_stat!K6+S6*JN_stat!N6)/1.358,0)</f>
        <v>632877</v>
      </c>
      <c r="W6" s="37">
        <f>ROUND((N6*JN_stat!I6+Q6*JN_stat!L6+T6*JN_stat!O6)/1.358,0)</f>
        <v>0</v>
      </c>
      <c r="X6" s="37">
        <f>ROUND((O6*JN_stat!J6+R6*JN_stat!M6+U6*JN_stat!P6)/1.358,0)</f>
        <v>0</v>
      </c>
      <c r="Y6" s="37">
        <f>SUM(V6:X6)</f>
        <v>632877</v>
      </c>
      <c r="Z6" s="74">
        <f>IF(JN_stat!T6=0,0,JN_stat!H6/JN_stat!T6)+IF(JN_stat!W6=0,0,JN_stat!K6/JN_stat!W6)+IF(JN_stat!Z6=0,0,JN_stat!N6/JN_stat!Z6)</f>
        <v>1.993187853399325</v>
      </c>
      <c r="AA6" s="74">
        <f>IF(JN_stat!U6=0,0,JN_stat!I6/JN_stat!U6)+IF(JN_stat!X6=0,0,JN_stat!L6/JN_stat!X6)+IF(JN_stat!AA6=0,0,JN_stat!O6/JN_stat!AA6)</f>
        <v>0</v>
      </c>
      <c r="AB6" s="74">
        <f>IF(JN_stat!V6=0,0,JN_stat!J6/JN_stat!V6)+IF(JN_stat!Y6=0,0,JN_stat!M6/JN_stat!Y6)+IF(JN_stat!AB6=0,0,JN_stat!P6/JN_stat!AB6)</f>
        <v>0</v>
      </c>
      <c r="AC6" s="135">
        <f>SUM(Z6:AB6)</f>
        <v>1.993187853399325</v>
      </c>
      <c r="AD6" s="73"/>
    </row>
    <row r="7" spans="1:30" ht="20.100000000000001" customHeight="1" x14ac:dyDescent="0.2">
      <c r="A7" s="433">
        <v>3</v>
      </c>
      <c r="B7" s="433">
        <v>691003548</v>
      </c>
      <c r="C7" s="531">
        <f>JN_stat!C7</f>
        <v>3469</v>
      </c>
      <c r="D7" s="316" t="str">
        <f>JN_stat!D7</f>
        <v xml:space="preserve">MŠ Jablonec n. N., Arbesova 50/3779 </v>
      </c>
      <c r="E7" s="33">
        <f>JN_stat!E7</f>
        <v>3141</v>
      </c>
      <c r="F7" s="259" t="str">
        <f>JN_stat!F7</f>
        <v xml:space="preserve">MŠ Jablonec n. N., Arbesova 50/3779 </v>
      </c>
      <c r="G7" s="158">
        <f>ROUND(JN_rozp!R7,0)</f>
        <v>969734</v>
      </c>
      <c r="H7" s="37">
        <f t="shared" si="0"/>
        <v>710545</v>
      </c>
      <c r="I7" s="29">
        <f t="shared" ref="I7:I37" si="2">ROUND(G7-H7-J7-K7,0)</f>
        <v>240164</v>
      </c>
      <c r="J7" s="37">
        <f t="shared" si="1"/>
        <v>14211</v>
      </c>
      <c r="K7" s="37">
        <f>JN_stat!H7*JN_stat!AC7+JN_stat!I7*JN_stat!AD7+JN_stat!J7*JN_stat!AE7+JN_stat!K7*JN_stat!AF7+JN_stat!L7*JN_stat!AG7+JN_stat!M7*JN_stat!AH7+JN_stat!N7*JN_stat!AI7+JN_stat!O7*JN_stat!AJ7+JN_stat!P7*JN_stat!AK7</f>
        <v>4814</v>
      </c>
      <c r="L7" s="47">
        <f>ROUND(Y7/JN_rozp!E7/12,2)</f>
        <v>2.2400000000000002</v>
      </c>
      <c r="M7" s="134">
        <f>IF(JN_stat!H7=0,0,12*1.358*1/JN_stat!T7*JN_rozp!$E7)</f>
        <v>11625.546211092265</v>
      </c>
      <c r="N7" s="72">
        <f>IF(JN_stat!I7=0,0,12*1.358*1/JN_stat!U7*JN_rozp!$E7)</f>
        <v>0</v>
      </c>
      <c r="O7" s="72">
        <f>IF(JN_stat!J7=0,0,12*1.358*1/JN_stat!V7*JN_rozp!$E7)</f>
        <v>0</v>
      </c>
      <c r="P7" s="72">
        <f>IF(JN_stat!K7=0,0,12*1.358*1/JN_stat!W7*JN_rozp!$E7)</f>
        <v>0</v>
      </c>
      <c r="Q7" s="72">
        <f>IF(JN_stat!L7=0,0,12*1.358*1/JN_stat!X7*JN_rozp!$E7)</f>
        <v>0</v>
      </c>
      <c r="R7" s="72">
        <f>IF(JN_stat!M7=0,0,12*1.358*1/JN_stat!Y7*JN_rozp!$E7)</f>
        <v>0</v>
      </c>
      <c r="S7" s="72">
        <f>IF(JN_stat!N7=0,0,12*1.358*1/JN_stat!Z7*JN_rozp!$E7)</f>
        <v>0</v>
      </c>
      <c r="T7" s="72">
        <f>IF(JN_stat!O7=0,0,12*1.358*1/JN_stat!AA7*JN_rozp!$E7)</f>
        <v>0</v>
      </c>
      <c r="U7" s="72">
        <f>IF(JN_stat!P7=0,0,12*1.358*1/JN_stat!AB7*JN_rozp!$E7)</f>
        <v>0</v>
      </c>
      <c r="V7" s="37">
        <f>ROUND((M7*JN_stat!H7+P7*JN_stat!K7+S7*JN_stat!N7)/1.358,0)</f>
        <v>710545</v>
      </c>
      <c r="W7" s="37">
        <f>ROUND((N7*JN_stat!I7+Q7*JN_stat!L7+T7*JN_stat!O7)/1.358,0)</f>
        <v>0</v>
      </c>
      <c r="X7" s="37">
        <f>ROUND((O7*JN_stat!J7+R7*JN_stat!M7+U7*JN_stat!P7)/1.358,0)</f>
        <v>0</v>
      </c>
      <c r="Y7" s="37">
        <f t="shared" ref="Y7:Y37" si="3">SUM(V7:X7)</f>
        <v>710545</v>
      </c>
      <c r="Z7" s="74">
        <f>IF(JN_stat!T7=0,0,JN_stat!H7/JN_stat!T7)+IF(JN_stat!W7=0,0,JN_stat!K7/JN_stat!W7)+IF(JN_stat!Z7=0,0,JN_stat!N7/JN_stat!Z7)</f>
        <v>2.2377965673602649</v>
      </c>
      <c r="AA7" s="74">
        <f>IF(JN_stat!U7=0,0,JN_stat!I7/JN_stat!U7)+IF(JN_stat!X7=0,0,JN_stat!L7/JN_stat!X7)+IF(JN_stat!AA7=0,0,JN_stat!O7/JN_stat!AA7)</f>
        <v>0</v>
      </c>
      <c r="AB7" s="74">
        <f>IF(JN_stat!V7=0,0,JN_stat!J7/JN_stat!V7)+IF(JN_stat!Y7=0,0,JN_stat!M7/JN_stat!Y7)+IF(JN_stat!AB7=0,0,JN_stat!P7/JN_stat!AB7)</f>
        <v>0</v>
      </c>
      <c r="AC7" s="135">
        <f t="shared" ref="AC7:AC37" si="4">SUM(Z7:AB7)</f>
        <v>2.2377965673602649</v>
      </c>
      <c r="AD7" s="73"/>
    </row>
    <row r="8" spans="1:30" ht="20.100000000000001" customHeight="1" x14ac:dyDescent="0.2">
      <c r="A8" s="433">
        <v>4</v>
      </c>
      <c r="B8" s="433">
        <v>691001294</v>
      </c>
      <c r="C8" s="531">
        <f>JN_stat!C8</f>
        <v>3462</v>
      </c>
      <c r="D8" s="316" t="str">
        <f>JN_stat!D8</f>
        <v>MŠ Jablonec n. N., Čs. armády 37</v>
      </c>
      <c r="E8" s="33">
        <f>JN_stat!E8</f>
        <v>3141</v>
      </c>
      <c r="F8" s="259" t="str">
        <f>JN_stat!F8</f>
        <v>MŠ Jablonec n. N., Čs. armády 37</v>
      </c>
      <c r="G8" s="158">
        <f>ROUND(JN_rozp!R8,0)</f>
        <v>838351</v>
      </c>
      <c r="H8" s="37">
        <f t="shared" si="0"/>
        <v>614481</v>
      </c>
      <c r="I8" s="29">
        <f t="shared" si="2"/>
        <v>207694</v>
      </c>
      <c r="J8" s="37">
        <f t="shared" si="1"/>
        <v>12290</v>
      </c>
      <c r="K8" s="37">
        <f>JN_stat!H8*JN_stat!AC8+JN_stat!I8*JN_stat!AD8+JN_stat!J8*JN_stat!AE8+JN_stat!K8*JN_stat!AF8+JN_stat!L8*JN_stat!AG8+JN_stat!M8*JN_stat!AH8+JN_stat!N8*JN_stat!AI8+JN_stat!O8*JN_stat!AJ8+JN_stat!P8*JN_stat!AK8</f>
        <v>3886</v>
      </c>
      <c r="L8" s="47">
        <f>ROUND(Y8/JN_rozp!E8/12,2)</f>
        <v>1.94</v>
      </c>
      <c r="M8" s="134">
        <f>IF(JN_stat!H8=0,0,12*1.358*1/JN_stat!T8*JN_rozp!$E8)</f>
        <v>12454.699539352601</v>
      </c>
      <c r="N8" s="72">
        <f>IF(JN_stat!I8=0,0,12*1.358*1/JN_stat!U8*JN_rozp!$E8)</f>
        <v>0</v>
      </c>
      <c r="O8" s="72">
        <f>IF(JN_stat!J8=0,0,12*1.358*1/JN_stat!V8*JN_rozp!$E8)</f>
        <v>0</v>
      </c>
      <c r="P8" s="72">
        <f>IF(JN_stat!K8=0,0,12*1.358*1/JN_stat!W8*JN_rozp!$E8)</f>
        <v>0</v>
      </c>
      <c r="Q8" s="72">
        <f>IF(JN_stat!L8=0,0,12*1.358*1/JN_stat!X8*JN_rozp!$E8)</f>
        <v>0</v>
      </c>
      <c r="R8" s="72">
        <f>IF(JN_stat!M8=0,0,12*1.358*1/JN_stat!Y8*JN_rozp!$E8)</f>
        <v>0</v>
      </c>
      <c r="S8" s="72">
        <f>IF(JN_stat!N8=0,0,12*1.358*1/JN_stat!Z8*JN_rozp!$E8)</f>
        <v>0</v>
      </c>
      <c r="T8" s="72">
        <f>IF(JN_stat!O8=0,0,12*1.358*1/JN_stat!AA8*JN_rozp!$E8)</f>
        <v>0</v>
      </c>
      <c r="U8" s="72">
        <f>IF(JN_stat!P8=0,0,12*1.358*1/JN_stat!AB8*JN_rozp!$E8)</f>
        <v>0</v>
      </c>
      <c r="V8" s="37">
        <f>ROUND((M8*JN_stat!H8+P8*JN_stat!K8+S8*JN_stat!N8)/1.358,0)</f>
        <v>614481</v>
      </c>
      <c r="W8" s="37">
        <f>ROUND((N8*JN_stat!I8+Q8*JN_stat!L8+T8*JN_stat!O8)/1.358,0)</f>
        <v>0</v>
      </c>
      <c r="X8" s="37">
        <f>ROUND((O8*JN_stat!J8+R8*JN_stat!M8+U8*JN_stat!P8)/1.358,0)</f>
        <v>0</v>
      </c>
      <c r="Y8" s="37">
        <f t="shared" si="3"/>
        <v>614481</v>
      </c>
      <c r="Z8" s="74">
        <f>IF(JN_stat!T8=0,0,JN_stat!H8/JN_stat!T8)+IF(JN_stat!W8=0,0,JN_stat!K8/JN_stat!W8)+IF(JN_stat!Z8=0,0,JN_stat!N8/JN_stat!Z8)</f>
        <v>1.9352505600672893</v>
      </c>
      <c r="AA8" s="74">
        <f>IF(JN_stat!U8=0,0,JN_stat!I8/JN_stat!U8)+IF(JN_stat!X8=0,0,JN_stat!L8/JN_stat!X8)+IF(JN_stat!AA8=0,0,JN_stat!O8/JN_stat!AA8)</f>
        <v>0</v>
      </c>
      <c r="AB8" s="74">
        <f>IF(JN_stat!V8=0,0,JN_stat!J8/JN_stat!V8)+IF(JN_stat!Y8=0,0,JN_stat!M8/JN_stat!Y8)+IF(JN_stat!AB8=0,0,JN_stat!P8/JN_stat!AB8)</f>
        <v>0</v>
      </c>
      <c r="AC8" s="135">
        <f t="shared" si="4"/>
        <v>1.9352505600672893</v>
      </c>
      <c r="AD8" s="73"/>
    </row>
    <row r="9" spans="1:30" ht="20.100000000000001" customHeight="1" x14ac:dyDescent="0.2">
      <c r="A9" s="433">
        <v>5</v>
      </c>
      <c r="B9" s="433">
        <v>691001316</v>
      </c>
      <c r="C9" s="531">
        <f>JN_stat!C9</f>
        <v>3464</v>
      </c>
      <c r="D9" s="316" t="str">
        <f>JN_stat!D9</f>
        <v xml:space="preserve">MŠ Jablonec n. N., Dolní 3969 </v>
      </c>
      <c r="E9" s="33">
        <f>JN_stat!E9</f>
        <v>3141</v>
      </c>
      <c r="F9" s="259" t="str">
        <f>JN_stat!F9</f>
        <v>MŠ Jablonec n. N., Dolní 3969</v>
      </c>
      <c r="G9" s="158">
        <f>ROUND(JN_rozp!R9,0)</f>
        <v>1009860</v>
      </c>
      <c r="H9" s="37">
        <f t="shared" si="0"/>
        <v>739879</v>
      </c>
      <c r="I9" s="29">
        <f t="shared" si="2"/>
        <v>250079</v>
      </c>
      <c r="J9" s="37">
        <f t="shared" si="1"/>
        <v>14798</v>
      </c>
      <c r="K9" s="37">
        <f>JN_stat!H9*JN_stat!AC9+JN_stat!I9*JN_stat!AD9+JN_stat!J9*JN_stat!AE9+JN_stat!K9*JN_stat!AF9+JN_stat!L9*JN_stat!AG9+JN_stat!M9*JN_stat!AH9+JN_stat!N9*JN_stat!AI9+JN_stat!O9*JN_stat!AJ9+JN_stat!P9*JN_stat!AK9</f>
        <v>5104</v>
      </c>
      <c r="L9" s="47">
        <f>ROUND(Y9/JN_rozp!E9/12,2)</f>
        <v>2.33</v>
      </c>
      <c r="M9" s="134">
        <f>IF(JN_stat!H9=0,0,12*1.358*1/JN_stat!T9*JN_rozp!$E9)</f>
        <v>11417.682519951652</v>
      </c>
      <c r="N9" s="72">
        <f>IF(JN_stat!I9=0,0,12*1.358*1/JN_stat!U9*JN_rozp!$E9)</f>
        <v>0</v>
      </c>
      <c r="O9" s="72">
        <f>IF(JN_stat!J9=0,0,12*1.358*1/JN_stat!V9*JN_rozp!$E9)</f>
        <v>0</v>
      </c>
      <c r="P9" s="72">
        <f>IF(JN_stat!K9=0,0,12*1.358*1/JN_stat!W9*JN_rozp!$E9)</f>
        <v>0</v>
      </c>
      <c r="Q9" s="72">
        <f>IF(JN_stat!L9=0,0,12*1.358*1/JN_stat!X9*JN_rozp!$E9)</f>
        <v>0</v>
      </c>
      <c r="R9" s="72">
        <f>IF(JN_stat!M9=0,0,12*1.358*1/JN_stat!Y9*JN_rozp!$E9)</f>
        <v>0</v>
      </c>
      <c r="S9" s="72">
        <f>IF(JN_stat!N9=0,0,12*1.358*1/JN_stat!Z9*JN_rozp!$E9)</f>
        <v>0</v>
      </c>
      <c r="T9" s="72">
        <f>IF(JN_stat!O9=0,0,12*1.358*1/JN_stat!AA9*JN_rozp!$E9)</f>
        <v>0</v>
      </c>
      <c r="U9" s="72">
        <f>IF(JN_stat!P9=0,0,12*1.358*1/JN_stat!AB9*JN_rozp!$E9)</f>
        <v>0</v>
      </c>
      <c r="V9" s="37">
        <f>ROUND((M9*JN_stat!H9+P9*JN_stat!K9+S9*JN_stat!N9)/1.358,0)</f>
        <v>739879</v>
      </c>
      <c r="W9" s="37">
        <f>ROUND((N9*JN_stat!I9+Q9*JN_stat!L9+T9*JN_stat!O9)/1.358,0)</f>
        <v>0</v>
      </c>
      <c r="X9" s="37">
        <f>ROUND((O9*JN_stat!J9+R9*JN_stat!M9+U9*JN_stat!P9)/1.358,0)</f>
        <v>0</v>
      </c>
      <c r="Y9" s="37">
        <f t="shared" si="3"/>
        <v>739879</v>
      </c>
      <c r="Z9" s="74">
        <f>IF(JN_stat!T9=0,0,JN_stat!H9/JN_stat!T9)+IF(JN_stat!W9=0,0,JN_stat!K9/JN_stat!W9)+IF(JN_stat!Z9=0,0,JN_stat!N9/JN_stat!Z9)</f>
        <v>2.3301816567252644</v>
      </c>
      <c r="AA9" s="74">
        <f>IF(JN_stat!U9=0,0,JN_stat!I9/JN_stat!U9)+IF(JN_stat!X9=0,0,JN_stat!L9/JN_stat!X9)+IF(JN_stat!AA9=0,0,JN_stat!O9/JN_stat!AA9)</f>
        <v>0</v>
      </c>
      <c r="AB9" s="74">
        <f>IF(JN_stat!V9=0,0,JN_stat!J9/JN_stat!V9)+IF(JN_stat!Y9=0,0,JN_stat!M9/JN_stat!Y9)+IF(JN_stat!AB9=0,0,JN_stat!P9/JN_stat!AB9)</f>
        <v>0</v>
      </c>
      <c r="AC9" s="135">
        <f t="shared" si="4"/>
        <v>2.3301816567252644</v>
      </c>
      <c r="AD9" s="73"/>
    </row>
    <row r="10" spans="1:30" ht="20.100000000000001" customHeight="1" x14ac:dyDescent="0.2">
      <c r="A10" s="433">
        <v>6</v>
      </c>
      <c r="B10" s="433">
        <v>667101411</v>
      </c>
      <c r="C10" s="531">
        <f>JN_stat!C10</f>
        <v>3453</v>
      </c>
      <c r="D10" s="316" t="str">
        <f>JN_stat!D10</f>
        <v>MŠ Jablonec n. N., Havlíčkova 4/130</v>
      </c>
      <c r="E10" s="33">
        <f>JN_stat!E10</f>
        <v>3141</v>
      </c>
      <c r="F10" s="259" t="str">
        <f>JN_stat!F10</f>
        <v>MŠ Jablonec n. N., Havlíčkova 4</v>
      </c>
      <c r="G10" s="158">
        <f>ROUND(JN_rozp!R10,0)</f>
        <v>863507</v>
      </c>
      <c r="H10" s="37">
        <f t="shared" si="0"/>
        <v>632877</v>
      </c>
      <c r="I10" s="29">
        <f t="shared" si="2"/>
        <v>213912</v>
      </c>
      <c r="J10" s="37">
        <f t="shared" si="1"/>
        <v>12658</v>
      </c>
      <c r="K10" s="37">
        <f>JN_stat!H10*JN_stat!AC10+JN_stat!I10*JN_stat!AD10+JN_stat!J10*JN_stat!AE10+JN_stat!K10*JN_stat!AF10+JN_stat!L10*JN_stat!AG10+JN_stat!M10*JN_stat!AH10+JN_stat!N10*JN_stat!AI10+JN_stat!O10*JN_stat!AJ10+JN_stat!P10*JN_stat!AK10</f>
        <v>4060</v>
      </c>
      <c r="L10" s="47">
        <f>ROUND(Y10/JN_rozp!E10/12,2)</f>
        <v>1.99</v>
      </c>
      <c r="M10" s="134">
        <f>IF(JN_stat!H10=0,0,12*1.358*1/JN_stat!T10*JN_rozp!$E10)</f>
        <v>12277.813939900261</v>
      </c>
      <c r="N10" s="72">
        <f>IF(JN_stat!I10=0,0,12*1.358*1/JN_stat!U10*JN_rozp!$E10)</f>
        <v>0</v>
      </c>
      <c r="O10" s="72">
        <f>IF(JN_stat!J10=0,0,12*1.358*1/JN_stat!V10*JN_rozp!$E10)</f>
        <v>0</v>
      </c>
      <c r="P10" s="72">
        <f>IF(JN_stat!K10=0,0,12*1.358*1/JN_stat!W10*JN_rozp!$E10)</f>
        <v>0</v>
      </c>
      <c r="Q10" s="72">
        <f>IF(JN_stat!L10=0,0,12*1.358*1/JN_stat!X10*JN_rozp!$E10)</f>
        <v>0</v>
      </c>
      <c r="R10" s="72">
        <f>IF(JN_stat!M10=0,0,12*1.358*1/JN_stat!Y10*JN_rozp!$E10)</f>
        <v>0</v>
      </c>
      <c r="S10" s="72">
        <f>IF(JN_stat!N10=0,0,12*1.358*1/JN_stat!Z10*JN_rozp!$E10)</f>
        <v>0</v>
      </c>
      <c r="T10" s="72">
        <f>IF(JN_stat!O10=0,0,12*1.358*1/JN_stat!AA10*JN_rozp!$E10)</f>
        <v>0</v>
      </c>
      <c r="U10" s="72">
        <f>IF(JN_stat!P10=0,0,12*1.358*1/JN_stat!AB10*JN_rozp!$E10)</f>
        <v>0</v>
      </c>
      <c r="V10" s="37">
        <f>ROUND((M10*JN_stat!H10+P10*JN_stat!K10+S10*JN_stat!N10)/1.358,0)</f>
        <v>632877</v>
      </c>
      <c r="W10" s="37">
        <f>ROUND((N10*JN_stat!I10+Q10*JN_stat!L10+T10*JN_stat!O10)/1.358,0)</f>
        <v>0</v>
      </c>
      <c r="X10" s="37">
        <f>ROUND((O10*JN_stat!J10+R10*JN_stat!M10+U10*JN_stat!P10)/1.358,0)</f>
        <v>0</v>
      </c>
      <c r="Y10" s="37">
        <f t="shared" si="3"/>
        <v>632877</v>
      </c>
      <c r="Z10" s="74">
        <f>IF(JN_stat!T10=0,0,JN_stat!H10/JN_stat!T10)+IF(JN_stat!W10=0,0,JN_stat!K10/JN_stat!W10)+IF(JN_stat!Z10=0,0,JN_stat!N10/JN_stat!Z10)</f>
        <v>1.993187853399325</v>
      </c>
      <c r="AA10" s="74">
        <f>IF(JN_stat!U10=0,0,JN_stat!I10/JN_stat!U10)+IF(JN_stat!X10=0,0,JN_stat!L10/JN_stat!X10)+IF(JN_stat!AA10=0,0,JN_stat!O10/JN_stat!AA10)</f>
        <v>0</v>
      </c>
      <c r="AB10" s="74">
        <f>IF(JN_stat!V10=0,0,JN_stat!J10/JN_stat!V10)+IF(JN_stat!Y10=0,0,JN_stat!M10/JN_stat!Y10)+IF(JN_stat!AB10=0,0,JN_stat!P10/JN_stat!AB10)</f>
        <v>0</v>
      </c>
      <c r="AC10" s="135">
        <f t="shared" si="4"/>
        <v>1.993187853399325</v>
      </c>
      <c r="AD10" s="73"/>
    </row>
    <row r="11" spans="1:30" ht="20.100000000000001" customHeight="1" x14ac:dyDescent="0.2">
      <c r="A11" s="433">
        <v>7</v>
      </c>
      <c r="B11" s="433">
        <v>691003491</v>
      </c>
      <c r="C11" s="531">
        <f>JN_stat!C11</f>
        <v>3471</v>
      </c>
      <c r="D11" s="316" t="str">
        <f>JN_stat!D11</f>
        <v>MŠ Jablonec n. N., Hřbitovní 10/3677</v>
      </c>
      <c r="E11" s="33">
        <f>JN_stat!E11</f>
        <v>3141</v>
      </c>
      <c r="F11" s="259" t="str">
        <f>JN_stat!F11</f>
        <v>MŠ Jablonec n. N., Hřbitovní 10/3677</v>
      </c>
      <c r="G11" s="158">
        <f>ROUND(JN_rozp!R11,0)</f>
        <v>1089802</v>
      </c>
      <c r="H11" s="37">
        <f t="shared" si="0"/>
        <v>798320</v>
      </c>
      <c r="I11" s="29">
        <f t="shared" si="2"/>
        <v>269832</v>
      </c>
      <c r="J11" s="37">
        <f t="shared" si="1"/>
        <v>15966</v>
      </c>
      <c r="K11" s="37">
        <f>JN_stat!H11*JN_stat!AC11+JN_stat!I11*JN_stat!AD11+JN_stat!J11*JN_stat!AE11+JN_stat!K11*JN_stat!AF11+JN_stat!L11*JN_stat!AG11+JN_stat!M11*JN_stat!AH11+JN_stat!N11*JN_stat!AI11+JN_stat!O11*JN_stat!AJ11+JN_stat!P11*JN_stat!AK11</f>
        <v>5684</v>
      </c>
      <c r="L11" s="47">
        <f>ROUND(Y11/JN_rozp!E11/12,2)</f>
        <v>2.5099999999999998</v>
      </c>
      <c r="M11" s="134">
        <f>IF(JN_stat!H11=0,0,12*1.358*1/JN_stat!T11*JN_rozp!$E11)</f>
        <v>11062.428017226915</v>
      </c>
      <c r="N11" s="72">
        <f>IF(JN_stat!I11=0,0,12*1.358*1/JN_stat!U11*JN_rozp!$E11)</f>
        <v>0</v>
      </c>
      <c r="O11" s="72">
        <f>IF(JN_stat!J11=0,0,12*1.358*1/JN_stat!V11*JN_rozp!$E11)</f>
        <v>0</v>
      </c>
      <c r="P11" s="72">
        <f>IF(JN_stat!K11=0,0,12*1.358*1/JN_stat!W11*JN_rozp!$E11)</f>
        <v>0</v>
      </c>
      <c r="Q11" s="72">
        <f>IF(JN_stat!L11=0,0,12*1.358*1/JN_stat!X11*JN_rozp!$E11)</f>
        <v>0</v>
      </c>
      <c r="R11" s="72">
        <f>IF(JN_stat!M11=0,0,12*1.358*1/JN_stat!Y11*JN_rozp!$E11)</f>
        <v>0</v>
      </c>
      <c r="S11" s="72">
        <f>IF(JN_stat!N11=0,0,12*1.358*1/JN_stat!Z11*JN_rozp!$E11)</f>
        <v>0</v>
      </c>
      <c r="T11" s="72">
        <f>IF(JN_stat!O11=0,0,12*1.358*1/JN_stat!AA11*JN_rozp!$E11)</f>
        <v>0</v>
      </c>
      <c r="U11" s="72">
        <f>IF(JN_stat!P11=0,0,12*1.358*1/JN_stat!AB11*JN_rozp!$E11)</f>
        <v>0</v>
      </c>
      <c r="V11" s="37">
        <f>ROUND((M11*JN_stat!H11+P11*JN_stat!K11+S11*JN_stat!N11)/1.358,0)</f>
        <v>798320</v>
      </c>
      <c r="W11" s="37">
        <f>ROUND((N11*JN_stat!I11+Q11*JN_stat!L11+T11*JN_stat!O11)/1.358,0)</f>
        <v>0</v>
      </c>
      <c r="X11" s="37">
        <f>ROUND((O11*JN_stat!J11+R11*JN_stat!M11+U11*JN_stat!P11)/1.358,0)</f>
        <v>0</v>
      </c>
      <c r="Y11" s="37">
        <f t="shared" si="3"/>
        <v>798320</v>
      </c>
      <c r="Z11" s="74">
        <f>IF(JN_stat!T11=0,0,JN_stat!H11/JN_stat!T11)+IF(JN_stat!W11=0,0,JN_stat!K11/JN_stat!W11)+IF(JN_stat!Z11=0,0,JN_stat!N11/JN_stat!Z11)</f>
        <v>2.5142338990770092</v>
      </c>
      <c r="AA11" s="74">
        <f>IF(JN_stat!U11=0,0,JN_stat!I11/JN_stat!U11)+IF(JN_stat!X11=0,0,JN_stat!L11/JN_stat!X11)+IF(JN_stat!AA11=0,0,JN_stat!O11/JN_stat!AA11)</f>
        <v>0</v>
      </c>
      <c r="AB11" s="74">
        <f>IF(JN_stat!V11=0,0,JN_stat!J11/JN_stat!V11)+IF(JN_stat!Y11=0,0,JN_stat!M11/JN_stat!Y11)+IF(JN_stat!AB11=0,0,JN_stat!P11/JN_stat!AB11)</f>
        <v>0</v>
      </c>
      <c r="AC11" s="135">
        <f t="shared" si="4"/>
        <v>2.5142338990770092</v>
      </c>
      <c r="AD11" s="73"/>
    </row>
    <row r="12" spans="1:30" ht="20.100000000000001" customHeight="1" x14ac:dyDescent="0.2">
      <c r="A12" s="433">
        <v>8</v>
      </c>
      <c r="B12" s="433">
        <v>691003564</v>
      </c>
      <c r="C12" s="531">
        <f>JN_stat!C12</f>
        <v>3472</v>
      </c>
      <c r="D12" s="316" t="str">
        <f>JN_stat!D12</f>
        <v>MŠ Jablonec n. N., Husova 3/1444</v>
      </c>
      <c r="E12" s="33">
        <f>JN_stat!E12</f>
        <v>3141</v>
      </c>
      <c r="F12" s="259" t="str">
        <f>JN_stat!F12</f>
        <v>MŠ Jablonec n. N., Husova 3/1444</v>
      </c>
      <c r="G12" s="158">
        <f>ROUND(JN_rozp!R12,0)</f>
        <v>733788</v>
      </c>
      <c r="H12" s="37">
        <f t="shared" si="0"/>
        <v>537996</v>
      </c>
      <c r="I12" s="29">
        <f t="shared" si="2"/>
        <v>181842</v>
      </c>
      <c r="J12" s="37">
        <f t="shared" si="1"/>
        <v>10760</v>
      </c>
      <c r="K12" s="37">
        <f>JN_stat!H12*JN_stat!AC12+JN_stat!I12*JN_stat!AD12+JN_stat!J12*JN_stat!AE12+JN_stat!K12*JN_stat!AF12+JN_stat!L12*JN_stat!AG12+JN_stat!M12*JN_stat!AH12+JN_stat!N12*JN_stat!AI12+JN_stat!O12*JN_stat!AJ12+JN_stat!P12*JN_stat!AK12</f>
        <v>3190</v>
      </c>
      <c r="L12" s="47">
        <f>ROUND(Y12/JN_rozp!E12/12,2)</f>
        <v>1.69</v>
      </c>
      <c r="M12" s="134">
        <f>IF(JN_stat!H12=0,0,12*1.358*1/JN_stat!T12*JN_rozp!$E12)</f>
        <v>13283.603939313283</v>
      </c>
      <c r="N12" s="72">
        <f>IF(JN_stat!I12=0,0,12*1.358*1/JN_stat!U12*JN_rozp!$E12)</f>
        <v>0</v>
      </c>
      <c r="O12" s="72">
        <f>IF(JN_stat!J12=0,0,12*1.358*1/JN_stat!V12*JN_rozp!$E12)</f>
        <v>0</v>
      </c>
      <c r="P12" s="72">
        <f>IF(JN_stat!K12=0,0,12*1.358*1/JN_stat!W12*JN_rozp!$E12)</f>
        <v>0</v>
      </c>
      <c r="Q12" s="72">
        <f>IF(JN_stat!L12=0,0,12*1.358*1/JN_stat!X12*JN_rozp!$E12)</f>
        <v>0</v>
      </c>
      <c r="R12" s="72">
        <f>IF(JN_stat!M12=0,0,12*1.358*1/JN_stat!Y12*JN_rozp!$E12)</f>
        <v>0</v>
      </c>
      <c r="S12" s="72">
        <f>IF(JN_stat!N12=0,0,12*1.358*1/JN_stat!Z12*JN_rozp!$E12)</f>
        <v>0</v>
      </c>
      <c r="T12" s="72">
        <f>IF(JN_stat!O12=0,0,12*1.358*1/JN_stat!AA12*JN_rozp!$E12)</f>
        <v>0</v>
      </c>
      <c r="U12" s="72">
        <f>IF(JN_stat!P12=0,0,12*1.358*1/JN_stat!AB12*JN_rozp!$E12)</f>
        <v>0</v>
      </c>
      <c r="V12" s="37">
        <f>ROUND((M12*JN_stat!H12+P12*JN_stat!K12+S12*JN_stat!N12)/1.358,0)</f>
        <v>537996</v>
      </c>
      <c r="W12" s="37">
        <f>ROUND((N12*JN_stat!I12+Q12*JN_stat!L12+T12*JN_stat!O12)/1.358,0)</f>
        <v>0</v>
      </c>
      <c r="X12" s="37">
        <f>ROUND((O12*JN_stat!J12+R12*JN_stat!M12+U12*JN_stat!P12)/1.358,0)</f>
        <v>0</v>
      </c>
      <c r="Y12" s="37">
        <f t="shared" si="3"/>
        <v>537996</v>
      </c>
      <c r="Z12" s="74">
        <f>IF(JN_stat!T12=0,0,JN_stat!H12/JN_stat!T12)+IF(JN_stat!W12=0,0,JN_stat!K12/JN_stat!W12)+IF(JN_stat!Z12=0,0,JN_stat!N12/JN_stat!Z12)</f>
        <v>1.694368043849013</v>
      </c>
      <c r="AA12" s="74">
        <f>IF(JN_stat!U12=0,0,JN_stat!I12/JN_stat!U12)+IF(JN_stat!X12=0,0,JN_stat!L12/JN_stat!X12)+IF(JN_stat!AA12=0,0,JN_stat!O12/JN_stat!AA12)</f>
        <v>0</v>
      </c>
      <c r="AB12" s="74">
        <f>IF(JN_stat!V12=0,0,JN_stat!J12/JN_stat!V12)+IF(JN_stat!Y12=0,0,JN_stat!M12/JN_stat!Y12)+IF(JN_stat!AB12=0,0,JN_stat!P12/JN_stat!AB12)</f>
        <v>0</v>
      </c>
      <c r="AC12" s="135">
        <f t="shared" si="4"/>
        <v>1.694368043849013</v>
      </c>
      <c r="AD12" s="73"/>
    </row>
    <row r="13" spans="1:30" ht="20.100000000000001" customHeight="1" x14ac:dyDescent="0.2">
      <c r="A13" s="433">
        <v>9</v>
      </c>
      <c r="B13" s="433">
        <v>691001243</v>
      </c>
      <c r="C13" s="531">
        <f>JN_stat!C13</f>
        <v>3467</v>
      </c>
      <c r="D13" s="316" t="str">
        <f>JN_stat!D13</f>
        <v xml:space="preserve">MŠ Jablonec n. N., J. Hory 31/4097 </v>
      </c>
      <c r="E13" s="33">
        <f>JN_stat!E13</f>
        <v>3141</v>
      </c>
      <c r="F13" s="259" t="str">
        <f>JN_stat!F13</f>
        <v xml:space="preserve">MŠ Jablonec n. N., J. Hory 31/4097 </v>
      </c>
      <c r="G13" s="158">
        <f>ROUND(JN_rozp!R13,0)</f>
        <v>1212098</v>
      </c>
      <c r="H13" s="37">
        <f t="shared" si="0"/>
        <v>888271</v>
      </c>
      <c r="I13" s="29">
        <f t="shared" si="2"/>
        <v>300236</v>
      </c>
      <c r="J13" s="37">
        <f t="shared" si="1"/>
        <v>17765</v>
      </c>
      <c r="K13" s="37">
        <f>JN_stat!H13*JN_stat!AC13+JN_stat!I13*JN_stat!AD13+JN_stat!J13*JN_stat!AE13+JN_stat!K13*JN_stat!AF13+JN_stat!L13*JN_stat!AG13+JN_stat!M13*JN_stat!AH13+JN_stat!N13*JN_stat!AI13+JN_stat!O13*JN_stat!AJ13+JN_stat!P13*JN_stat!AK13</f>
        <v>5826</v>
      </c>
      <c r="L13" s="47">
        <f>ROUND(Y13/JN_rozp!E13/12,2)</f>
        <v>2.8</v>
      </c>
      <c r="M13" s="134">
        <f>IF(JN_stat!H13=0,0,12*1.358*1/JN_stat!T13*JN_rozp!$E13)</f>
        <v>11417.682519951652</v>
      </c>
      <c r="N13" s="72">
        <f>IF(JN_stat!I13=0,0,12*1.358*1/JN_stat!U13*JN_rozp!$E13)</f>
        <v>0</v>
      </c>
      <c r="O13" s="72">
        <f>IF(JN_stat!J13=0,0,12*1.358*1/JN_stat!V13*JN_rozp!$E13)</f>
        <v>0</v>
      </c>
      <c r="P13" s="72">
        <f>IF(JN_stat!K13=0,0,12*1.358*1/JN_stat!W13*JN_rozp!$E13)</f>
        <v>10606.086902621955</v>
      </c>
      <c r="Q13" s="72">
        <f>IF(JN_stat!L13=0,0,12*1.358*1/JN_stat!X13*JN_rozp!$E13)</f>
        <v>0</v>
      </c>
      <c r="R13" s="72">
        <f>IF(JN_stat!M13=0,0,12*1.358*1/JN_stat!Y13*JN_rozp!$E13)</f>
        <v>0</v>
      </c>
      <c r="S13" s="72">
        <f>IF(JN_stat!N13=0,0,12*1.358*1/JN_stat!Z13*JN_rozp!$E13)</f>
        <v>0</v>
      </c>
      <c r="T13" s="72">
        <f>IF(JN_stat!O13=0,0,12*1.358*1/JN_stat!AA13*JN_rozp!$E13)</f>
        <v>0</v>
      </c>
      <c r="U13" s="72">
        <f>IF(JN_stat!P13=0,0,12*1.358*1/JN_stat!AB13*JN_rozp!$E13)</f>
        <v>0</v>
      </c>
      <c r="V13" s="37">
        <f>ROUND((M13*JN_stat!H13+P13*JN_stat!K13+S13*JN_stat!N13)/1.358,0)</f>
        <v>888271</v>
      </c>
      <c r="W13" s="37">
        <f>ROUND((N13*JN_stat!I13+Q13*JN_stat!L13+T13*JN_stat!O13)/1.358,0)</f>
        <v>0</v>
      </c>
      <c r="X13" s="37">
        <f>ROUND((O13*JN_stat!J13+R13*JN_stat!M13+U13*JN_stat!P13)/1.358,0)</f>
        <v>0</v>
      </c>
      <c r="Y13" s="37">
        <f t="shared" si="3"/>
        <v>888271</v>
      </c>
      <c r="Z13" s="74">
        <f>IF(JN_stat!T13=0,0,JN_stat!H13/JN_stat!T13)+IF(JN_stat!W13=0,0,JN_stat!K13/JN_stat!W13)+IF(JN_stat!Z13=0,0,JN_stat!N13/JN_stat!Z13)</f>
        <v>2.7975270072293581</v>
      </c>
      <c r="AA13" s="74">
        <f>IF(JN_stat!U13=0,0,JN_stat!I13/JN_stat!U13)+IF(JN_stat!X13=0,0,JN_stat!L13/JN_stat!X13)+IF(JN_stat!AA13=0,0,JN_stat!O13/JN_stat!AA13)</f>
        <v>0</v>
      </c>
      <c r="AB13" s="74">
        <f>IF(JN_stat!V13=0,0,JN_stat!J13/JN_stat!V13)+IF(JN_stat!Y13=0,0,JN_stat!M13/JN_stat!Y13)+IF(JN_stat!AB13=0,0,JN_stat!P13/JN_stat!AB13)</f>
        <v>0</v>
      </c>
      <c r="AC13" s="135">
        <f t="shared" si="4"/>
        <v>2.7975270072293581</v>
      </c>
      <c r="AD13" s="73"/>
    </row>
    <row r="14" spans="1:30" ht="20.100000000000001" customHeight="1" x14ac:dyDescent="0.2">
      <c r="A14" s="433">
        <v>9</v>
      </c>
      <c r="B14" s="433">
        <v>691001243</v>
      </c>
      <c r="C14" s="531">
        <f>JN_stat!C14</f>
        <v>3467</v>
      </c>
      <c r="D14" s="316" t="str">
        <f>JN_stat!D14</f>
        <v xml:space="preserve">MŠ Jablonec n. N., J. Hory 31/4097 </v>
      </c>
      <c r="E14" s="33">
        <f>JN_stat!E14</f>
        <v>3141</v>
      </c>
      <c r="F14" s="259" t="str">
        <f>JN_stat!F14</f>
        <v>MŠ Jablonec n. N., J. Hory 33/4110 - výdejna</v>
      </c>
      <c r="G14" s="158">
        <f>ROUND(JN_rozp!R14,0)</f>
        <v>135066</v>
      </c>
      <c r="H14" s="37">
        <f t="shared" si="0"/>
        <v>98928</v>
      </c>
      <c r="I14" s="29">
        <f t="shared" ref="I14" si="5">ROUND(G14-H14-J14-K14,0)</f>
        <v>33437</v>
      </c>
      <c r="J14" s="37">
        <f t="shared" ref="J14" si="6">ROUND(H14*0.02,0)</f>
        <v>1979</v>
      </c>
      <c r="K14" s="37">
        <f>JN_stat!H14*JN_stat!AC14+JN_stat!I14*JN_stat!AD14+JN_stat!J14*JN_stat!AE14+JN_stat!K14*JN_stat!AF14+JN_stat!L14*JN_stat!AG14+JN_stat!M14*JN_stat!AH14+JN_stat!N14*JN_stat!AI14+JN_stat!O14*JN_stat!AJ14+JN_stat!P14*JN_stat!AK14</f>
        <v>722</v>
      </c>
      <c r="L14" s="47">
        <f>ROUND(Y14/JN_rozp!E14/12,2)</f>
        <v>0.31</v>
      </c>
      <c r="M14" s="134">
        <f>IF(JN_stat!H14=0,0,12*1.358*1/JN_stat!T14*JN_rozp!$E14)</f>
        <v>0</v>
      </c>
      <c r="N14" s="72">
        <f>IF(JN_stat!I14=0,0,12*1.358*1/JN_stat!U14*JN_rozp!$E14)</f>
        <v>0</v>
      </c>
      <c r="O14" s="72">
        <f>IF(JN_stat!J14=0,0,12*1.358*1/JN_stat!V14*JN_rozp!$E14)</f>
        <v>0</v>
      </c>
      <c r="P14" s="72">
        <f>IF(JN_stat!K14=0,0,12*1.358*1/JN_stat!W14*JN_rozp!$E14)</f>
        <v>0</v>
      </c>
      <c r="Q14" s="72">
        <f>IF(JN_stat!L14=0,0,12*1.358*1/JN_stat!X14*JN_rozp!$E14)</f>
        <v>0</v>
      </c>
      <c r="R14" s="72">
        <f>IF(JN_stat!M14=0,0,12*1.358*1/JN_stat!Y14*JN_rozp!$E14)</f>
        <v>0</v>
      </c>
      <c r="S14" s="72">
        <f>IF(JN_stat!N14=0,0,12*1.358*1/JN_stat!Z14*JN_rozp!$E14)</f>
        <v>7070.7246017479702</v>
      </c>
      <c r="T14" s="72">
        <f>IF(JN_stat!O14=0,0,12*1.358*1/JN_stat!AA14*JN_rozp!$E14)</f>
        <v>0</v>
      </c>
      <c r="U14" s="72">
        <f>IF(JN_stat!P14=0,0,12*1.358*1/JN_stat!AB14*JN_rozp!$E14)</f>
        <v>0</v>
      </c>
      <c r="V14" s="37">
        <f>ROUND((M14*JN_stat!H14+P14*JN_stat!K14+S14*JN_stat!N14)/1.358,0)</f>
        <v>98928</v>
      </c>
      <c r="W14" s="37">
        <f>ROUND((N14*JN_stat!I14+Q14*JN_stat!L14+T14*JN_stat!O14)/1.358,0)</f>
        <v>0</v>
      </c>
      <c r="X14" s="37">
        <f>ROUND((O14*JN_stat!J14+R14*JN_stat!M14+U14*JN_stat!P14)/1.358,0)</f>
        <v>0</v>
      </c>
      <c r="Y14" s="37">
        <f t="shared" si="3"/>
        <v>98928</v>
      </c>
      <c r="Z14" s="74">
        <f>IF(JN_stat!T14=0,0,JN_stat!H14/JN_stat!T14)+IF(JN_stat!W14=0,0,JN_stat!K14/JN_stat!W14)+IF(JN_stat!Z14=0,0,JN_stat!N14/JN_stat!Z14)</f>
        <v>0.31156356700272897</v>
      </c>
      <c r="AA14" s="74">
        <f>IF(JN_stat!U14=0,0,JN_stat!I14/JN_stat!U14)+IF(JN_stat!X14=0,0,JN_stat!L14/JN_stat!X14)+IF(JN_stat!AA14=0,0,JN_stat!O14/JN_stat!AA14)</f>
        <v>0</v>
      </c>
      <c r="AB14" s="74">
        <f>IF(JN_stat!V14=0,0,JN_stat!J14/JN_stat!V14)+IF(JN_stat!Y14=0,0,JN_stat!M14/JN_stat!Y14)+IF(JN_stat!AB14=0,0,JN_stat!P14/JN_stat!AB14)</f>
        <v>0</v>
      </c>
      <c r="AC14" s="135">
        <f t="shared" si="4"/>
        <v>0.31156356700272897</v>
      </c>
      <c r="AD14" s="73"/>
    </row>
    <row r="15" spans="1:30" ht="20.100000000000001" customHeight="1" x14ac:dyDescent="0.2">
      <c r="A15" s="433">
        <v>10</v>
      </c>
      <c r="B15" s="433">
        <v>691001286</v>
      </c>
      <c r="C15" s="531">
        <f>JN_stat!C15</f>
        <v>3461</v>
      </c>
      <c r="D15" s="316" t="str">
        <f>JN_stat!D15</f>
        <v>MŠ Jablonec n. N., Jugoslávská 13/1885</v>
      </c>
      <c r="E15" s="33">
        <f>JN_stat!E15</f>
        <v>3141</v>
      </c>
      <c r="F15" s="259" t="str">
        <f>JN_stat!F15</f>
        <v>MŠ Jablonec n. N., Jugoslávská 13/1885</v>
      </c>
      <c r="G15" s="158">
        <f>ROUND(JN_rozp!R15,0)</f>
        <v>829893</v>
      </c>
      <c r="H15" s="37">
        <f t="shared" si="0"/>
        <v>608295</v>
      </c>
      <c r="I15" s="29">
        <f t="shared" si="2"/>
        <v>205604</v>
      </c>
      <c r="J15" s="37">
        <f t="shared" si="1"/>
        <v>12166</v>
      </c>
      <c r="K15" s="37">
        <f>JN_stat!H15*JN_stat!AC15+JN_stat!I15*JN_stat!AD15+JN_stat!J15*JN_stat!AE15+JN_stat!K15*JN_stat!AF15+JN_stat!L15*JN_stat!AG15+JN_stat!M15*JN_stat!AH15+JN_stat!N15*JN_stat!AI15+JN_stat!O15*JN_stat!AJ15+JN_stat!P15*JN_stat!AK15</f>
        <v>3828</v>
      </c>
      <c r="L15" s="47">
        <f>ROUND(Y15/JN_rozp!E15/12,2)</f>
        <v>1.92</v>
      </c>
      <c r="M15" s="134">
        <f>IF(JN_stat!H15=0,0,12*1.358*1/JN_stat!T15*JN_rozp!$E15)</f>
        <v>12516.133391897827</v>
      </c>
      <c r="N15" s="72">
        <f>IF(JN_stat!I15=0,0,12*1.358*1/JN_stat!U15*JN_rozp!$E15)</f>
        <v>0</v>
      </c>
      <c r="O15" s="72">
        <f>IF(JN_stat!J15=0,0,12*1.358*1/JN_stat!V15*JN_rozp!$E15)</f>
        <v>0</v>
      </c>
      <c r="P15" s="72">
        <f>IF(JN_stat!K15=0,0,12*1.358*1/JN_stat!W15*JN_rozp!$E15)</f>
        <v>0</v>
      </c>
      <c r="Q15" s="72">
        <f>IF(JN_stat!L15=0,0,12*1.358*1/JN_stat!X15*JN_rozp!$E15)</f>
        <v>0</v>
      </c>
      <c r="R15" s="72">
        <f>IF(JN_stat!M15=0,0,12*1.358*1/JN_stat!Y15*JN_rozp!$E15)</f>
        <v>0</v>
      </c>
      <c r="S15" s="72">
        <f>IF(JN_stat!N15=0,0,12*1.358*1/JN_stat!Z15*JN_rozp!$E15)</f>
        <v>0</v>
      </c>
      <c r="T15" s="72">
        <f>IF(JN_stat!O15=0,0,12*1.358*1/JN_stat!AA15*JN_rozp!$E15)</f>
        <v>0</v>
      </c>
      <c r="U15" s="72">
        <f>IF(JN_stat!P15=0,0,12*1.358*1/JN_stat!AB15*JN_rozp!$E15)</f>
        <v>0</v>
      </c>
      <c r="V15" s="37">
        <f>ROUND((M15*JN_stat!H15+P15*JN_stat!K15+S15*JN_stat!N15)/1.358,0)</f>
        <v>608295</v>
      </c>
      <c r="W15" s="37">
        <f>ROUND((N15*JN_stat!I15+Q15*JN_stat!L15+T15*JN_stat!O15)/1.358,0)</f>
        <v>0</v>
      </c>
      <c r="X15" s="37">
        <f>ROUND((O15*JN_stat!J15+R15*JN_stat!M15+U15*JN_stat!P15)/1.358,0)</f>
        <v>0</v>
      </c>
      <c r="Y15" s="37">
        <f t="shared" si="3"/>
        <v>608295</v>
      </c>
      <c r="Z15" s="74">
        <f>IF(JN_stat!T15=0,0,JN_stat!H15/JN_stat!T15)+IF(JN_stat!W15=0,0,JN_stat!K15/JN_stat!W15)+IF(JN_stat!Z15=0,0,JN_stat!N15/JN_stat!Z15)</f>
        <v>1.9157695350148682</v>
      </c>
      <c r="AA15" s="74">
        <f>IF(JN_stat!U15=0,0,JN_stat!I15/JN_stat!U15)+IF(JN_stat!X15=0,0,JN_stat!L15/JN_stat!X15)+IF(JN_stat!AA15=0,0,JN_stat!O15/JN_stat!AA15)</f>
        <v>0</v>
      </c>
      <c r="AB15" s="74">
        <f>IF(JN_stat!V15=0,0,JN_stat!J15/JN_stat!V15)+IF(JN_stat!Y15=0,0,JN_stat!M15/JN_stat!Y15)+IF(JN_stat!AB15=0,0,JN_stat!P15/JN_stat!AB15)</f>
        <v>0</v>
      </c>
      <c r="AC15" s="135">
        <f t="shared" si="4"/>
        <v>1.9157695350148682</v>
      </c>
      <c r="AD15" s="73"/>
    </row>
    <row r="16" spans="1:30" ht="20.100000000000001" customHeight="1" x14ac:dyDescent="0.2">
      <c r="A16" s="433">
        <v>10</v>
      </c>
      <c r="B16" s="433">
        <v>691001286</v>
      </c>
      <c r="C16" s="531">
        <f>JN_stat!C16</f>
        <v>3461</v>
      </c>
      <c r="D16" s="316" t="str">
        <f>JN_stat!D16</f>
        <v>MŠ Jablonec n. N., Jugoslávská 13/1885</v>
      </c>
      <c r="E16" s="33">
        <f>JN_stat!E16</f>
        <v>3141</v>
      </c>
      <c r="F16" s="260" t="str">
        <f>JN_stat!F16</f>
        <v xml:space="preserve">MŠ Jablonec n. N., Nemocniční 15a </v>
      </c>
      <c r="G16" s="158">
        <f>ROUND(JN_rozp!R16,0)</f>
        <v>546767</v>
      </c>
      <c r="H16" s="37">
        <f t="shared" si="0"/>
        <v>401089</v>
      </c>
      <c r="I16" s="29">
        <f t="shared" si="2"/>
        <v>135568</v>
      </c>
      <c r="J16" s="37">
        <f t="shared" si="1"/>
        <v>8022</v>
      </c>
      <c r="K16" s="37">
        <f>JN_stat!H16*JN_stat!AC16+JN_stat!I16*JN_stat!AD16+JN_stat!J16*JN_stat!AE16+JN_stat!K16*JN_stat!AF16+JN_stat!L16*JN_stat!AG16+JN_stat!M16*JN_stat!AH16+JN_stat!N16*JN_stat!AI16+JN_stat!O16*JN_stat!AJ16+JN_stat!P16*JN_stat!AK16</f>
        <v>2088</v>
      </c>
      <c r="L16" s="47">
        <f>ROUND(Y16/JN_rozp!E16/12,2)</f>
        <v>1.26</v>
      </c>
      <c r="M16" s="134">
        <f>IF(JN_stat!H16=0,0,12*1.358*1/JN_stat!T16*JN_rozp!$E16)</f>
        <v>15129.969927585355</v>
      </c>
      <c r="N16" s="72">
        <f>IF(JN_stat!I16=0,0,12*1.358*1/JN_stat!U16*JN_rozp!$E16)</f>
        <v>0</v>
      </c>
      <c r="O16" s="72">
        <f>IF(JN_stat!J16=0,0,12*1.358*1/JN_stat!V16*JN_rozp!$E16)</f>
        <v>0</v>
      </c>
      <c r="P16" s="72">
        <f>IF(JN_stat!K16=0,0,12*1.358*1/JN_stat!W16*JN_rozp!$E16)</f>
        <v>0</v>
      </c>
      <c r="Q16" s="72">
        <f>IF(JN_stat!L16=0,0,12*1.358*1/JN_stat!X16*JN_rozp!$E16)</f>
        <v>0</v>
      </c>
      <c r="R16" s="72">
        <f>IF(JN_stat!M16=0,0,12*1.358*1/JN_stat!Y16*JN_rozp!$E16)</f>
        <v>0</v>
      </c>
      <c r="S16" s="72">
        <f>IF(JN_stat!N16=0,0,12*1.358*1/JN_stat!Z16*JN_rozp!$E16)</f>
        <v>0</v>
      </c>
      <c r="T16" s="72">
        <f>IF(JN_stat!O16=0,0,12*1.358*1/JN_stat!AA16*JN_rozp!$E16)</f>
        <v>0</v>
      </c>
      <c r="U16" s="72">
        <f>IF(JN_stat!P16=0,0,12*1.358*1/JN_stat!AB16*JN_rozp!$E16)</f>
        <v>0</v>
      </c>
      <c r="V16" s="37">
        <f>ROUND((M16*JN_stat!H16+P16*JN_stat!K16+S16*JN_stat!N16)/1.358,0)</f>
        <v>401089</v>
      </c>
      <c r="W16" s="37">
        <f>ROUND((N16*JN_stat!I16+Q16*JN_stat!L16+T16*JN_stat!O16)/1.358,0)</f>
        <v>0</v>
      </c>
      <c r="X16" s="37">
        <f>ROUND((O16*JN_stat!J16+R16*JN_stat!M16+U16*JN_stat!P16)/1.358,0)</f>
        <v>0</v>
      </c>
      <c r="Y16" s="37">
        <f t="shared" si="3"/>
        <v>401089</v>
      </c>
      <c r="Z16" s="74">
        <f>IF(JN_stat!T16=0,0,JN_stat!H16/JN_stat!T16)+IF(JN_stat!W16=0,0,JN_stat!K16/JN_stat!W16)+IF(JN_stat!Z16=0,0,JN_stat!N16/JN_stat!Z16)</f>
        <v>1.2631929982054237</v>
      </c>
      <c r="AA16" s="74">
        <f>IF(JN_stat!U16=0,0,JN_stat!I16/JN_stat!U16)+IF(JN_stat!X16=0,0,JN_stat!L16/JN_stat!X16)+IF(JN_stat!AA16=0,0,JN_stat!O16/JN_stat!AA16)</f>
        <v>0</v>
      </c>
      <c r="AB16" s="74">
        <f>IF(JN_stat!V16=0,0,JN_stat!J16/JN_stat!V16)+IF(JN_stat!Y16=0,0,JN_stat!M16/JN_stat!Y16)+IF(JN_stat!AB16=0,0,JN_stat!P16/JN_stat!AB16)</f>
        <v>0</v>
      </c>
      <c r="AC16" s="135">
        <f t="shared" si="4"/>
        <v>1.2631929982054237</v>
      </c>
      <c r="AD16" s="73"/>
    </row>
    <row r="17" spans="1:30" ht="20.100000000000001" customHeight="1" x14ac:dyDescent="0.2">
      <c r="A17" s="433">
        <v>11</v>
      </c>
      <c r="B17" s="433">
        <v>691000891</v>
      </c>
      <c r="C17" s="531">
        <f>JN_stat!C17</f>
        <v>3468</v>
      </c>
      <c r="D17" s="316" t="str">
        <f>JN_stat!D17</f>
        <v xml:space="preserve">MŠ Jablonec n. N., Lovecká 11/249 </v>
      </c>
      <c r="E17" s="33">
        <f>JN_stat!E17</f>
        <v>3141</v>
      </c>
      <c r="F17" s="259" t="str">
        <f>JN_stat!F17</f>
        <v xml:space="preserve">MŠ Jablonec n. N., Lovecká 11/249 </v>
      </c>
      <c r="G17" s="158">
        <f>ROUND(JN_rozp!R17,0)</f>
        <v>937417</v>
      </c>
      <c r="H17" s="37">
        <f t="shared" si="0"/>
        <v>686918</v>
      </c>
      <c r="I17" s="29">
        <f t="shared" si="2"/>
        <v>232179</v>
      </c>
      <c r="J17" s="37">
        <f t="shared" si="1"/>
        <v>13738</v>
      </c>
      <c r="K17" s="37">
        <f>JN_stat!H17*JN_stat!AC17+JN_stat!I17*JN_stat!AD17+JN_stat!J17*JN_stat!AE17+JN_stat!K17*JN_stat!AF17+JN_stat!L17*JN_stat!AG17+JN_stat!M17*JN_stat!AH17+JN_stat!N17*JN_stat!AI17+JN_stat!O17*JN_stat!AJ17+JN_stat!P17*JN_stat!AK17</f>
        <v>4582</v>
      </c>
      <c r="L17" s="47">
        <f>ROUND(Y17/JN_rozp!E17/12,2)</f>
        <v>2.16</v>
      </c>
      <c r="M17" s="134">
        <f>IF(JN_stat!H17=0,0,12*1.358*1/JN_stat!T17*JN_rozp!$E17)</f>
        <v>11808.043724294035</v>
      </c>
      <c r="N17" s="72">
        <f>IF(JN_stat!I17=0,0,12*1.358*1/JN_stat!U17*JN_rozp!$E17)</f>
        <v>0</v>
      </c>
      <c r="O17" s="72">
        <f>IF(JN_stat!J17=0,0,12*1.358*1/JN_stat!V17*JN_rozp!$E17)</f>
        <v>0</v>
      </c>
      <c r="P17" s="72">
        <f>IF(JN_stat!K17=0,0,12*1.358*1/JN_stat!W17*JN_rozp!$E17)</f>
        <v>0</v>
      </c>
      <c r="Q17" s="72">
        <f>IF(JN_stat!L17=0,0,12*1.358*1/JN_stat!X17*JN_rozp!$E17)</f>
        <v>0</v>
      </c>
      <c r="R17" s="72">
        <f>IF(JN_stat!M17=0,0,12*1.358*1/JN_stat!Y17*JN_rozp!$E17)</f>
        <v>0</v>
      </c>
      <c r="S17" s="72">
        <f>IF(JN_stat!N17=0,0,12*1.358*1/JN_stat!Z17*JN_rozp!$E17)</f>
        <v>0</v>
      </c>
      <c r="T17" s="72">
        <f>IF(JN_stat!O17=0,0,12*1.358*1/JN_stat!AA17*JN_rozp!$E17)</f>
        <v>0</v>
      </c>
      <c r="U17" s="72">
        <f>IF(JN_stat!P17=0,0,12*1.358*1/JN_stat!AB17*JN_rozp!$E17)</f>
        <v>0</v>
      </c>
      <c r="V17" s="37">
        <f>ROUND((M17*JN_stat!H17+P17*JN_stat!K17+S17*JN_stat!N17)/1.358,0)</f>
        <v>686919</v>
      </c>
      <c r="W17" s="37">
        <f>ROUND((N17*JN_stat!I17+Q17*JN_stat!L17+T17*JN_stat!O17)/1.358,0)</f>
        <v>0</v>
      </c>
      <c r="X17" s="37">
        <f>ROUND((O17*JN_stat!J17+R17*JN_stat!M17+U17*JN_stat!P17)/1.358,0)</f>
        <v>0</v>
      </c>
      <c r="Y17" s="37">
        <f t="shared" si="3"/>
        <v>686919</v>
      </c>
      <c r="Z17" s="74">
        <f>IF(JN_stat!T17=0,0,JN_stat!H17/JN_stat!T17)+IF(JN_stat!W17=0,0,JN_stat!K17/JN_stat!W17)+IF(JN_stat!Z17=0,0,JN_stat!N17/JN_stat!Z17)</f>
        <v>2.1633868626443227</v>
      </c>
      <c r="AA17" s="74">
        <f>IF(JN_stat!U17=0,0,JN_stat!I17/JN_stat!U17)+IF(JN_stat!X17=0,0,JN_stat!L17/JN_stat!X17)+IF(JN_stat!AA17=0,0,JN_stat!O17/JN_stat!AA17)</f>
        <v>0</v>
      </c>
      <c r="AB17" s="74">
        <f>IF(JN_stat!V17=0,0,JN_stat!J17/JN_stat!V17)+IF(JN_stat!Y17=0,0,JN_stat!M17/JN_stat!Y17)+IF(JN_stat!AB17=0,0,JN_stat!P17/JN_stat!AB17)</f>
        <v>0</v>
      </c>
      <c r="AC17" s="135">
        <f t="shared" si="4"/>
        <v>2.1633868626443227</v>
      </c>
      <c r="AD17" s="73"/>
    </row>
    <row r="18" spans="1:30" ht="20.100000000000001" customHeight="1" x14ac:dyDescent="0.2">
      <c r="A18" s="433">
        <v>12</v>
      </c>
      <c r="B18" s="433">
        <v>691001278</v>
      </c>
      <c r="C18" s="531">
        <f>JN_stat!C18</f>
        <v>3465</v>
      </c>
      <c r="D18" s="316" t="str">
        <f>JN_stat!D18</f>
        <v>MŠ Jablonec n. N., Mechová 10/3645</v>
      </c>
      <c r="E18" s="33">
        <f>JN_stat!E18</f>
        <v>3141</v>
      </c>
      <c r="F18" s="259" t="str">
        <f>JN_stat!F18</f>
        <v>MŠ Jablonec n. N., Mechová 10/3645</v>
      </c>
      <c r="G18" s="158">
        <f>ROUND(JN_rozp!R18,0)</f>
        <v>1049833</v>
      </c>
      <c r="H18" s="37">
        <f t="shared" si="0"/>
        <v>769101</v>
      </c>
      <c r="I18" s="29">
        <f t="shared" si="2"/>
        <v>259956</v>
      </c>
      <c r="J18" s="37">
        <f t="shared" si="1"/>
        <v>15382</v>
      </c>
      <c r="K18" s="37">
        <f>JN_stat!H18*JN_stat!AC18+JN_stat!I18*JN_stat!AD18+JN_stat!J18*JN_stat!AE18+JN_stat!K18*JN_stat!AF18+JN_stat!L18*JN_stat!AG18+JN_stat!M18*JN_stat!AH18+JN_stat!N18*JN_stat!AI18+JN_stat!O18*JN_stat!AJ18+JN_stat!P18*JN_stat!AK18</f>
        <v>5394</v>
      </c>
      <c r="L18" s="47">
        <f>ROUND(Y18/JN_rozp!E18/12,2)</f>
        <v>2.42</v>
      </c>
      <c r="M18" s="134">
        <f>IF(JN_stat!H18=0,0,12*1.358*1/JN_stat!T18*JN_rozp!$E18)</f>
        <v>11230.531264836054</v>
      </c>
      <c r="N18" s="72">
        <f>IF(JN_stat!I18=0,0,12*1.358*1/JN_stat!U18*JN_rozp!$E18)</f>
        <v>0</v>
      </c>
      <c r="O18" s="72">
        <f>IF(JN_stat!J18=0,0,12*1.358*1/JN_stat!V18*JN_rozp!$E18)</f>
        <v>0</v>
      </c>
      <c r="P18" s="72">
        <f>IF(JN_stat!K18=0,0,12*1.358*1/JN_stat!W18*JN_rozp!$E18)</f>
        <v>0</v>
      </c>
      <c r="Q18" s="72">
        <f>IF(JN_stat!L18=0,0,12*1.358*1/JN_stat!X18*JN_rozp!$E18)</f>
        <v>0</v>
      </c>
      <c r="R18" s="72">
        <f>IF(JN_stat!M18=0,0,12*1.358*1/JN_stat!Y18*JN_rozp!$E18)</f>
        <v>0</v>
      </c>
      <c r="S18" s="72">
        <f>IF(JN_stat!N18=0,0,12*1.358*1/JN_stat!Z18*JN_rozp!$E18)</f>
        <v>0</v>
      </c>
      <c r="T18" s="72">
        <f>IF(JN_stat!O18=0,0,12*1.358*1/JN_stat!AA18*JN_rozp!$E18)</f>
        <v>0</v>
      </c>
      <c r="U18" s="72">
        <f>IF(JN_stat!P18=0,0,12*1.358*1/JN_stat!AB18*JN_rozp!$E18)</f>
        <v>0</v>
      </c>
      <c r="V18" s="37">
        <f>ROUND((M18*JN_stat!H18+P18*JN_stat!K18+S18*JN_stat!N18)/1.358,0)</f>
        <v>769101</v>
      </c>
      <c r="W18" s="37">
        <f>ROUND((N18*JN_stat!I18+Q18*JN_stat!L18+T18*JN_stat!O18)/1.358,0)</f>
        <v>0</v>
      </c>
      <c r="X18" s="37">
        <f>ROUND((O18*JN_stat!J18+R18*JN_stat!M18+U18*JN_stat!P18)/1.358,0)</f>
        <v>0</v>
      </c>
      <c r="Y18" s="37">
        <f t="shared" si="3"/>
        <v>769101</v>
      </c>
      <c r="Z18" s="74">
        <f>IF(JN_stat!T18=0,0,JN_stat!H18/JN_stat!T18)+IF(JN_stat!W18=0,0,JN_stat!K18/JN_stat!W18)+IF(JN_stat!Z18=0,0,JN_stat!N18/JN_stat!Z18)</f>
        <v>2.4222133529277365</v>
      </c>
      <c r="AA18" s="74">
        <f>IF(JN_stat!U18=0,0,JN_stat!I18/JN_stat!U18)+IF(JN_stat!X18=0,0,JN_stat!L18/JN_stat!X18)+IF(JN_stat!AA18=0,0,JN_stat!O18/JN_stat!AA18)</f>
        <v>0</v>
      </c>
      <c r="AB18" s="74">
        <f>IF(JN_stat!V18=0,0,JN_stat!J18/JN_stat!V18)+IF(JN_stat!Y18=0,0,JN_stat!M18/JN_stat!Y18)+IF(JN_stat!AB18=0,0,JN_stat!P18/JN_stat!AB18)</f>
        <v>0</v>
      </c>
      <c r="AC18" s="135">
        <f t="shared" si="4"/>
        <v>2.4222133529277365</v>
      </c>
      <c r="AD18" s="73"/>
    </row>
    <row r="19" spans="1:30" ht="20.100000000000001" customHeight="1" x14ac:dyDescent="0.2">
      <c r="A19" s="433">
        <v>13</v>
      </c>
      <c r="B19" s="433">
        <v>691003530</v>
      </c>
      <c r="C19" s="531">
        <f>JN_stat!C19</f>
        <v>3473</v>
      </c>
      <c r="D19" s="316" t="str">
        <f>JN_stat!D19</f>
        <v>MŠ Jablonec n. N., Nová Pasířská 10/3825</v>
      </c>
      <c r="E19" s="33">
        <f>JN_stat!E19</f>
        <v>3141</v>
      </c>
      <c r="F19" s="259" t="str">
        <f>JN_stat!F19</f>
        <v>MŠ Jablonec n. N., Nová Pasířská 10/3825</v>
      </c>
      <c r="G19" s="158">
        <f>ROUND(JN_rozp!R19,0)</f>
        <v>1154085</v>
      </c>
      <c r="H19" s="37">
        <f t="shared" si="0"/>
        <v>845314</v>
      </c>
      <c r="I19" s="29">
        <f t="shared" si="2"/>
        <v>285717</v>
      </c>
      <c r="J19" s="37">
        <f t="shared" si="1"/>
        <v>16906</v>
      </c>
      <c r="K19" s="37">
        <f>JN_stat!H19*JN_stat!AC19+JN_stat!I19*JN_stat!AD19+JN_stat!J19*JN_stat!AE19+JN_stat!K19*JN_stat!AF19+JN_stat!L19*JN_stat!AG19+JN_stat!M19*JN_stat!AH19+JN_stat!N19*JN_stat!AI19+JN_stat!O19*JN_stat!AJ19+JN_stat!P19*JN_stat!AK19</f>
        <v>6148</v>
      </c>
      <c r="L19" s="47">
        <f>ROUND(Y19/JN_rozp!E19/12,2)</f>
        <v>2.66</v>
      </c>
      <c r="M19" s="134">
        <f>IF(JN_stat!H19=0,0,12*1.358*1/JN_stat!T19*JN_rozp!$E19)</f>
        <v>10829.590878144094</v>
      </c>
      <c r="N19" s="72">
        <f>IF(JN_stat!I19=0,0,12*1.358*1/JN_stat!U19*JN_rozp!$E19)</f>
        <v>0</v>
      </c>
      <c r="O19" s="72">
        <f>IF(JN_stat!J19=0,0,12*1.358*1/JN_stat!V19*JN_rozp!$E19)</f>
        <v>0</v>
      </c>
      <c r="P19" s="72">
        <f>IF(JN_stat!K19=0,0,12*1.358*1/JN_stat!W19*JN_rozp!$E19)</f>
        <v>0</v>
      </c>
      <c r="Q19" s="72">
        <f>IF(JN_stat!L19=0,0,12*1.358*1/JN_stat!X19*JN_rozp!$E19)</f>
        <v>0</v>
      </c>
      <c r="R19" s="72">
        <f>IF(JN_stat!M19=0,0,12*1.358*1/JN_stat!Y19*JN_rozp!$E19)</f>
        <v>0</v>
      </c>
      <c r="S19" s="72">
        <f>IF(JN_stat!N19=0,0,12*1.358*1/JN_stat!Z19*JN_rozp!$E19)</f>
        <v>0</v>
      </c>
      <c r="T19" s="72">
        <f>IF(JN_stat!O19=0,0,12*1.358*1/JN_stat!AA19*JN_rozp!$E19)</f>
        <v>0</v>
      </c>
      <c r="U19" s="72">
        <f>IF(JN_stat!P19=0,0,12*1.358*1/JN_stat!AB19*JN_rozp!$E19)</f>
        <v>0</v>
      </c>
      <c r="V19" s="37">
        <f>ROUND((M19*JN_stat!H19+P19*JN_stat!K19+S19*JN_stat!N19)/1.358,0)</f>
        <v>845314</v>
      </c>
      <c r="W19" s="37">
        <f>ROUND((N19*JN_stat!I19+Q19*JN_stat!L19+T19*JN_stat!O19)/1.358,0)</f>
        <v>0</v>
      </c>
      <c r="X19" s="37">
        <f>ROUND((O19*JN_stat!J19+R19*JN_stat!M19+U19*JN_stat!P19)/1.358,0)</f>
        <v>0</v>
      </c>
      <c r="Y19" s="37">
        <f t="shared" si="3"/>
        <v>845314</v>
      </c>
      <c r="Z19" s="74">
        <f>IF(JN_stat!T19=0,0,JN_stat!H19/JN_stat!T19)+IF(JN_stat!W19=0,0,JN_stat!K19/JN_stat!W19)+IF(JN_stat!Z19=0,0,JN_stat!N19/JN_stat!Z19)</f>
        <v>2.6622391118689959</v>
      </c>
      <c r="AA19" s="74">
        <f>IF(JN_stat!U19=0,0,JN_stat!I19/JN_stat!U19)+IF(JN_stat!X19=0,0,JN_stat!L19/JN_stat!X19)+IF(JN_stat!AA19=0,0,JN_stat!O19/JN_stat!AA19)</f>
        <v>0</v>
      </c>
      <c r="AB19" s="74">
        <f>IF(JN_stat!V19=0,0,JN_stat!J19/JN_stat!V19)+IF(JN_stat!Y19=0,0,JN_stat!M19/JN_stat!Y19)+IF(JN_stat!AB19=0,0,JN_stat!P19/JN_stat!AB19)</f>
        <v>0</v>
      </c>
      <c r="AC19" s="135">
        <f t="shared" si="4"/>
        <v>2.6622391118689959</v>
      </c>
      <c r="AD19" s="73"/>
    </row>
    <row r="20" spans="1:30" ht="20.100000000000001" customHeight="1" x14ac:dyDescent="0.2">
      <c r="A20" s="433">
        <v>14</v>
      </c>
      <c r="B20" s="433">
        <v>691003505</v>
      </c>
      <c r="C20" s="531">
        <f>JN_stat!C20</f>
        <v>3474</v>
      </c>
      <c r="D20" s="316" t="str">
        <f>JN_stat!D20</f>
        <v xml:space="preserve">MŠ Jablonec n. N., Slunečná 9/336 </v>
      </c>
      <c r="E20" s="33">
        <f>JN_stat!E20</f>
        <v>3141</v>
      </c>
      <c r="F20" s="259" t="str">
        <f>JN_stat!F20</f>
        <v xml:space="preserve">MŠ Jablonec n. N., Slunečná 9/336 </v>
      </c>
      <c r="G20" s="158">
        <f>ROUND(JN_rozp!R20,0)</f>
        <v>846771</v>
      </c>
      <c r="H20" s="37">
        <f t="shared" si="0"/>
        <v>620638</v>
      </c>
      <c r="I20" s="29">
        <f t="shared" si="2"/>
        <v>209776</v>
      </c>
      <c r="J20" s="37">
        <f t="shared" si="1"/>
        <v>12413</v>
      </c>
      <c r="K20" s="37">
        <f>JN_stat!H20*JN_stat!AC20+JN_stat!I20*JN_stat!AD20+JN_stat!J20*JN_stat!AE20+JN_stat!K20*JN_stat!AF20+JN_stat!L20*JN_stat!AG20+JN_stat!M20*JN_stat!AH20+JN_stat!N20*JN_stat!AI20+JN_stat!O20*JN_stat!AJ20+JN_stat!P20*JN_stat!AK20</f>
        <v>3944</v>
      </c>
      <c r="L20" s="47">
        <f>ROUND(Y20/JN_rozp!E20/12,2)</f>
        <v>1.95</v>
      </c>
      <c r="M20" s="134">
        <f>IF(JN_stat!H20=0,0,12*1.358*1/JN_stat!T20*JN_rozp!$E20)</f>
        <v>12394.519912882648</v>
      </c>
      <c r="N20" s="72">
        <f>IF(JN_stat!I20=0,0,12*1.358*1/JN_stat!U20*JN_rozp!$E20)</f>
        <v>0</v>
      </c>
      <c r="O20" s="72">
        <f>IF(JN_stat!J20=0,0,12*1.358*1/JN_stat!V20*JN_rozp!$E20)</f>
        <v>0</v>
      </c>
      <c r="P20" s="72">
        <f>IF(JN_stat!K20=0,0,12*1.358*1/JN_stat!W20*JN_rozp!$E20)</f>
        <v>0</v>
      </c>
      <c r="Q20" s="72">
        <f>IF(JN_stat!L20=0,0,12*1.358*1/JN_stat!X20*JN_rozp!$E20)</f>
        <v>0</v>
      </c>
      <c r="R20" s="72">
        <f>IF(JN_stat!M20=0,0,12*1.358*1/JN_stat!Y20*JN_rozp!$E20)</f>
        <v>0</v>
      </c>
      <c r="S20" s="72">
        <f>IF(JN_stat!N20=0,0,12*1.358*1/JN_stat!Z20*JN_rozp!$E20)</f>
        <v>0</v>
      </c>
      <c r="T20" s="72">
        <f>IF(JN_stat!O20=0,0,12*1.358*1/JN_stat!AA20*JN_rozp!$E20)</f>
        <v>0</v>
      </c>
      <c r="U20" s="72">
        <f>IF(JN_stat!P20=0,0,12*1.358*1/JN_stat!AB20*JN_rozp!$E20)</f>
        <v>0</v>
      </c>
      <c r="V20" s="37">
        <f>ROUND((M20*JN_stat!H20+P20*JN_stat!K20+S20*JN_stat!N20)/1.358,0)</f>
        <v>620639</v>
      </c>
      <c r="W20" s="37">
        <f>ROUND((N20*JN_stat!I20+Q20*JN_stat!L20+T20*JN_stat!O20)/1.358,0)</f>
        <v>0</v>
      </c>
      <c r="X20" s="37">
        <f>ROUND((O20*JN_stat!J20+R20*JN_stat!M20+U20*JN_stat!P20)/1.358,0)</f>
        <v>0</v>
      </c>
      <c r="Y20" s="37">
        <f t="shared" si="3"/>
        <v>620639</v>
      </c>
      <c r="Z20" s="74">
        <f>IF(JN_stat!T20=0,0,JN_stat!H20/JN_stat!T20)+IF(JN_stat!W20=0,0,JN_stat!K20/JN_stat!W20)+IF(JN_stat!Z20=0,0,JN_stat!N20/JN_stat!Z20)</f>
        <v>1.9546444306316237</v>
      </c>
      <c r="AA20" s="74">
        <f>IF(JN_stat!U20=0,0,JN_stat!I20/JN_stat!U20)+IF(JN_stat!X20=0,0,JN_stat!L20/JN_stat!X20)+IF(JN_stat!AA20=0,0,JN_stat!O20/JN_stat!AA20)</f>
        <v>0</v>
      </c>
      <c r="AB20" s="74">
        <f>IF(JN_stat!V20=0,0,JN_stat!J20/JN_stat!V20)+IF(JN_stat!Y20=0,0,JN_stat!M20/JN_stat!Y20)+IF(JN_stat!AB20=0,0,JN_stat!P20/JN_stat!AB20)</f>
        <v>0</v>
      </c>
      <c r="AC20" s="135">
        <f t="shared" si="4"/>
        <v>1.9546444306316237</v>
      </c>
      <c r="AD20" s="73"/>
    </row>
    <row r="21" spans="1:30" ht="20.100000000000001" customHeight="1" x14ac:dyDescent="0.2">
      <c r="A21" s="433">
        <v>15</v>
      </c>
      <c r="B21" s="433">
        <v>691001260</v>
      </c>
      <c r="C21" s="531">
        <f>JN_stat!C21</f>
        <v>3466</v>
      </c>
      <c r="D21" s="316" t="str">
        <f>JN_stat!D21</f>
        <v xml:space="preserve">MŠ Jablonec n. N., Střelecká 14/1067 </v>
      </c>
      <c r="E21" s="33">
        <f>JN_stat!E21</f>
        <v>3141</v>
      </c>
      <c r="F21" s="259" t="str">
        <f>JN_stat!F21</f>
        <v xml:space="preserve">MŠ Jablonec n. N., Střelecká 14/1067 </v>
      </c>
      <c r="G21" s="158">
        <f>ROUND(JN_rozp!R21,0)</f>
        <v>855156</v>
      </c>
      <c r="H21" s="37">
        <f t="shared" si="0"/>
        <v>626770</v>
      </c>
      <c r="I21" s="29">
        <f t="shared" si="2"/>
        <v>211849</v>
      </c>
      <c r="J21" s="37">
        <f t="shared" si="1"/>
        <v>12535</v>
      </c>
      <c r="K21" s="37">
        <f>JN_stat!H21*JN_stat!AC21+JN_stat!I21*JN_stat!AD21+JN_stat!J21*JN_stat!AE21+JN_stat!K21*JN_stat!AF21+JN_stat!L21*JN_stat!AG21+JN_stat!M21*JN_stat!AH21+JN_stat!N21*JN_stat!AI21+JN_stat!O21*JN_stat!AJ21+JN_stat!P21*JN_stat!AK21</f>
        <v>4002</v>
      </c>
      <c r="L21" s="47">
        <f>ROUND(Y21/JN_rozp!E21/12,2)</f>
        <v>1.97</v>
      </c>
      <c r="M21" s="134">
        <f>IF(JN_stat!H21=0,0,12*1.358*1/JN_stat!T21*JN_rozp!$E21)</f>
        <v>12335.566935456458</v>
      </c>
      <c r="N21" s="72">
        <f>IF(JN_stat!I21=0,0,12*1.358*1/JN_stat!U21*JN_rozp!$E21)</f>
        <v>0</v>
      </c>
      <c r="O21" s="72">
        <f>IF(JN_stat!J21=0,0,12*1.358*1/JN_stat!V21*JN_rozp!$E21)</f>
        <v>0</v>
      </c>
      <c r="P21" s="72">
        <f>IF(JN_stat!K21=0,0,12*1.358*1/JN_stat!W21*JN_rozp!$E21)</f>
        <v>0</v>
      </c>
      <c r="Q21" s="72">
        <f>IF(JN_stat!L21=0,0,12*1.358*1/JN_stat!X21*JN_rozp!$E21)</f>
        <v>0</v>
      </c>
      <c r="R21" s="72">
        <f>IF(JN_stat!M21=0,0,12*1.358*1/JN_stat!Y21*JN_rozp!$E21)</f>
        <v>0</v>
      </c>
      <c r="S21" s="72">
        <f>IF(JN_stat!N21=0,0,12*1.358*1/JN_stat!Z21*JN_rozp!$E21)</f>
        <v>0</v>
      </c>
      <c r="T21" s="72">
        <f>IF(JN_stat!O21=0,0,12*1.358*1/JN_stat!AA21*JN_rozp!$E21)</f>
        <v>0</v>
      </c>
      <c r="U21" s="72">
        <f>IF(JN_stat!P21=0,0,12*1.358*1/JN_stat!AB21*JN_rozp!$E21)</f>
        <v>0</v>
      </c>
      <c r="V21" s="37">
        <f>ROUND((M21*JN_stat!H21+P21*JN_stat!K21+S21*JN_stat!N21)/1.358,0)</f>
        <v>626770</v>
      </c>
      <c r="W21" s="37">
        <f>ROUND((N21*JN_stat!I21+Q21*JN_stat!L21+T21*JN_stat!O21)/1.358,0)</f>
        <v>0</v>
      </c>
      <c r="X21" s="37">
        <f>ROUND((O21*JN_stat!J21+R21*JN_stat!M21+U21*JN_stat!P21)/1.358,0)</f>
        <v>0</v>
      </c>
      <c r="Y21" s="37">
        <f t="shared" si="3"/>
        <v>626770</v>
      </c>
      <c r="Z21" s="74">
        <f>IF(JN_stat!T21=0,0,JN_stat!H21/JN_stat!T21)+IF(JN_stat!W21=0,0,JN_stat!K21/JN_stat!W21)+IF(JN_stat!Z21=0,0,JN_stat!N21/JN_stat!Z21)</f>
        <v>1.9739554600122964</v>
      </c>
      <c r="AA21" s="74">
        <f>IF(JN_stat!U21=0,0,JN_stat!I21/JN_stat!U21)+IF(JN_stat!X21=0,0,JN_stat!L21/JN_stat!X21)+IF(JN_stat!AA21=0,0,JN_stat!O21/JN_stat!AA21)</f>
        <v>0</v>
      </c>
      <c r="AB21" s="74">
        <f>IF(JN_stat!V21=0,0,JN_stat!J21/JN_stat!V21)+IF(JN_stat!Y21=0,0,JN_stat!M21/JN_stat!Y21)+IF(JN_stat!AB21=0,0,JN_stat!P21/JN_stat!AB21)</f>
        <v>0</v>
      </c>
      <c r="AC21" s="135">
        <f t="shared" si="4"/>
        <v>1.9739554600122964</v>
      </c>
      <c r="AD21" s="73"/>
    </row>
    <row r="22" spans="1:30" ht="20.100000000000001" customHeight="1" x14ac:dyDescent="0.2">
      <c r="A22" s="430">
        <v>16</v>
      </c>
      <c r="B22" s="430">
        <v>667000089</v>
      </c>
      <c r="C22" s="531">
        <f>JN_stat!C22</f>
        <v>3407</v>
      </c>
      <c r="D22" s="316" t="str">
        <f>JN_stat!D22</f>
        <v>MŠ Jablonec n. N., Švédská 14/3494</v>
      </c>
      <c r="E22" s="33">
        <f>JN_stat!E22</f>
        <v>3141</v>
      </c>
      <c r="F22" s="259" t="str">
        <f>JN_stat!F22</f>
        <v>MŠ Jablonec n. N., Švédská 14/3494</v>
      </c>
      <c r="G22" s="158">
        <f>ROUND(JN_rozp!R22,0)</f>
        <v>985813</v>
      </c>
      <c r="H22" s="37">
        <f t="shared" si="0"/>
        <v>722300</v>
      </c>
      <c r="I22" s="29">
        <f t="shared" si="2"/>
        <v>244137</v>
      </c>
      <c r="J22" s="37">
        <f t="shared" si="1"/>
        <v>14446</v>
      </c>
      <c r="K22" s="37">
        <f>JN_stat!H22*JN_stat!AC22+JN_stat!I22*JN_stat!AD22+JN_stat!J22*JN_stat!AE22+JN_stat!K22*JN_stat!AF22+JN_stat!L22*JN_stat!AG22+JN_stat!M22*JN_stat!AH22+JN_stat!N22*JN_stat!AI22+JN_stat!O22*JN_stat!AJ22+JN_stat!P22*JN_stat!AK22</f>
        <v>4930</v>
      </c>
      <c r="L22" s="47">
        <f>ROUND(Y22/JN_rozp!E22/12,2)</f>
        <v>2.27</v>
      </c>
      <c r="M22" s="134">
        <f>IF(JN_stat!H22=0,0,12*1.358*1/JN_stat!T22*JN_rozp!$E22)</f>
        <v>11539.797771536754</v>
      </c>
      <c r="N22" s="72">
        <f>IF(JN_stat!I22=0,0,12*1.358*1/JN_stat!U22*JN_rozp!$E22)</f>
        <v>0</v>
      </c>
      <c r="O22" s="72">
        <f>IF(JN_stat!J22=0,0,12*1.358*1/JN_stat!V22*JN_rozp!$E22)</f>
        <v>0</v>
      </c>
      <c r="P22" s="72">
        <f>IF(JN_stat!K22=0,0,12*1.358*1/JN_stat!W22*JN_rozp!$E22)</f>
        <v>0</v>
      </c>
      <c r="Q22" s="72">
        <f>IF(JN_stat!L22=0,0,12*1.358*1/JN_stat!X22*JN_rozp!$E22)</f>
        <v>0</v>
      </c>
      <c r="R22" s="72">
        <f>IF(JN_stat!M22=0,0,12*1.358*1/JN_stat!Y22*JN_rozp!$E22)</f>
        <v>0</v>
      </c>
      <c r="S22" s="72">
        <f>IF(JN_stat!N22=0,0,12*1.358*1/JN_stat!Z22*JN_rozp!$E22)</f>
        <v>0</v>
      </c>
      <c r="T22" s="72">
        <f>IF(JN_stat!O22=0,0,12*1.358*1/JN_stat!AA22*JN_rozp!$E22)</f>
        <v>0</v>
      </c>
      <c r="U22" s="72">
        <f>IF(JN_stat!P22=0,0,12*1.358*1/JN_stat!AB22*JN_rozp!$E22)</f>
        <v>0</v>
      </c>
      <c r="V22" s="37">
        <f>ROUND((M22*JN_stat!H22+P22*JN_stat!K22+S22*JN_stat!N22)/1.358,0)</f>
        <v>722300</v>
      </c>
      <c r="W22" s="37">
        <f>ROUND((N22*JN_stat!I22+Q22*JN_stat!L22+T22*JN_stat!O22)/1.358,0)</f>
        <v>0</v>
      </c>
      <c r="X22" s="37">
        <f>ROUND((O22*JN_stat!J22+R22*JN_stat!M22+U22*JN_stat!P22)/1.358,0)</f>
        <v>0</v>
      </c>
      <c r="Y22" s="37">
        <f t="shared" si="3"/>
        <v>722300</v>
      </c>
      <c r="Z22" s="74">
        <f>IF(JN_stat!T22=0,0,JN_stat!H22/JN_stat!T22)+IF(JN_stat!W22=0,0,JN_stat!K22/JN_stat!W22)+IF(JN_stat!Z22=0,0,JN_stat!N22/JN_stat!Z22)</f>
        <v>2.2748159673882387</v>
      </c>
      <c r="AA22" s="74">
        <f>IF(JN_stat!U22=0,0,JN_stat!I22/JN_stat!U22)+IF(JN_stat!X22=0,0,JN_stat!L22/JN_stat!X22)+IF(JN_stat!AA22=0,0,JN_stat!O22/JN_stat!AA22)</f>
        <v>0</v>
      </c>
      <c r="AB22" s="74">
        <f>IF(JN_stat!V22=0,0,JN_stat!J22/JN_stat!V22)+IF(JN_stat!Y22=0,0,JN_stat!M22/JN_stat!Y22)+IF(JN_stat!AB22=0,0,JN_stat!P22/JN_stat!AB22)</f>
        <v>0</v>
      </c>
      <c r="AC22" s="135">
        <f t="shared" si="4"/>
        <v>2.2748159673882387</v>
      </c>
      <c r="AD22" s="73"/>
    </row>
    <row r="23" spans="1:30" ht="20.100000000000001" customHeight="1" x14ac:dyDescent="0.2">
      <c r="A23" s="430">
        <v>16</v>
      </c>
      <c r="B23" s="430">
        <v>667000089</v>
      </c>
      <c r="C23" s="531">
        <f>JN_stat!C23</f>
        <v>3407</v>
      </c>
      <c r="D23" s="316" t="str">
        <f>JN_stat!D23</f>
        <v>MŠ Jablonec n. N., Švédská 14/3494</v>
      </c>
      <c r="E23" s="33">
        <f>JN_stat!E23</f>
        <v>3141</v>
      </c>
      <c r="F23" s="260" t="str">
        <f>JN_stat!F23</f>
        <v>MŠ Jablonec n. N., V. Nezvala 12</v>
      </c>
      <c r="G23" s="158">
        <f>ROUND(JN_rozp!R23,0)</f>
        <v>778245</v>
      </c>
      <c r="H23" s="37">
        <f t="shared" si="0"/>
        <v>570519</v>
      </c>
      <c r="I23" s="29">
        <f t="shared" si="2"/>
        <v>192836</v>
      </c>
      <c r="J23" s="37">
        <f t="shared" si="1"/>
        <v>11410</v>
      </c>
      <c r="K23" s="37">
        <f>JN_stat!H23*JN_stat!AC23+JN_stat!I23*JN_stat!AD23+JN_stat!J23*JN_stat!AE23+JN_stat!K23*JN_stat!AF23+JN_stat!L23*JN_stat!AG23+JN_stat!M23*JN_stat!AH23+JN_stat!N23*JN_stat!AI23+JN_stat!O23*JN_stat!AJ23+JN_stat!P23*JN_stat!AK23</f>
        <v>3480</v>
      </c>
      <c r="L23" s="47">
        <f>ROUND(Y23/JN_rozp!E23/12,2)</f>
        <v>1.8</v>
      </c>
      <c r="M23" s="134">
        <f>IF(JN_stat!H23=0,0,12*1.358*1/JN_stat!T23*JN_rozp!$E23)</f>
        <v>12912.743960067988</v>
      </c>
      <c r="N23" s="72">
        <f>IF(JN_stat!I23=0,0,12*1.358*1/JN_stat!U23*JN_rozp!$E23)</f>
        <v>0</v>
      </c>
      <c r="O23" s="72">
        <f>IF(JN_stat!J23=0,0,12*1.358*1/JN_stat!V23*JN_rozp!$E23)</f>
        <v>0</v>
      </c>
      <c r="P23" s="72">
        <f>IF(JN_stat!K23=0,0,12*1.358*1/JN_stat!W23*JN_rozp!$E23)</f>
        <v>0</v>
      </c>
      <c r="Q23" s="72">
        <f>IF(JN_stat!L23=0,0,12*1.358*1/JN_stat!X23*JN_rozp!$E23)</f>
        <v>0</v>
      </c>
      <c r="R23" s="72">
        <f>IF(JN_stat!M23=0,0,12*1.358*1/JN_stat!Y23*JN_rozp!$E23)</f>
        <v>0</v>
      </c>
      <c r="S23" s="72">
        <f>IF(JN_stat!N23=0,0,12*1.358*1/JN_stat!Z23*JN_rozp!$E23)</f>
        <v>0</v>
      </c>
      <c r="T23" s="72">
        <f>IF(JN_stat!O23=0,0,12*1.358*1/JN_stat!AA23*JN_rozp!$E23)</f>
        <v>0</v>
      </c>
      <c r="U23" s="72">
        <f>IF(JN_stat!P23=0,0,12*1.358*1/JN_stat!AB23*JN_rozp!$E23)</f>
        <v>0</v>
      </c>
      <c r="V23" s="37">
        <f>ROUND((M23*JN_stat!H23+P23*JN_stat!K23+S23*JN_stat!N23)/1.358,0)</f>
        <v>570519</v>
      </c>
      <c r="W23" s="37">
        <f>ROUND((N23*JN_stat!I23+Q23*JN_stat!L23+T23*JN_stat!O23)/1.358,0)</f>
        <v>0</v>
      </c>
      <c r="X23" s="37">
        <f>ROUND((O23*JN_stat!J23+R23*JN_stat!M23+U23*JN_stat!P23)/1.358,0)</f>
        <v>0</v>
      </c>
      <c r="Y23" s="37">
        <f t="shared" si="3"/>
        <v>570519</v>
      </c>
      <c r="Z23" s="74">
        <f>IF(JN_stat!T23=0,0,JN_stat!H23/JN_stat!T23)+IF(JN_stat!W23=0,0,JN_stat!K23/JN_stat!W23)+IF(JN_stat!Z23=0,0,JN_stat!N23/JN_stat!Z23)</f>
        <v>1.796796670895128</v>
      </c>
      <c r="AA23" s="74">
        <f>IF(JN_stat!U23=0,0,JN_stat!I23/JN_stat!U23)+IF(JN_stat!X23=0,0,JN_stat!L23/JN_stat!X23)+IF(JN_stat!AA23=0,0,JN_stat!O23/JN_stat!AA23)</f>
        <v>0</v>
      </c>
      <c r="AB23" s="74">
        <f>IF(JN_stat!V23=0,0,JN_stat!J23/JN_stat!V23)+IF(JN_stat!Y23=0,0,JN_stat!M23/JN_stat!Y23)+IF(JN_stat!AB23=0,0,JN_stat!P23/JN_stat!AB23)</f>
        <v>0</v>
      </c>
      <c r="AC23" s="135">
        <f t="shared" si="4"/>
        <v>1.796796670895128</v>
      </c>
      <c r="AD23" s="73"/>
    </row>
    <row r="24" spans="1:30" ht="20.100000000000001" customHeight="1" x14ac:dyDescent="0.2">
      <c r="A24" s="433">
        <v>17</v>
      </c>
      <c r="B24" s="433">
        <v>691001308</v>
      </c>
      <c r="C24" s="531">
        <f>JN_stat!C24</f>
        <v>3463</v>
      </c>
      <c r="D24" s="316" t="str">
        <f>JN_stat!D24</f>
        <v>MŠ Jablonec n. N., Tichá 19/3892</v>
      </c>
      <c r="E24" s="33">
        <f>JN_stat!E24</f>
        <v>3141</v>
      </c>
      <c r="F24" s="259" t="str">
        <f>JN_stat!F24</f>
        <v>MŠ Jablonec n. N., Tichá 19/3892</v>
      </c>
      <c r="G24" s="158">
        <f>ROUND(JN_rozp!R24,0)</f>
        <v>1033853</v>
      </c>
      <c r="H24" s="37">
        <f t="shared" si="0"/>
        <v>757419</v>
      </c>
      <c r="I24" s="29">
        <f t="shared" si="2"/>
        <v>256008</v>
      </c>
      <c r="J24" s="37">
        <f t="shared" si="1"/>
        <v>15148</v>
      </c>
      <c r="K24" s="37">
        <f>JN_stat!H24*JN_stat!AC24+JN_stat!I24*JN_stat!AD24+JN_stat!J24*JN_stat!AE24+JN_stat!K24*JN_stat!AF24+JN_stat!L24*JN_stat!AG24+JN_stat!M24*JN_stat!AH24+JN_stat!N24*JN_stat!AI24+JN_stat!O24*JN_stat!AJ24+JN_stat!P24*JN_stat!AK24</f>
        <v>5278</v>
      </c>
      <c r="L24" s="47">
        <f>ROUND(Y24/JN_rozp!E24/12,2)</f>
        <v>2.39</v>
      </c>
      <c r="M24" s="134">
        <f>IF(JN_stat!H24=0,0,12*1.358*1/JN_stat!T24*JN_rozp!$E24)</f>
        <v>11303.01846409947</v>
      </c>
      <c r="N24" s="72">
        <f>IF(JN_stat!I24=0,0,12*1.358*1/JN_stat!U24*JN_rozp!$E24)</f>
        <v>0</v>
      </c>
      <c r="O24" s="72">
        <f>IF(JN_stat!J24=0,0,12*1.358*1/JN_stat!V24*JN_rozp!$E24)</f>
        <v>0</v>
      </c>
      <c r="P24" s="72">
        <f>IF(JN_stat!K24=0,0,12*1.358*1/JN_stat!W24*JN_rozp!$E24)</f>
        <v>0</v>
      </c>
      <c r="Q24" s="72">
        <f>IF(JN_stat!L24=0,0,12*1.358*1/JN_stat!X24*JN_rozp!$E24)</f>
        <v>0</v>
      </c>
      <c r="R24" s="72">
        <f>IF(JN_stat!M24=0,0,12*1.358*1/JN_stat!Y24*JN_rozp!$E24)</f>
        <v>0</v>
      </c>
      <c r="S24" s="72">
        <f>IF(JN_stat!N24=0,0,12*1.358*1/JN_stat!Z24*JN_rozp!$E24)</f>
        <v>0</v>
      </c>
      <c r="T24" s="72">
        <f>IF(JN_stat!O24=0,0,12*1.358*1/JN_stat!AA24*JN_rozp!$E24)</f>
        <v>0</v>
      </c>
      <c r="U24" s="72">
        <f>IF(JN_stat!P24=0,0,12*1.358*1/JN_stat!AB24*JN_rozp!$E24)</f>
        <v>0</v>
      </c>
      <c r="V24" s="37">
        <f>ROUND((M24*JN_stat!H24+P24*JN_stat!K24+S24*JN_stat!N24)/1.358,0)</f>
        <v>757419</v>
      </c>
      <c r="W24" s="37">
        <f>ROUND((N24*JN_stat!I24+Q24*JN_stat!L24+T24*JN_stat!O24)/1.358,0)</f>
        <v>0</v>
      </c>
      <c r="X24" s="37">
        <f>ROUND((O24*JN_stat!J24+R24*JN_stat!M24+U24*JN_stat!P24)/1.358,0)</f>
        <v>0</v>
      </c>
      <c r="Y24" s="37">
        <f t="shared" si="3"/>
        <v>757419</v>
      </c>
      <c r="Z24" s="74">
        <f>IF(JN_stat!T24=0,0,JN_stat!H24/JN_stat!T24)+IF(JN_stat!W24=0,0,JN_stat!K24/JN_stat!W24)+IF(JN_stat!Z24=0,0,JN_stat!N24/JN_stat!Z24)</f>
        <v>2.3854206445521919</v>
      </c>
      <c r="AA24" s="74">
        <f>IF(JN_stat!U24=0,0,JN_stat!I24/JN_stat!U24)+IF(JN_stat!X24=0,0,JN_stat!L24/JN_stat!X24)+IF(JN_stat!AA24=0,0,JN_stat!O24/JN_stat!AA24)</f>
        <v>0</v>
      </c>
      <c r="AB24" s="74">
        <f>IF(JN_stat!V24=0,0,JN_stat!J24/JN_stat!V24)+IF(JN_stat!Y24=0,0,JN_stat!M24/JN_stat!Y24)+IF(JN_stat!AB24=0,0,JN_stat!P24/JN_stat!AB24)</f>
        <v>0</v>
      </c>
      <c r="AC24" s="135">
        <f t="shared" si="4"/>
        <v>2.3854206445521919</v>
      </c>
      <c r="AD24" s="73"/>
    </row>
    <row r="25" spans="1:30" ht="20.100000000000001" customHeight="1" x14ac:dyDescent="0.2">
      <c r="A25" s="433">
        <v>18</v>
      </c>
      <c r="B25" s="433">
        <v>691000387</v>
      </c>
      <c r="C25" s="531">
        <f>JN_stat!C25</f>
        <v>3460</v>
      </c>
      <c r="D25" s="316" t="str">
        <f>JN_stat!D25</f>
        <v xml:space="preserve">MŠ Jablonec n. N., Zámecká 10/223 </v>
      </c>
      <c r="E25" s="33">
        <f>JN_stat!E25</f>
        <v>3141</v>
      </c>
      <c r="F25" s="259" t="str">
        <f>JN_stat!F25</f>
        <v xml:space="preserve">MŠ Jablonec n. N., Zámecká 10/223 </v>
      </c>
      <c r="G25" s="158">
        <f>ROUND(JN_rozp!R25,0)</f>
        <v>912996</v>
      </c>
      <c r="H25" s="37">
        <f t="shared" si="0"/>
        <v>669063</v>
      </c>
      <c r="I25" s="29">
        <f t="shared" si="2"/>
        <v>226144</v>
      </c>
      <c r="J25" s="37">
        <f t="shared" si="1"/>
        <v>13381</v>
      </c>
      <c r="K25" s="37">
        <f>JN_stat!H25*JN_stat!AC25+JN_stat!I25*JN_stat!AD25+JN_stat!J25*JN_stat!AE25+JN_stat!K25*JN_stat!AF25+JN_stat!L25*JN_stat!AG25+JN_stat!M25*JN_stat!AH25+JN_stat!N25*JN_stat!AI25+JN_stat!O25*JN_stat!AJ25+JN_stat!P25*JN_stat!AK25</f>
        <v>4408</v>
      </c>
      <c r="L25" s="47">
        <f>ROUND(Y25/JN_rozp!E25/12,2)</f>
        <v>2.11</v>
      </c>
      <c r="M25" s="134">
        <f>IF(JN_stat!H25=0,0,12*1.358*1/JN_stat!T25*JN_rozp!$E25)</f>
        <v>11955.108306600207</v>
      </c>
      <c r="N25" s="72">
        <f>IF(JN_stat!I25=0,0,12*1.358*1/JN_stat!U25*JN_rozp!$E25)</f>
        <v>0</v>
      </c>
      <c r="O25" s="72">
        <f>IF(JN_stat!J25=0,0,12*1.358*1/JN_stat!V25*JN_rozp!$E25)</f>
        <v>0</v>
      </c>
      <c r="P25" s="72">
        <f>IF(JN_stat!K25=0,0,12*1.358*1/JN_stat!W25*JN_rozp!$E25)</f>
        <v>0</v>
      </c>
      <c r="Q25" s="72">
        <f>IF(JN_stat!L25=0,0,12*1.358*1/JN_stat!X25*JN_rozp!$E25)</f>
        <v>0</v>
      </c>
      <c r="R25" s="72">
        <f>IF(JN_stat!M25=0,0,12*1.358*1/JN_stat!Y25*JN_rozp!$E25)</f>
        <v>0</v>
      </c>
      <c r="S25" s="72">
        <f>IF(JN_stat!N25=0,0,12*1.358*1/JN_stat!Z25*JN_rozp!$E25)</f>
        <v>0</v>
      </c>
      <c r="T25" s="72">
        <f>IF(JN_stat!O25=0,0,12*1.358*1/JN_stat!AA25*JN_rozp!$E25)</f>
        <v>0</v>
      </c>
      <c r="U25" s="72">
        <f>IF(JN_stat!P25=0,0,12*1.358*1/JN_stat!AB25*JN_rozp!$E25)</f>
        <v>0</v>
      </c>
      <c r="V25" s="37">
        <f>ROUND((M25*JN_stat!H25+P25*JN_stat!K25+S25*JN_stat!N25)/1.358,0)</f>
        <v>669063</v>
      </c>
      <c r="W25" s="37">
        <f>ROUND((N25*JN_stat!I25+Q25*JN_stat!L25+T25*JN_stat!O25)/1.358,0)</f>
        <v>0</v>
      </c>
      <c r="X25" s="37">
        <f>ROUND((O25*JN_stat!J25+R25*JN_stat!M25+U25*JN_stat!P25)/1.358,0)</f>
        <v>0</v>
      </c>
      <c r="Y25" s="37">
        <f t="shared" si="3"/>
        <v>669063</v>
      </c>
      <c r="Z25" s="74">
        <f>IF(JN_stat!T25=0,0,JN_stat!H25/JN_stat!T25)+IF(JN_stat!W25=0,0,JN_stat!K25/JN_stat!W25)+IF(JN_stat!Z25=0,0,JN_stat!N25/JN_stat!Z25)</f>
        <v>2.1071538761317363</v>
      </c>
      <c r="AA25" s="74">
        <f>IF(JN_stat!U25=0,0,JN_stat!I25/JN_stat!U25)+IF(JN_stat!X25=0,0,JN_stat!L25/JN_stat!X25)+IF(JN_stat!AA25=0,0,JN_stat!O25/JN_stat!AA25)</f>
        <v>0</v>
      </c>
      <c r="AB25" s="74">
        <f>IF(JN_stat!V25=0,0,JN_stat!J25/JN_stat!V25)+IF(JN_stat!Y25=0,0,JN_stat!M25/JN_stat!Y25)+IF(JN_stat!AB25=0,0,JN_stat!P25/JN_stat!AB25)</f>
        <v>0</v>
      </c>
      <c r="AC25" s="135">
        <f t="shared" si="4"/>
        <v>2.1071538761317363</v>
      </c>
      <c r="AD25" s="73"/>
    </row>
    <row r="26" spans="1:30" ht="20.100000000000001" customHeight="1" x14ac:dyDescent="0.2">
      <c r="A26" s="433">
        <v>19</v>
      </c>
      <c r="B26" s="433">
        <v>600077918</v>
      </c>
      <c r="C26" s="531">
        <f>JN_stat!C26</f>
        <v>3413</v>
      </c>
      <c r="D26" s="316" t="str">
        <f>JN_stat!D26</f>
        <v>MŠ Jablonec n. N., Palackého 37</v>
      </c>
      <c r="E26" s="33">
        <f>JN_stat!E26</f>
        <v>3141</v>
      </c>
      <c r="F26" s="472" t="str">
        <f>JN_stat!F26</f>
        <v>MŠ Jablonec n. N., Palackého 37</v>
      </c>
      <c r="G26" s="158">
        <f>ROUND(JN_rozp!R26,0)</f>
        <v>1046768</v>
      </c>
      <c r="H26" s="37">
        <f t="shared" si="0"/>
        <v>767535</v>
      </c>
      <c r="I26" s="29">
        <f t="shared" si="2"/>
        <v>259426</v>
      </c>
      <c r="J26" s="37">
        <f t="shared" si="1"/>
        <v>15351</v>
      </c>
      <c r="K26" s="37">
        <f>JN_stat!H26*JN_stat!AC26+JN_stat!I26*JN_stat!AD26+JN_stat!J26*JN_stat!AE26+JN_stat!K26*JN_stat!AF26+JN_stat!L26*JN_stat!AG26+JN_stat!M26*JN_stat!AH26+JN_stat!N26*JN_stat!AI26+JN_stat!O26*JN_stat!AJ26+JN_stat!P26*JN_stat!AK26</f>
        <v>4456</v>
      </c>
      <c r="L26" s="47">
        <f>ROUND(Y26/JN_rozp!E26/12,2)</f>
        <v>2.42</v>
      </c>
      <c r="M26" s="134">
        <f>IF(JN_stat!H26=0,0,12*1.358*1/JN_stat!T26*JN_rozp!$E26)</f>
        <v>13874.435874228911</v>
      </c>
      <c r="N26" s="72">
        <f>IF(JN_stat!I26=0,0,12*1.358*1/JN_stat!U26*JN_rozp!$E26)</f>
        <v>0</v>
      </c>
      <c r="O26" s="72">
        <f>IF(JN_stat!J26=0,0,12*1.358*1/JN_stat!V26*JN_rozp!$E26)</f>
        <v>0</v>
      </c>
      <c r="P26" s="72">
        <f>IF(JN_stat!K26=0,0,12*1.358*1/JN_stat!W26*JN_rozp!$E26)</f>
        <v>8553.1666731464538</v>
      </c>
      <c r="Q26" s="72">
        <f>IF(JN_stat!L26=0,0,12*1.358*1/JN_stat!X26*JN_rozp!$E26)</f>
        <v>0</v>
      </c>
      <c r="R26" s="72">
        <f>IF(JN_stat!M26=0,0,12*1.358*1/JN_stat!Y26*JN_rozp!$E26)</f>
        <v>0</v>
      </c>
      <c r="S26" s="72">
        <f>IF(JN_stat!N26=0,0,12*1.358*1/JN_stat!Z26*JN_rozp!$E26)</f>
        <v>0</v>
      </c>
      <c r="T26" s="72">
        <f>IF(JN_stat!O26=0,0,12*1.358*1/JN_stat!AA26*JN_rozp!$E26)</f>
        <v>0</v>
      </c>
      <c r="U26" s="72">
        <f>IF(JN_stat!P26=0,0,12*1.358*1/JN_stat!AB26*JN_rozp!$E26)</f>
        <v>0</v>
      </c>
      <c r="V26" s="37">
        <f>ROUND((M26*JN_stat!H26+P26*JN_stat!K26+S26*JN_stat!N26)/1.358,0)</f>
        <v>767535</v>
      </c>
      <c r="W26" s="37">
        <f>ROUND((N26*JN_stat!I26+Q26*JN_stat!L26+T26*JN_stat!O26)/1.358,0)</f>
        <v>0</v>
      </c>
      <c r="X26" s="37">
        <f>ROUND((O26*JN_stat!J26+R26*JN_stat!M26+U26*JN_stat!P26)/1.358,0)</f>
        <v>0</v>
      </c>
      <c r="Y26" s="37">
        <f t="shared" si="3"/>
        <v>767535</v>
      </c>
      <c r="Z26" s="74">
        <f>IF(JN_stat!T26=0,0,JN_stat!H26/JN_stat!T26)+IF(JN_stat!W26=0,0,JN_stat!K26/JN_stat!W26)+IF(JN_stat!Z26=0,0,JN_stat!N26/JN_stat!Z26)</f>
        <v>2.4172801647911033</v>
      </c>
      <c r="AA26" s="74">
        <f>IF(JN_stat!U26=0,0,JN_stat!I26/JN_stat!U26)+IF(JN_stat!X26=0,0,JN_stat!L26/JN_stat!X26)+IF(JN_stat!AA26=0,0,JN_stat!O26/JN_stat!AA26)</f>
        <v>0</v>
      </c>
      <c r="AB26" s="74">
        <f>IF(JN_stat!V26=0,0,JN_stat!J26/JN_stat!V26)+IF(JN_stat!Y26=0,0,JN_stat!M26/JN_stat!Y26)+IF(JN_stat!AB26=0,0,JN_stat!P26/JN_stat!AB26)</f>
        <v>0</v>
      </c>
      <c r="AC26" s="135">
        <f t="shared" si="4"/>
        <v>2.4172801647911033</v>
      </c>
      <c r="AD26" s="73"/>
    </row>
    <row r="27" spans="1:30" ht="20.100000000000001" customHeight="1" x14ac:dyDescent="0.2">
      <c r="A27" s="433">
        <v>19</v>
      </c>
      <c r="B27" s="433">
        <v>600077918</v>
      </c>
      <c r="C27" s="531">
        <f>JN_stat!C27</f>
        <v>3413</v>
      </c>
      <c r="D27" s="316" t="str">
        <f>JN_stat!D27</f>
        <v>MŠ Jablonec n. N., Palackého 37</v>
      </c>
      <c r="E27" s="33">
        <f>JN_stat!E27</f>
        <v>3141</v>
      </c>
      <c r="F27" s="260" t="str">
        <f>JN_stat!F27</f>
        <v>MŠ Jablonec n.N., U Přehrady - výdejna</v>
      </c>
      <c r="G27" s="158">
        <f>ROUND(JN_rozp!R27,0)</f>
        <v>252565</v>
      </c>
      <c r="H27" s="37">
        <f t="shared" si="0"/>
        <v>184752</v>
      </c>
      <c r="I27" s="29">
        <f t="shared" si="2"/>
        <v>62446</v>
      </c>
      <c r="J27" s="37">
        <f t="shared" si="1"/>
        <v>3695</v>
      </c>
      <c r="K27" s="37">
        <f>JN_stat!H27*JN_stat!AC27+JN_stat!I27*JN_stat!AD27+JN_stat!J27*JN_stat!AE27+JN_stat!K27*JN_stat!AF27+JN_stat!L27*JN_stat!AG27+JN_stat!M27*JN_stat!AH27+JN_stat!N27*JN_stat!AI27+JN_stat!O27*JN_stat!AJ27+JN_stat!P27*JN_stat!AK27</f>
        <v>1672</v>
      </c>
      <c r="L27" s="47">
        <f>ROUND(Y27/JN_rozp!E27/12,2)</f>
        <v>0.57999999999999996</v>
      </c>
      <c r="M27" s="134">
        <f>IF(JN_stat!H27=0,0,12*1.358*1/JN_stat!T27*JN_rozp!$E27)</f>
        <v>0</v>
      </c>
      <c r="N27" s="72">
        <f>IF(JN_stat!I27=0,0,12*1.358*1/JN_stat!U27*JN_rozp!$E27)</f>
        <v>0</v>
      </c>
      <c r="O27" s="72">
        <f>IF(JN_stat!J27=0,0,12*1.358*1/JN_stat!V27*JN_rozp!$E27)</f>
        <v>0</v>
      </c>
      <c r="P27" s="72">
        <f>IF(JN_stat!K27=0,0,12*1.358*1/JN_stat!W27*JN_rozp!$E27)</f>
        <v>0</v>
      </c>
      <c r="Q27" s="72">
        <f>IF(JN_stat!L27=0,0,12*1.358*1/JN_stat!X27*JN_rozp!$E27)</f>
        <v>0</v>
      </c>
      <c r="R27" s="72">
        <f>IF(JN_stat!M27=0,0,12*1.358*1/JN_stat!Y27*JN_rozp!$E27)</f>
        <v>0</v>
      </c>
      <c r="S27" s="72">
        <f>IF(JN_stat!N27=0,0,12*1.358*1/JN_stat!Z27*JN_rozp!$E27)</f>
        <v>5702.111115430971</v>
      </c>
      <c r="T27" s="72">
        <f>IF(JN_stat!O27=0,0,12*1.358*1/JN_stat!AA27*JN_rozp!$E27)</f>
        <v>0</v>
      </c>
      <c r="U27" s="72">
        <f>IF(JN_stat!P27=0,0,12*1.358*1/JN_stat!AB27*JN_rozp!$E27)</f>
        <v>0</v>
      </c>
      <c r="V27" s="37">
        <f>ROUND((M27*JN_stat!H27+P27*JN_stat!K27+S27*JN_stat!N27)/1.358,0)</f>
        <v>184752</v>
      </c>
      <c r="W27" s="37">
        <f>ROUND((N27*JN_stat!I27+Q27*JN_stat!L27+T27*JN_stat!O27)/1.358,0)</f>
        <v>0</v>
      </c>
      <c r="X27" s="37">
        <f>ROUND((O27*JN_stat!J27+R27*JN_stat!M27+U27*JN_stat!P27)/1.358,0)</f>
        <v>0</v>
      </c>
      <c r="Y27" s="37">
        <f t="shared" si="3"/>
        <v>184752</v>
      </c>
      <c r="Z27" s="74">
        <f>IF(JN_stat!T27=0,0,JN_stat!H27/JN_stat!T27)+IF(JN_stat!W27=0,0,JN_stat!K27/JN_stat!W27)+IF(JN_stat!Z27=0,0,JN_stat!N27/JN_stat!Z27)</f>
        <v>0.58185865225138311</v>
      </c>
      <c r="AA27" s="74">
        <f>IF(JN_stat!U27=0,0,JN_stat!I27/JN_stat!U27)+IF(JN_stat!X27=0,0,JN_stat!L27/JN_stat!X27)+IF(JN_stat!AA27=0,0,JN_stat!O27/JN_stat!AA27)</f>
        <v>0</v>
      </c>
      <c r="AB27" s="74">
        <f>IF(JN_stat!V27=0,0,JN_stat!J27/JN_stat!V27)+IF(JN_stat!Y27=0,0,JN_stat!M27/JN_stat!Y27)+IF(JN_stat!AB27=0,0,JN_stat!P27/JN_stat!AB27)</f>
        <v>0</v>
      </c>
      <c r="AC27" s="135">
        <f t="shared" si="4"/>
        <v>0.58185865225138311</v>
      </c>
      <c r="AD27" s="73"/>
    </row>
    <row r="28" spans="1:30" ht="20.100000000000001" customHeight="1" x14ac:dyDescent="0.2">
      <c r="A28" s="433">
        <v>20</v>
      </c>
      <c r="B28" s="433">
        <v>600078396</v>
      </c>
      <c r="C28" s="531">
        <f>JN_stat!C28</f>
        <v>3409</v>
      </c>
      <c r="D28" s="316" t="str">
        <f>JN_stat!D28</f>
        <v>ZŠ Jablonec n. N., 5. května 76</v>
      </c>
      <c r="E28" s="33">
        <f>JN_stat!E28</f>
        <v>3141</v>
      </c>
      <c r="F28" s="260" t="str">
        <f>JN_stat!F28</f>
        <v>ZŠ Jablonec n. N., Sokolí 9</v>
      </c>
      <c r="G28" s="158">
        <f>ROUND(JN_rozp!R28,0)</f>
        <v>2211687</v>
      </c>
      <c r="H28" s="37">
        <f t="shared" si="0"/>
        <v>1617232</v>
      </c>
      <c r="I28" s="29">
        <f t="shared" si="2"/>
        <v>546624</v>
      </c>
      <c r="J28" s="37">
        <f t="shared" si="1"/>
        <v>32345</v>
      </c>
      <c r="K28" s="37">
        <f>JN_stat!H28*JN_stat!AC28+JN_stat!I28*JN_stat!AD28+JN_stat!J28*JN_stat!AE28+JN_stat!K28*JN_stat!AF28+JN_stat!L28*JN_stat!AG28+JN_stat!M28*JN_stat!AH28+JN_stat!N28*JN_stat!AI28+JN_stat!O28*JN_stat!AJ28+JN_stat!P28*JN_stat!AK28</f>
        <v>15486</v>
      </c>
      <c r="L28" s="47">
        <f>ROUND(Y28/JN_rozp!E28/12,2)</f>
        <v>5.09</v>
      </c>
      <c r="M28" s="134">
        <f>IF(JN_stat!H28=0,0,12*1.358*1/JN_stat!T28*JN_rozp!$E28)</f>
        <v>15904.940432849462</v>
      </c>
      <c r="N28" s="72">
        <f>IF(JN_stat!I28=0,0,12*1.358*1/JN_stat!U28*JN_rozp!$E28)</f>
        <v>7253.3862019431008</v>
      </c>
      <c r="O28" s="72">
        <f>IF(JN_stat!J28=0,0,12*1.358*1/JN_stat!V28*JN_rozp!$E28)</f>
        <v>0</v>
      </c>
      <c r="P28" s="72">
        <f>IF(JN_stat!K28=0,0,12*1.358*1/JN_stat!W28*JN_rozp!$E28)</f>
        <v>0</v>
      </c>
      <c r="Q28" s="72">
        <f>IF(JN_stat!L28=0,0,12*1.358*1/JN_stat!X28*JN_rozp!$E28)</f>
        <v>0</v>
      </c>
      <c r="R28" s="72">
        <f>IF(JN_stat!M28=0,0,12*1.358*1/JN_stat!Y28*JN_rozp!$E28)</f>
        <v>0</v>
      </c>
      <c r="S28" s="72">
        <f>IF(JN_stat!N28=0,0,12*1.358*1/JN_stat!Z28*JN_rozp!$E28)</f>
        <v>0</v>
      </c>
      <c r="T28" s="72">
        <f>IF(JN_stat!O28=0,0,12*1.358*1/JN_stat!AA28*JN_rozp!$E28)</f>
        <v>0</v>
      </c>
      <c r="U28" s="72">
        <f>IF(JN_stat!P28=0,0,12*1.358*1/JN_stat!AB28*JN_rozp!$E28)</f>
        <v>0</v>
      </c>
      <c r="V28" s="37">
        <f>ROUND((M28*JN_stat!H28+P28*JN_stat!K28+S28*JN_stat!N28)/1.358,0)</f>
        <v>351361</v>
      </c>
      <c r="W28" s="37">
        <f>ROUND((N28*JN_stat!I28+Q28*JN_stat!L28+T28*JN_stat!O28)/1.358,0)</f>
        <v>1265871</v>
      </c>
      <c r="X28" s="37">
        <f>ROUND((O28*JN_stat!J28+R28*JN_stat!M28+U28*JN_stat!P28)/1.358,0)</f>
        <v>0</v>
      </c>
      <c r="Y28" s="37">
        <f t="shared" si="3"/>
        <v>1617232</v>
      </c>
      <c r="Z28" s="74">
        <f>IF(JN_stat!T28=0,0,JN_stat!H28/JN_stat!T28)+IF(JN_stat!W28=0,0,JN_stat!K28/JN_stat!W28)+IF(JN_stat!Z28=0,0,JN_stat!N28/JN_stat!Z28)</f>
        <v>1.1065790551142765</v>
      </c>
      <c r="AA28" s="74">
        <f>IF(JN_stat!U28=0,0,JN_stat!I28/JN_stat!U28)+IF(JN_stat!X28=0,0,JN_stat!L28/JN_stat!X28)+IF(JN_stat!AA28=0,0,JN_stat!O28/JN_stat!AA28)</f>
        <v>3.9867434738621288</v>
      </c>
      <c r="AB28" s="74">
        <f>IF(JN_stat!V28=0,0,JN_stat!J28/JN_stat!V28)+IF(JN_stat!Y28=0,0,JN_stat!M28/JN_stat!Y28)+IF(JN_stat!AB28=0,0,JN_stat!P28/JN_stat!AB28)</f>
        <v>0</v>
      </c>
      <c r="AC28" s="135">
        <f t="shared" si="4"/>
        <v>5.0933225289764055</v>
      </c>
      <c r="AD28" s="73"/>
    </row>
    <row r="29" spans="1:30" ht="20.100000000000001" customHeight="1" x14ac:dyDescent="0.2">
      <c r="A29" s="433">
        <v>21</v>
      </c>
      <c r="B29" s="433">
        <v>600078523</v>
      </c>
      <c r="C29" s="531">
        <f>JN_stat!C29</f>
        <v>3415</v>
      </c>
      <c r="D29" s="316" t="str">
        <f>JN_stat!D29</f>
        <v>ZŠ Jablonec n. N., Arbesova 30</v>
      </c>
      <c r="E29" s="33">
        <f>JN_stat!E29</f>
        <v>3141</v>
      </c>
      <c r="F29" s="472" t="str">
        <f>JN_stat!F29</f>
        <v>ZŠ Jablonec n. N., Arbesova 30</v>
      </c>
      <c r="G29" s="158">
        <f>ROUND(JN_rozp!R29,0)</f>
        <v>2653764</v>
      </c>
      <c r="H29" s="37">
        <f t="shared" si="0"/>
        <v>1936916</v>
      </c>
      <c r="I29" s="29">
        <f t="shared" si="2"/>
        <v>654678</v>
      </c>
      <c r="J29" s="37">
        <f t="shared" si="1"/>
        <v>38738</v>
      </c>
      <c r="K29" s="37">
        <f>JN_stat!H29*JN_stat!AC29+JN_stat!I29*JN_stat!AD29+JN_stat!J29*JN_stat!AE29+JN_stat!K29*JN_stat!AF29+JN_stat!L29*JN_stat!AG29+JN_stat!M29*JN_stat!AH29+JN_stat!N29*JN_stat!AI29+JN_stat!O29*JN_stat!AJ29+JN_stat!P29*JN_stat!AK29</f>
        <v>23432</v>
      </c>
      <c r="L29" s="47">
        <f>ROUND(Y29/JN_rozp!E29/12,2)</f>
        <v>6.1</v>
      </c>
      <c r="M29" s="134">
        <f>IF(JN_stat!H29=0,0,12*1.358*1/JN_stat!T29*JN_rozp!$E29)</f>
        <v>0</v>
      </c>
      <c r="N29" s="72">
        <f>IF(JN_stat!I29=0,0,12*1.358*1/JN_stat!U29*JN_rozp!$E29)</f>
        <v>6510.7220555762106</v>
      </c>
      <c r="O29" s="72">
        <f>IF(JN_stat!J29=0,0,12*1.358*1/JN_stat!V29*JN_rozp!$E29)</f>
        <v>0</v>
      </c>
      <c r="P29" s="72">
        <f>IF(JN_stat!K29=0,0,12*1.358*1/JN_stat!W29*JN_rozp!$E29)</f>
        <v>0</v>
      </c>
      <c r="Q29" s="72">
        <f>IF(JN_stat!L29=0,0,12*1.358*1/JN_stat!X29*JN_rozp!$E29)</f>
        <v>0</v>
      </c>
      <c r="R29" s="72">
        <f>IF(JN_stat!M29=0,0,12*1.358*1/JN_stat!Y29*JN_rozp!$E29)</f>
        <v>0</v>
      </c>
      <c r="S29" s="72">
        <f>IF(JN_stat!N29=0,0,12*1.358*1/JN_stat!Z29*JN_rozp!$E29)</f>
        <v>0</v>
      </c>
      <c r="T29" s="72">
        <f>IF(JN_stat!O29=0,0,12*1.358*1/JN_stat!AA29*JN_rozp!$E29)</f>
        <v>0</v>
      </c>
      <c r="U29" s="72">
        <f>IF(JN_stat!P29=0,0,12*1.358*1/JN_stat!AB29*JN_rozp!$E29)</f>
        <v>0</v>
      </c>
      <c r="V29" s="37">
        <f>ROUND((M29*JN_stat!H29+P29*JN_stat!K29+S29*JN_stat!N29)/1.358,0)</f>
        <v>0</v>
      </c>
      <c r="W29" s="37">
        <f>ROUND((N29*JN_stat!I29+Q29*JN_stat!L29+T29*JN_stat!O29)/1.358,0)</f>
        <v>1936916</v>
      </c>
      <c r="X29" s="37">
        <f>ROUND((O29*JN_stat!J29+R29*JN_stat!M29+U29*JN_stat!P29)/1.358,0)</f>
        <v>0</v>
      </c>
      <c r="Y29" s="37">
        <f t="shared" si="3"/>
        <v>1936916</v>
      </c>
      <c r="Z29" s="74">
        <f>IF(JN_stat!T29=0,0,JN_stat!H29/JN_stat!T29)+IF(JN_stat!W29=0,0,JN_stat!K29/JN_stat!W29)+IF(JN_stat!Z29=0,0,JN_stat!N29/JN_stat!Z29)</f>
        <v>0</v>
      </c>
      <c r="AA29" s="74">
        <f>IF(JN_stat!U29=0,0,JN_stat!I29/JN_stat!U29)+IF(JN_stat!X29=0,0,JN_stat!L29/JN_stat!X29)+IF(JN_stat!AA29=0,0,JN_stat!O29/JN_stat!AA29)</f>
        <v>6.1001380694231297</v>
      </c>
      <c r="AB29" s="74">
        <f>IF(JN_stat!V29=0,0,JN_stat!J29/JN_stat!V29)+IF(JN_stat!Y29=0,0,JN_stat!M29/JN_stat!Y29)+IF(JN_stat!AB29=0,0,JN_stat!P29/JN_stat!AB29)</f>
        <v>0</v>
      </c>
      <c r="AC29" s="135">
        <f t="shared" si="4"/>
        <v>6.1001380694231297</v>
      </c>
      <c r="AD29" s="73"/>
    </row>
    <row r="30" spans="1:30" ht="20.100000000000001" customHeight="1" x14ac:dyDescent="0.2">
      <c r="A30" s="433">
        <v>22</v>
      </c>
      <c r="B30" s="433">
        <v>600078540</v>
      </c>
      <c r="C30" s="531">
        <f>JN_stat!C30</f>
        <v>3412</v>
      </c>
      <c r="D30" s="316" t="str">
        <f>JN_stat!D30</f>
        <v>ZŠ Jablonec n. N., Liberecká 26</v>
      </c>
      <c r="E30" s="33">
        <f>JN_stat!E30</f>
        <v>3141</v>
      </c>
      <c r="F30" s="472" t="str">
        <f>JN_stat!F30</f>
        <v>ZŠ Jablonec n. N., Liberecká 26</v>
      </c>
      <c r="G30" s="158">
        <f>ROUND(JN_rozp!R30,0)</f>
        <v>3763719</v>
      </c>
      <c r="H30" s="37">
        <f t="shared" si="0"/>
        <v>2744865</v>
      </c>
      <c r="I30" s="29">
        <f t="shared" si="2"/>
        <v>927765</v>
      </c>
      <c r="J30" s="37">
        <f t="shared" si="1"/>
        <v>54897</v>
      </c>
      <c r="K30" s="37">
        <f>JN_stat!H30*JN_stat!AC30+JN_stat!I30*JN_stat!AD30+JN_stat!J30*JN_stat!AE30+JN_stat!K30*JN_stat!AF30+JN_stat!L30*JN_stat!AG30+JN_stat!M30*JN_stat!AH30+JN_stat!N30*JN_stat!AI30+JN_stat!O30*JN_stat!AJ30+JN_stat!P30*JN_stat!AK30</f>
        <v>36192</v>
      </c>
      <c r="L30" s="47">
        <f>ROUND(Y30/JN_rozp!E30/12,2)</f>
        <v>8.64</v>
      </c>
      <c r="M30" s="134">
        <f>IF(JN_stat!H30=0,0,12*1.358*1/JN_stat!T30*JN_rozp!$E30)</f>
        <v>0</v>
      </c>
      <c r="N30" s="72">
        <f>IF(JN_stat!I30=0,0,12*1.358*1/JN_stat!U30*JN_rozp!$E30)</f>
        <v>5973.6008378295346</v>
      </c>
      <c r="O30" s="72">
        <f>IF(JN_stat!J30=0,0,12*1.358*1/JN_stat!V30*JN_rozp!$E30)</f>
        <v>0</v>
      </c>
      <c r="P30" s="72">
        <f>IF(JN_stat!K30=0,0,12*1.358*1/JN_stat!W30*JN_rozp!$E30)</f>
        <v>0</v>
      </c>
      <c r="Q30" s="72">
        <f>IF(JN_stat!L30=0,0,12*1.358*1/JN_stat!X30*JN_rozp!$E30)</f>
        <v>0</v>
      </c>
      <c r="R30" s="72">
        <f>IF(JN_stat!M30=0,0,12*1.358*1/JN_stat!Y30*JN_rozp!$E30)</f>
        <v>0</v>
      </c>
      <c r="S30" s="72">
        <f>IF(JN_stat!N30=0,0,12*1.358*1/JN_stat!Z30*JN_rozp!$E30)</f>
        <v>0</v>
      </c>
      <c r="T30" s="72">
        <f>IF(JN_stat!O30=0,0,12*1.358*1/JN_stat!AA30*JN_rozp!$E30)</f>
        <v>0</v>
      </c>
      <c r="U30" s="72">
        <f>IF(JN_stat!P30=0,0,12*1.358*1/JN_stat!AB30*JN_rozp!$E30)</f>
        <v>0</v>
      </c>
      <c r="V30" s="37">
        <f>ROUND((M30*JN_stat!H30+P30*JN_stat!K30+S30*JN_stat!N30)/1.358,0)</f>
        <v>0</v>
      </c>
      <c r="W30" s="37">
        <f>ROUND((N30*JN_stat!I30+Q30*JN_stat!L30+T30*JN_stat!O30)/1.358,0)</f>
        <v>2744865</v>
      </c>
      <c r="X30" s="37">
        <f>ROUND((O30*JN_stat!J30+R30*JN_stat!M30+U30*JN_stat!P30)/1.358,0)</f>
        <v>0</v>
      </c>
      <c r="Y30" s="37">
        <f t="shared" si="3"/>
        <v>2744865</v>
      </c>
      <c r="Z30" s="74">
        <f>IF(JN_stat!T30=0,0,JN_stat!H30/JN_stat!T30)+IF(JN_stat!W30=0,0,JN_stat!K30/JN_stat!W30)+IF(JN_stat!Z30=0,0,JN_stat!N30/JN_stat!Z30)</f>
        <v>0</v>
      </c>
      <c r="AA30" s="74">
        <f>IF(JN_stat!U30=0,0,JN_stat!I30/JN_stat!U30)+IF(JN_stat!X30=0,0,JN_stat!L30/JN_stat!X30)+IF(JN_stat!AA30=0,0,JN_stat!O30/JN_stat!AA30)</f>
        <v>8.6447001327798478</v>
      </c>
      <c r="AB30" s="74">
        <f>IF(JN_stat!V30=0,0,JN_stat!J30/JN_stat!V30)+IF(JN_stat!Y30=0,0,JN_stat!M30/JN_stat!Y30)+IF(JN_stat!AB30=0,0,JN_stat!P30/JN_stat!AB30)</f>
        <v>0</v>
      </c>
      <c r="AC30" s="135">
        <f t="shared" si="4"/>
        <v>8.6447001327798478</v>
      </c>
      <c r="AD30" s="73"/>
    </row>
    <row r="31" spans="1:30" ht="20.100000000000001" customHeight="1" x14ac:dyDescent="0.2">
      <c r="A31" s="433">
        <v>23</v>
      </c>
      <c r="B31" s="433">
        <v>600078426</v>
      </c>
      <c r="C31" s="531">
        <f>JN_stat!C31</f>
        <v>3416</v>
      </c>
      <c r="D31" s="316" t="str">
        <f>JN_stat!D31</f>
        <v>ZŠ Jablonec n. N., Mozartova 24</v>
      </c>
      <c r="E31" s="33">
        <f>JN_stat!E31</f>
        <v>3141</v>
      </c>
      <c r="F31" s="260" t="str">
        <f>JN_stat!F31</f>
        <v>ZŠ Jablonec n. N., Mozartova 26</v>
      </c>
      <c r="G31" s="158">
        <f>ROUND(JN_rozp!R31,0)</f>
        <v>3154679</v>
      </c>
      <c r="H31" s="37">
        <f t="shared" si="0"/>
        <v>2301635</v>
      </c>
      <c r="I31" s="29">
        <f t="shared" si="2"/>
        <v>777953</v>
      </c>
      <c r="J31" s="37">
        <f t="shared" si="1"/>
        <v>46033</v>
      </c>
      <c r="K31" s="37">
        <f>JN_stat!H31*JN_stat!AC31+JN_stat!I31*JN_stat!AD31+JN_stat!J31*JN_stat!AE31+JN_stat!K31*JN_stat!AF31+JN_stat!L31*JN_stat!AG31+JN_stat!M31*JN_stat!AH31+JN_stat!N31*JN_stat!AI31+JN_stat!O31*JN_stat!AJ31+JN_stat!P31*JN_stat!AK31</f>
        <v>29058</v>
      </c>
      <c r="L31" s="47">
        <f>ROUND(Y31/JN_rozp!E31/12,2)</f>
        <v>7.25</v>
      </c>
      <c r="M31" s="134">
        <f>IF(JN_stat!H31=0,0,12*1.358*1/JN_stat!T31*JN_rozp!$E31)</f>
        <v>0</v>
      </c>
      <c r="N31" s="72">
        <f>IF(JN_stat!I31=0,0,12*1.358*1/JN_stat!U31*JN_rozp!$E31)</f>
        <v>6238.7650908490095</v>
      </c>
      <c r="O31" s="72">
        <f>IF(JN_stat!J31=0,0,12*1.358*1/JN_stat!V31*JN_rozp!$E31)</f>
        <v>0</v>
      </c>
      <c r="P31" s="72">
        <f>IF(JN_stat!K31=0,0,12*1.358*1/JN_stat!W31*JN_rozp!$E31)</f>
        <v>0</v>
      </c>
      <c r="Q31" s="72">
        <f>IF(JN_stat!L31=0,0,12*1.358*1/JN_stat!X31*JN_rozp!$E31)</f>
        <v>0</v>
      </c>
      <c r="R31" s="72">
        <f>IF(JN_stat!M31=0,0,12*1.358*1/JN_stat!Y31*JN_rozp!$E31)</f>
        <v>0</v>
      </c>
      <c r="S31" s="72">
        <f>IF(JN_stat!N31=0,0,12*1.358*1/JN_stat!Z31*JN_rozp!$E31)</f>
        <v>0</v>
      </c>
      <c r="T31" s="72">
        <f>IF(JN_stat!O31=0,0,12*1.358*1/JN_stat!AA31*JN_rozp!$E31)</f>
        <v>0</v>
      </c>
      <c r="U31" s="72">
        <f>IF(JN_stat!P31=0,0,12*1.358*1/JN_stat!AB31*JN_rozp!$E31)</f>
        <v>0</v>
      </c>
      <c r="V31" s="37">
        <f>ROUND((M31*JN_stat!H31+P31*JN_stat!K31+S31*JN_stat!N31)/1.358,0)</f>
        <v>0</v>
      </c>
      <c r="W31" s="37">
        <f>ROUND((N31*JN_stat!I31+Q31*JN_stat!L31+T31*JN_stat!O31)/1.358,0)</f>
        <v>2301636</v>
      </c>
      <c r="X31" s="37">
        <f>ROUND((O31*JN_stat!J31+R31*JN_stat!M31+U31*JN_stat!P31)/1.358,0)</f>
        <v>0</v>
      </c>
      <c r="Y31" s="37">
        <f t="shared" si="3"/>
        <v>2301636</v>
      </c>
      <c r="Z31" s="74">
        <f>IF(JN_stat!T31=0,0,JN_stat!H31/JN_stat!T31)+IF(JN_stat!W31=0,0,JN_stat!K31/JN_stat!W31)+IF(JN_stat!Z31=0,0,JN_stat!N31/JN_stat!Z31)</f>
        <v>0</v>
      </c>
      <c r="AA31" s="74">
        <f>IF(JN_stat!U31=0,0,JN_stat!I31/JN_stat!U31)+IF(JN_stat!X31=0,0,JN_stat!L31/JN_stat!X31)+IF(JN_stat!AA31=0,0,JN_stat!O31/JN_stat!AA31)</f>
        <v>7.2487897519179239</v>
      </c>
      <c r="AB31" s="74">
        <f>IF(JN_stat!V31=0,0,JN_stat!J31/JN_stat!V31)+IF(JN_stat!Y31=0,0,JN_stat!M31/JN_stat!Y31)+IF(JN_stat!AB31=0,0,JN_stat!P31/JN_stat!AB31)</f>
        <v>0</v>
      </c>
      <c r="AC31" s="135">
        <f t="shared" si="4"/>
        <v>7.2487897519179239</v>
      </c>
      <c r="AD31" s="73"/>
    </row>
    <row r="32" spans="1:30" ht="20.100000000000001" customHeight="1" x14ac:dyDescent="0.2">
      <c r="A32" s="433">
        <v>24</v>
      </c>
      <c r="B32" s="433">
        <v>600078388</v>
      </c>
      <c r="C32" s="531">
        <f>JN_stat!C32</f>
        <v>3414</v>
      </c>
      <c r="D32" s="316" t="str">
        <f>JN_stat!D32</f>
        <v>ZŠ Jablonec n. N., Na Šumavě 43</v>
      </c>
      <c r="E32" s="33">
        <f>JN_stat!E32</f>
        <v>3141</v>
      </c>
      <c r="F32" s="472" t="str">
        <f>JN_stat!F32</f>
        <v>ZŠ Jablonec n. N., Na Šumavě 43</v>
      </c>
      <c r="G32" s="158">
        <f>ROUND(JN_rozp!R32,0)</f>
        <v>3410421</v>
      </c>
      <c r="H32" s="37">
        <f t="shared" si="0"/>
        <v>2487780</v>
      </c>
      <c r="I32" s="29">
        <f t="shared" si="2"/>
        <v>840869</v>
      </c>
      <c r="J32" s="37">
        <f t="shared" si="1"/>
        <v>49756</v>
      </c>
      <c r="K32" s="37">
        <f>JN_stat!H32*JN_stat!AC32+JN_stat!I32*JN_stat!AD32+JN_stat!J32*JN_stat!AE32+JN_stat!K32*JN_stat!AF32+JN_stat!L32*JN_stat!AG32+JN_stat!M32*JN_stat!AH32+JN_stat!N32*JN_stat!AI32+JN_stat!O32*JN_stat!AJ32+JN_stat!P32*JN_stat!AK32</f>
        <v>32016</v>
      </c>
      <c r="L32" s="47">
        <f>ROUND(Y32/JN_rozp!E32/12,2)</f>
        <v>7.84</v>
      </c>
      <c r="M32" s="134">
        <f>IF(JN_stat!H32=0,0,12*1.358*1/JN_stat!T32*JN_rozp!$E32)</f>
        <v>0</v>
      </c>
      <c r="N32" s="72">
        <f>IF(JN_stat!I32=0,0,12*1.358*1/JN_stat!U32*JN_rozp!$E32)</f>
        <v>6120.2995106459448</v>
      </c>
      <c r="O32" s="72">
        <f>IF(JN_stat!J32=0,0,12*1.358*1/JN_stat!V32*JN_rozp!$E32)</f>
        <v>0</v>
      </c>
      <c r="P32" s="72">
        <f>IF(JN_stat!K32=0,0,12*1.358*1/JN_stat!W32*JN_rozp!$E32)</f>
        <v>0</v>
      </c>
      <c r="Q32" s="72">
        <f>IF(JN_stat!L32=0,0,12*1.358*1/JN_stat!X32*JN_rozp!$E32)</f>
        <v>0</v>
      </c>
      <c r="R32" s="72">
        <f>IF(JN_stat!M32=0,0,12*1.358*1/JN_stat!Y32*JN_rozp!$E32)</f>
        <v>0</v>
      </c>
      <c r="S32" s="72">
        <f>IF(JN_stat!N32=0,0,12*1.358*1/JN_stat!Z32*JN_rozp!$E32)</f>
        <v>0</v>
      </c>
      <c r="T32" s="72">
        <f>IF(JN_stat!O32=0,0,12*1.358*1/JN_stat!AA32*JN_rozp!$E32)</f>
        <v>0</v>
      </c>
      <c r="U32" s="72">
        <f>IF(JN_stat!P32=0,0,12*1.358*1/JN_stat!AB32*JN_rozp!$E32)</f>
        <v>0</v>
      </c>
      <c r="V32" s="37">
        <f>ROUND((M32*JN_stat!H32+P32*JN_stat!K32+S32*JN_stat!N32)/1.358,0)</f>
        <v>0</v>
      </c>
      <c r="W32" s="37">
        <f>ROUND((N32*JN_stat!I32+Q32*JN_stat!L32+T32*JN_stat!O32)/1.358,0)</f>
        <v>2487780</v>
      </c>
      <c r="X32" s="37">
        <f>ROUND((O32*JN_stat!J32+R32*JN_stat!M32+U32*JN_stat!P32)/1.358,0)</f>
        <v>0</v>
      </c>
      <c r="Y32" s="37">
        <f t="shared" si="3"/>
        <v>2487780</v>
      </c>
      <c r="Z32" s="74">
        <f>IF(JN_stat!T32=0,0,JN_stat!H32/JN_stat!T32)+IF(JN_stat!W32=0,0,JN_stat!K32/JN_stat!W32)+IF(JN_stat!Z32=0,0,JN_stat!N32/JN_stat!Z32)</f>
        <v>0</v>
      </c>
      <c r="AA32" s="74">
        <f>IF(JN_stat!U32=0,0,JN_stat!I32/JN_stat!U32)+IF(JN_stat!X32=0,0,JN_stat!L32/JN_stat!X32)+IF(JN_stat!AA32=0,0,JN_stat!O32/JN_stat!AA32)</f>
        <v>7.8350342220428164</v>
      </c>
      <c r="AB32" s="74">
        <f>IF(JN_stat!V32=0,0,JN_stat!J32/JN_stat!V32)+IF(JN_stat!Y32=0,0,JN_stat!M32/JN_stat!Y32)+IF(JN_stat!AB32=0,0,JN_stat!P32/JN_stat!AB32)</f>
        <v>0</v>
      </c>
      <c r="AC32" s="135">
        <f t="shared" si="4"/>
        <v>7.8350342220428164</v>
      </c>
      <c r="AD32" s="73"/>
    </row>
    <row r="33" spans="1:30" ht="20.100000000000001" customHeight="1" x14ac:dyDescent="0.2">
      <c r="A33" s="433">
        <v>25</v>
      </c>
      <c r="B33" s="433">
        <v>600078400</v>
      </c>
      <c r="C33" s="531">
        <f>JN_stat!C33</f>
        <v>3411</v>
      </c>
      <c r="D33" s="316" t="str">
        <f>JN_stat!D33</f>
        <v>ZŠ Jablonec n. N., Pasířská 72</v>
      </c>
      <c r="E33" s="33">
        <f>JN_stat!E33</f>
        <v>3141</v>
      </c>
      <c r="F33" s="472" t="str">
        <f>JN_stat!F33</f>
        <v>ZŠ Jablonec n. N., Pasířská 72</v>
      </c>
      <c r="G33" s="158">
        <f>ROUND(JN_rozp!R33,0)</f>
        <v>3656720</v>
      </c>
      <c r="H33" s="37">
        <f t="shared" si="0"/>
        <v>2669191</v>
      </c>
      <c r="I33" s="29">
        <f t="shared" si="2"/>
        <v>902187</v>
      </c>
      <c r="J33" s="37">
        <f t="shared" si="1"/>
        <v>53384</v>
      </c>
      <c r="K33" s="37">
        <f>JN_stat!H33*JN_stat!AC33+JN_stat!I33*JN_stat!AD33+JN_stat!J33*JN_stat!AE33+JN_stat!K33*JN_stat!AF33+JN_stat!L33*JN_stat!AG33+JN_stat!M33*JN_stat!AH33+JN_stat!N33*JN_stat!AI33+JN_stat!O33*JN_stat!AJ33+JN_stat!P33*JN_stat!AK33</f>
        <v>31958</v>
      </c>
      <c r="L33" s="47">
        <f>ROUND(Y33/JN_rozp!E33/12,2)</f>
        <v>8.41</v>
      </c>
      <c r="M33" s="134">
        <f>IF(JN_stat!H33=0,0,12*1.358*1/JN_stat!T33*JN_rozp!$E33)</f>
        <v>17493.065123094675</v>
      </c>
      <c r="N33" s="72">
        <f>IF(JN_stat!I33=0,0,12*1.358*1/JN_stat!U33*JN_rozp!$E33)</f>
        <v>6167.420720715656</v>
      </c>
      <c r="O33" s="72">
        <f>IF(JN_stat!J33=0,0,12*1.358*1/JN_stat!V33*JN_rozp!$E33)</f>
        <v>0</v>
      </c>
      <c r="P33" s="72">
        <f>IF(JN_stat!K33=0,0,12*1.358*1/JN_stat!W33*JN_rozp!$E33)</f>
        <v>0</v>
      </c>
      <c r="Q33" s="72">
        <f>IF(JN_stat!L33=0,0,12*1.358*1/JN_stat!X33*JN_rozp!$E33)</f>
        <v>0</v>
      </c>
      <c r="R33" s="72">
        <f>IF(JN_stat!M33=0,0,12*1.358*1/JN_stat!Y33*JN_rozp!$E33)</f>
        <v>0</v>
      </c>
      <c r="S33" s="72">
        <f>IF(JN_stat!N33=0,0,12*1.358*1/JN_stat!Z33*JN_rozp!$E33)</f>
        <v>0</v>
      </c>
      <c r="T33" s="72">
        <f>IF(JN_stat!O33=0,0,12*1.358*1/JN_stat!AA33*JN_rozp!$E33)</f>
        <v>0</v>
      </c>
      <c r="U33" s="72">
        <f>IF(JN_stat!P33=0,0,12*1.358*1/JN_stat!AB33*JN_rozp!$E33)</f>
        <v>0</v>
      </c>
      <c r="V33" s="37">
        <f>ROUND((M33*JN_stat!H33+P33*JN_stat!K33+S33*JN_stat!N33)/1.358,0)</f>
        <v>257630</v>
      </c>
      <c r="W33" s="37">
        <f>ROUND((N33*JN_stat!I33+Q33*JN_stat!L33+T33*JN_stat!O33)/1.358,0)</f>
        <v>2411561</v>
      </c>
      <c r="X33" s="37">
        <f>ROUND((O33*JN_stat!J33+R33*JN_stat!M33+U33*JN_stat!P33)/1.358,0)</f>
        <v>0</v>
      </c>
      <c r="Y33" s="37">
        <f t="shared" si="3"/>
        <v>2669191</v>
      </c>
      <c r="Z33" s="74">
        <f>IF(JN_stat!T33=0,0,JN_stat!H33/JN_stat!T33)+IF(JN_stat!W33=0,0,JN_stat!K33/JN_stat!W33)+IF(JN_stat!Z33=0,0,JN_stat!N33/JN_stat!Z33)</f>
        <v>0.81138140930459746</v>
      </c>
      <c r="AA33" s="74">
        <f>IF(JN_stat!U33=0,0,JN_stat!I33/JN_stat!U33)+IF(JN_stat!X33=0,0,JN_stat!L33/JN_stat!X33)+IF(JN_stat!AA33=0,0,JN_stat!O33/JN_stat!AA33)</f>
        <v>7.5949906016380577</v>
      </c>
      <c r="AB33" s="74">
        <f>IF(JN_stat!V33=0,0,JN_stat!J33/JN_stat!V33)+IF(JN_stat!Y33=0,0,JN_stat!M33/JN_stat!Y33)+IF(JN_stat!AB33=0,0,JN_stat!P33/JN_stat!AB33)</f>
        <v>0</v>
      </c>
      <c r="AC33" s="135">
        <f t="shared" si="4"/>
        <v>8.4063720109426558</v>
      </c>
      <c r="AD33" s="73"/>
    </row>
    <row r="34" spans="1:30" ht="20.100000000000001" customHeight="1" x14ac:dyDescent="0.2">
      <c r="A34" s="433">
        <v>26</v>
      </c>
      <c r="B34" s="433">
        <v>600078566</v>
      </c>
      <c r="C34" s="531">
        <f>JN_stat!C34</f>
        <v>3408</v>
      </c>
      <c r="D34" s="316" t="str">
        <f>JN_stat!D34</f>
        <v>ZŠ Jablonec n. N., Pivovarská 15</v>
      </c>
      <c r="E34" s="33">
        <f>JN_stat!E34</f>
        <v>3141</v>
      </c>
      <c r="F34" s="260" t="str">
        <f>JN_stat!F34</f>
        <v>ZŠ Jablonec n. N., Pivovarská 12</v>
      </c>
      <c r="G34" s="158">
        <f>ROUND(JN_rozp!R34,0)</f>
        <v>1686198</v>
      </c>
      <c r="H34" s="37">
        <f t="shared" si="0"/>
        <v>1231897</v>
      </c>
      <c r="I34" s="29">
        <f t="shared" si="2"/>
        <v>416381</v>
      </c>
      <c r="J34" s="37">
        <f t="shared" si="1"/>
        <v>24638</v>
      </c>
      <c r="K34" s="37">
        <f>JN_stat!H34*JN_stat!AC34+JN_stat!I34*JN_stat!AD34+JN_stat!J34*JN_stat!AE34+JN_stat!K34*JN_stat!AF34+JN_stat!L34*JN_stat!AG34+JN_stat!M34*JN_stat!AH34+JN_stat!N34*JN_stat!AI34+JN_stat!O34*JN_stat!AJ34+JN_stat!P34*JN_stat!AK34</f>
        <v>13282</v>
      </c>
      <c r="L34" s="47">
        <f>ROUND(Y34/JN_rozp!E34/12,2)</f>
        <v>3.88</v>
      </c>
      <c r="M34" s="134">
        <f>IF(JN_stat!H34=0,0,12*1.358*1/JN_stat!T34*JN_rozp!$E34)</f>
        <v>0</v>
      </c>
      <c r="N34" s="72">
        <f>IF(JN_stat!I34=0,0,12*1.358*1/JN_stat!U34*JN_rozp!$E34)</f>
        <v>7305.3107537912529</v>
      </c>
      <c r="O34" s="72">
        <f>IF(JN_stat!J34=0,0,12*1.358*1/JN_stat!V34*JN_rozp!$E34)</f>
        <v>0</v>
      </c>
      <c r="P34" s="72">
        <f>IF(JN_stat!K34=0,0,12*1.358*1/JN_stat!W34*JN_rozp!$E34)</f>
        <v>0</v>
      </c>
      <c r="Q34" s="72">
        <f>IF(JN_stat!L34=0,0,12*1.358*1/JN_stat!X34*JN_rozp!$E34)</f>
        <v>0</v>
      </c>
      <c r="R34" s="72">
        <f>IF(JN_stat!M34=0,0,12*1.358*1/JN_stat!Y34*JN_rozp!$E34)</f>
        <v>0</v>
      </c>
      <c r="S34" s="72">
        <f>IF(JN_stat!N34=0,0,12*1.358*1/JN_stat!Z34*JN_rozp!$E34)</f>
        <v>0</v>
      </c>
      <c r="T34" s="72">
        <f>IF(JN_stat!O34=0,0,12*1.358*1/JN_stat!AA34*JN_rozp!$E34)</f>
        <v>0</v>
      </c>
      <c r="U34" s="72">
        <f>IF(JN_stat!P34=0,0,12*1.358*1/JN_stat!AB34*JN_rozp!$E34)</f>
        <v>0</v>
      </c>
      <c r="V34" s="37">
        <f>ROUND((M34*JN_stat!H34+P34*JN_stat!K34+S34*JN_stat!N34)/1.358,0)</f>
        <v>0</v>
      </c>
      <c r="W34" s="37">
        <f>ROUND((N34*JN_stat!I34+Q34*JN_stat!L34+T34*JN_stat!O34)/1.358,0)</f>
        <v>1231897</v>
      </c>
      <c r="X34" s="37">
        <f>ROUND((O34*JN_stat!J34+R34*JN_stat!M34+U34*JN_stat!P34)/1.358,0)</f>
        <v>0</v>
      </c>
      <c r="Y34" s="37">
        <f t="shared" si="3"/>
        <v>1231897</v>
      </c>
      <c r="Z34" s="74">
        <f>IF(JN_stat!T34=0,0,JN_stat!H34/JN_stat!T34)+IF(JN_stat!W34=0,0,JN_stat!K34/JN_stat!W34)+IF(JN_stat!Z34=0,0,JN_stat!N34/JN_stat!Z34)</f>
        <v>0</v>
      </c>
      <c r="AA34" s="74">
        <f>IF(JN_stat!U34=0,0,JN_stat!I34/JN_stat!U34)+IF(JN_stat!X34=0,0,JN_stat!L34/JN_stat!X34)+IF(JN_stat!AA34=0,0,JN_stat!O34/JN_stat!AA34)</f>
        <v>3.8797462426454996</v>
      </c>
      <c r="AB34" s="74">
        <f>IF(JN_stat!V34=0,0,JN_stat!J34/JN_stat!V34)+IF(JN_stat!Y34=0,0,JN_stat!M34/JN_stat!Y34)+IF(JN_stat!AB34=0,0,JN_stat!P34/JN_stat!AB34)</f>
        <v>0</v>
      </c>
      <c r="AC34" s="135">
        <f t="shared" si="4"/>
        <v>3.8797462426454996</v>
      </c>
      <c r="AD34" s="73"/>
    </row>
    <row r="35" spans="1:30" ht="20.100000000000001" customHeight="1" x14ac:dyDescent="0.2">
      <c r="A35" s="433">
        <v>27</v>
      </c>
      <c r="B35" s="433">
        <v>600078353</v>
      </c>
      <c r="C35" s="531">
        <f>JN_stat!C35</f>
        <v>3417</v>
      </c>
      <c r="D35" s="316" t="str">
        <f>JN_stat!D35</f>
        <v>ZŠ Jablonec n. N., Pod Vodárnou 10</v>
      </c>
      <c r="E35" s="33">
        <f>JN_stat!E35</f>
        <v>3141</v>
      </c>
      <c r="F35" s="472" t="str">
        <f>JN_stat!F35</f>
        <v>ZŠ Jablonec n. N., Pod Vodárnou 10</v>
      </c>
      <c r="G35" s="158">
        <f>ROUND(JN_rozp!R35,0)</f>
        <v>1544618</v>
      </c>
      <c r="H35" s="37">
        <f t="shared" si="0"/>
        <v>1128666</v>
      </c>
      <c r="I35" s="29">
        <f t="shared" si="2"/>
        <v>381489</v>
      </c>
      <c r="J35" s="37">
        <f t="shared" si="1"/>
        <v>22573</v>
      </c>
      <c r="K35" s="37">
        <f>JN_stat!H35*JN_stat!AC35+JN_stat!I35*JN_stat!AD35+JN_stat!J35*JN_stat!AE35+JN_stat!K35*JN_stat!AF35+JN_stat!L35*JN_stat!AG35+JN_stat!M35*JN_stat!AH35+JN_stat!N35*JN_stat!AI35+JN_stat!O35*JN_stat!AJ35+JN_stat!P35*JN_stat!AK35</f>
        <v>11890</v>
      </c>
      <c r="L35" s="47">
        <f>ROUND(Y35/JN_rozp!E35/12,2)</f>
        <v>3.55</v>
      </c>
      <c r="M35" s="134">
        <f>IF(JN_stat!H35=0,0,12*1.358*1/JN_stat!T35*JN_rozp!$E35)</f>
        <v>0</v>
      </c>
      <c r="N35" s="72">
        <f>IF(JN_stat!I35=0,0,12*1.358*1/JN_stat!U35*JN_rozp!$E35)</f>
        <v>7476.7205492265966</v>
      </c>
      <c r="O35" s="72">
        <f>IF(JN_stat!J35=0,0,12*1.358*1/JN_stat!V35*JN_rozp!$E35)</f>
        <v>0</v>
      </c>
      <c r="P35" s="72">
        <f>IF(JN_stat!K35=0,0,12*1.358*1/JN_stat!W35*JN_rozp!$E35)</f>
        <v>0</v>
      </c>
      <c r="Q35" s="72">
        <f>IF(JN_stat!L35=0,0,12*1.358*1/JN_stat!X35*JN_rozp!$E35)</f>
        <v>0</v>
      </c>
      <c r="R35" s="72">
        <f>IF(JN_stat!M35=0,0,12*1.358*1/JN_stat!Y35*JN_rozp!$E35)</f>
        <v>0</v>
      </c>
      <c r="S35" s="72">
        <f>IF(JN_stat!N35=0,0,12*1.358*1/JN_stat!Z35*JN_rozp!$E35)</f>
        <v>0</v>
      </c>
      <c r="T35" s="72">
        <f>IF(JN_stat!O35=0,0,12*1.358*1/JN_stat!AA35*JN_rozp!$E35)</f>
        <v>0</v>
      </c>
      <c r="U35" s="72">
        <f>IF(JN_stat!P35=0,0,12*1.358*1/JN_stat!AB35*JN_rozp!$E35)</f>
        <v>0</v>
      </c>
      <c r="V35" s="37">
        <f>ROUND((M35*JN_stat!H35+P35*JN_stat!K35+S35*JN_stat!N35)/1.358,0)</f>
        <v>0</v>
      </c>
      <c r="W35" s="37">
        <f>ROUND((N35*JN_stat!I35+Q35*JN_stat!L35+T35*JN_stat!O35)/1.358,0)</f>
        <v>1128665</v>
      </c>
      <c r="X35" s="37">
        <f>ROUND((O35*JN_stat!J35+R35*JN_stat!M35+U35*JN_stat!P35)/1.358,0)</f>
        <v>0</v>
      </c>
      <c r="Y35" s="37">
        <f t="shared" si="3"/>
        <v>1128665</v>
      </c>
      <c r="Z35" s="74">
        <f>IF(JN_stat!T35=0,0,JN_stat!H35/JN_stat!T35)+IF(JN_stat!W35=0,0,JN_stat!K35/JN_stat!W35)+IF(JN_stat!Z35=0,0,JN_stat!N35/JN_stat!Z35)</f>
        <v>0</v>
      </c>
      <c r="AA35" s="74">
        <f>IF(JN_stat!U35=0,0,JN_stat!I35/JN_stat!U35)+IF(JN_stat!X35=0,0,JN_stat!L35/JN_stat!X35)+IF(JN_stat!AA35=0,0,JN_stat!O35/JN_stat!AA35)</f>
        <v>3.5546279704887316</v>
      </c>
      <c r="AB35" s="74">
        <f>IF(JN_stat!V35=0,0,JN_stat!J35/JN_stat!V35)+IF(JN_stat!Y35=0,0,JN_stat!M35/JN_stat!Y35)+IF(JN_stat!AB35=0,0,JN_stat!P35/JN_stat!AB35)</f>
        <v>0</v>
      </c>
      <c r="AC35" s="135">
        <f t="shared" si="4"/>
        <v>3.5546279704887316</v>
      </c>
      <c r="AD35" s="73"/>
    </row>
    <row r="36" spans="1:30" ht="20.100000000000001" customHeight="1" x14ac:dyDescent="0.2">
      <c r="A36" s="433">
        <v>28</v>
      </c>
      <c r="B36" s="433">
        <v>650038550</v>
      </c>
      <c r="C36" s="531">
        <f>JN_stat!C36</f>
        <v>3410</v>
      </c>
      <c r="D36" s="316" t="str">
        <f>JN_stat!D36</f>
        <v>ZŠ Jablonec n. N., Rychnovská 216</v>
      </c>
      <c r="E36" s="33">
        <f>JN_stat!E36</f>
        <v>3141</v>
      </c>
      <c r="F36" s="472" t="str">
        <f>JN_stat!F36</f>
        <v>ZŠ Jablonec n. N., Rychnovská 216</v>
      </c>
      <c r="G36" s="158">
        <f>ROUND(JN_rozp!R36,0)</f>
        <v>1802182</v>
      </c>
      <c r="H36" s="37">
        <f t="shared" si="0"/>
        <v>1316451</v>
      </c>
      <c r="I36" s="29">
        <f t="shared" si="2"/>
        <v>444960</v>
      </c>
      <c r="J36" s="37">
        <f t="shared" si="1"/>
        <v>26329</v>
      </c>
      <c r="K36" s="37">
        <f>JN_stat!H36*JN_stat!AC36+JN_stat!I36*JN_stat!AD36+JN_stat!J36*JN_stat!AE36+JN_stat!K36*JN_stat!AF36+JN_stat!L36*JN_stat!AG36+JN_stat!M36*JN_stat!AH36+JN_stat!N36*JN_stat!AI36+JN_stat!O36*JN_stat!AJ36+JN_stat!P36*JN_stat!AK36</f>
        <v>14442</v>
      </c>
      <c r="L36" s="47">
        <f>ROUND(Y36/JN_rozp!E36/12,2)</f>
        <v>4.1500000000000004</v>
      </c>
      <c r="M36" s="134">
        <f>IF(JN_stat!H36=0,0,12*1.358*1/JN_stat!T36*JN_rozp!$E36)</f>
        <v>0</v>
      </c>
      <c r="N36" s="72">
        <f>IF(JN_stat!I36=0,0,12*1.358*1/JN_stat!U36*JN_rozp!$E36)</f>
        <v>7179.6777921684688</v>
      </c>
      <c r="O36" s="72">
        <f>IF(JN_stat!J36=0,0,12*1.358*1/JN_stat!V36*JN_rozp!$E36)</f>
        <v>0</v>
      </c>
      <c r="P36" s="72">
        <f>IF(JN_stat!K36=0,0,12*1.358*1/JN_stat!W36*JN_rozp!$E36)</f>
        <v>0</v>
      </c>
      <c r="Q36" s="72">
        <f>IF(JN_stat!L36=0,0,12*1.358*1/JN_stat!X36*JN_rozp!$E36)</f>
        <v>0</v>
      </c>
      <c r="R36" s="72">
        <f>IF(JN_stat!M36=0,0,12*1.358*1/JN_stat!Y36*JN_rozp!$E36)</f>
        <v>0</v>
      </c>
      <c r="S36" s="72">
        <f>IF(JN_stat!N36=0,0,12*1.358*1/JN_stat!Z36*JN_rozp!$E36)</f>
        <v>0</v>
      </c>
      <c r="T36" s="72">
        <f>IF(JN_stat!O36=0,0,12*1.358*1/JN_stat!AA36*JN_rozp!$E36)</f>
        <v>0</v>
      </c>
      <c r="U36" s="72">
        <f>IF(JN_stat!P36=0,0,12*1.358*1/JN_stat!AB36*JN_rozp!$E36)</f>
        <v>0</v>
      </c>
      <c r="V36" s="37">
        <f>ROUND((M36*JN_stat!H36+P36*JN_stat!K36+S36*JN_stat!N36)/1.358,0)</f>
        <v>0</v>
      </c>
      <c r="W36" s="37">
        <f>ROUND((N36*JN_stat!I36+Q36*JN_stat!L36+T36*JN_stat!O36)/1.358,0)</f>
        <v>1316450</v>
      </c>
      <c r="X36" s="37">
        <f>ROUND((O36*JN_stat!J36+R36*JN_stat!M36+U36*JN_stat!P36)/1.358,0)</f>
        <v>0</v>
      </c>
      <c r="Y36" s="37">
        <f t="shared" si="3"/>
        <v>1316450</v>
      </c>
      <c r="Z36" s="74">
        <f>IF(JN_stat!T36=0,0,JN_stat!H36/JN_stat!T36)+IF(JN_stat!W36=0,0,JN_stat!K36/JN_stat!W36)+IF(JN_stat!Z36=0,0,JN_stat!N36/JN_stat!Z36)</f>
        <v>0</v>
      </c>
      <c r="AA36" s="74">
        <f>IF(JN_stat!U36=0,0,JN_stat!I36/JN_stat!U36)+IF(JN_stat!X36=0,0,JN_stat!L36/JN_stat!X36)+IF(JN_stat!AA36=0,0,JN_stat!O36/JN_stat!AA36)</f>
        <v>4.1460395992588284</v>
      </c>
      <c r="AB36" s="74">
        <f>IF(JN_stat!V36=0,0,JN_stat!J36/JN_stat!V36)+IF(JN_stat!Y36=0,0,JN_stat!M36/JN_stat!Y36)+IF(JN_stat!AB36=0,0,JN_stat!P36/JN_stat!AB36)</f>
        <v>0</v>
      </c>
      <c r="AC36" s="135">
        <f t="shared" si="4"/>
        <v>4.1460395992588284</v>
      </c>
      <c r="AD36" s="73"/>
    </row>
    <row r="37" spans="1:30" ht="20.100000000000001" customHeight="1" x14ac:dyDescent="0.2">
      <c r="A37" s="433">
        <v>28</v>
      </c>
      <c r="B37" s="433">
        <v>650038550</v>
      </c>
      <c r="C37" s="531">
        <f>JN_stat!C37</f>
        <v>3410</v>
      </c>
      <c r="D37" s="316" t="str">
        <f>JN_stat!D37</f>
        <v>ZŠ Jablonec n. N., Rychnovská 216</v>
      </c>
      <c r="E37" s="33">
        <f>JN_stat!E37</f>
        <v>3141</v>
      </c>
      <c r="F37" s="260" t="str">
        <f>JN_stat!F37</f>
        <v xml:space="preserve">ZŠ Jablonec n.N., Janáčkova 42 </v>
      </c>
      <c r="G37" s="158">
        <f>ROUND(JN_rozp!R37,0)</f>
        <v>909926</v>
      </c>
      <c r="H37" s="37">
        <f t="shared" si="0"/>
        <v>665607</v>
      </c>
      <c r="I37" s="29">
        <f t="shared" si="2"/>
        <v>224975</v>
      </c>
      <c r="J37" s="37">
        <f t="shared" si="1"/>
        <v>13312</v>
      </c>
      <c r="K37" s="37">
        <f>JN_stat!H37*JN_stat!AC37+JN_stat!I37*JN_stat!AD37+JN_stat!J37*JN_stat!AE37+JN_stat!K37*JN_stat!AF37+JN_stat!L37*JN_stat!AG37+JN_stat!M37*JN_stat!AH37+JN_stat!N37*JN_stat!AI37+JN_stat!O37*JN_stat!AJ37+JN_stat!P37*JN_stat!AK37</f>
        <v>6032</v>
      </c>
      <c r="L37" s="47">
        <f>ROUND(Y37/JN_rozp!E37/12,2)</f>
        <v>2.1</v>
      </c>
      <c r="M37" s="134">
        <f>IF(JN_stat!H37=0,0,12*1.358*1/JN_stat!T37*JN_rozp!$E37)</f>
        <v>0</v>
      </c>
      <c r="N37" s="72">
        <f>IF(JN_stat!I37=0,0,12*1.358*1/JN_stat!U37*JN_rozp!$E37)</f>
        <v>8691.287462436112</v>
      </c>
      <c r="O37" s="72">
        <f>IF(JN_stat!J37=0,0,12*1.358*1/JN_stat!V37*JN_rozp!$E37)</f>
        <v>0</v>
      </c>
      <c r="P37" s="72">
        <f>IF(JN_stat!K37=0,0,12*1.358*1/JN_stat!W37*JN_rozp!$E37)</f>
        <v>0</v>
      </c>
      <c r="Q37" s="72">
        <f>IF(JN_stat!L37=0,0,12*1.358*1/JN_stat!X37*JN_rozp!$E37)</f>
        <v>0</v>
      </c>
      <c r="R37" s="72">
        <f>IF(JN_stat!M37=0,0,12*1.358*1/JN_stat!Y37*JN_rozp!$E37)</f>
        <v>0</v>
      </c>
      <c r="S37" s="72">
        <f>IF(JN_stat!N37=0,0,12*1.358*1/JN_stat!Z37*JN_rozp!$E37)</f>
        <v>0</v>
      </c>
      <c r="T37" s="72">
        <f>IF(JN_stat!O37=0,0,12*1.358*1/JN_stat!AA37*JN_rozp!$E37)</f>
        <v>0</v>
      </c>
      <c r="U37" s="72">
        <f>IF(JN_stat!P37=0,0,12*1.358*1/JN_stat!AB37*JN_rozp!$E37)</f>
        <v>0</v>
      </c>
      <c r="V37" s="37">
        <f>ROUND((M37*JN_stat!H37+P37*JN_stat!K37+S37*JN_stat!N37)/1.358,0)</f>
        <v>0</v>
      </c>
      <c r="W37" s="37">
        <f>ROUND((N37*JN_stat!I37+Q37*JN_stat!L37+T37*JN_stat!O37)/1.358,0)</f>
        <v>665607</v>
      </c>
      <c r="X37" s="37">
        <f>ROUND((O37*JN_stat!J37+R37*JN_stat!M37+U37*JN_stat!P37)/1.358,0)</f>
        <v>0</v>
      </c>
      <c r="Y37" s="37">
        <f t="shared" si="3"/>
        <v>665607</v>
      </c>
      <c r="Z37" s="74">
        <f>IF(JN_stat!T37=0,0,JN_stat!H37/JN_stat!T37)+IF(JN_stat!W37=0,0,JN_stat!K37/JN_stat!W37)+IF(JN_stat!Z37=0,0,JN_stat!N37/JN_stat!Z37)</f>
        <v>0</v>
      </c>
      <c r="AA37" s="74">
        <f>IF(JN_stat!U37=0,0,JN_stat!I37/JN_stat!U37)+IF(JN_stat!X37=0,0,JN_stat!L37/JN_stat!X37)+IF(JN_stat!AA37=0,0,JN_stat!O37/JN_stat!AA37)</f>
        <v>2.0962670009894331</v>
      </c>
      <c r="AB37" s="74">
        <f>IF(JN_stat!V37=0,0,JN_stat!J37/JN_stat!V37)+IF(JN_stat!Y37=0,0,JN_stat!M37/JN_stat!Y37)+IF(JN_stat!AB37=0,0,JN_stat!P37/JN_stat!AB37)</f>
        <v>0</v>
      </c>
      <c r="AC37" s="135">
        <f t="shared" si="4"/>
        <v>2.0962670009894331</v>
      </c>
      <c r="AD37" s="73"/>
    </row>
    <row r="38" spans="1:30" ht="20.100000000000001" customHeight="1" x14ac:dyDescent="0.2">
      <c r="A38" s="433">
        <v>30</v>
      </c>
      <c r="B38" s="433">
        <v>600078434</v>
      </c>
      <c r="C38" s="531">
        <f>JN_stat!C38</f>
        <v>3419</v>
      </c>
      <c r="D38" s="316" t="str">
        <f>JN_stat!D38</f>
        <v>ZŠ a MŠ Janov n. N. 374</v>
      </c>
      <c r="E38" s="33">
        <f>JN_stat!E38</f>
        <v>3141</v>
      </c>
      <c r="F38" s="260" t="str">
        <f>JN_stat!F38</f>
        <v>MŠ Janov n. N., Hraničná 245</v>
      </c>
      <c r="G38" s="158">
        <f>ROUND(JN_rozp!R38,0)</f>
        <v>1916732</v>
      </c>
      <c r="H38" s="37">
        <f t="shared" si="0"/>
        <v>1402639</v>
      </c>
      <c r="I38" s="29">
        <f t="shared" ref="I38:I47" si="7">ROUND(G38-H38-J38-K38,0)</f>
        <v>474092</v>
      </c>
      <c r="J38" s="37">
        <f t="shared" ref="J38:J47" si="8">ROUND(H38*0.02,0)</f>
        <v>28053</v>
      </c>
      <c r="K38" s="37">
        <f>JN_stat!H38*JN_stat!AC38+JN_stat!I38*JN_stat!AD38+JN_stat!J38*JN_stat!AE38+JN_stat!K38*JN_stat!AF38+JN_stat!L38*JN_stat!AG38+JN_stat!M38*JN_stat!AH38+JN_stat!N38*JN_stat!AI38+JN_stat!O38*JN_stat!AJ38+JN_stat!P38*JN_stat!AK38</f>
        <v>11948</v>
      </c>
      <c r="L38" s="47">
        <f>ROUND(Y38/JN_rozp!E38/12,2)</f>
        <v>4.42</v>
      </c>
      <c r="M38" s="134">
        <f>IF(JN_stat!H38=0,0,12*1.358*1/JN_stat!T38*JN_rozp!$E38)</f>
        <v>14156.840419433571</v>
      </c>
      <c r="N38" s="72">
        <f>IF(JN_stat!I38=0,0,12*1.358*1/JN_stat!U38*JN_rozp!$E38)</f>
        <v>7874.0780981100925</v>
      </c>
      <c r="O38" s="72">
        <f>IF(JN_stat!J38=0,0,12*1.358*1/JN_stat!V38*JN_rozp!$E38)</f>
        <v>0</v>
      </c>
      <c r="P38" s="72">
        <f>IF(JN_stat!K38=0,0,12*1.358*1/JN_stat!W38*JN_rozp!$E38)</f>
        <v>0</v>
      </c>
      <c r="Q38" s="72">
        <f>IF(JN_stat!L38=0,0,12*1.358*1/JN_stat!X38*JN_rozp!$E38)</f>
        <v>0</v>
      </c>
      <c r="R38" s="72">
        <f>IF(JN_stat!M38=0,0,12*1.358*1/JN_stat!Y38*JN_rozp!$E38)</f>
        <v>0</v>
      </c>
      <c r="S38" s="72">
        <f>IF(JN_stat!N38=0,0,12*1.358*1/JN_stat!Z38*JN_rozp!$E38)</f>
        <v>0</v>
      </c>
      <c r="T38" s="72">
        <f>IF(JN_stat!O38=0,0,12*1.358*1/JN_stat!AA38*JN_rozp!$E38)</f>
        <v>0</v>
      </c>
      <c r="U38" s="72">
        <f>IF(JN_stat!P38=0,0,12*1.358*1/JN_stat!AB38*JN_rozp!$E38)</f>
        <v>0</v>
      </c>
      <c r="V38" s="37">
        <f>ROUND((M38*JN_stat!H38+P38*JN_stat!K38+S38*JN_stat!N38)/1.358,0)</f>
        <v>469115</v>
      </c>
      <c r="W38" s="37">
        <f>ROUND((N38*JN_stat!I38+Q38*JN_stat!L38+T38*JN_stat!O38)/1.358,0)</f>
        <v>933525</v>
      </c>
      <c r="X38" s="37">
        <f>ROUND((O38*JN_stat!J38+R38*JN_stat!M38+U38*JN_stat!P38)/1.358,0)</f>
        <v>0</v>
      </c>
      <c r="Y38" s="37">
        <f>SUM(V38:X38)</f>
        <v>1402640</v>
      </c>
      <c r="Z38" s="74">
        <f>IF(JN_stat!T38=0,0,JN_stat!H38/JN_stat!T38)+IF(JN_stat!W38=0,0,JN_stat!K38/JN_stat!W38)+IF(JN_stat!Z38=0,0,JN_stat!N38/JN_stat!Z38)</f>
        <v>1.4774336780021944</v>
      </c>
      <c r="AA38" s="74">
        <f>IF(JN_stat!U38=0,0,JN_stat!I38/JN_stat!U38)+IF(JN_stat!X38=0,0,JN_stat!L38/JN_stat!X38)+IF(JN_stat!AA38=0,0,JN_stat!O38/JN_stat!AA38)</f>
        <v>2.9400501479334062</v>
      </c>
      <c r="AB38" s="74">
        <f>IF(JN_stat!V38=0,0,JN_stat!J38/JN_stat!V38)+IF(JN_stat!Y38=0,0,JN_stat!M38/JN_stat!Y38)+IF(JN_stat!AB38=0,0,JN_stat!P38/JN_stat!AB38)</f>
        <v>0</v>
      </c>
      <c r="AC38" s="135">
        <f>SUM(Z38:AB38)</f>
        <v>4.4174838259356006</v>
      </c>
      <c r="AD38" s="73"/>
    </row>
    <row r="39" spans="1:30" ht="20.100000000000001" customHeight="1" x14ac:dyDescent="0.2">
      <c r="A39" s="433">
        <v>31</v>
      </c>
      <c r="B39" s="433">
        <v>600078591</v>
      </c>
      <c r="C39" s="531">
        <f>JN_stat!C39</f>
        <v>3422</v>
      </c>
      <c r="D39" s="316" t="str">
        <f>JN_stat!D39</f>
        <v>ZŠ a MŠ Josefův Důl 208</v>
      </c>
      <c r="E39" s="33">
        <f>JN_stat!E39</f>
        <v>3141</v>
      </c>
      <c r="F39" s="472" t="str">
        <f>JN_stat!F39</f>
        <v>ZŠ Josefův Důl 208</v>
      </c>
      <c r="G39" s="158">
        <f>ROUND(JN_rozp!R39,0)</f>
        <v>645325</v>
      </c>
      <c r="H39" s="37">
        <f t="shared" si="0"/>
        <v>472384</v>
      </c>
      <c r="I39" s="29">
        <f t="shared" si="7"/>
        <v>159665</v>
      </c>
      <c r="J39" s="37">
        <f t="shared" si="8"/>
        <v>9448</v>
      </c>
      <c r="K39" s="37">
        <f>JN_stat!H39*JN_stat!AC39+JN_stat!I39*JN_stat!AD39+JN_stat!J39*JN_stat!AE39+JN_stat!K39*JN_stat!AF39+JN_stat!L39*JN_stat!AG39+JN_stat!M39*JN_stat!AH39+JN_stat!N39*JN_stat!AI39+JN_stat!O39*JN_stat!AJ39+JN_stat!P39*JN_stat!AK39</f>
        <v>3828</v>
      </c>
      <c r="L39" s="47">
        <f>ROUND(Y39/JN_rozp!E39/12,2)</f>
        <v>1.49</v>
      </c>
      <c r="M39" s="134">
        <f>IF(JN_stat!H39=0,0,12*1.358*1/JN_stat!T39*JN_rozp!$E39)</f>
        <v>0</v>
      </c>
      <c r="N39" s="72">
        <f>IF(JN_stat!I39=0,0,12*1.358*1/JN_stat!U39*JN_rozp!$E39)</f>
        <v>9719.6549931439458</v>
      </c>
      <c r="O39" s="72">
        <f>IF(JN_stat!J39=0,0,12*1.358*1/JN_stat!V39*JN_rozp!$E39)</f>
        <v>0</v>
      </c>
      <c r="P39" s="72">
        <f>IF(JN_stat!K39=0,0,12*1.358*1/JN_stat!W39*JN_rozp!$E39)</f>
        <v>0</v>
      </c>
      <c r="Q39" s="72">
        <f>IF(JN_stat!L39=0,0,12*1.358*1/JN_stat!X39*JN_rozp!$E39)</f>
        <v>0</v>
      </c>
      <c r="R39" s="72">
        <f>IF(JN_stat!M39=0,0,12*1.358*1/JN_stat!Y39*JN_rozp!$E39)</f>
        <v>0</v>
      </c>
      <c r="S39" s="72">
        <f>IF(JN_stat!N39=0,0,12*1.358*1/JN_stat!Z39*JN_rozp!$E39)</f>
        <v>0</v>
      </c>
      <c r="T39" s="72">
        <f>IF(JN_stat!O39=0,0,12*1.358*1/JN_stat!AA39*JN_rozp!$E39)</f>
        <v>0</v>
      </c>
      <c r="U39" s="72">
        <f>IF(JN_stat!P39=0,0,12*1.358*1/JN_stat!AB39*JN_rozp!$E39)</f>
        <v>0</v>
      </c>
      <c r="V39" s="37">
        <f>ROUND((M39*JN_stat!H39+P39*JN_stat!K39+S39*JN_stat!N39)/1.358,0)</f>
        <v>0</v>
      </c>
      <c r="W39" s="37">
        <f>ROUND((N39*JN_stat!I39+Q39*JN_stat!L39+T39*JN_stat!O39)/1.358,0)</f>
        <v>472384</v>
      </c>
      <c r="X39" s="37">
        <f>ROUND((O39*JN_stat!J39+R39*JN_stat!M39+U39*JN_stat!P39)/1.358,0)</f>
        <v>0</v>
      </c>
      <c r="Y39" s="37">
        <f t="shared" ref="Y39:Y40" si="9">SUM(V39:X39)</f>
        <v>472384</v>
      </c>
      <c r="Z39" s="74">
        <f>IF(JN_stat!T39=0,0,JN_stat!H39/JN_stat!T39)+IF(JN_stat!W39=0,0,JN_stat!K39/JN_stat!W39)+IF(JN_stat!Z39=0,0,JN_stat!N39/JN_stat!Z39)</f>
        <v>0</v>
      </c>
      <c r="AA39" s="74">
        <f>IF(JN_stat!U39=0,0,JN_stat!I39/JN_stat!U39)+IF(JN_stat!X39=0,0,JN_stat!L39/JN_stat!X39)+IF(JN_stat!AA39=0,0,JN_stat!O39/JN_stat!AA39)</f>
        <v>1.4877293444934165</v>
      </c>
      <c r="AB39" s="74">
        <f>IF(JN_stat!V39=0,0,JN_stat!J39/JN_stat!V39)+IF(JN_stat!Y39=0,0,JN_stat!M39/JN_stat!Y39)+IF(JN_stat!AB39=0,0,JN_stat!P39/JN_stat!AB39)</f>
        <v>0</v>
      </c>
      <c r="AC39" s="135">
        <f t="shared" ref="AC39:AC40" si="10">SUM(Z39:AB39)</f>
        <v>1.4877293444934165</v>
      </c>
      <c r="AD39" s="73"/>
    </row>
    <row r="40" spans="1:30" ht="20.100000000000001" customHeight="1" x14ac:dyDescent="0.2">
      <c r="A40" s="433">
        <v>31</v>
      </c>
      <c r="B40" s="433">
        <v>600078591</v>
      </c>
      <c r="C40" s="531">
        <f>JN_stat!C40</f>
        <v>3422</v>
      </c>
      <c r="D40" s="316" t="str">
        <f>JN_stat!D40</f>
        <v>ZŠ a MŠ Josefův Důl 208</v>
      </c>
      <c r="E40" s="33">
        <f>JN_stat!E40</f>
        <v>3141</v>
      </c>
      <c r="F40" s="260" t="str">
        <f>JN_stat!F40</f>
        <v xml:space="preserve">MŠ Josefův Důl 283 </v>
      </c>
      <c r="G40" s="158">
        <f>ROUND(JN_rozp!R40,0)</f>
        <v>701428</v>
      </c>
      <c r="H40" s="37">
        <f t="shared" si="0"/>
        <v>514423</v>
      </c>
      <c r="I40" s="29">
        <f t="shared" si="7"/>
        <v>173875</v>
      </c>
      <c r="J40" s="37">
        <f t="shared" si="8"/>
        <v>10288</v>
      </c>
      <c r="K40" s="37">
        <f>JN_stat!H40*JN_stat!AC40+JN_stat!I40*JN_stat!AD40+JN_stat!J40*JN_stat!AE40+JN_stat!K40*JN_stat!AF40+JN_stat!L40*JN_stat!AG40+JN_stat!M40*JN_stat!AH40+JN_stat!N40*JN_stat!AI40+JN_stat!O40*JN_stat!AJ40+JN_stat!P40*JN_stat!AK40</f>
        <v>2842</v>
      </c>
      <c r="L40" s="47">
        <f>ROUND(Y40/JN_rozp!E40/12,2)</f>
        <v>1.62</v>
      </c>
      <c r="M40" s="134">
        <f>IF(JN_stat!H40=0,0,12*1.358*1/JN_stat!T40*JN_rozp!$E40)</f>
        <v>14895.714972082462</v>
      </c>
      <c r="N40" s="72">
        <f>IF(JN_stat!I40=0,0,12*1.358*1/JN_stat!U40*JN_rozp!$E40)</f>
        <v>12049.900179078462</v>
      </c>
      <c r="O40" s="72">
        <f>IF(JN_stat!J40=0,0,12*1.358*1/JN_stat!V40*JN_rozp!$E40)</f>
        <v>0</v>
      </c>
      <c r="P40" s="72">
        <f>IF(JN_stat!K40=0,0,12*1.358*1/JN_stat!W40*JN_rozp!$E40)</f>
        <v>0</v>
      </c>
      <c r="Q40" s="72">
        <f>IF(JN_stat!L40=0,0,12*1.358*1/JN_stat!X40*JN_rozp!$E40)</f>
        <v>0</v>
      </c>
      <c r="R40" s="72">
        <f>IF(JN_stat!M40=0,0,12*1.358*1/JN_stat!Y40*JN_rozp!$E40)</f>
        <v>0</v>
      </c>
      <c r="S40" s="72">
        <f>IF(JN_stat!N40=0,0,12*1.358*1/JN_stat!Z40*JN_rozp!$E40)</f>
        <v>0</v>
      </c>
      <c r="T40" s="72">
        <f>IF(JN_stat!O40=0,0,12*1.358*1/JN_stat!AA40*JN_rozp!$E40)</f>
        <v>0</v>
      </c>
      <c r="U40" s="72">
        <f>IF(JN_stat!P40=0,0,12*1.358*1/JN_stat!AB40*JN_rozp!$E40)</f>
        <v>0</v>
      </c>
      <c r="V40" s="37">
        <f>ROUND((M40*JN_stat!H40+P40*JN_stat!K40+S40*JN_stat!N40)/1.358,0)</f>
        <v>416817</v>
      </c>
      <c r="W40" s="37">
        <f>ROUND((N40*JN_stat!I40+Q40*JN_stat!L40+T40*JN_stat!O40)/1.358,0)</f>
        <v>97606</v>
      </c>
      <c r="X40" s="37">
        <f>ROUND((O40*JN_stat!J40+R40*JN_stat!M40+U40*JN_stat!P40)/1.358,0)</f>
        <v>0</v>
      </c>
      <c r="Y40" s="37">
        <f t="shared" si="9"/>
        <v>514423</v>
      </c>
      <c r="Z40" s="74">
        <f>IF(JN_stat!T40=0,0,JN_stat!H40/JN_stat!T40)+IF(JN_stat!W40=0,0,JN_stat!K40/JN_stat!W40)+IF(JN_stat!Z40=0,0,JN_stat!N40/JN_stat!Z40)</f>
        <v>1.3127260220573898</v>
      </c>
      <c r="AA40" s="74">
        <f>IF(JN_stat!U40=0,0,JN_stat!I40/JN_stat!U40)+IF(JN_stat!X40=0,0,JN_stat!L40/JN_stat!X40)+IF(JN_stat!AA40=0,0,JN_stat!O40/JN_stat!AA40)</f>
        <v>0.30740100184071778</v>
      </c>
      <c r="AB40" s="74">
        <f>IF(JN_stat!V40=0,0,JN_stat!J40/JN_stat!V40)+IF(JN_stat!Y40=0,0,JN_stat!M40/JN_stat!Y40)+IF(JN_stat!AB40=0,0,JN_stat!P40/JN_stat!AB40)</f>
        <v>0</v>
      </c>
      <c r="AC40" s="135">
        <f t="shared" si="10"/>
        <v>1.6201270238981076</v>
      </c>
      <c r="AD40" s="73"/>
    </row>
    <row r="41" spans="1:30" ht="20.100000000000001" customHeight="1" x14ac:dyDescent="0.2">
      <c r="A41" s="433">
        <v>32</v>
      </c>
      <c r="B41" s="433">
        <v>600078019</v>
      </c>
      <c r="C41" s="531">
        <f>JN_stat!C41</f>
        <v>3426</v>
      </c>
      <c r="D41" s="316" t="str">
        <f>JN_stat!D41</f>
        <v>MŠ Lučany n. N. 570</v>
      </c>
      <c r="E41" s="33">
        <f>JN_stat!E41</f>
        <v>3141</v>
      </c>
      <c r="F41" s="260" t="str">
        <f>JN_stat!F41</f>
        <v>ŠJ Lučany n. N. 670</v>
      </c>
      <c r="G41" s="158">
        <f>ROUND(JN_rozp!R41,0)</f>
        <v>1951012</v>
      </c>
      <c r="H41" s="37">
        <f t="shared" si="0"/>
        <v>1427968</v>
      </c>
      <c r="I41" s="29">
        <f t="shared" si="7"/>
        <v>482653</v>
      </c>
      <c r="J41" s="37">
        <f t="shared" si="8"/>
        <v>28559</v>
      </c>
      <c r="K41" s="37">
        <f>JN_stat!H41*JN_stat!AC41+JN_stat!I41*JN_stat!AD41+JN_stat!J41*JN_stat!AE41+JN_stat!K41*JN_stat!AF41+JN_stat!L41*JN_stat!AG41+JN_stat!M41*JN_stat!AH41+JN_stat!N41*JN_stat!AI41+JN_stat!O41*JN_stat!AJ41+JN_stat!P41*JN_stat!AK41</f>
        <v>11832</v>
      </c>
      <c r="L41" s="47">
        <f>ROUND(Y41/JN_rozp!E41/12,2)</f>
        <v>4.5</v>
      </c>
      <c r="M41" s="134">
        <f>IF(JN_stat!H41=0,0,12*1.358*1/JN_stat!T41*JN_rozp!$E41)</f>
        <v>12843.149764690868</v>
      </c>
      <c r="N41" s="72">
        <f>IF(JN_stat!I41=0,0,12*1.358*1/JN_stat!U41*JN_rozp!$E41)</f>
        <v>8082.1538892859953</v>
      </c>
      <c r="O41" s="72">
        <f>IF(JN_stat!J41=0,0,12*1.358*1/JN_stat!V41*JN_rozp!$E41)</f>
        <v>0</v>
      </c>
      <c r="P41" s="72">
        <f>IF(JN_stat!K41=0,0,12*1.358*1/JN_stat!W41*JN_rozp!$E41)</f>
        <v>0</v>
      </c>
      <c r="Q41" s="72">
        <f>IF(JN_stat!L41=0,0,12*1.358*1/JN_stat!X41*JN_rozp!$E41)</f>
        <v>0</v>
      </c>
      <c r="R41" s="72">
        <f>IF(JN_stat!M41=0,0,12*1.358*1/JN_stat!Y41*JN_rozp!$E41)</f>
        <v>0</v>
      </c>
      <c r="S41" s="72">
        <f>IF(JN_stat!N41=0,0,12*1.358*1/JN_stat!Z41*JN_rozp!$E41)</f>
        <v>0</v>
      </c>
      <c r="T41" s="72">
        <f>IF(JN_stat!O41=0,0,12*1.358*1/JN_stat!AA41*JN_rozp!$E41)</f>
        <v>0</v>
      </c>
      <c r="U41" s="72">
        <f>IF(JN_stat!P41=0,0,12*1.358*1/JN_stat!AB41*JN_rozp!$E41)</f>
        <v>0</v>
      </c>
      <c r="V41" s="37">
        <f>ROUND((M41*JN_stat!H41+P41*JN_stat!K41+S41*JN_stat!N41)/1.358,0)</f>
        <v>576901</v>
      </c>
      <c r="W41" s="37">
        <f>ROUND((N41*JN_stat!I41+Q41*JN_stat!L41+T41*JN_stat!O41)/1.358,0)</f>
        <v>851066</v>
      </c>
      <c r="X41" s="37">
        <f>ROUND((O41*JN_stat!J41+R41*JN_stat!M41+U41*JN_stat!P41)/1.358,0)</f>
        <v>0</v>
      </c>
      <c r="Y41" s="37">
        <f>SUM(V41:X41)</f>
        <v>1427967</v>
      </c>
      <c r="Z41" s="74">
        <f>IF(JN_stat!T41=0,0,JN_stat!H41/JN_stat!T41)+IF(JN_stat!W41=0,0,JN_stat!K41/JN_stat!W41)+IF(JN_stat!Z41=0,0,JN_stat!N41/JN_stat!Z41)</f>
        <v>1.8168979130931857</v>
      </c>
      <c r="AA41" s="74">
        <f>IF(JN_stat!U41=0,0,JN_stat!I41/JN_stat!U41)+IF(JN_stat!X41=0,0,JN_stat!L41/JN_stat!X41)+IF(JN_stat!AA41=0,0,JN_stat!O41/JN_stat!AA41)</f>
        <v>2.6803548704779265</v>
      </c>
      <c r="AB41" s="74">
        <f>IF(JN_stat!V41=0,0,JN_stat!J41/JN_stat!V41)+IF(JN_stat!Y41=0,0,JN_stat!M41/JN_stat!Y41)+IF(JN_stat!AB41=0,0,JN_stat!P41/JN_stat!AB41)</f>
        <v>0</v>
      </c>
      <c r="AC41" s="135">
        <f>SUM(Z41:AB41)</f>
        <v>4.4972527835711125</v>
      </c>
      <c r="AD41" s="73"/>
    </row>
    <row r="42" spans="1:30" ht="20.100000000000001" customHeight="1" x14ac:dyDescent="0.2">
      <c r="A42" s="433">
        <v>34</v>
      </c>
      <c r="B42" s="433">
        <v>600078001</v>
      </c>
      <c r="C42" s="531">
        <f>JN_stat!C42</f>
        <v>3418</v>
      </c>
      <c r="D42" s="316" t="str">
        <f>JN_stat!D42</f>
        <v>MŠ Maršovice 81</v>
      </c>
      <c r="E42" s="33">
        <f>JN_stat!E42</f>
        <v>3141</v>
      </c>
      <c r="F42" s="472" t="str">
        <f>JN_stat!F42</f>
        <v>MŠ Maršovice 81</v>
      </c>
      <c r="G42" s="158">
        <f>ROUND(JN_rozp!R42,0)</f>
        <v>351021</v>
      </c>
      <c r="H42" s="37">
        <f t="shared" si="0"/>
        <v>257630</v>
      </c>
      <c r="I42" s="29">
        <f t="shared" si="7"/>
        <v>87078</v>
      </c>
      <c r="J42" s="37">
        <f t="shared" si="8"/>
        <v>5153</v>
      </c>
      <c r="K42" s="37">
        <f>JN_stat!H42*JN_stat!AC42+JN_stat!I42*JN_stat!AD42+JN_stat!J42*JN_stat!AE42+JN_stat!K42*JN_stat!AF42+JN_stat!L42*JN_stat!AG42+JN_stat!M42*JN_stat!AH42+JN_stat!N42*JN_stat!AI42+JN_stat!O42*JN_stat!AJ42+JN_stat!P42*JN_stat!AK42</f>
        <v>1160</v>
      </c>
      <c r="L42" s="47">
        <f>ROUND(Y42/JN_rozp!E42/12,2)</f>
        <v>0.81</v>
      </c>
      <c r="M42" s="134">
        <f>IF(JN_stat!H42=0,0,12*1.358*1/JN_stat!T42*JN_rozp!$E42)</f>
        <v>17493.065123094675</v>
      </c>
      <c r="N42" s="72">
        <f>IF(JN_stat!I42=0,0,12*1.358*1/JN_stat!U42*JN_rozp!$E42)</f>
        <v>0</v>
      </c>
      <c r="O42" s="72">
        <f>IF(JN_stat!J42=0,0,12*1.358*1/JN_stat!V42*JN_rozp!$E42)</f>
        <v>0</v>
      </c>
      <c r="P42" s="72">
        <f>IF(JN_stat!K42=0,0,12*1.358*1/JN_stat!W42*JN_rozp!$E42)</f>
        <v>0</v>
      </c>
      <c r="Q42" s="72">
        <f>IF(JN_stat!L42=0,0,12*1.358*1/JN_stat!X42*JN_rozp!$E42)</f>
        <v>0</v>
      </c>
      <c r="R42" s="72">
        <f>IF(JN_stat!M42=0,0,12*1.358*1/JN_stat!Y42*JN_rozp!$E42)</f>
        <v>0</v>
      </c>
      <c r="S42" s="72">
        <f>IF(JN_stat!N42=0,0,12*1.358*1/JN_stat!Z42*JN_rozp!$E42)</f>
        <v>0</v>
      </c>
      <c r="T42" s="72">
        <f>IF(JN_stat!O42=0,0,12*1.358*1/JN_stat!AA42*JN_rozp!$E42)</f>
        <v>0</v>
      </c>
      <c r="U42" s="72">
        <f>IF(JN_stat!P42=0,0,12*1.358*1/JN_stat!AB42*JN_rozp!$E42)</f>
        <v>0</v>
      </c>
      <c r="V42" s="37">
        <f>ROUND((M42*JN_stat!H42+P42*JN_stat!K42+S42*JN_stat!N42)/1.358,0)</f>
        <v>257630</v>
      </c>
      <c r="W42" s="37">
        <f>ROUND((N42*JN_stat!I42+Q42*JN_stat!L42+T42*JN_stat!O42)/1.358,0)</f>
        <v>0</v>
      </c>
      <c r="X42" s="37">
        <f>ROUND((O42*JN_stat!J42+R42*JN_stat!M42+U42*JN_stat!P42)/1.358,0)</f>
        <v>0</v>
      </c>
      <c r="Y42" s="37">
        <f>SUM(V42:X42)</f>
        <v>257630</v>
      </c>
      <c r="Z42" s="74">
        <f>IF(JN_stat!T42=0,0,JN_stat!H42/JN_stat!T42)+IF(JN_stat!W42=0,0,JN_stat!K42/JN_stat!W42)+IF(JN_stat!Z42=0,0,JN_stat!N42/JN_stat!Z42)</f>
        <v>0.81138140930459746</v>
      </c>
      <c r="AA42" s="74">
        <f>IF(JN_stat!U42=0,0,JN_stat!I42/JN_stat!U42)+IF(JN_stat!X42=0,0,JN_stat!L42/JN_stat!X42)+IF(JN_stat!AA42=0,0,JN_stat!O42/JN_stat!AA42)</f>
        <v>0</v>
      </c>
      <c r="AB42" s="74">
        <f>IF(JN_stat!V42=0,0,JN_stat!J42/JN_stat!V42)+IF(JN_stat!Y42=0,0,JN_stat!M42/JN_stat!Y42)+IF(JN_stat!AB42=0,0,JN_stat!P42/JN_stat!AB42)</f>
        <v>0</v>
      </c>
      <c r="AC42" s="135">
        <f>SUM(Z42:AB42)</f>
        <v>0.81138140930459746</v>
      </c>
      <c r="AD42" s="73"/>
    </row>
    <row r="43" spans="1:30" ht="20.100000000000001" customHeight="1" x14ac:dyDescent="0.2">
      <c r="A43" s="433">
        <v>35</v>
      </c>
      <c r="B43" s="433">
        <v>600078311</v>
      </c>
      <c r="C43" s="531">
        <f>JN_stat!C43</f>
        <v>3428</v>
      </c>
      <c r="D43" s="316" t="str">
        <f>JN_stat!D43</f>
        <v>ZŠ a MŠ Nová Ves n. N. 264</v>
      </c>
      <c r="E43" s="33">
        <f>JN_stat!E43</f>
        <v>3141</v>
      </c>
      <c r="F43" s="472" t="str">
        <f>JN_stat!F43</f>
        <v>ZŠ a MŠ Nová Ves n. N. 264</v>
      </c>
      <c r="G43" s="158">
        <f>ROUND(JN_rozp!R43,0)</f>
        <v>1043028</v>
      </c>
      <c r="H43" s="37">
        <f t="shared" si="0"/>
        <v>764602</v>
      </c>
      <c r="I43" s="29">
        <f t="shared" si="7"/>
        <v>258436</v>
      </c>
      <c r="J43" s="37">
        <f t="shared" si="8"/>
        <v>15292</v>
      </c>
      <c r="K43" s="37">
        <f>JN_stat!H43*JN_stat!AC43+JN_stat!I43*JN_stat!AD43+JN_stat!J43*JN_stat!AE43+JN_stat!K43*JN_stat!AF43+JN_stat!L43*JN_stat!AG43+JN_stat!M43*JN_stat!AH43+JN_stat!N43*JN_stat!AI43+JN_stat!O43*JN_stat!AJ43+JN_stat!P43*JN_stat!AK43</f>
        <v>4698</v>
      </c>
      <c r="L43" s="47">
        <f>ROUND(Y43/JN_rozp!E43/12,2)</f>
        <v>2.41</v>
      </c>
      <c r="M43" s="134">
        <f>IF(JN_stat!H43=0,0,12*1.358*1/JN_stat!T43*JN_rozp!$E43)</f>
        <v>14782.682389802561</v>
      </c>
      <c r="N43" s="72">
        <f>IF(JN_stat!I43=0,0,12*1.358*1/JN_stat!U43*JN_rozp!$E43)</f>
        <v>10995.368643986747</v>
      </c>
      <c r="O43" s="72">
        <f>IF(JN_stat!J43=0,0,12*1.358*1/JN_stat!V43*JN_rozp!$E43)</f>
        <v>0</v>
      </c>
      <c r="P43" s="72">
        <f>IF(JN_stat!K43=0,0,12*1.358*1/JN_stat!W43*JN_rozp!$E43)</f>
        <v>0</v>
      </c>
      <c r="Q43" s="72">
        <f>IF(JN_stat!L43=0,0,12*1.358*1/JN_stat!X43*JN_rozp!$E43)</f>
        <v>0</v>
      </c>
      <c r="R43" s="72">
        <f>IF(JN_stat!M43=0,0,12*1.358*1/JN_stat!Y43*JN_rozp!$E43)</f>
        <v>0</v>
      </c>
      <c r="S43" s="72">
        <f>IF(JN_stat!N43=0,0,12*1.358*1/JN_stat!Z43*JN_rozp!$E43)</f>
        <v>0</v>
      </c>
      <c r="T43" s="72">
        <f>IF(JN_stat!O43=0,0,12*1.358*1/JN_stat!AA43*JN_rozp!$E43)</f>
        <v>0</v>
      </c>
      <c r="U43" s="72">
        <f>IF(JN_stat!P43=0,0,12*1.358*1/JN_stat!AB43*JN_rozp!$E43)</f>
        <v>0</v>
      </c>
      <c r="V43" s="37">
        <f>ROUND((M43*JN_stat!H43+P43*JN_stat!K43+S43*JN_stat!N43)/1.358,0)</f>
        <v>424539</v>
      </c>
      <c r="W43" s="37">
        <f>ROUND((N43*JN_stat!I43+Q43*JN_stat!L43+T43*JN_stat!O43)/1.358,0)</f>
        <v>340063</v>
      </c>
      <c r="X43" s="37">
        <f>ROUND((O43*JN_stat!J43+R43*JN_stat!M43+U43*JN_stat!P43)/1.358,0)</f>
        <v>0</v>
      </c>
      <c r="Y43" s="37">
        <f>SUM(V43:X43)</f>
        <v>764602</v>
      </c>
      <c r="Z43" s="74">
        <f>IF(JN_stat!T43=0,0,JN_stat!H43/JN_stat!T43)+IF(JN_stat!W43=0,0,JN_stat!K43/JN_stat!W43)+IF(JN_stat!Z43=0,0,JN_stat!N43/JN_stat!Z43)</f>
        <v>1.3370479954976451</v>
      </c>
      <c r="AA43" s="74">
        <f>IF(JN_stat!U43=0,0,JN_stat!I43/JN_stat!U43)+IF(JN_stat!X43=0,0,JN_stat!L43/JN_stat!X43)+IF(JN_stat!AA43=0,0,JN_stat!O43/JN_stat!AA43)</f>
        <v>1.0709969379949844</v>
      </c>
      <c r="AB43" s="74">
        <f>IF(JN_stat!V43=0,0,JN_stat!J43/JN_stat!V43)+IF(JN_stat!Y43=0,0,JN_stat!M43/JN_stat!Y43)+IF(JN_stat!AB43=0,0,JN_stat!P43/JN_stat!AB43)</f>
        <v>0</v>
      </c>
      <c r="AC43" s="135">
        <f>SUM(Z43:AB43)</f>
        <v>2.4080449334926293</v>
      </c>
      <c r="AD43" s="73"/>
    </row>
    <row r="44" spans="1:30" ht="20.100000000000001" customHeight="1" x14ac:dyDescent="0.2">
      <c r="A44" s="433">
        <v>36</v>
      </c>
      <c r="B44" s="433">
        <v>600078043</v>
      </c>
      <c r="C44" s="531">
        <f>JN_stat!C44</f>
        <v>3433</v>
      </c>
      <c r="D44" s="316" t="str">
        <f>JN_stat!D44</f>
        <v>MŠ Rádlo 3</v>
      </c>
      <c r="E44" s="33">
        <f>JN_stat!E44</f>
        <v>3141</v>
      </c>
      <c r="F44" s="472" t="str">
        <f>JN_stat!F44</f>
        <v>MŠ Rádlo 3</v>
      </c>
      <c r="G44" s="158">
        <f>ROUND(JN_rozp!R44,0)</f>
        <v>609713</v>
      </c>
      <c r="H44" s="37">
        <f t="shared" si="0"/>
        <v>447185</v>
      </c>
      <c r="I44" s="29">
        <f t="shared" si="7"/>
        <v>151148</v>
      </c>
      <c r="J44" s="37">
        <f t="shared" si="8"/>
        <v>8944</v>
      </c>
      <c r="K44" s="37">
        <f>JN_stat!H44*JN_stat!AC44+JN_stat!I44*JN_stat!AD44+JN_stat!J44*JN_stat!AE44+JN_stat!K44*JN_stat!AF44+JN_stat!L44*JN_stat!AG44+JN_stat!M44*JN_stat!AH44+JN_stat!N44*JN_stat!AI44+JN_stat!O44*JN_stat!AJ44+JN_stat!P44*JN_stat!AK44</f>
        <v>2436</v>
      </c>
      <c r="L44" s="47">
        <f>ROUND(Y44/JN_rozp!E44/12,2)</f>
        <v>1.41</v>
      </c>
      <c r="M44" s="134">
        <f>IF(JN_stat!H44=0,0,12*1.358*1/JN_stat!T44*JN_rozp!$E44)</f>
        <v>14458.987302551761</v>
      </c>
      <c r="N44" s="72">
        <f>IF(JN_stat!I44=0,0,12*1.358*1/JN_stat!U44*JN_rozp!$E44)</f>
        <v>0</v>
      </c>
      <c r="O44" s="72">
        <f>IF(JN_stat!J44=0,0,12*1.358*1/JN_stat!V44*JN_rozp!$E44)</f>
        <v>0</v>
      </c>
      <c r="P44" s="72">
        <f>IF(JN_stat!K44=0,0,12*1.358*1/JN_stat!W44*JN_rozp!$E44)</f>
        <v>0</v>
      </c>
      <c r="Q44" s="72">
        <f>IF(JN_stat!L44=0,0,12*1.358*1/JN_stat!X44*JN_rozp!$E44)</f>
        <v>0</v>
      </c>
      <c r="R44" s="72">
        <f>IF(JN_stat!M44=0,0,12*1.358*1/JN_stat!Y44*JN_rozp!$E44)</f>
        <v>0</v>
      </c>
      <c r="S44" s="72">
        <f>IF(JN_stat!N44=0,0,12*1.358*1/JN_stat!Z44*JN_rozp!$E44)</f>
        <v>0</v>
      </c>
      <c r="T44" s="72">
        <f>IF(JN_stat!O44=0,0,12*1.358*1/JN_stat!AA44*JN_rozp!$E44)</f>
        <v>0</v>
      </c>
      <c r="U44" s="72">
        <f>IF(JN_stat!P44=0,0,12*1.358*1/JN_stat!AB44*JN_rozp!$E44)</f>
        <v>0</v>
      </c>
      <c r="V44" s="37">
        <f>ROUND((M44*JN_stat!H44+P44*JN_stat!K44+S44*JN_stat!N44)/1.358,0)</f>
        <v>447185</v>
      </c>
      <c r="W44" s="37">
        <f>ROUND((N44*JN_stat!I44+Q44*JN_stat!L44+T44*JN_stat!O44)/1.358,0)</f>
        <v>0</v>
      </c>
      <c r="X44" s="37">
        <f>ROUND((O44*JN_stat!J44+R44*JN_stat!M44+U44*JN_stat!P44)/1.358,0)</f>
        <v>0</v>
      </c>
      <c r="Y44" s="37">
        <f t="shared" ref="Y44:Y45" si="11">SUM(V44:X44)</f>
        <v>447185</v>
      </c>
      <c r="Z44" s="74">
        <f>IF(JN_stat!T44=0,0,JN_stat!H44/JN_stat!T44)+IF(JN_stat!W44=0,0,JN_stat!K44/JN_stat!W44)+IF(JN_stat!Z44=0,0,JN_stat!N44/JN_stat!Z44)</f>
        <v>1.4083685257801857</v>
      </c>
      <c r="AA44" s="74">
        <f>IF(JN_stat!U44=0,0,JN_stat!I44/JN_stat!U44)+IF(JN_stat!X44=0,0,JN_stat!L44/JN_stat!X44)+IF(JN_stat!AA44=0,0,JN_stat!O44/JN_stat!AA44)</f>
        <v>0</v>
      </c>
      <c r="AB44" s="74">
        <f>IF(JN_stat!V44=0,0,JN_stat!J44/JN_stat!V44)+IF(JN_stat!Y44=0,0,JN_stat!M44/JN_stat!Y44)+IF(JN_stat!AB44=0,0,JN_stat!P44/JN_stat!AB44)</f>
        <v>0</v>
      </c>
      <c r="AC44" s="135">
        <f t="shared" ref="AC44:AC45" si="12">SUM(Z44:AB44)</f>
        <v>1.4083685257801857</v>
      </c>
      <c r="AD44" s="73"/>
    </row>
    <row r="45" spans="1:30" ht="20.100000000000001" customHeight="1" x14ac:dyDescent="0.2">
      <c r="A45" s="433">
        <v>37</v>
      </c>
      <c r="B45" s="433">
        <v>600078329</v>
      </c>
      <c r="C45" s="531">
        <f>JN_stat!C45</f>
        <v>3432</v>
      </c>
      <c r="D45" s="316" t="str">
        <f>JN_stat!D45</f>
        <v>ZŠ Rádlo 121</v>
      </c>
      <c r="E45" s="33">
        <f>JN_stat!E45</f>
        <v>3141</v>
      </c>
      <c r="F45" s="472" t="str">
        <f>JN_stat!F45</f>
        <v>ZŠ Rádlo 121</v>
      </c>
      <c r="G45" s="158">
        <f>ROUND(JN_rozp!R45,0)</f>
        <v>674246</v>
      </c>
      <c r="H45" s="37">
        <f t="shared" si="0"/>
        <v>493510</v>
      </c>
      <c r="I45" s="29">
        <f t="shared" si="7"/>
        <v>166806</v>
      </c>
      <c r="J45" s="37">
        <f t="shared" si="8"/>
        <v>9870</v>
      </c>
      <c r="K45" s="37">
        <f>JN_stat!H45*JN_stat!AC45+JN_stat!I45*JN_stat!AD45+JN_stat!J45*JN_stat!AE45+JN_stat!K45*JN_stat!AF45+JN_stat!L45*JN_stat!AG45+JN_stat!M45*JN_stat!AH45+JN_stat!N45*JN_stat!AI45+JN_stat!O45*JN_stat!AJ45+JN_stat!P45*JN_stat!AK45</f>
        <v>4060</v>
      </c>
      <c r="L45" s="47">
        <f>ROUND(Y45/JN_rozp!E45/12,2)</f>
        <v>1.55</v>
      </c>
      <c r="M45" s="134">
        <f>IF(JN_stat!H45=0,0,12*1.358*1/JN_stat!T45*JN_rozp!$E45)</f>
        <v>0</v>
      </c>
      <c r="N45" s="72">
        <f>IF(JN_stat!I45=0,0,12*1.358*1/JN_stat!U45*JN_rozp!$E45)</f>
        <v>9574.0830786034621</v>
      </c>
      <c r="O45" s="72">
        <f>IF(JN_stat!J45=0,0,12*1.358*1/JN_stat!V45*JN_rozp!$E45)</f>
        <v>0</v>
      </c>
      <c r="P45" s="72">
        <f>IF(JN_stat!K45=0,0,12*1.358*1/JN_stat!W45*JN_rozp!$E45)</f>
        <v>0</v>
      </c>
      <c r="Q45" s="72">
        <f>IF(JN_stat!L45=0,0,12*1.358*1/JN_stat!X45*JN_rozp!$E45)</f>
        <v>0</v>
      </c>
      <c r="R45" s="72">
        <f>IF(JN_stat!M45=0,0,12*1.358*1/JN_stat!Y45*JN_rozp!$E45)</f>
        <v>0</v>
      </c>
      <c r="S45" s="72">
        <f>IF(JN_stat!N45=0,0,12*1.358*1/JN_stat!Z45*JN_rozp!$E45)</f>
        <v>0</v>
      </c>
      <c r="T45" s="72">
        <f>IF(JN_stat!O45=0,0,12*1.358*1/JN_stat!AA45*JN_rozp!$E45)</f>
        <v>0</v>
      </c>
      <c r="U45" s="72">
        <f>IF(JN_stat!P45=0,0,12*1.358*1/JN_stat!AB45*JN_rozp!$E45)</f>
        <v>0</v>
      </c>
      <c r="V45" s="37">
        <f>ROUND((M45*JN_stat!H45+P45*JN_stat!K45+S45*JN_stat!N45)/1.358,0)</f>
        <v>0</v>
      </c>
      <c r="W45" s="37">
        <f>ROUND((N45*JN_stat!I45+Q45*JN_stat!L45+T45*JN_stat!O45)/1.358,0)</f>
        <v>493509</v>
      </c>
      <c r="X45" s="37">
        <f>ROUND((O45*JN_stat!J45+R45*JN_stat!M45+U45*JN_stat!P45)/1.358,0)</f>
        <v>0</v>
      </c>
      <c r="Y45" s="37">
        <f t="shared" si="11"/>
        <v>493509</v>
      </c>
      <c r="Z45" s="74">
        <f>IF(JN_stat!T45=0,0,JN_stat!H45/JN_stat!T45)+IF(JN_stat!W45=0,0,JN_stat!K45/JN_stat!W45)+IF(JN_stat!Z45=0,0,JN_stat!N45/JN_stat!Z45)</f>
        <v>0</v>
      </c>
      <c r="AA45" s="74">
        <f>IF(JN_stat!U45=0,0,JN_stat!I45/JN_stat!U45)+IF(JN_stat!X45=0,0,JN_stat!L45/JN_stat!X45)+IF(JN_stat!AA45=0,0,JN_stat!O45/JN_stat!AA45)</f>
        <v>1.5542625253256979</v>
      </c>
      <c r="AB45" s="74">
        <f>IF(JN_stat!V45=0,0,JN_stat!J45/JN_stat!V45)+IF(JN_stat!Y45=0,0,JN_stat!M45/JN_stat!Y45)+IF(JN_stat!AB45=0,0,JN_stat!P45/JN_stat!AB45)</f>
        <v>0</v>
      </c>
      <c r="AC45" s="135">
        <f t="shared" si="12"/>
        <v>1.5542625253256979</v>
      </c>
      <c r="AD45" s="73"/>
    </row>
    <row r="46" spans="1:30" ht="20.100000000000001" customHeight="1" x14ac:dyDescent="0.2">
      <c r="A46" s="433">
        <v>38</v>
      </c>
      <c r="B46" s="433">
        <v>650022131</v>
      </c>
      <c r="C46" s="83">
        <f>JN_stat!C46</f>
        <v>3435</v>
      </c>
      <c r="D46" s="33" t="str">
        <f>JN_stat!D46</f>
        <v>ZŠ a MŠ Rychnov u Jabl. n. N., Školní 488</v>
      </c>
      <c r="E46" s="33">
        <f>JN_stat!E46</f>
        <v>3141</v>
      </c>
      <c r="F46" s="472" t="str">
        <f>JN_stat!F46</f>
        <v>ZŠ Rychnov u Jabl. n. N., Školní 488</v>
      </c>
      <c r="G46" s="158">
        <f>ROUND(JN_rozp!R46,0)</f>
        <v>2118610</v>
      </c>
      <c r="H46" s="37">
        <f t="shared" si="0"/>
        <v>1547069</v>
      </c>
      <c r="I46" s="29">
        <f t="shared" si="7"/>
        <v>522910</v>
      </c>
      <c r="J46" s="37">
        <f t="shared" si="8"/>
        <v>30941</v>
      </c>
      <c r="K46" s="37">
        <f>JN_stat!H46*JN_stat!AC46+JN_stat!I46*JN_stat!AD46+JN_stat!J46*JN_stat!AE46+JN_stat!K46*JN_stat!AF46+JN_stat!L46*JN_stat!AG46+JN_stat!M46*JN_stat!AH46+JN_stat!N46*JN_stat!AI46+JN_stat!O46*JN_stat!AJ46+JN_stat!P46*JN_stat!AK46</f>
        <v>17690</v>
      </c>
      <c r="L46" s="47">
        <f>ROUND(Y46/JN_rozp!E46/12,2)</f>
        <v>4.87</v>
      </c>
      <c r="M46" s="134">
        <f>IF(JN_stat!H46=0,0,12*1.358*1/JN_stat!T46*JN_rozp!$E46)</f>
        <v>0</v>
      </c>
      <c r="N46" s="72">
        <f>IF(JN_stat!I46=0,0,12*1.358*1/JN_stat!U46*JN_rozp!$E46)</f>
        <v>6888.2636655561473</v>
      </c>
      <c r="O46" s="72">
        <f>IF(JN_stat!J46=0,0,12*1.358*1/JN_stat!V46*JN_rozp!$E46)</f>
        <v>0</v>
      </c>
      <c r="P46" s="72">
        <f>IF(JN_stat!K46=0,0,12*1.358*1/JN_stat!W46*JN_rozp!$E46)</f>
        <v>0</v>
      </c>
      <c r="Q46" s="72">
        <f>IF(JN_stat!L46=0,0,12*1.358*1/JN_stat!X46*JN_rozp!$E46)</f>
        <v>0</v>
      </c>
      <c r="R46" s="72">
        <f>IF(JN_stat!M46=0,0,12*1.358*1/JN_stat!Y46*JN_rozp!$E46)</f>
        <v>0</v>
      </c>
      <c r="S46" s="72">
        <f>IF(JN_stat!N46=0,0,12*1.358*1/JN_stat!Z46*JN_rozp!$E46)</f>
        <v>0</v>
      </c>
      <c r="T46" s="72">
        <f>IF(JN_stat!O46=0,0,12*1.358*1/JN_stat!AA46*JN_rozp!$E46)</f>
        <v>0</v>
      </c>
      <c r="U46" s="72">
        <f>IF(JN_stat!P46=0,0,12*1.358*1/JN_stat!AB46*JN_rozp!$E46)</f>
        <v>0</v>
      </c>
      <c r="V46" s="37">
        <f>ROUND((M46*JN_stat!H46+P46*JN_stat!K46+S46*JN_stat!N46)/1.358,0)</f>
        <v>0</v>
      </c>
      <c r="W46" s="37">
        <f>ROUND((N46*JN_stat!I46+Q46*JN_stat!L46+T46*JN_stat!O46)/1.358,0)</f>
        <v>1547070</v>
      </c>
      <c r="X46" s="37">
        <f>ROUND((O46*JN_stat!J46+R46*JN_stat!M46+U46*JN_stat!P46)/1.358,0)</f>
        <v>0</v>
      </c>
      <c r="Y46" s="37">
        <f t="shared" ref="Y46:Y47" si="13">SUM(V46:X46)</f>
        <v>1547070</v>
      </c>
      <c r="Z46" s="74">
        <f>IF(JN_stat!T46=0,0,JN_stat!H46/JN_stat!T46)+IF(JN_stat!W46=0,0,JN_stat!K46/JN_stat!W46)+IF(JN_stat!Z46=0,0,JN_stat!N46/JN_stat!Z46)</f>
        <v>0</v>
      </c>
      <c r="AA46" s="74">
        <f>IF(JN_stat!U46=0,0,JN_stat!I46/JN_stat!U46)+IF(JN_stat!X46=0,0,JN_stat!L46/JN_stat!X46)+IF(JN_stat!AA46=0,0,JN_stat!O46/JN_stat!AA46)</f>
        <v>4.8723530084466864</v>
      </c>
      <c r="AB46" s="74">
        <f>IF(JN_stat!V46=0,0,JN_stat!J46/JN_stat!V46)+IF(JN_stat!Y46=0,0,JN_stat!M46/JN_stat!Y46)+IF(JN_stat!AB46=0,0,JN_stat!P46/JN_stat!AB46)</f>
        <v>0</v>
      </c>
      <c r="AC46" s="135">
        <f t="shared" ref="AC46:AC47" si="14">SUM(Z46:AB46)</f>
        <v>4.8723530084466864</v>
      </c>
      <c r="AD46" s="73"/>
    </row>
    <row r="47" spans="1:30" ht="20.100000000000001" customHeight="1" thickBot="1" x14ac:dyDescent="0.25">
      <c r="A47" s="433">
        <v>38</v>
      </c>
      <c r="B47" s="433">
        <v>650022131</v>
      </c>
      <c r="C47" s="83">
        <f>JN_stat!C47</f>
        <v>3435</v>
      </c>
      <c r="D47" s="33" t="str">
        <f>JN_stat!D47</f>
        <v>ZŠ a MŠ Rychnov u Jabl. n. N., Školní 488</v>
      </c>
      <c r="E47" s="33">
        <f>JN_stat!E47</f>
        <v>3141</v>
      </c>
      <c r="F47" s="260" t="str">
        <f>JN_stat!F47</f>
        <v>MŠ Rychnov u Jabl. n. N., Hřbitovní 671</v>
      </c>
      <c r="G47" s="158">
        <f>ROUND(JN_rozp!R47,0)</f>
        <v>1336891</v>
      </c>
      <c r="H47" s="37">
        <f t="shared" si="0"/>
        <v>978989</v>
      </c>
      <c r="I47" s="29">
        <f t="shared" si="7"/>
        <v>330898</v>
      </c>
      <c r="J47" s="37">
        <f t="shared" si="8"/>
        <v>19580</v>
      </c>
      <c r="K47" s="37">
        <f>JN_stat!H47*JN_stat!AC47+JN_stat!I47*JN_stat!AD47+JN_stat!J47*JN_stat!AE47+JN_stat!K47*JN_stat!AF47+JN_stat!L47*JN_stat!AG47+JN_stat!M47*JN_stat!AH47+JN_stat!N47*JN_stat!AI47+JN_stat!O47*JN_stat!AJ47+JN_stat!P47*JN_stat!AK47</f>
        <v>7424</v>
      </c>
      <c r="L47" s="47">
        <f>ROUND(Y47/JN_rozp!E47/12,2)</f>
        <v>3.08</v>
      </c>
      <c r="M47" s="134">
        <f>IF(JN_stat!H47=0,0,12*1.358*1/JN_stat!T47*JN_rozp!$E47)</f>
        <v>10386.464437178283</v>
      </c>
      <c r="N47" s="72">
        <f>IF(JN_stat!I47=0,0,12*1.358*1/JN_stat!U47*JN_rozp!$E47)</f>
        <v>0</v>
      </c>
      <c r="O47" s="72">
        <f>IF(JN_stat!J47=0,0,12*1.358*1/JN_stat!V47*JN_rozp!$E47)</f>
        <v>0</v>
      </c>
      <c r="P47" s="72">
        <f>IF(JN_stat!K47=0,0,12*1.358*1/JN_stat!W47*JN_rozp!$E47)</f>
        <v>0</v>
      </c>
      <c r="Q47" s="72">
        <f>IF(JN_stat!L47=0,0,12*1.358*1/JN_stat!X47*JN_rozp!$E47)</f>
        <v>0</v>
      </c>
      <c r="R47" s="72">
        <f>IF(JN_stat!M47=0,0,12*1.358*1/JN_stat!Y47*JN_rozp!$E47)</f>
        <v>0</v>
      </c>
      <c r="S47" s="72">
        <f>IF(JN_stat!N47=0,0,12*1.358*1/JN_stat!Z47*JN_rozp!$E47)</f>
        <v>0</v>
      </c>
      <c r="T47" s="72">
        <f>IF(JN_stat!O47=0,0,12*1.358*1/JN_stat!AA47*JN_rozp!$E47)</f>
        <v>0</v>
      </c>
      <c r="U47" s="72">
        <f>IF(JN_stat!P47=0,0,12*1.358*1/JN_stat!AB47*JN_rozp!$E47)</f>
        <v>0</v>
      </c>
      <c r="V47" s="37">
        <f>ROUND((M47*JN_stat!H47+P47*JN_stat!K47+S47*JN_stat!N47)/1.358,0)</f>
        <v>978989</v>
      </c>
      <c r="W47" s="37">
        <f>ROUND((N47*JN_stat!I47+Q47*JN_stat!L47+T47*JN_stat!O47)/1.358,0)</f>
        <v>0</v>
      </c>
      <c r="X47" s="37">
        <f>ROUND((O47*JN_stat!J47+R47*JN_stat!M47+U47*JN_stat!P47)/1.358,0)</f>
        <v>0</v>
      </c>
      <c r="Y47" s="37">
        <f t="shared" si="13"/>
        <v>978989</v>
      </c>
      <c r="Z47" s="74">
        <f>IF(JN_stat!T47=0,0,JN_stat!H47/JN_stat!T47)+IF(JN_stat!W47=0,0,JN_stat!K47/JN_stat!W47)+IF(JN_stat!Z47=0,0,JN_stat!N47/JN_stat!Z47)</f>
        <v>3.0832365967851096</v>
      </c>
      <c r="AA47" s="74">
        <f>IF(JN_stat!U47=0,0,JN_stat!I47/JN_stat!U47)+IF(JN_stat!X47=0,0,JN_stat!L47/JN_stat!X47)+IF(JN_stat!AA47=0,0,JN_stat!O47/JN_stat!AA47)</f>
        <v>0</v>
      </c>
      <c r="AB47" s="74">
        <f>IF(JN_stat!V47=0,0,JN_stat!J47/JN_stat!V47)+IF(JN_stat!Y47=0,0,JN_stat!M47/JN_stat!Y47)+IF(JN_stat!AB47=0,0,JN_stat!P47/JN_stat!AB47)</f>
        <v>0</v>
      </c>
      <c r="AC47" s="135">
        <f t="shared" si="14"/>
        <v>3.0832365967851096</v>
      </c>
      <c r="AD47" s="73"/>
    </row>
    <row r="48" spans="1:30" ht="20.100000000000001" customHeight="1" thickBot="1" x14ac:dyDescent="0.25">
      <c r="A48" s="459"/>
      <c r="B48" s="459"/>
      <c r="C48" s="337"/>
      <c r="D48" s="264" t="s">
        <v>43</v>
      </c>
      <c r="E48" s="148"/>
      <c r="F48" s="473"/>
      <c r="G48" s="137">
        <f t="shared" ref="G48:L48" si="15">SUM(G6:G47)</f>
        <v>55087795</v>
      </c>
      <c r="H48" s="112">
        <f t="shared" si="15"/>
        <v>40290526</v>
      </c>
      <c r="I48" s="112">
        <f t="shared" si="15"/>
        <v>13618196</v>
      </c>
      <c r="J48" s="112">
        <f t="shared" si="15"/>
        <v>805811</v>
      </c>
      <c r="K48" s="112">
        <f t="shared" si="15"/>
        <v>373262</v>
      </c>
      <c r="L48" s="130">
        <f t="shared" si="15"/>
        <v>126.87999999999998</v>
      </c>
      <c r="M48" s="166" t="s">
        <v>312</v>
      </c>
      <c r="N48" s="164" t="s">
        <v>312</v>
      </c>
      <c r="O48" s="164" t="s">
        <v>312</v>
      </c>
      <c r="P48" s="164" t="s">
        <v>312</v>
      </c>
      <c r="Q48" s="164" t="s">
        <v>312</v>
      </c>
      <c r="R48" s="164" t="s">
        <v>312</v>
      </c>
      <c r="S48" s="164" t="s">
        <v>312</v>
      </c>
      <c r="T48" s="164" t="s">
        <v>312</v>
      </c>
      <c r="U48" s="164" t="s">
        <v>312</v>
      </c>
      <c r="V48" s="112">
        <f t="shared" ref="V48:AC48" si="16">SUM(V6:V47)</f>
        <v>18064056</v>
      </c>
      <c r="W48" s="112">
        <f t="shared" si="16"/>
        <v>22226471</v>
      </c>
      <c r="X48" s="112">
        <f t="shared" si="16"/>
        <v>0</v>
      </c>
      <c r="Y48" s="112">
        <f t="shared" si="16"/>
        <v>40290527</v>
      </c>
      <c r="Z48" s="129">
        <f t="shared" si="16"/>
        <v>56.891077340363793</v>
      </c>
      <c r="AA48" s="129">
        <f t="shared" si="16"/>
        <v>70.000224901559235</v>
      </c>
      <c r="AB48" s="129">
        <f t="shared" si="16"/>
        <v>0</v>
      </c>
      <c r="AC48" s="129">
        <f t="shared" si="16"/>
        <v>126.89130224192306</v>
      </c>
    </row>
    <row r="49" spans="7:29" ht="20.100000000000001" customHeight="1" x14ac:dyDescent="0.2">
      <c r="G49" s="49">
        <f>H48+I48+J48+K48</f>
        <v>55087795</v>
      </c>
      <c r="H49" s="49">
        <f>Y48</f>
        <v>40290527</v>
      </c>
      <c r="I49" s="49"/>
      <c r="J49" s="49"/>
      <c r="K49" s="49"/>
      <c r="Y49" s="49">
        <f>SUM(V48:X48)</f>
        <v>40290527</v>
      </c>
      <c r="Z49" s="53"/>
      <c r="AC49" s="53">
        <f>SUM(Z48:AB48)</f>
        <v>126.89130224192303</v>
      </c>
    </row>
    <row r="50" spans="7:29" ht="20.100000000000001" customHeight="1" x14ac:dyDescent="0.2">
      <c r="G50" s="49">
        <f>JN_rozp!R48</f>
        <v>55087796.698907636</v>
      </c>
      <c r="Y50" s="49"/>
      <c r="AC50" s="53">
        <f>L48</f>
        <v>126.87999999999998</v>
      </c>
    </row>
    <row r="51" spans="7:29" ht="20.100000000000001" customHeight="1" x14ac:dyDescent="0.2"/>
    <row r="52" spans="7:29" ht="20.100000000000001" customHeight="1" x14ac:dyDescent="0.2"/>
    <row r="53" spans="7:29" ht="20.100000000000001" customHeight="1" x14ac:dyDescent="0.2"/>
    <row r="54" spans="7:29" ht="20.100000000000001" customHeight="1" x14ac:dyDescent="0.2"/>
    <row r="55" spans="7:29" ht="20.100000000000001" customHeight="1" x14ac:dyDescent="0.2"/>
    <row r="56" spans="7:29" ht="20.100000000000001" customHeight="1" x14ac:dyDescent="0.2"/>
    <row r="57" spans="7:29" ht="20.100000000000001" customHeight="1" x14ac:dyDescent="0.2"/>
    <row r="58" spans="7:29" ht="20.100000000000001" customHeight="1" x14ac:dyDescent="0.2"/>
    <row r="59" spans="7:29" ht="20.100000000000001" customHeight="1" x14ac:dyDescent="0.2"/>
    <row r="60" spans="7:29" ht="20.100000000000001" customHeight="1" x14ac:dyDescent="0.2"/>
    <row r="61" spans="7:29" ht="20.100000000000001" customHeight="1" x14ac:dyDescent="0.2"/>
    <row r="62" spans="7:29" ht="20.100000000000001" customHeight="1" x14ac:dyDescent="0.2"/>
    <row r="63" spans="7:29" ht="20.100000000000001" customHeight="1" x14ac:dyDescent="0.2"/>
    <row r="64" spans="7:29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CA366-4D12-41C2-B4D7-D3F92294CE6E}">
  <sheetPr>
    <tabColor rgb="FFFF0000"/>
    <pageSetUpPr fitToPage="1"/>
  </sheetPr>
  <dimension ref="A1:AS51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H22" sqref="H22"/>
    </sheetView>
  </sheetViews>
  <sheetFormatPr defaultRowHeight="12.75" x14ac:dyDescent="0.2"/>
  <cols>
    <col min="1" max="1" width="6.42578125" style="46" customWidth="1"/>
    <col min="2" max="2" width="8.7109375" style="46" bestFit="1" customWidth="1"/>
    <col min="3" max="3" width="4.7109375" style="46" bestFit="1" customWidth="1"/>
    <col min="4" max="4" width="30.85546875" style="443" bestFit="1" customWidth="1"/>
    <col min="5" max="5" width="4.42578125" bestFit="1" customWidth="1"/>
    <col min="6" max="6" width="34.42578125" style="443" customWidth="1"/>
    <col min="7" max="15" width="6.7109375" customWidth="1"/>
    <col min="16" max="16" width="10" customWidth="1"/>
    <col min="17" max="19" width="9.140625" customWidth="1"/>
    <col min="20" max="28" width="6.7109375" customWidth="1"/>
    <col min="29" max="32" width="9.140625" customWidth="1"/>
    <col min="33" max="33" width="9.85546875" customWidth="1"/>
    <col min="37" max="45" width="5.7109375" customWidth="1"/>
    <col min="251" max="251" width="6.42578125" customWidth="1"/>
    <col min="252" max="252" width="26.5703125" customWidth="1"/>
    <col min="253" max="253" width="4.42578125" bestFit="1" customWidth="1"/>
    <col min="254" max="254" width="30.42578125" customWidth="1"/>
    <col min="255" max="263" width="6.7109375" customWidth="1"/>
    <col min="264" max="264" width="10" customWidth="1"/>
    <col min="268" max="276" width="6.7109375" customWidth="1"/>
    <col min="281" max="281" width="8.28515625" customWidth="1"/>
    <col min="285" max="293" width="5.7109375" customWidth="1"/>
    <col min="507" max="507" width="6.42578125" customWidth="1"/>
    <col min="508" max="508" width="26.5703125" customWidth="1"/>
    <col min="509" max="509" width="4.42578125" bestFit="1" customWidth="1"/>
    <col min="510" max="510" width="30.42578125" customWidth="1"/>
    <col min="511" max="519" width="6.7109375" customWidth="1"/>
    <col min="520" max="520" width="10" customWidth="1"/>
    <col min="524" max="532" width="6.7109375" customWidth="1"/>
    <col min="537" max="537" width="8.28515625" customWidth="1"/>
    <col min="541" max="549" width="5.7109375" customWidth="1"/>
    <col min="763" max="763" width="6.42578125" customWidth="1"/>
    <col min="764" max="764" width="26.5703125" customWidth="1"/>
    <col min="765" max="765" width="4.42578125" bestFit="1" customWidth="1"/>
    <col min="766" max="766" width="30.42578125" customWidth="1"/>
    <col min="767" max="775" width="6.7109375" customWidth="1"/>
    <col min="776" max="776" width="10" customWidth="1"/>
    <col min="780" max="788" width="6.7109375" customWidth="1"/>
    <col min="793" max="793" width="8.28515625" customWidth="1"/>
    <col min="797" max="805" width="5.7109375" customWidth="1"/>
    <col min="1019" max="1019" width="6.42578125" customWidth="1"/>
    <col min="1020" max="1020" width="26.5703125" customWidth="1"/>
    <col min="1021" max="1021" width="4.42578125" bestFit="1" customWidth="1"/>
    <col min="1022" max="1022" width="30.42578125" customWidth="1"/>
    <col min="1023" max="1031" width="6.7109375" customWidth="1"/>
    <col min="1032" max="1032" width="10" customWidth="1"/>
    <col min="1036" max="1044" width="6.7109375" customWidth="1"/>
    <col min="1049" max="1049" width="8.28515625" customWidth="1"/>
    <col min="1053" max="1061" width="5.7109375" customWidth="1"/>
    <col min="1275" max="1275" width="6.42578125" customWidth="1"/>
    <col min="1276" max="1276" width="26.5703125" customWidth="1"/>
    <col min="1277" max="1277" width="4.42578125" bestFit="1" customWidth="1"/>
    <col min="1278" max="1278" width="30.42578125" customWidth="1"/>
    <col min="1279" max="1287" width="6.7109375" customWidth="1"/>
    <col min="1288" max="1288" width="10" customWidth="1"/>
    <col min="1292" max="1300" width="6.7109375" customWidth="1"/>
    <col min="1305" max="1305" width="8.28515625" customWidth="1"/>
    <col min="1309" max="1317" width="5.7109375" customWidth="1"/>
    <col min="1531" max="1531" width="6.42578125" customWidth="1"/>
    <col min="1532" max="1532" width="26.5703125" customWidth="1"/>
    <col min="1533" max="1533" width="4.42578125" bestFit="1" customWidth="1"/>
    <col min="1534" max="1534" width="30.42578125" customWidth="1"/>
    <col min="1535" max="1543" width="6.7109375" customWidth="1"/>
    <col min="1544" max="1544" width="10" customWidth="1"/>
    <col min="1548" max="1556" width="6.7109375" customWidth="1"/>
    <col min="1561" max="1561" width="8.28515625" customWidth="1"/>
    <col min="1565" max="1573" width="5.7109375" customWidth="1"/>
    <col min="1787" max="1787" width="6.42578125" customWidth="1"/>
    <col min="1788" max="1788" width="26.5703125" customWidth="1"/>
    <col min="1789" max="1789" width="4.42578125" bestFit="1" customWidth="1"/>
    <col min="1790" max="1790" width="30.42578125" customWidth="1"/>
    <col min="1791" max="1799" width="6.7109375" customWidth="1"/>
    <col min="1800" max="1800" width="10" customWidth="1"/>
    <col min="1804" max="1812" width="6.7109375" customWidth="1"/>
    <col min="1817" max="1817" width="8.28515625" customWidth="1"/>
    <col min="1821" max="1829" width="5.7109375" customWidth="1"/>
    <col min="2043" max="2043" width="6.42578125" customWidth="1"/>
    <col min="2044" max="2044" width="26.5703125" customWidth="1"/>
    <col min="2045" max="2045" width="4.42578125" bestFit="1" customWidth="1"/>
    <col min="2046" max="2046" width="30.42578125" customWidth="1"/>
    <col min="2047" max="2055" width="6.7109375" customWidth="1"/>
    <col min="2056" max="2056" width="10" customWidth="1"/>
    <col min="2060" max="2068" width="6.7109375" customWidth="1"/>
    <col min="2073" max="2073" width="8.28515625" customWidth="1"/>
    <col min="2077" max="2085" width="5.7109375" customWidth="1"/>
    <col min="2299" max="2299" width="6.42578125" customWidth="1"/>
    <col min="2300" max="2300" width="26.5703125" customWidth="1"/>
    <col min="2301" max="2301" width="4.42578125" bestFit="1" customWidth="1"/>
    <col min="2302" max="2302" width="30.42578125" customWidth="1"/>
    <col min="2303" max="2311" width="6.7109375" customWidth="1"/>
    <col min="2312" max="2312" width="10" customWidth="1"/>
    <col min="2316" max="2324" width="6.7109375" customWidth="1"/>
    <col min="2329" max="2329" width="8.28515625" customWidth="1"/>
    <col min="2333" max="2341" width="5.7109375" customWidth="1"/>
    <col min="2555" max="2555" width="6.42578125" customWidth="1"/>
    <col min="2556" max="2556" width="26.5703125" customWidth="1"/>
    <col min="2557" max="2557" width="4.42578125" bestFit="1" customWidth="1"/>
    <col min="2558" max="2558" width="30.42578125" customWidth="1"/>
    <col min="2559" max="2567" width="6.7109375" customWidth="1"/>
    <col min="2568" max="2568" width="10" customWidth="1"/>
    <col min="2572" max="2580" width="6.7109375" customWidth="1"/>
    <col min="2585" max="2585" width="8.28515625" customWidth="1"/>
    <col min="2589" max="2597" width="5.7109375" customWidth="1"/>
    <col min="2811" max="2811" width="6.42578125" customWidth="1"/>
    <col min="2812" max="2812" width="26.5703125" customWidth="1"/>
    <col min="2813" max="2813" width="4.42578125" bestFit="1" customWidth="1"/>
    <col min="2814" max="2814" width="30.42578125" customWidth="1"/>
    <col min="2815" max="2823" width="6.7109375" customWidth="1"/>
    <col min="2824" max="2824" width="10" customWidth="1"/>
    <col min="2828" max="2836" width="6.7109375" customWidth="1"/>
    <col min="2841" max="2841" width="8.28515625" customWidth="1"/>
    <col min="2845" max="2853" width="5.7109375" customWidth="1"/>
    <col min="3067" max="3067" width="6.42578125" customWidth="1"/>
    <col min="3068" max="3068" width="26.5703125" customWidth="1"/>
    <col min="3069" max="3069" width="4.42578125" bestFit="1" customWidth="1"/>
    <col min="3070" max="3070" width="30.42578125" customWidth="1"/>
    <col min="3071" max="3079" width="6.7109375" customWidth="1"/>
    <col min="3080" max="3080" width="10" customWidth="1"/>
    <col min="3084" max="3092" width="6.7109375" customWidth="1"/>
    <col min="3097" max="3097" width="8.28515625" customWidth="1"/>
    <col min="3101" max="3109" width="5.7109375" customWidth="1"/>
    <col min="3323" max="3323" width="6.42578125" customWidth="1"/>
    <col min="3324" max="3324" width="26.5703125" customWidth="1"/>
    <col min="3325" max="3325" width="4.42578125" bestFit="1" customWidth="1"/>
    <col min="3326" max="3326" width="30.42578125" customWidth="1"/>
    <col min="3327" max="3335" width="6.7109375" customWidth="1"/>
    <col min="3336" max="3336" width="10" customWidth="1"/>
    <col min="3340" max="3348" width="6.7109375" customWidth="1"/>
    <col min="3353" max="3353" width="8.28515625" customWidth="1"/>
    <col min="3357" max="3365" width="5.7109375" customWidth="1"/>
    <col min="3579" max="3579" width="6.42578125" customWidth="1"/>
    <col min="3580" max="3580" width="26.5703125" customWidth="1"/>
    <col min="3581" max="3581" width="4.42578125" bestFit="1" customWidth="1"/>
    <col min="3582" max="3582" width="30.42578125" customWidth="1"/>
    <col min="3583" max="3591" width="6.7109375" customWidth="1"/>
    <col min="3592" max="3592" width="10" customWidth="1"/>
    <col min="3596" max="3604" width="6.7109375" customWidth="1"/>
    <col min="3609" max="3609" width="8.28515625" customWidth="1"/>
    <col min="3613" max="3621" width="5.7109375" customWidth="1"/>
    <col min="3835" max="3835" width="6.42578125" customWidth="1"/>
    <col min="3836" max="3836" width="26.5703125" customWidth="1"/>
    <col min="3837" max="3837" width="4.42578125" bestFit="1" customWidth="1"/>
    <col min="3838" max="3838" width="30.42578125" customWidth="1"/>
    <col min="3839" max="3847" width="6.7109375" customWidth="1"/>
    <col min="3848" max="3848" width="10" customWidth="1"/>
    <col min="3852" max="3860" width="6.7109375" customWidth="1"/>
    <col min="3865" max="3865" width="8.28515625" customWidth="1"/>
    <col min="3869" max="3877" width="5.7109375" customWidth="1"/>
    <col min="4091" max="4091" width="6.42578125" customWidth="1"/>
    <col min="4092" max="4092" width="26.5703125" customWidth="1"/>
    <col min="4093" max="4093" width="4.42578125" bestFit="1" customWidth="1"/>
    <col min="4094" max="4094" width="30.42578125" customWidth="1"/>
    <col min="4095" max="4103" width="6.7109375" customWidth="1"/>
    <col min="4104" max="4104" width="10" customWidth="1"/>
    <col min="4108" max="4116" width="6.7109375" customWidth="1"/>
    <col min="4121" max="4121" width="8.28515625" customWidth="1"/>
    <col min="4125" max="4133" width="5.7109375" customWidth="1"/>
    <col min="4347" max="4347" width="6.42578125" customWidth="1"/>
    <col min="4348" max="4348" width="26.5703125" customWidth="1"/>
    <col min="4349" max="4349" width="4.42578125" bestFit="1" customWidth="1"/>
    <col min="4350" max="4350" width="30.42578125" customWidth="1"/>
    <col min="4351" max="4359" width="6.7109375" customWidth="1"/>
    <col min="4360" max="4360" width="10" customWidth="1"/>
    <col min="4364" max="4372" width="6.7109375" customWidth="1"/>
    <col min="4377" max="4377" width="8.28515625" customWidth="1"/>
    <col min="4381" max="4389" width="5.7109375" customWidth="1"/>
    <col min="4603" max="4603" width="6.42578125" customWidth="1"/>
    <col min="4604" max="4604" width="26.5703125" customWidth="1"/>
    <col min="4605" max="4605" width="4.42578125" bestFit="1" customWidth="1"/>
    <col min="4606" max="4606" width="30.42578125" customWidth="1"/>
    <col min="4607" max="4615" width="6.7109375" customWidth="1"/>
    <col min="4616" max="4616" width="10" customWidth="1"/>
    <col min="4620" max="4628" width="6.7109375" customWidth="1"/>
    <col min="4633" max="4633" width="8.28515625" customWidth="1"/>
    <col min="4637" max="4645" width="5.7109375" customWidth="1"/>
    <col min="4859" max="4859" width="6.42578125" customWidth="1"/>
    <col min="4860" max="4860" width="26.5703125" customWidth="1"/>
    <col min="4861" max="4861" width="4.42578125" bestFit="1" customWidth="1"/>
    <col min="4862" max="4862" width="30.42578125" customWidth="1"/>
    <col min="4863" max="4871" width="6.7109375" customWidth="1"/>
    <col min="4872" max="4872" width="10" customWidth="1"/>
    <col min="4876" max="4884" width="6.7109375" customWidth="1"/>
    <col min="4889" max="4889" width="8.28515625" customWidth="1"/>
    <col min="4893" max="4901" width="5.7109375" customWidth="1"/>
    <col min="5115" max="5115" width="6.42578125" customWidth="1"/>
    <col min="5116" max="5116" width="26.5703125" customWidth="1"/>
    <col min="5117" max="5117" width="4.42578125" bestFit="1" customWidth="1"/>
    <col min="5118" max="5118" width="30.42578125" customWidth="1"/>
    <col min="5119" max="5127" width="6.7109375" customWidth="1"/>
    <col min="5128" max="5128" width="10" customWidth="1"/>
    <col min="5132" max="5140" width="6.7109375" customWidth="1"/>
    <col min="5145" max="5145" width="8.28515625" customWidth="1"/>
    <col min="5149" max="5157" width="5.7109375" customWidth="1"/>
    <col min="5371" max="5371" width="6.42578125" customWidth="1"/>
    <col min="5372" max="5372" width="26.5703125" customWidth="1"/>
    <col min="5373" max="5373" width="4.42578125" bestFit="1" customWidth="1"/>
    <col min="5374" max="5374" width="30.42578125" customWidth="1"/>
    <col min="5375" max="5383" width="6.7109375" customWidth="1"/>
    <col min="5384" max="5384" width="10" customWidth="1"/>
    <col min="5388" max="5396" width="6.7109375" customWidth="1"/>
    <col min="5401" max="5401" width="8.28515625" customWidth="1"/>
    <col min="5405" max="5413" width="5.7109375" customWidth="1"/>
    <col min="5627" max="5627" width="6.42578125" customWidth="1"/>
    <col min="5628" max="5628" width="26.5703125" customWidth="1"/>
    <col min="5629" max="5629" width="4.42578125" bestFit="1" customWidth="1"/>
    <col min="5630" max="5630" width="30.42578125" customWidth="1"/>
    <col min="5631" max="5639" width="6.7109375" customWidth="1"/>
    <col min="5640" max="5640" width="10" customWidth="1"/>
    <col min="5644" max="5652" width="6.7109375" customWidth="1"/>
    <col min="5657" max="5657" width="8.28515625" customWidth="1"/>
    <col min="5661" max="5669" width="5.7109375" customWidth="1"/>
    <col min="5883" max="5883" width="6.42578125" customWidth="1"/>
    <col min="5884" max="5884" width="26.5703125" customWidth="1"/>
    <col min="5885" max="5885" width="4.42578125" bestFit="1" customWidth="1"/>
    <col min="5886" max="5886" width="30.42578125" customWidth="1"/>
    <col min="5887" max="5895" width="6.7109375" customWidth="1"/>
    <col min="5896" max="5896" width="10" customWidth="1"/>
    <col min="5900" max="5908" width="6.7109375" customWidth="1"/>
    <col min="5913" max="5913" width="8.28515625" customWidth="1"/>
    <col min="5917" max="5925" width="5.7109375" customWidth="1"/>
    <col min="6139" max="6139" width="6.42578125" customWidth="1"/>
    <col min="6140" max="6140" width="26.5703125" customWidth="1"/>
    <col min="6141" max="6141" width="4.42578125" bestFit="1" customWidth="1"/>
    <col min="6142" max="6142" width="30.42578125" customWidth="1"/>
    <col min="6143" max="6151" width="6.7109375" customWidth="1"/>
    <col min="6152" max="6152" width="10" customWidth="1"/>
    <col min="6156" max="6164" width="6.7109375" customWidth="1"/>
    <col min="6169" max="6169" width="8.28515625" customWidth="1"/>
    <col min="6173" max="6181" width="5.7109375" customWidth="1"/>
    <col min="6395" max="6395" width="6.42578125" customWidth="1"/>
    <col min="6396" max="6396" width="26.5703125" customWidth="1"/>
    <col min="6397" max="6397" width="4.42578125" bestFit="1" customWidth="1"/>
    <col min="6398" max="6398" width="30.42578125" customWidth="1"/>
    <col min="6399" max="6407" width="6.7109375" customWidth="1"/>
    <col min="6408" max="6408" width="10" customWidth="1"/>
    <col min="6412" max="6420" width="6.7109375" customWidth="1"/>
    <col min="6425" max="6425" width="8.28515625" customWidth="1"/>
    <col min="6429" max="6437" width="5.7109375" customWidth="1"/>
    <col min="6651" max="6651" width="6.42578125" customWidth="1"/>
    <col min="6652" max="6652" width="26.5703125" customWidth="1"/>
    <col min="6653" max="6653" width="4.42578125" bestFit="1" customWidth="1"/>
    <col min="6654" max="6654" width="30.42578125" customWidth="1"/>
    <col min="6655" max="6663" width="6.7109375" customWidth="1"/>
    <col min="6664" max="6664" width="10" customWidth="1"/>
    <col min="6668" max="6676" width="6.7109375" customWidth="1"/>
    <col min="6681" max="6681" width="8.28515625" customWidth="1"/>
    <col min="6685" max="6693" width="5.7109375" customWidth="1"/>
    <col min="6907" max="6907" width="6.42578125" customWidth="1"/>
    <col min="6908" max="6908" width="26.5703125" customWidth="1"/>
    <col min="6909" max="6909" width="4.42578125" bestFit="1" customWidth="1"/>
    <col min="6910" max="6910" width="30.42578125" customWidth="1"/>
    <col min="6911" max="6919" width="6.7109375" customWidth="1"/>
    <col min="6920" max="6920" width="10" customWidth="1"/>
    <col min="6924" max="6932" width="6.7109375" customWidth="1"/>
    <col min="6937" max="6937" width="8.28515625" customWidth="1"/>
    <col min="6941" max="6949" width="5.7109375" customWidth="1"/>
    <col min="7163" max="7163" width="6.42578125" customWidth="1"/>
    <col min="7164" max="7164" width="26.5703125" customWidth="1"/>
    <col min="7165" max="7165" width="4.42578125" bestFit="1" customWidth="1"/>
    <col min="7166" max="7166" width="30.42578125" customWidth="1"/>
    <col min="7167" max="7175" width="6.7109375" customWidth="1"/>
    <col min="7176" max="7176" width="10" customWidth="1"/>
    <col min="7180" max="7188" width="6.7109375" customWidth="1"/>
    <col min="7193" max="7193" width="8.28515625" customWidth="1"/>
    <col min="7197" max="7205" width="5.7109375" customWidth="1"/>
    <col min="7419" max="7419" width="6.42578125" customWidth="1"/>
    <col min="7420" max="7420" width="26.5703125" customWidth="1"/>
    <col min="7421" max="7421" width="4.42578125" bestFit="1" customWidth="1"/>
    <col min="7422" max="7422" width="30.42578125" customWidth="1"/>
    <col min="7423" max="7431" width="6.7109375" customWidth="1"/>
    <col min="7432" max="7432" width="10" customWidth="1"/>
    <col min="7436" max="7444" width="6.7109375" customWidth="1"/>
    <col min="7449" max="7449" width="8.28515625" customWidth="1"/>
    <col min="7453" max="7461" width="5.7109375" customWidth="1"/>
    <col min="7675" max="7675" width="6.42578125" customWidth="1"/>
    <col min="7676" max="7676" width="26.5703125" customWidth="1"/>
    <col min="7677" max="7677" width="4.42578125" bestFit="1" customWidth="1"/>
    <col min="7678" max="7678" width="30.42578125" customWidth="1"/>
    <col min="7679" max="7687" width="6.7109375" customWidth="1"/>
    <col min="7688" max="7688" width="10" customWidth="1"/>
    <col min="7692" max="7700" width="6.7109375" customWidth="1"/>
    <col min="7705" max="7705" width="8.28515625" customWidth="1"/>
    <col min="7709" max="7717" width="5.7109375" customWidth="1"/>
    <col min="7931" max="7931" width="6.42578125" customWidth="1"/>
    <col min="7932" max="7932" width="26.5703125" customWidth="1"/>
    <col min="7933" max="7933" width="4.42578125" bestFit="1" customWidth="1"/>
    <col min="7934" max="7934" width="30.42578125" customWidth="1"/>
    <col min="7935" max="7943" width="6.7109375" customWidth="1"/>
    <col min="7944" max="7944" width="10" customWidth="1"/>
    <col min="7948" max="7956" width="6.7109375" customWidth="1"/>
    <col min="7961" max="7961" width="8.28515625" customWidth="1"/>
    <col min="7965" max="7973" width="5.7109375" customWidth="1"/>
    <col min="8187" max="8187" width="6.42578125" customWidth="1"/>
    <col min="8188" max="8188" width="26.5703125" customWidth="1"/>
    <col min="8189" max="8189" width="4.42578125" bestFit="1" customWidth="1"/>
    <col min="8190" max="8190" width="30.42578125" customWidth="1"/>
    <col min="8191" max="8199" width="6.7109375" customWidth="1"/>
    <col min="8200" max="8200" width="10" customWidth="1"/>
    <col min="8204" max="8212" width="6.7109375" customWidth="1"/>
    <col min="8217" max="8217" width="8.28515625" customWidth="1"/>
    <col min="8221" max="8229" width="5.7109375" customWidth="1"/>
    <col min="8443" max="8443" width="6.42578125" customWidth="1"/>
    <col min="8444" max="8444" width="26.5703125" customWidth="1"/>
    <col min="8445" max="8445" width="4.42578125" bestFit="1" customWidth="1"/>
    <col min="8446" max="8446" width="30.42578125" customWidth="1"/>
    <col min="8447" max="8455" width="6.7109375" customWidth="1"/>
    <col min="8456" max="8456" width="10" customWidth="1"/>
    <col min="8460" max="8468" width="6.7109375" customWidth="1"/>
    <col min="8473" max="8473" width="8.28515625" customWidth="1"/>
    <col min="8477" max="8485" width="5.7109375" customWidth="1"/>
    <col min="8699" max="8699" width="6.42578125" customWidth="1"/>
    <col min="8700" max="8700" width="26.5703125" customWidth="1"/>
    <col min="8701" max="8701" width="4.42578125" bestFit="1" customWidth="1"/>
    <col min="8702" max="8702" width="30.42578125" customWidth="1"/>
    <col min="8703" max="8711" width="6.7109375" customWidth="1"/>
    <col min="8712" max="8712" width="10" customWidth="1"/>
    <col min="8716" max="8724" width="6.7109375" customWidth="1"/>
    <col min="8729" max="8729" width="8.28515625" customWidth="1"/>
    <col min="8733" max="8741" width="5.7109375" customWidth="1"/>
    <col min="8955" max="8955" width="6.42578125" customWidth="1"/>
    <col min="8956" max="8956" width="26.5703125" customWidth="1"/>
    <col min="8957" max="8957" width="4.42578125" bestFit="1" customWidth="1"/>
    <col min="8958" max="8958" width="30.42578125" customWidth="1"/>
    <col min="8959" max="8967" width="6.7109375" customWidth="1"/>
    <col min="8968" max="8968" width="10" customWidth="1"/>
    <col min="8972" max="8980" width="6.7109375" customWidth="1"/>
    <col min="8985" max="8985" width="8.28515625" customWidth="1"/>
    <col min="8989" max="8997" width="5.7109375" customWidth="1"/>
    <col min="9211" max="9211" width="6.42578125" customWidth="1"/>
    <col min="9212" max="9212" width="26.5703125" customWidth="1"/>
    <col min="9213" max="9213" width="4.42578125" bestFit="1" customWidth="1"/>
    <col min="9214" max="9214" width="30.42578125" customWidth="1"/>
    <col min="9215" max="9223" width="6.7109375" customWidth="1"/>
    <col min="9224" max="9224" width="10" customWidth="1"/>
    <col min="9228" max="9236" width="6.7109375" customWidth="1"/>
    <col min="9241" max="9241" width="8.28515625" customWidth="1"/>
    <col min="9245" max="9253" width="5.7109375" customWidth="1"/>
    <col min="9467" max="9467" width="6.42578125" customWidth="1"/>
    <col min="9468" max="9468" width="26.5703125" customWidth="1"/>
    <col min="9469" max="9469" width="4.42578125" bestFit="1" customWidth="1"/>
    <col min="9470" max="9470" width="30.42578125" customWidth="1"/>
    <col min="9471" max="9479" width="6.7109375" customWidth="1"/>
    <col min="9480" max="9480" width="10" customWidth="1"/>
    <col min="9484" max="9492" width="6.7109375" customWidth="1"/>
    <col min="9497" max="9497" width="8.28515625" customWidth="1"/>
    <col min="9501" max="9509" width="5.7109375" customWidth="1"/>
    <col min="9723" max="9723" width="6.42578125" customWidth="1"/>
    <col min="9724" max="9724" width="26.5703125" customWidth="1"/>
    <col min="9725" max="9725" width="4.42578125" bestFit="1" customWidth="1"/>
    <col min="9726" max="9726" width="30.42578125" customWidth="1"/>
    <col min="9727" max="9735" width="6.7109375" customWidth="1"/>
    <col min="9736" max="9736" width="10" customWidth="1"/>
    <col min="9740" max="9748" width="6.7109375" customWidth="1"/>
    <col min="9753" max="9753" width="8.28515625" customWidth="1"/>
    <col min="9757" max="9765" width="5.7109375" customWidth="1"/>
    <col min="9979" max="9979" width="6.42578125" customWidth="1"/>
    <col min="9980" max="9980" width="26.5703125" customWidth="1"/>
    <col min="9981" max="9981" width="4.42578125" bestFit="1" customWidth="1"/>
    <col min="9982" max="9982" width="30.42578125" customWidth="1"/>
    <col min="9983" max="9991" width="6.7109375" customWidth="1"/>
    <col min="9992" max="9992" width="10" customWidth="1"/>
    <col min="9996" max="10004" width="6.7109375" customWidth="1"/>
    <col min="10009" max="10009" width="8.28515625" customWidth="1"/>
    <col min="10013" max="10021" width="5.7109375" customWidth="1"/>
    <col min="10235" max="10235" width="6.42578125" customWidth="1"/>
    <col min="10236" max="10236" width="26.5703125" customWidth="1"/>
    <col min="10237" max="10237" width="4.42578125" bestFit="1" customWidth="1"/>
    <col min="10238" max="10238" width="30.42578125" customWidth="1"/>
    <col min="10239" max="10247" width="6.7109375" customWidth="1"/>
    <col min="10248" max="10248" width="10" customWidth="1"/>
    <col min="10252" max="10260" width="6.7109375" customWidth="1"/>
    <col min="10265" max="10265" width="8.28515625" customWidth="1"/>
    <col min="10269" max="10277" width="5.7109375" customWidth="1"/>
    <col min="10491" max="10491" width="6.42578125" customWidth="1"/>
    <col min="10492" max="10492" width="26.5703125" customWidth="1"/>
    <col min="10493" max="10493" width="4.42578125" bestFit="1" customWidth="1"/>
    <col min="10494" max="10494" width="30.42578125" customWidth="1"/>
    <col min="10495" max="10503" width="6.7109375" customWidth="1"/>
    <col min="10504" max="10504" width="10" customWidth="1"/>
    <col min="10508" max="10516" width="6.7109375" customWidth="1"/>
    <col min="10521" max="10521" width="8.28515625" customWidth="1"/>
    <col min="10525" max="10533" width="5.7109375" customWidth="1"/>
    <col min="10747" max="10747" width="6.42578125" customWidth="1"/>
    <col min="10748" max="10748" width="26.5703125" customWidth="1"/>
    <col min="10749" max="10749" width="4.42578125" bestFit="1" customWidth="1"/>
    <col min="10750" max="10750" width="30.42578125" customWidth="1"/>
    <col min="10751" max="10759" width="6.7109375" customWidth="1"/>
    <col min="10760" max="10760" width="10" customWidth="1"/>
    <col min="10764" max="10772" width="6.7109375" customWidth="1"/>
    <col min="10777" max="10777" width="8.28515625" customWidth="1"/>
    <col min="10781" max="10789" width="5.7109375" customWidth="1"/>
    <col min="11003" max="11003" width="6.42578125" customWidth="1"/>
    <col min="11004" max="11004" width="26.5703125" customWidth="1"/>
    <col min="11005" max="11005" width="4.42578125" bestFit="1" customWidth="1"/>
    <col min="11006" max="11006" width="30.42578125" customWidth="1"/>
    <col min="11007" max="11015" width="6.7109375" customWidth="1"/>
    <col min="11016" max="11016" width="10" customWidth="1"/>
    <col min="11020" max="11028" width="6.7109375" customWidth="1"/>
    <col min="11033" max="11033" width="8.28515625" customWidth="1"/>
    <col min="11037" max="11045" width="5.7109375" customWidth="1"/>
    <col min="11259" max="11259" width="6.42578125" customWidth="1"/>
    <col min="11260" max="11260" width="26.5703125" customWidth="1"/>
    <col min="11261" max="11261" width="4.42578125" bestFit="1" customWidth="1"/>
    <col min="11262" max="11262" width="30.42578125" customWidth="1"/>
    <col min="11263" max="11271" width="6.7109375" customWidth="1"/>
    <col min="11272" max="11272" width="10" customWidth="1"/>
    <col min="11276" max="11284" width="6.7109375" customWidth="1"/>
    <col min="11289" max="11289" width="8.28515625" customWidth="1"/>
    <col min="11293" max="11301" width="5.7109375" customWidth="1"/>
    <col min="11515" max="11515" width="6.42578125" customWidth="1"/>
    <col min="11516" max="11516" width="26.5703125" customWidth="1"/>
    <col min="11517" max="11517" width="4.42578125" bestFit="1" customWidth="1"/>
    <col min="11518" max="11518" width="30.42578125" customWidth="1"/>
    <col min="11519" max="11527" width="6.7109375" customWidth="1"/>
    <col min="11528" max="11528" width="10" customWidth="1"/>
    <col min="11532" max="11540" width="6.7109375" customWidth="1"/>
    <col min="11545" max="11545" width="8.28515625" customWidth="1"/>
    <col min="11549" max="11557" width="5.7109375" customWidth="1"/>
    <col min="11771" max="11771" width="6.42578125" customWidth="1"/>
    <col min="11772" max="11772" width="26.5703125" customWidth="1"/>
    <col min="11773" max="11773" width="4.42578125" bestFit="1" customWidth="1"/>
    <col min="11774" max="11774" width="30.42578125" customWidth="1"/>
    <col min="11775" max="11783" width="6.7109375" customWidth="1"/>
    <col min="11784" max="11784" width="10" customWidth="1"/>
    <col min="11788" max="11796" width="6.7109375" customWidth="1"/>
    <col min="11801" max="11801" width="8.28515625" customWidth="1"/>
    <col min="11805" max="11813" width="5.7109375" customWidth="1"/>
    <col min="12027" max="12027" width="6.42578125" customWidth="1"/>
    <col min="12028" max="12028" width="26.5703125" customWidth="1"/>
    <col min="12029" max="12029" width="4.42578125" bestFit="1" customWidth="1"/>
    <col min="12030" max="12030" width="30.42578125" customWidth="1"/>
    <col min="12031" max="12039" width="6.7109375" customWidth="1"/>
    <col min="12040" max="12040" width="10" customWidth="1"/>
    <col min="12044" max="12052" width="6.7109375" customWidth="1"/>
    <col min="12057" max="12057" width="8.28515625" customWidth="1"/>
    <col min="12061" max="12069" width="5.7109375" customWidth="1"/>
    <col min="12283" max="12283" width="6.42578125" customWidth="1"/>
    <col min="12284" max="12284" width="26.5703125" customWidth="1"/>
    <col min="12285" max="12285" width="4.42578125" bestFit="1" customWidth="1"/>
    <col min="12286" max="12286" width="30.42578125" customWidth="1"/>
    <col min="12287" max="12295" width="6.7109375" customWidth="1"/>
    <col min="12296" max="12296" width="10" customWidth="1"/>
    <col min="12300" max="12308" width="6.7109375" customWidth="1"/>
    <col min="12313" max="12313" width="8.28515625" customWidth="1"/>
    <col min="12317" max="12325" width="5.7109375" customWidth="1"/>
    <col min="12539" max="12539" width="6.42578125" customWidth="1"/>
    <col min="12540" max="12540" width="26.5703125" customWidth="1"/>
    <col min="12541" max="12541" width="4.42578125" bestFit="1" customWidth="1"/>
    <col min="12542" max="12542" width="30.42578125" customWidth="1"/>
    <col min="12543" max="12551" width="6.7109375" customWidth="1"/>
    <col min="12552" max="12552" width="10" customWidth="1"/>
    <col min="12556" max="12564" width="6.7109375" customWidth="1"/>
    <col min="12569" max="12569" width="8.28515625" customWidth="1"/>
    <col min="12573" max="12581" width="5.7109375" customWidth="1"/>
    <col min="12795" max="12795" width="6.42578125" customWidth="1"/>
    <col min="12796" max="12796" width="26.5703125" customWidth="1"/>
    <col min="12797" max="12797" width="4.42578125" bestFit="1" customWidth="1"/>
    <col min="12798" max="12798" width="30.42578125" customWidth="1"/>
    <col min="12799" max="12807" width="6.7109375" customWidth="1"/>
    <col min="12808" max="12808" width="10" customWidth="1"/>
    <col min="12812" max="12820" width="6.7109375" customWidth="1"/>
    <col min="12825" max="12825" width="8.28515625" customWidth="1"/>
    <col min="12829" max="12837" width="5.7109375" customWidth="1"/>
    <col min="13051" max="13051" width="6.42578125" customWidth="1"/>
    <col min="13052" max="13052" width="26.5703125" customWidth="1"/>
    <col min="13053" max="13053" width="4.42578125" bestFit="1" customWidth="1"/>
    <col min="13054" max="13054" width="30.42578125" customWidth="1"/>
    <col min="13055" max="13063" width="6.7109375" customWidth="1"/>
    <col min="13064" max="13064" width="10" customWidth="1"/>
    <col min="13068" max="13076" width="6.7109375" customWidth="1"/>
    <col min="13081" max="13081" width="8.28515625" customWidth="1"/>
    <col min="13085" max="13093" width="5.7109375" customWidth="1"/>
    <col min="13307" max="13307" width="6.42578125" customWidth="1"/>
    <col min="13308" max="13308" width="26.5703125" customWidth="1"/>
    <col min="13309" max="13309" width="4.42578125" bestFit="1" customWidth="1"/>
    <col min="13310" max="13310" width="30.42578125" customWidth="1"/>
    <col min="13311" max="13319" width="6.7109375" customWidth="1"/>
    <col min="13320" max="13320" width="10" customWidth="1"/>
    <col min="13324" max="13332" width="6.7109375" customWidth="1"/>
    <col min="13337" max="13337" width="8.28515625" customWidth="1"/>
    <col min="13341" max="13349" width="5.7109375" customWidth="1"/>
    <col min="13563" max="13563" width="6.42578125" customWidth="1"/>
    <col min="13564" max="13564" width="26.5703125" customWidth="1"/>
    <col min="13565" max="13565" width="4.42578125" bestFit="1" customWidth="1"/>
    <col min="13566" max="13566" width="30.42578125" customWidth="1"/>
    <col min="13567" max="13575" width="6.7109375" customWidth="1"/>
    <col min="13576" max="13576" width="10" customWidth="1"/>
    <col min="13580" max="13588" width="6.7109375" customWidth="1"/>
    <col min="13593" max="13593" width="8.28515625" customWidth="1"/>
    <col min="13597" max="13605" width="5.7109375" customWidth="1"/>
    <col min="13819" max="13819" width="6.42578125" customWidth="1"/>
    <col min="13820" max="13820" width="26.5703125" customWidth="1"/>
    <col min="13821" max="13821" width="4.42578125" bestFit="1" customWidth="1"/>
    <col min="13822" max="13822" width="30.42578125" customWidth="1"/>
    <col min="13823" max="13831" width="6.7109375" customWidth="1"/>
    <col min="13832" max="13832" width="10" customWidth="1"/>
    <col min="13836" max="13844" width="6.7109375" customWidth="1"/>
    <col min="13849" max="13849" width="8.28515625" customWidth="1"/>
    <col min="13853" max="13861" width="5.7109375" customWidth="1"/>
    <col min="14075" max="14075" width="6.42578125" customWidth="1"/>
    <col min="14076" max="14076" width="26.5703125" customWidth="1"/>
    <col min="14077" max="14077" width="4.42578125" bestFit="1" customWidth="1"/>
    <col min="14078" max="14078" width="30.42578125" customWidth="1"/>
    <col min="14079" max="14087" width="6.7109375" customWidth="1"/>
    <col min="14088" max="14088" width="10" customWidth="1"/>
    <col min="14092" max="14100" width="6.7109375" customWidth="1"/>
    <col min="14105" max="14105" width="8.28515625" customWidth="1"/>
    <col min="14109" max="14117" width="5.7109375" customWidth="1"/>
    <col min="14331" max="14331" width="6.42578125" customWidth="1"/>
    <col min="14332" max="14332" width="26.5703125" customWidth="1"/>
    <col min="14333" max="14333" width="4.42578125" bestFit="1" customWidth="1"/>
    <col min="14334" max="14334" width="30.42578125" customWidth="1"/>
    <col min="14335" max="14343" width="6.7109375" customWidth="1"/>
    <col min="14344" max="14344" width="10" customWidth="1"/>
    <col min="14348" max="14356" width="6.7109375" customWidth="1"/>
    <col min="14361" max="14361" width="8.28515625" customWidth="1"/>
    <col min="14365" max="14373" width="5.7109375" customWidth="1"/>
    <col min="14587" max="14587" width="6.42578125" customWidth="1"/>
    <col min="14588" max="14588" width="26.5703125" customWidth="1"/>
    <col min="14589" max="14589" width="4.42578125" bestFit="1" customWidth="1"/>
    <col min="14590" max="14590" width="30.42578125" customWidth="1"/>
    <col min="14591" max="14599" width="6.7109375" customWidth="1"/>
    <col min="14600" max="14600" width="10" customWidth="1"/>
    <col min="14604" max="14612" width="6.7109375" customWidth="1"/>
    <col min="14617" max="14617" width="8.28515625" customWidth="1"/>
    <col min="14621" max="14629" width="5.7109375" customWidth="1"/>
    <col min="14843" max="14843" width="6.42578125" customWidth="1"/>
    <col min="14844" max="14844" width="26.5703125" customWidth="1"/>
    <col min="14845" max="14845" width="4.42578125" bestFit="1" customWidth="1"/>
    <col min="14846" max="14846" width="30.42578125" customWidth="1"/>
    <col min="14847" max="14855" width="6.7109375" customWidth="1"/>
    <col min="14856" max="14856" width="10" customWidth="1"/>
    <col min="14860" max="14868" width="6.7109375" customWidth="1"/>
    <col min="14873" max="14873" width="8.28515625" customWidth="1"/>
    <col min="14877" max="14885" width="5.7109375" customWidth="1"/>
    <col min="15099" max="15099" width="6.42578125" customWidth="1"/>
    <col min="15100" max="15100" width="26.5703125" customWidth="1"/>
    <col min="15101" max="15101" width="4.42578125" bestFit="1" customWidth="1"/>
    <col min="15102" max="15102" width="30.42578125" customWidth="1"/>
    <col min="15103" max="15111" width="6.7109375" customWidth="1"/>
    <col min="15112" max="15112" width="10" customWidth="1"/>
    <col min="15116" max="15124" width="6.7109375" customWidth="1"/>
    <col min="15129" max="15129" width="8.28515625" customWidth="1"/>
    <col min="15133" max="15141" width="5.7109375" customWidth="1"/>
    <col min="15355" max="15355" width="6.42578125" customWidth="1"/>
    <col min="15356" max="15356" width="26.5703125" customWidth="1"/>
    <col min="15357" max="15357" width="4.42578125" bestFit="1" customWidth="1"/>
    <col min="15358" max="15358" width="30.42578125" customWidth="1"/>
    <col min="15359" max="15367" width="6.7109375" customWidth="1"/>
    <col min="15368" max="15368" width="10" customWidth="1"/>
    <col min="15372" max="15380" width="6.7109375" customWidth="1"/>
    <col min="15385" max="15385" width="8.28515625" customWidth="1"/>
    <col min="15389" max="15397" width="5.7109375" customWidth="1"/>
    <col min="15611" max="15611" width="6.42578125" customWidth="1"/>
    <col min="15612" max="15612" width="26.5703125" customWidth="1"/>
    <col min="15613" max="15613" width="4.42578125" bestFit="1" customWidth="1"/>
    <col min="15614" max="15614" width="30.42578125" customWidth="1"/>
    <col min="15615" max="15623" width="6.7109375" customWidth="1"/>
    <col min="15624" max="15624" width="10" customWidth="1"/>
    <col min="15628" max="15636" width="6.7109375" customWidth="1"/>
    <col min="15641" max="15641" width="8.28515625" customWidth="1"/>
    <col min="15645" max="15653" width="5.7109375" customWidth="1"/>
    <col min="15867" max="15867" width="6.42578125" customWidth="1"/>
    <col min="15868" max="15868" width="26.5703125" customWidth="1"/>
    <col min="15869" max="15869" width="4.42578125" bestFit="1" customWidth="1"/>
    <col min="15870" max="15870" width="30.42578125" customWidth="1"/>
    <col min="15871" max="15879" width="6.7109375" customWidth="1"/>
    <col min="15880" max="15880" width="10" customWidth="1"/>
    <col min="15884" max="15892" width="6.7109375" customWidth="1"/>
    <col min="15897" max="15897" width="8.28515625" customWidth="1"/>
    <col min="15901" max="15909" width="5.7109375" customWidth="1"/>
    <col min="16123" max="16123" width="6.42578125" customWidth="1"/>
    <col min="16124" max="16124" width="26.5703125" customWidth="1"/>
    <col min="16125" max="16125" width="4.42578125" bestFit="1" customWidth="1"/>
    <col min="16126" max="16126" width="30.42578125" customWidth="1"/>
    <col min="16127" max="16135" width="6.7109375" customWidth="1"/>
    <col min="16136" max="16136" width="10" customWidth="1"/>
    <col min="16140" max="16148" width="6.7109375" customWidth="1"/>
    <col min="16153" max="16153" width="8.28515625" customWidth="1"/>
    <col min="16157" max="16165" width="5.7109375" customWidth="1"/>
  </cols>
  <sheetData>
    <row r="1" spans="1:45" ht="20.25" x14ac:dyDescent="0.3">
      <c r="A1" s="526" t="s">
        <v>615</v>
      </c>
      <c r="B1" s="7"/>
      <c r="C1" s="7"/>
      <c r="D1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45" ht="21" thickBot="1" x14ac:dyDescent="0.35">
      <c r="A2" s="527" t="s">
        <v>631</v>
      </c>
      <c r="B2" s="7"/>
      <c r="C2" s="7"/>
      <c r="D2"/>
      <c r="E2" s="12"/>
      <c r="F2" s="8"/>
      <c r="G2" s="311" t="s">
        <v>610</v>
      </c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311" t="s">
        <v>630</v>
      </c>
      <c r="U2" s="43"/>
      <c r="V2" s="43"/>
      <c r="W2" s="43"/>
      <c r="X2" s="43"/>
      <c r="Y2" s="43"/>
      <c r="Z2" s="43"/>
      <c r="AA2" s="43"/>
      <c r="AB2" s="43"/>
      <c r="AC2" s="43"/>
    </row>
    <row r="3" spans="1:45" ht="13.5" thickBot="1" x14ac:dyDescent="0.25">
      <c r="A3" s="8"/>
      <c r="B3" s="7"/>
      <c r="C3" s="7"/>
      <c r="D3"/>
      <c r="E3" s="12"/>
      <c r="F3" s="8"/>
      <c r="G3" s="788" t="s">
        <v>633</v>
      </c>
      <c r="H3" s="789"/>
      <c r="I3" s="789"/>
      <c r="J3" s="789"/>
      <c r="K3" s="789"/>
      <c r="L3" s="789"/>
      <c r="M3" s="789"/>
      <c r="N3" s="789"/>
      <c r="O3" s="789"/>
      <c r="P3" s="789"/>
      <c r="Q3" s="789"/>
      <c r="R3" s="789"/>
      <c r="S3" s="790"/>
      <c r="T3" s="791" t="s">
        <v>631</v>
      </c>
      <c r="U3" s="792"/>
      <c r="V3" s="792"/>
      <c r="W3" s="792"/>
      <c r="X3" s="792"/>
      <c r="Y3" s="792"/>
      <c r="Z3" s="792"/>
      <c r="AA3" s="792"/>
      <c r="AB3" s="792"/>
      <c r="AC3" s="793"/>
      <c r="AD3" s="793"/>
      <c r="AE3" s="793"/>
      <c r="AF3" s="794"/>
      <c r="AG3" s="795" t="s">
        <v>619</v>
      </c>
      <c r="AH3" s="796"/>
      <c r="AI3" s="796"/>
      <c r="AJ3" s="797"/>
      <c r="AK3" s="798" t="s">
        <v>620</v>
      </c>
      <c r="AL3" s="798"/>
      <c r="AM3" s="798"/>
      <c r="AN3" s="798"/>
      <c r="AO3" s="798"/>
      <c r="AP3" s="798"/>
      <c r="AQ3" s="798"/>
      <c r="AR3" s="798"/>
      <c r="AS3" s="799"/>
    </row>
    <row r="4" spans="1:45" ht="16.5" customHeight="1" thickBot="1" x14ac:dyDescent="0.3">
      <c r="A4" s="529" t="s">
        <v>285</v>
      </c>
      <c r="B4" s="7"/>
      <c r="C4" s="7"/>
      <c r="D4"/>
      <c r="E4" s="2"/>
      <c r="F4" s="8"/>
      <c r="G4" s="800" t="s">
        <v>371</v>
      </c>
      <c r="H4" s="801"/>
      <c r="I4" s="802"/>
      <c r="J4" s="803" t="s">
        <v>372</v>
      </c>
      <c r="K4" s="804"/>
      <c r="L4" s="805"/>
      <c r="M4" s="806" t="s">
        <v>373</v>
      </c>
      <c r="N4" s="804"/>
      <c r="O4" s="807"/>
      <c r="P4" s="808" t="s">
        <v>621</v>
      </c>
      <c r="Q4" s="810" t="s">
        <v>622</v>
      </c>
      <c r="R4" s="812" t="s">
        <v>623</v>
      </c>
      <c r="S4" s="777" t="s">
        <v>624</v>
      </c>
      <c r="T4" s="800" t="s">
        <v>371</v>
      </c>
      <c r="U4" s="801"/>
      <c r="V4" s="801"/>
      <c r="W4" s="806" t="s">
        <v>372</v>
      </c>
      <c r="X4" s="804"/>
      <c r="Y4" s="807"/>
      <c r="Z4" s="806" t="s">
        <v>373</v>
      </c>
      <c r="AA4" s="804"/>
      <c r="AB4" s="807"/>
      <c r="AC4" s="814" t="s">
        <v>625</v>
      </c>
      <c r="AD4" s="786" t="s">
        <v>622</v>
      </c>
      <c r="AE4" s="775" t="s">
        <v>623</v>
      </c>
      <c r="AF4" s="777" t="s">
        <v>624</v>
      </c>
      <c r="AG4" s="779" t="s">
        <v>632</v>
      </c>
      <c r="AH4" s="781" t="s">
        <v>626</v>
      </c>
      <c r="AI4" s="783" t="s">
        <v>627</v>
      </c>
      <c r="AJ4" s="784" t="s">
        <v>628</v>
      </c>
      <c r="AK4" s="770" t="s">
        <v>293</v>
      </c>
      <c r="AL4" s="771"/>
      <c r="AM4" s="772"/>
      <c r="AN4" s="773" t="s">
        <v>441</v>
      </c>
      <c r="AO4" s="771"/>
      <c r="AP4" s="774"/>
      <c r="AQ4" s="770" t="s">
        <v>295</v>
      </c>
      <c r="AR4" s="771"/>
      <c r="AS4" s="772"/>
    </row>
    <row r="5" spans="1:45" ht="40.5" customHeight="1" thickBot="1" x14ac:dyDescent="0.25">
      <c r="A5" s="591" t="s">
        <v>629</v>
      </c>
      <c r="B5" s="36" t="s">
        <v>579</v>
      </c>
      <c r="C5" s="36" t="s">
        <v>313</v>
      </c>
      <c r="D5" s="679" t="s">
        <v>594</v>
      </c>
      <c r="E5" s="36" t="s">
        <v>0</v>
      </c>
      <c r="F5" s="224" t="s">
        <v>1</v>
      </c>
      <c r="G5" s="680" t="s">
        <v>228</v>
      </c>
      <c r="H5" s="681" t="s">
        <v>229</v>
      </c>
      <c r="I5" s="682" t="s">
        <v>230</v>
      </c>
      <c r="J5" s="680" t="s">
        <v>228</v>
      </c>
      <c r="K5" s="681" t="s">
        <v>229</v>
      </c>
      <c r="L5" s="683" t="s">
        <v>230</v>
      </c>
      <c r="M5" s="684" t="s">
        <v>228</v>
      </c>
      <c r="N5" s="681" t="s">
        <v>229</v>
      </c>
      <c r="O5" s="682" t="s">
        <v>230</v>
      </c>
      <c r="P5" s="809"/>
      <c r="Q5" s="811"/>
      <c r="R5" s="813"/>
      <c r="S5" s="778"/>
      <c r="T5" s="685" t="s">
        <v>228</v>
      </c>
      <c r="U5" s="686" t="s">
        <v>229</v>
      </c>
      <c r="V5" s="687" t="s">
        <v>230</v>
      </c>
      <c r="W5" s="685" t="s">
        <v>228</v>
      </c>
      <c r="X5" s="686" t="s">
        <v>229</v>
      </c>
      <c r="Y5" s="688" t="s">
        <v>230</v>
      </c>
      <c r="Z5" s="689" t="s">
        <v>228</v>
      </c>
      <c r="AA5" s="686" t="s">
        <v>229</v>
      </c>
      <c r="AB5" s="688" t="s">
        <v>230</v>
      </c>
      <c r="AC5" s="815"/>
      <c r="AD5" s="787"/>
      <c r="AE5" s="776"/>
      <c r="AF5" s="778"/>
      <c r="AG5" s="780"/>
      <c r="AH5" s="782"/>
      <c r="AI5" s="782"/>
      <c r="AJ5" s="785"/>
      <c r="AK5" s="690" t="s">
        <v>228</v>
      </c>
      <c r="AL5" s="691" t="s">
        <v>229</v>
      </c>
      <c r="AM5" s="692" t="s">
        <v>230</v>
      </c>
      <c r="AN5" s="693" t="s">
        <v>228</v>
      </c>
      <c r="AO5" s="691" t="s">
        <v>229</v>
      </c>
      <c r="AP5" s="694" t="s">
        <v>230</v>
      </c>
      <c r="AQ5" s="690" t="s">
        <v>228</v>
      </c>
      <c r="AR5" s="691" t="s">
        <v>229</v>
      </c>
      <c r="AS5" s="692" t="s">
        <v>230</v>
      </c>
    </row>
    <row r="6" spans="1:45" ht="12.75" customHeight="1" x14ac:dyDescent="0.2">
      <c r="A6" s="581">
        <f>JN_stat!A6</f>
        <v>2</v>
      </c>
      <c r="B6" s="695">
        <f>JN_stat!B6</f>
        <v>691003572</v>
      </c>
      <c r="C6" s="695">
        <f>JN_stat!C6</f>
        <v>3470</v>
      </c>
      <c r="D6" s="695" t="str">
        <f>JN_stat!D6</f>
        <v>MŠ Jablonec n. N., 28.října 16/1858</v>
      </c>
      <c r="E6" s="695">
        <f>JN_stat!E6</f>
        <v>3141</v>
      </c>
      <c r="F6" s="582" t="str">
        <f>JN_stat!F6</f>
        <v>MŠ Jablonec n. N., 28.října 16/1858</v>
      </c>
      <c r="G6" s="581">
        <v>70</v>
      </c>
      <c r="H6" s="695">
        <v>0</v>
      </c>
      <c r="I6" s="696">
        <v>0</v>
      </c>
      <c r="J6" s="581">
        <v>0</v>
      </c>
      <c r="K6" s="695">
        <v>0</v>
      </c>
      <c r="L6" s="582">
        <v>0</v>
      </c>
      <c r="M6" s="581">
        <v>0</v>
      </c>
      <c r="N6" s="695">
        <v>0</v>
      </c>
      <c r="O6" s="582">
        <v>0</v>
      </c>
      <c r="P6" s="697">
        <v>632877</v>
      </c>
      <c r="Q6" s="698">
        <f>ROUND(P6/12*4,0)</f>
        <v>210959</v>
      </c>
      <c r="R6" s="699">
        <v>1.99</v>
      </c>
      <c r="S6" s="700">
        <f>ROUND(R6/12*4,2)</f>
        <v>0.66</v>
      </c>
      <c r="T6" s="583">
        <f>JN_stat!H6</f>
        <v>70</v>
      </c>
      <c r="U6" s="695">
        <f>JN_stat!I6</f>
        <v>0</v>
      </c>
      <c r="V6" s="696">
        <f>JN_stat!J6</f>
        <v>0</v>
      </c>
      <c r="W6" s="581">
        <f>JN_stat!K6</f>
        <v>0</v>
      </c>
      <c r="X6" s="695">
        <f>JN_stat!L6</f>
        <v>0</v>
      </c>
      <c r="Y6" s="582">
        <f>JN_stat!M6</f>
        <v>0</v>
      </c>
      <c r="Z6" s="583">
        <f>JN_stat!N6</f>
        <v>0</v>
      </c>
      <c r="AA6" s="695">
        <f>JN_stat!O6</f>
        <v>0</v>
      </c>
      <c r="AB6" s="696">
        <f>JN_stat!P6</f>
        <v>0</v>
      </c>
      <c r="AC6" s="697">
        <f>JN_ZUKA!H6</f>
        <v>632877</v>
      </c>
      <c r="AD6" s="698">
        <f>ROUND(AC6/12*4,0)</f>
        <v>210959</v>
      </c>
      <c r="AE6" s="701">
        <f>JN_ZUKA!L6</f>
        <v>1.99</v>
      </c>
      <c r="AF6" s="700">
        <f>ROUND(AE6/12*4,2)</f>
        <v>0.66</v>
      </c>
      <c r="AG6" s="702">
        <f t="shared" ref="AG6:AG47" si="0">AD6-Q6</f>
        <v>0</v>
      </c>
      <c r="AH6" s="699">
        <f t="shared" ref="AH6:AH47" si="1">AF6-S6</f>
        <v>0</v>
      </c>
      <c r="AI6" s="699">
        <v>0</v>
      </c>
      <c r="AJ6" s="703">
        <f>AH6</f>
        <v>0</v>
      </c>
      <c r="AK6" s="704">
        <f t="shared" ref="AK6:AS21" si="2">T6-G6</f>
        <v>0</v>
      </c>
      <c r="AL6" s="705">
        <f t="shared" si="2"/>
        <v>0</v>
      </c>
      <c r="AM6" s="726">
        <f t="shared" si="2"/>
        <v>0</v>
      </c>
      <c r="AN6" s="704">
        <f t="shared" si="2"/>
        <v>0</v>
      </c>
      <c r="AO6" s="705">
        <f t="shared" si="2"/>
        <v>0</v>
      </c>
      <c r="AP6" s="706">
        <f t="shared" si="2"/>
        <v>0</v>
      </c>
      <c r="AQ6" s="707">
        <f t="shared" si="2"/>
        <v>0</v>
      </c>
      <c r="AR6" s="705">
        <f t="shared" si="2"/>
        <v>0</v>
      </c>
      <c r="AS6" s="706">
        <f t="shared" si="2"/>
        <v>0</v>
      </c>
    </row>
    <row r="7" spans="1:45" ht="12.75" customHeight="1" x14ac:dyDescent="0.2">
      <c r="A7" s="58">
        <f>JN_stat!A7</f>
        <v>3</v>
      </c>
      <c r="B7" s="20">
        <f>JN_stat!B7</f>
        <v>691003548</v>
      </c>
      <c r="C7" s="20">
        <f>JN_stat!C7</f>
        <v>3469</v>
      </c>
      <c r="D7" s="20" t="str">
        <f>JN_stat!D7</f>
        <v xml:space="preserve">MŠ Jablonec n. N., Arbesova 50/3779 </v>
      </c>
      <c r="E7" s="20">
        <f>JN_stat!E7</f>
        <v>3141</v>
      </c>
      <c r="F7" s="144" t="str">
        <f>JN_stat!F7</f>
        <v xml:space="preserve">MŠ Jablonec n. N., Arbesova 50/3779 </v>
      </c>
      <c r="G7" s="5">
        <v>86</v>
      </c>
      <c r="H7" s="11">
        <v>0</v>
      </c>
      <c r="I7" s="259">
        <v>0</v>
      </c>
      <c r="J7" s="13">
        <v>0</v>
      </c>
      <c r="K7" s="11">
        <v>0</v>
      </c>
      <c r="L7" s="60">
        <v>0</v>
      </c>
      <c r="M7" s="13">
        <v>0</v>
      </c>
      <c r="N7" s="11">
        <v>0</v>
      </c>
      <c r="O7" s="60">
        <v>0</v>
      </c>
      <c r="P7" s="105">
        <v>728166</v>
      </c>
      <c r="Q7" s="29">
        <f t="shared" ref="Q7:Q47" si="3">ROUND(P7/12*4,0)</f>
        <v>242722</v>
      </c>
      <c r="R7" s="74">
        <v>2.29</v>
      </c>
      <c r="S7" s="47">
        <f t="shared" ref="S7:S47" si="4">ROUND(R7/12*4,2)</f>
        <v>0.76</v>
      </c>
      <c r="T7" s="5">
        <f>JN_stat!H7</f>
        <v>83</v>
      </c>
      <c r="U7" s="11">
        <f>JN_stat!I7</f>
        <v>0</v>
      </c>
      <c r="V7" s="259">
        <f>JN_stat!J7</f>
        <v>0</v>
      </c>
      <c r="W7" s="13">
        <f>JN_stat!K7</f>
        <v>0</v>
      </c>
      <c r="X7" s="11">
        <f>JN_stat!L7</f>
        <v>0</v>
      </c>
      <c r="Y7" s="60">
        <f>JN_stat!M7</f>
        <v>0</v>
      </c>
      <c r="Z7" s="5">
        <f>JN_stat!N7</f>
        <v>0</v>
      </c>
      <c r="AA7" s="11">
        <f>JN_stat!O7</f>
        <v>0</v>
      </c>
      <c r="AB7" s="259">
        <f>JN_stat!P7</f>
        <v>0</v>
      </c>
      <c r="AC7" s="105">
        <f>JN_ZUKA!H7</f>
        <v>710545</v>
      </c>
      <c r="AD7" s="29">
        <f t="shared" ref="AD7:AD47" si="5">ROUND(AC7/12*4,0)</f>
        <v>236848</v>
      </c>
      <c r="AE7" s="708">
        <f>JN_ZUKA!L7</f>
        <v>2.2400000000000002</v>
      </c>
      <c r="AF7" s="47">
        <f t="shared" ref="AF7:AF47" si="6">ROUND(AE7/12*4,2)</f>
        <v>0.75</v>
      </c>
      <c r="AG7" s="378">
        <f t="shared" si="0"/>
        <v>-5874</v>
      </c>
      <c r="AH7" s="74">
        <f t="shared" si="1"/>
        <v>-1.0000000000000009E-2</v>
      </c>
      <c r="AI7" s="74">
        <v>0</v>
      </c>
      <c r="AJ7" s="419">
        <f t="shared" ref="AJ7:AJ47" si="7">AH7</f>
        <v>-1.0000000000000009E-2</v>
      </c>
      <c r="AK7" s="207">
        <f t="shared" si="2"/>
        <v>-3</v>
      </c>
      <c r="AL7" s="300">
        <f t="shared" si="2"/>
        <v>0</v>
      </c>
      <c r="AM7" s="727">
        <f t="shared" si="2"/>
        <v>0</v>
      </c>
      <c r="AN7" s="207">
        <f t="shared" si="2"/>
        <v>0</v>
      </c>
      <c r="AO7" s="300">
        <f t="shared" si="2"/>
        <v>0</v>
      </c>
      <c r="AP7" s="170">
        <f t="shared" si="2"/>
        <v>0</v>
      </c>
      <c r="AQ7" s="409">
        <f t="shared" si="2"/>
        <v>0</v>
      </c>
      <c r="AR7" s="300">
        <f t="shared" si="2"/>
        <v>0</v>
      </c>
      <c r="AS7" s="170">
        <f t="shared" si="2"/>
        <v>0</v>
      </c>
    </row>
    <row r="8" spans="1:45" ht="12.75" customHeight="1" x14ac:dyDescent="0.2">
      <c r="A8" s="13">
        <f>JN_stat!A8</f>
        <v>4</v>
      </c>
      <c r="B8" s="11">
        <f>JN_stat!B8</f>
        <v>691001294</v>
      </c>
      <c r="C8" s="11">
        <f>JN_stat!C8</f>
        <v>3462</v>
      </c>
      <c r="D8" s="11" t="str">
        <f>JN_stat!D8</f>
        <v>MŠ Jablonec n. N., Čs. armády 37</v>
      </c>
      <c r="E8" s="11">
        <f>JN_stat!E8</f>
        <v>3141</v>
      </c>
      <c r="F8" s="60" t="str">
        <f>JN_stat!F8</f>
        <v>MŠ Jablonec n. N., Čs. armády 37</v>
      </c>
      <c r="G8" s="5">
        <v>67</v>
      </c>
      <c r="H8" s="11">
        <v>0</v>
      </c>
      <c r="I8" s="259">
        <v>0</v>
      </c>
      <c r="J8" s="13">
        <v>0</v>
      </c>
      <c r="K8" s="11">
        <v>0</v>
      </c>
      <c r="L8" s="60">
        <v>0</v>
      </c>
      <c r="M8" s="13">
        <v>0</v>
      </c>
      <c r="N8" s="11">
        <v>0</v>
      </c>
      <c r="O8" s="60">
        <v>0</v>
      </c>
      <c r="P8" s="105">
        <v>614481</v>
      </c>
      <c r="Q8" s="29">
        <f t="shared" si="3"/>
        <v>204827</v>
      </c>
      <c r="R8" s="74">
        <v>1.94</v>
      </c>
      <c r="S8" s="47">
        <f t="shared" si="4"/>
        <v>0.65</v>
      </c>
      <c r="T8" s="5">
        <f>JN_stat!H8</f>
        <v>67</v>
      </c>
      <c r="U8" s="11">
        <f>JN_stat!I8</f>
        <v>0</v>
      </c>
      <c r="V8" s="259">
        <f>JN_stat!J8</f>
        <v>0</v>
      </c>
      <c r="W8" s="13">
        <f>JN_stat!K8</f>
        <v>0</v>
      </c>
      <c r="X8" s="11">
        <f>JN_stat!L8</f>
        <v>0</v>
      </c>
      <c r="Y8" s="60">
        <f>JN_stat!M8</f>
        <v>0</v>
      </c>
      <c r="Z8" s="5">
        <f>JN_stat!N8</f>
        <v>0</v>
      </c>
      <c r="AA8" s="11">
        <f>JN_stat!O8</f>
        <v>0</v>
      </c>
      <c r="AB8" s="259">
        <f>JN_stat!P8</f>
        <v>0</v>
      </c>
      <c r="AC8" s="105">
        <f>JN_ZUKA!H8</f>
        <v>614481</v>
      </c>
      <c r="AD8" s="29">
        <f t="shared" si="5"/>
        <v>204827</v>
      </c>
      <c r="AE8" s="708">
        <f>JN_ZUKA!L8</f>
        <v>1.94</v>
      </c>
      <c r="AF8" s="47">
        <f t="shared" si="6"/>
        <v>0.65</v>
      </c>
      <c r="AG8" s="378">
        <f t="shared" si="0"/>
        <v>0</v>
      </c>
      <c r="AH8" s="74">
        <f t="shared" si="1"/>
        <v>0</v>
      </c>
      <c r="AI8" s="74">
        <v>0</v>
      </c>
      <c r="AJ8" s="419">
        <f t="shared" si="7"/>
        <v>0</v>
      </c>
      <c r="AK8" s="207">
        <f t="shared" si="2"/>
        <v>0</v>
      </c>
      <c r="AL8" s="300">
        <f t="shared" si="2"/>
        <v>0</v>
      </c>
      <c r="AM8" s="727">
        <f t="shared" si="2"/>
        <v>0</v>
      </c>
      <c r="AN8" s="207">
        <f t="shared" si="2"/>
        <v>0</v>
      </c>
      <c r="AO8" s="300">
        <f t="shared" si="2"/>
        <v>0</v>
      </c>
      <c r="AP8" s="170">
        <f t="shared" si="2"/>
        <v>0</v>
      </c>
      <c r="AQ8" s="409">
        <f t="shared" si="2"/>
        <v>0</v>
      </c>
      <c r="AR8" s="300">
        <f t="shared" si="2"/>
        <v>0</v>
      </c>
      <c r="AS8" s="170">
        <f t="shared" si="2"/>
        <v>0</v>
      </c>
    </row>
    <row r="9" spans="1:45" ht="12.75" customHeight="1" x14ac:dyDescent="0.2">
      <c r="A9" s="13">
        <f>JN_stat!A9</f>
        <v>5</v>
      </c>
      <c r="B9" s="11">
        <f>JN_stat!B9</f>
        <v>691001316</v>
      </c>
      <c r="C9" s="11">
        <f>JN_stat!C9</f>
        <v>3464</v>
      </c>
      <c r="D9" s="11" t="str">
        <f>JN_stat!D9</f>
        <v xml:space="preserve">MŠ Jablonec n. N., Dolní 3969 </v>
      </c>
      <c r="E9" s="11">
        <f>JN_stat!E9</f>
        <v>3141</v>
      </c>
      <c r="F9" s="60" t="str">
        <f>JN_stat!F9</f>
        <v>MŠ Jablonec n. N., Dolní 3969</v>
      </c>
      <c r="G9" s="5">
        <v>85</v>
      </c>
      <c r="H9" s="11">
        <v>0</v>
      </c>
      <c r="I9" s="259">
        <v>0</v>
      </c>
      <c r="J9" s="13">
        <v>0</v>
      </c>
      <c r="K9" s="11">
        <v>0</v>
      </c>
      <c r="L9" s="60">
        <v>0</v>
      </c>
      <c r="M9" s="13">
        <v>0</v>
      </c>
      <c r="N9" s="11">
        <v>0</v>
      </c>
      <c r="O9" s="60">
        <v>0</v>
      </c>
      <c r="P9" s="105">
        <v>722300</v>
      </c>
      <c r="Q9" s="29">
        <f t="shared" si="3"/>
        <v>240767</v>
      </c>
      <c r="R9" s="74">
        <v>2.27</v>
      </c>
      <c r="S9" s="47">
        <f t="shared" si="4"/>
        <v>0.76</v>
      </c>
      <c r="T9" s="5">
        <f>JN_stat!H9</f>
        <v>88</v>
      </c>
      <c r="U9" s="11">
        <f>JN_stat!I9</f>
        <v>0</v>
      </c>
      <c r="V9" s="259">
        <f>JN_stat!J9</f>
        <v>0</v>
      </c>
      <c r="W9" s="13">
        <f>JN_stat!K9</f>
        <v>0</v>
      </c>
      <c r="X9" s="11">
        <f>JN_stat!L9</f>
        <v>0</v>
      </c>
      <c r="Y9" s="60">
        <f>JN_stat!M9</f>
        <v>0</v>
      </c>
      <c r="Z9" s="5">
        <f>JN_stat!N9</f>
        <v>0</v>
      </c>
      <c r="AA9" s="11">
        <f>JN_stat!O9</f>
        <v>0</v>
      </c>
      <c r="AB9" s="259">
        <f>JN_stat!P9</f>
        <v>0</v>
      </c>
      <c r="AC9" s="105">
        <f>JN_ZUKA!H9</f>
        <v>739879</v>
      </c>
      <c r="AD9" s="29">
        <f t="shared" si="5"/>
        <v>246626</v>
      </c>
      <c r="AE9" s="708">
        <f>JN_ZUKA!L9</f>
        <v>2.33</v>
      </c>
      <c r="AF9" s="47">
        <f t="shared" si="6"/>
        <v>0.78</v>
      </c>
      <c r="AG9" s="378">
        <f t="shared" si="0"/>
        <v>5859</v>
      </c>
      <c r="AH9" s="74">
        <f t="shared" si="1"/>
        <v>2.0000000000000018E-2</v>
      </c>
      <c r="AI9" s="74">
        <v>0</v>
      </c>
      <c r="AJ9" s="419">
        <f t="shared" si="7"/>
        <v>2.0000000000000018E-2</v>
      </c>
      <c r="AK9" s="207">
        <f t="shared" si="2"/>
        <v>3</v>
      </c>
      <c r="AL9" s="300">
        <f t="shared" si="2"/>
        <v>0</v>
      </c>
      <c r="AM9" s="727">
        <f t="shared" si="2"/>
        <v>0</v>
      </c>
      <c r="AN9" s="207">
        <f t="shared" si="2"/>
        <v>0</v>
      </c>
      <c r="AO9" s="300">
        <f t="shared" si="2"/>
        <v>0</v>
      </c>
      <c r="AP9" s="170">
        <f t="shared" si="2"/>
        <v>0</v>
      </c>
      <c r="AQ9" s="409">
        <f t="shared" si="2"/>
        <v>0</v>
      </c>
      <c r="AR9" s="300">
        <f t="shared" si="2"/>
        <v>0</v>
      </c>
      <c r="AS9" s="170">
        <f t="shared" si="2"/>
        <v>0</v>
      </c>
    </row>
    <row r="10" spans="1:45" x14ac:dyDescent="0.2">
      <c r="A10" s="13">
        <f>JN_stat!A10</f>
        <v>6</v>
      </c>
      <c r="B10" s="11">
        <f>JN_stat!B10</f>
        <v>667101411</v>
      </c>
      <c r="C10" s="11">
        <f>JN_stat!C10</f>
        <v>3453</v>
      </c>
      <c r="D10" s="11" t="str">
        <f>JN_stat!D10</f>
        <v>MŠ Jablonec n. N., Havlíčkova 4/130</v>
      </c>
      <c r="E10" s="11">
        <f>JN_stat!E10</f>
        <v>3141</v>
      </c>
      <c r="F10" s="60" t="str">
        <f>JN_stat!F10</f>
        <v>MŠ Jablonec n. N., Havlíčkova 4</v>
      </c>
      <c r="G10" s="5">
        <v>72</v>
      </c>
      <c r="H10" s="11">
        <v>0</v>
      </c>
      <c r="I10" s="259">
        <v>0</v>
      </c>
      <c r="J10" s="13">
        <v>0</v>
      </c>
      <c r="K10" s="11">
        <v>0</v>
      </c>
      <c r="L10" s="60">
        <v>0</v>
      </c>
      <c r="M10" s="13">
        <v>0</v>
      </c>
      <c r="N10" s="11">
        <v>0</v>
      </c>
      <c r="O10" s="60">
        <v>0</v>
      </c>
      <c r="P10" s="105">
        <v>645021</v>
      </c>
      <c r="Q10" s="29">
        <f t="shared" si="3"/>
        <v>215007</v>
      </c>
      <c r="R10" s="74">
        <v>2.0299999999999998</v>
      </c>
      <c r="S10" s="47">
        <f t="shared" si="4"/>
        <v>0.68</v>
      </c>
      <c r="T10" s="5">
        <f>JN_stat!H10</f>
        <v>70</v>
      </c>
      <c r="U10" s="11">
        <f>JN_stat!I10</f>
        <v>0</v>
      </c>
      <c r="V10" s="259">
        <f>JN_stat!J10</f>
        <v>0</v>
      </c>
      <c r="W10" s="13">
        <f>JN_stat!K10</f>
        <v>0</v>
      </c>
      <c r="X10" s="11">
        <f>JN_stat!L10</f>
        <v>0</v>
      </c>
      <c r="Y10" s="60">
        <f>JN_stat!M10</f>
        <v>0</v>
      </c>
      <c r="Z10" s="5">
        <f>JN_stat!N10</f>
        <v>0</v>
      </c>
      <c r="AA10" s="11">
        <f>JN_stat!O10</f>
        <v>0</v>
      </c>
      <c r="AB10" s="259">
        <f>JN_stat!P10</f>
        <v>0</v>
      </c>
      <c r="AC10" s="105">
        <f>JN_ZUKA!H10</f>
        <v>632877</v>
      </c>
      <c r="AD10" s="29">
        <f t="shared" si="5"/>
        <v>210959</v>
      </c>
      <c r="AE10" s="708">
        <f>JN_ZUKA!L10</f>
        <v>1.99</v>
      </c>
      <c r="AF10" s="47">
        <f t="shared" si="6"/>
        <v>0.66</v>
      </c>
      <c r="AG10" s="378">
        <f t="shared" si="0"/>
        <v>-4048</v>
      </c>
      <c r="AH10" s="74">
        <f t="shared" si="1"/>
        <v>-2.0000000000000018E-2</v>
      </c>
      <c r="AI10" s="74">
        <v>0</v>
      </c>
      <c r="AJ10" s="419">
        <f t="shared" si="7"/>
        <v>-2.0000000000000018E-2</v>
      </c>
      <c r="AK10" s="207">
        <f t="shared" si="2"/>
        <v>-2</v>
      </c>
      <c r="AL10" s="300">
        <f t="shared" si="2"/>
        <v>0</v>
      </c>
      <c r="AM10" s="727">
        <f t="shared" si="2"/>
        <v>0</v>
      </c>
      <c r="AN10" s="207">
        <f t="shared" si="2"/>
        <v>0</v>
      </c>
      <c r="AO10" s="300">
        <f t="shared" si="2"/>
        <v>0</v>
      </c>
      <c r="AP10" s="170">
        <f t="shared" si="2"/>
        <v>0</v>
      </c>
      <c r="AQ10" s="409">
        <f t="shared" si="2"/>
        <v>0</v>
      </c>
      <c r="AR10" s="300">
        <f t="shared" si="2"/>
        <v>0</v>
      </c>
      <c r="AS10" s="170">
        <f t="shared" si="2"/>
        <v>0</v>
      </c>
    </row>
    <row r="11" spans="1:45" x14ac:dyDescent="0.2">
      <c r="A11" s="13">
        <f>JN_stat!A11</f>
        <v>7</v>
      </c>
      <c r="B11" s="11">
        <f>JN_stat!B11</f>
        <v>691003491</v>
      </c>
      <c r="C11" s="11">
        <f>JN_stat!C11</f>
        <v>3471</v>
      </c>
      <c r="D11" s="11" t="str">
        <f>JN_stat!D11</f>
        <v>MŠ Jablonec n. N., Hřbitovní 10/3677</v>
      </c>
      <c r="E11" s="11">
        <f>JN_stat!E11</f>
        <v>3141</v>
      </c>
      <c r="F11" s="60" t="str">
        <f>JN_stat!F11</f>
        <v>MŠ Jablonec n. N., Hřbitovní 10/3677</v>
      </c>
      <c r="G11" s="5">
        <v>98</v>
      </c>
      <c r="H11" s="11">
        <v>0</v>
      </c>
      <c r="I11" s="259">
        <v>0</v>
      </c>
      <c r="J11" s="13">
        <v>0</v>
      </c>
      <c r="K11" s="11">
        <v>0</v>
      </c>
      <c r="L11" s="60">
        <v>0</v>
      </c>
      <c r="M11" s="13">
        <v>0</v>
      </c>
      <c r="N11" s="11">
        <v>0</v>
      </c>
      <c r="O11" s="60">
        <v>0</v>
      </c>
      <c r="P11" s="105">
        <v>798320</v>
      </c>
      <c r="Q11" s="29">
        <f t="shared" si="3"/>
        <v>266107</v>
      </c>
      <c r="R11" s="74">
        <v>2.5099999999999998</v>
      </c>
      <c r="S11" s="47">
        <f t="shared" si="4"/>
        <v>0.84</v>
      </c>
      <c r="T11" s="5">
        <f>JN_stat!H11</f>
        <v>98</v>
      </c>
      <c r="U11" s="11">
        <f>JN_stat!I11</f>
        <v>0</v>
      </c>
      <c r="V11" s="259">
        <f>JN_stat!J11</f>
        <v>0</v>
      </c>
      <c r="W11" s="13">
        <f>JN_stat!K11</f>
        <v>0</v>
      </c>
      <c r="X11" s="11">
        <f>JN_stat!L11</f>
        <v>0</v>
      </c>
      <c r="Y11" s="60">
        <f>JN_stat!M11</f>
        <v>0</v>
      </c>
      <c r="Z11" s="5">
        <f>JN_stat!N11</f>
        <v>0</v>
      </c>
      <c r="AA11" s="11">
        <f>JN_stat!O11</f>
        <v>0</v>
      </c>
      <c r="AB11" s="259">
        <f>JN_stat!P11</f>
        <v>0</v>
      </c>
      <c r="AC11" s="105">
        <f>JN_ZUKA!H11</f>
        <v>798320</v>
      </c>
      <c r="AD11" s="29">
        <f t="shared" si="5"/>
        <v>266107</v>
      </c>
      <c r="AE11" s="708">
        <f>JN_ZUKA!L11</f>
        <v>2.5099999999999998</v>
      </c>
      <c r="AF11" s="47">
        <f t="shared" si="6"/>
        <v>0.84</v>
      </c>
      <c r="AG11" s="378">
        <f t="shared" si="0"/>
        <v>0</v>
      </c>
      <c r="AH11" s="74">
        <f t="shared" si="1"/>
        <v>0</v>
      </c>
      <c r="AI11" s="74">
        <v>0</v>
      </c>
      <c r="AJ11" s="419">
        <f t="shared" si="7"/>
        <v>0</v>
      </c>
      <c r="AK11" s="207">
        <f t="shared" si="2"/>
        <v>0</v>
      </c>
      <c r="AL11" s="300">
        <f t="shared" si="2"/>
        <v>0</v>
      </c>
      <c r="AM11" s="727">
        <f t="shared" si="2"/>
        <v>0</v>
      </c>
      <c r="AN11" s="207">
        <f t="shared" si="2"/>
        <v>0</v>
      </c>
      <c r="AO11" s="300">
        <f t="shared" si="2"/>
        <v>0</v>
      </c>
      <c r="AP11" s="170">
        <f t="shared" si="2"/>
        <v>0</v>
      </c>
      <c r="AQ11" s="409">
        <f t="shared" si="2"/>
        <v>0</v>
      </c>
      <c r="AR11" s="300">
        <f t="shared" si="2"/>
        <v>0</v>
      </c>
      <c r="AS11" s="170">
        <f t="shared" si="2"/>
        <v>0</v>
      </c>
    </row>
    <row r="12" spans="1:45" x14ac:dyDescent="0.2">
      <c r="A12" s="13">
        <f>JN_stat!A12</f>
        <v>8</v>
      </c>
      <c r="B12" s="11">
        <f>JN_stat!B12</f>
        <v>691003564</v>
      </c>
      <c r="C12" s="11">
        <f>JN_stat!C12</f>
        <v>3472</v>
      </c>
      <c r="D12" s="11" t="str">
        <f>JN_stat!D12</f>
        <v>MŠ Jablonec n. N., Husova 3/1444</v>
      </c>
      <c r="E12" s="11">
        <f>JN_stat!E12</f>
        <v>3141</v>
      </c>
      <c r="F12" s="60" t="str">
        <f>JN_stat!F12</f>
        <v>MŠ Jablonec n. N., Husova 3/1444</v>
      </c>
      <c r="G12" s="5">
        <v>53</v>
      </c>
      <c r="H12" s="11">
        <v>0</v>
      </c>
      <c r="I12" s="259">
        <v>0</v>
      </c>
      <c r="J12" s="13">
        <v>0</v>
      </c>
      <c r="K12" s="11">
        <v>0</v>
      </c>
      <c r="L12" s="60">
        <v>0</v>
      </c>
      <c r="M12" s="13">
        <v>0</v>
      </c>
      <c r="N12" s="11">
        <v>0</v>
      </c>
      <c r="O12" s="60">
        <v>0</v>
      </c>
      <c r="P12" s="105">
        <v>524667</v>
      </c>
      <c r="Q12" s="29">
        <f t="shared" si="3"/>
        <v>174889</v>
      </c>
      <c r="R12" s="74">
        <v>1.65</v>
      </c>
      <c r="S12" s="47">
        <f t="shared" si="4"/>
        <v>0.55000000000000004</v>
      </c>
      <c r="T12" s="5">
        <f>JN_stat!H12</f>
        <v>55</v>
      </c>
      <c r="U12" s="11">
        <f>JN_stat!I12</f>
        <v>0</v>
      </c>
      <c r="V12" s="259">
        <f>JN_stat!J12</f>
        <v>0</v>
      </c>
      <c r="W12" s="13">
        <f>JN_stat!K12</f>
        <v>0</v>
      </c>
      <c r="X12" s="11">
        <f>JN_stat!L12</f>
        <v>0</v>
      </c>
      <c r="Y12" s="60">
        <f>JN_stat!M12</f>
        <v>0</v>
      </c>
      <c r="Z12" s="5">
        <f>JN_stat!N12</f>
        <v>0</v>
      </c>
      <c r="AA12" s="11">
        <f>JN_stat!O12</f>
        <v>0</v>
      </c>
      <c r="AB12" s="259">
        <f>JN_stat!P12</f>
        <v>0</v>
      </c>
      <c r="AC12" s="105">
        <f>JN_ZUKA!H12</f>
        <v>537996</v>
      </c>
      <c r="AD12" s="29">
        <f t="shared" si="5"/>
        <v>179332</v>
      </c>
      <c r="AE12" s="708">
        <f>JN_ZUKA!L12</f>
        <v>1.69</v>
      </c>
      <c r="AF12" s="47">
        <f t="shared" si="6"/>
        <v>0.56000000000000005</v>
      </c>
      <c r="AG12" s="378">
        <f t="shared" si="0"/>
        <v>4443</v>
      </c>
      <c r="AH12" s="74">
        <f t="shared" si="1"/>
        <v>1.0000000000000009E-2</v>
      </c>
      <c r="AI12" s="74">
        <v>0</v>
      </c>
      <c r="AJ12" s="419">
        <f t="shared" si="7"/>
        <v>1.0000000000000009E-2</v>
      </c>
      <c r="AK12" s="207">
        <f t="shared" si="2"/>
        <v>2</v>
      </c>
      <c r="AL12" s="300">
        <f t="shared" si="2"/>
        <v>0</v>
      </c>
      <c r="AM12" s="727">
        <f t="shared" si="2"/>
        <v>0</v>
      </c>
      <c r="AN12" s="207">
        <f t="shared" si="2"/>
        <v>0</v>
      </c>
      <c r="AO12" s="300">
        <f t="shared" si="2"/>
        <v>0</v>
      </c>
      <c r="AP12" s="170">
        <f t="shared" si="2"/>
        <v>0</v>
      </c>
      <c r="AQ12" s="409">
        <f t="shared" si="2"/>
        <v>0</v>
      </c>
      <c r="AR12" s="300">
        <f t="shared" si="2"/>
        <v>0</v>
      </c>
      <c r="AS12" s="170">
        <f t="shared" si="2"/>
        <v>0</v>
      </c>
    </row>
    <row r="13" spans="1:45" x14ac:dyDescent="0.2">
      <c r="A13" s="13">
        <f>JN_stat!A13</f>
        <v>9</v>
      </c>
      <c r="B13" s="11">
        <f>JN_stat!B13</f>
        <v>691001243</v>
      </c>
      <c r="C13" s="11">
        <f>JN_stat!C13</f>
        <v>3467</v>
      </c>
      <c r="D13" s="11" t="str">
        <f>JN_stat!D13</f>
        <v xml:space="preserve">MŠ Jablonec n. N., J. Hory 31/4097 </v>
      </c>
      <c r="E13" s="11">
        <f>JN_stat!E13</f>
        <v>3141</v>
      </c>
      <c r="F13" s="60" t="str">
        <f>JN_stat!F13</f>
        <v xml:space="preserve">MŠ Jablonec n. N., J. Hory 31/4097 </v>
      </c>
      <c r="G13" s="5">
        <v>92</v>
      </c>
      <c r="H13" s="11">
        <v>0</v>
      </c>
      <c r="I13" s="259">
        <v>0</v>
      </c>
      <c r="J13" s="13">
        <v>22</v>
      </c>
      <c r="K13" s="11">
        <v>0</v>
      </c>
      <c r="L13" s="60">
        <v>0</v>
      </c>
      <c r="M13" s="13">
        <v>0</v>
      </c>
      <c r="N13" s="11">
        <v>0</v>
      </c>
      <c r="O13" s="60">
        <v>0</v>
      </c>
      <c r="P13" s="105">
        <v>929870</v>
      </c>
      <c r="Q13" s="29">
        <f t="shared" si="3"/>
        <v>309957</v>
      </c>
      <c r="R13" s="74">
        <v>2.93</v>
      </c>
      <c r="S13" s="47">
        <f t="shared" si="4"/>
        <v>0.98</v>
      </c>
      <c r="T13" s="5">
        <f>JN_stat!H13</f>
        <v>88</v>
      </c>
      <c r="U13" s="11">
        <f>JN_stat!I13</f>
        <v>0</v>
      </c>
      <c r="V13" s="259">
        <f>JN_stat!J13</f>
        <v>0</v>
      </c>
      <c r="W13" s="13">
        <f>JN_stat!K13</f>
        <v>19</v>
      </c>
      <c r="X13" s="11">
        <f>JN_stat!L13</f>
        <v>0</v>
      </c>
      <c r="Y13" s="60">
        <f>JN_stat!M13</f>
        <v>0</v>
      </c>
      <c r="Z13" s="5">
        <f>JN_stat!N13</f>
        <v>0</v>
      </c>
      <c r="AA13" s="11">
        <f>JN_stat!O13</f>
        <v>0</v>
      </c>
      <c r="AB13" s="259">
        <f>JN_stat!P13</f>
        <v>0</v>
      </c>
      <c r="AC13" s="105">
        <f>JN_ZUKA!H13</f>
        <v>888271</v>
      </c>
      <c r="AD13" s="29">
        <f t="shared" si="5"/>
        <v>296090</v>
      </c>
      <c r="AE13" s="708">
        <f>JN_ZUKA!L13</f>
        <v>2.8</v>
      </c>
      <c r="AF13" s="47">
        <f t="shared" si="6"/>
        <v>0.93</v>
      </c>
      <c r="AG13" s="378">
        <f t="shared" si="0"/>
        <v>-13867</v>
      </c>
      <c r="AH13" s="74">
        <f t="shared" si="1"/>
        <v>-4.9999999999999933E-2</v>
      </c>
      <c r="AI13" s="74">
        <v>0</v>
      </c>
      <c r="AJ13" s="419">
        <f t="shared" si="7"/>
        <v>-4.9999999999999933E-2</v>
      </c>
      <c r="AK13" s="207">
        <f t="shared" si="2"/>
        <v>-4</v>
      </c>
      <c r="AL13" s="300">
        <f t="shared" si="2"/>
        <v>0</v>
      </c>
      <c r="AM13" s="727">
        <f t="shared" si="2"/>
        <v>0</v>
      </c>
      <c r="AN13" s="207">
        <f t="shared" si="2"/>
        <v>-3</v>
      </c>
      <c r="AO13" s="300">
        <f t="shared" si="2"/>
        <v>0</v>
      </c>
      <c r="AP13" s="170">
        <f t="shared" si="2"/>
        <v>0</v>
      </c>
      <c r="AQ13" s="409">
        <f t="shared" si="2"/>
        <v>0</v>
      </c>
      <c r="AR13" s="300">
        <f t="shared" si="2"/>
        <v>0</v>
      </c>
      <c r="AS13" s="170">
        <f t="shared" si="2"/>
        <v>0</v>
      </c>
    </row>
    <row r="14" spans="1:45" x14ac:dyDescent="0.2">
      <c r="A14" s="13">
        <f>JN_stat!A14</f>
        <v>9</v>
      </c>
      <c r="B14" s="11">
        <f>JN_stat!B14</f>
        <v>691001243</v>
      </c>
      <c r="C14" s="11">
        <f>JN_stat!C14</f>
        <v>3467</v>
      </c>
      <c r="D14" s="11" t="str">
        <f>JN_stat!D14</f>
        <v xml:space="preserve">MŠ Jablonec n. N., J. Hory 31/4097 </v>
      </c>
      <c r="E14" s="11">
        <f>JN_stat!E14</f>
        <v>3141</v>
      </c>
      <c r="F14" s="60" t="str">
        <f>JN_stat!F14</f>
        <v>MŠ Jablonec n. N., J. Hory 33/4110 - výdejna</v>
      </c>
      <c r="G14" s="5">
        <v>0</v>
      </c>
      <c r="H14" s="11">
        <v>0</v>
      </c>
      <c r="I14" s="259">
        <v>0</v>
      </c>
      <c r="J14" s="13">
        <v>0</v>
      </c>
      <c r="K14" s="11">
        <v>0</v>
      </c>
      <c r="L14" s="60">
        <v>0</v>
      </c>
      <c r="M14" s="13">
        <v>22</v>
      </c>
      <c r="N14" s="11">
        <v>0</v>
      </c>
      <c r="O14" s="60">
        <v>0</v>
      </c>
      <c r="P14" s="105">
        <v>111073</v>
      </c>
      <c r="Q14" s="29">
        <f t="shared" si="3"/>
        <v>37024</v>
      </c>
      <c r="R14" s="74">
        <v>0.35</v>
      </c>
      <c r="S14" s="47">
        <f t="shared" si="4"/>
        <v>0.12</v>
      </c>
      <c r="T14" s="5">
        <f>JN_stat!H14</f>
        <v>0</v>
      </c>
      <c r="U14" s="11">
        <f>JN_stat!I14</f>
        <v>0</v>
      </c>
      <c r="V14" s="259">
        <f>JN_stat!J14</f>
        <v>0</v>
      </c>
      <c r="W14" s="13">
        <f>JN_stat!K14</f>
        <v>0</v>
      </c>
      <c r="X14" s="11">
        <f>JN_stat!L14</f>
        <v>0</v>
      </c>
      <c r="Y14" s="60">
        <f>JN_stat!M14</f>
        <v>0</v>
      </c>
      <c r="Z14" s="5">
        <f>JN_stat!N14</f>
        <v>19</v>
      </c>
      <c r="AA14" s="11">
        <f>JN_stat!O14</f>
        <v>0</v>
      </c>
      <c r="AB14" s="259">
        <f>JN_stat!P14</f>
        <v>0</v>
      </c>
      <c r="AC14" s="105">
        <f>JN_ZUKA!H14</f>
        <v>98928</v>
      </c>
      <c r="AD14" s="29">
        <f t="shared" si="5"/>
        <v>32976</v>
      </c>
      <c r="AE14" s="708">
        <f>JN_ZUKA!L14</f>
        <v>0.31</v>
      </c>
      <c r="AF14" s="47">
        <f t="shared" si="6"/>
        <v>0.1</v>
      </c>
      <c r="AG14" s="378">
        <f t="shared" si="0"/>
        <v>-4048</v>
      </c>
      <c r="AH14" s="74">
        <f t="shared" si="1"/>
        <v>-1.999999999999999E-2</v>
      </c>
      <c r="AI14" s="74">
        <v>0</v>
      </c>
      <c r="AJ14" s="419">
        <f t="shared" si="7"/>
        <v>-1.999999999999999E-2</v>
      </c>
      <c r="AK14" s="207">
        <f t="shared" si="2"/>
        <v>0</v>
      </c>
      <c r="AL14" s="300">
        <f t="shared" si="2"/>
        <v>0</v>
      </c>
      <c r="AM14" s="727">
        <f t="shared" si="2"/>
        <v>0</v>
      </c>
      <c r="AN14" s="207">
        <f t="shared" si="2"/>
        <v>0</v>
      </c>
      <c r="AO14" s="300">
        <f t="shared" si="2"/>
        <v>0</v>
      </c>
      <c r="AP14" s="170">
        <f t="shared" si="2"/>
        <v>0</v>
      </c>
      <c r="AQ14" s="409">
        <f t="shared" si="2"/>
        <v>-3</v>
      </c>
      <c r="AR14" s="300">
        <f t="shared" si="2"/>
        <v>0</v>
      </c>
      <c r="AS14" s="170">
        <f t="shared" si="2"/>
        <v>0</v>
      </c>
    </row>
    <row r="15" spans="1:45" x14ac:dyDescent="0.2">
      <c r="A15" s="13">
        <f>JN_stat!A15</f>
        <v>10</v>
      </c>
      <c r="B15" s="11">
        <f>JN_stat!B15</f>
        <v>691001286</v>
      </c>
      <c r="C15" s="11">
        <f>JN_stat!C15</f>
        <v>3461</v>
      </c>
      <c r="D15" s="11" t="str">
        <f>JN_stat!D15</f>
        <v>MŠ Jablonec n. N., Jugoslávská 13/1885</v>
      </c>
      <c r="E15" s="11">
        <f>JN_stat!E15</f>
        <v>3141</v>
      </c>
      <c r="F15" s="60" t="str">
        <f>JN_stat!F15</f>
        <v>MŠ Jablonec n. N., Jugoslávská 13/1885</v>
      </c>
      <c r="G15" s="5">
        <v>64</v>
      </c>
      <c r="H15" s="11">
        <v>0</v>
      </c>
      <c r="I15" s="259">
        <v>0</v>
      </c>
      <c r="J15" s="13">
        <v>0</v>
      </c>
      <c r="K15" s="11">
        <v>0</v>
      </c>
      <c r="L15" s="60">
        <v>0</v>
      </c>
      <c r="M15" s="13">
        <v>0</v>
      </c>
      <c r="N15" s="11">
        <v>0</v>
      </c>
      <c r="O15" s="60">
        <v>0</v>
      </c>
      <c r="P15" s="105">
        <v>595835</v>
      </c>
      <c r="Q15" s="29">
        <f t="shared" si="3"/>
        <v>198612</v>
      </c>
      <c r="R15" s="74">
        <v>1.88</v>
      </c>
      <c r="S15" s="47">
        <f t="shared" si="4"/>
        <v>0.63</v>
      </c>
      <c r="T15" s="5">
        <f>JN_stat!H15</f>
        <v>66</v>
      </c>
      <c r="U15" s="11">
        <f>JN_stat!I15</f>
        <v>0</v>
      </c>
      <c r="V15" s="259">
        <f>JN_stat!J15</f>
        <v>0</v>
      </c>
      <c r="W15" s="13">
        <f>JN_stat!K15</f>
        <v>0</v>
      </c>
      <c r="X15" s="11">
        <f>JN_stat!L15</f>
        <v>0</v>
      </c>
      <c r="Y15" s="60">
        <f>JN_stat!M15</f>
        <v>0</v>
      </c>
      <c r="Z15" s="5">
        <f>JN_stat!N15</f>
        <v>0</v>
      </c>
      <c r="AA15" s="11">
        <f>JN_stat!O15</f>
        <v>0</v>
      </c>
      <c r="AB15" s="259">
        <f>JN_stat!P15</f>
        <v>0</v>
      </c>
      <c r="AC15" s="105">
        <f>JN_ZUKA!H15</f>
        <v>608295</v>
      </c>
      <c r="AD15" s="29">
        <f t="shared" si="5"/>
        <v>202765</v>
      </c>
      <c r="AE15" s="708">
        <f>JN_ZUKA!L15</f>
        <v>1.92</v>
      </c>
      <c r="AF15" s="47">
        <f t="shared" si="6"/>
        <v>0.64</v>
      </c>
      <c r="AG15" s="378">
        <f t="shared" si="0"/>
        <v>4153</v>
      </c>
      <c r="AH15" s="74">
        <f t="shared" si="1"/>
        <v>1.0000000000000009E-2</v>
      </c>
      <c r="AI15" s="74">
        <v>0</v>
      </c>
      <c r="AJ15" s="419">
        <f t="shared" si="7"/>
        <v>1.0000000000000009E-2</v>
      </c>
      <c r="AK15" s="207">
        <f t="shared" si="2"/>
        <v>2</v>
      </c>
      <c r="AL15" s="300">
        <f t="shared" si="2"/>
        <v>0</v>
      </c>
      <c r="AM15" s="727">
        <f t="shared" si="2"/>
        <v>0</v>
      </c>
      <c r="AN15" s="207">
        <f t="shared" si="2"/>
        <v>0</v>
      </c>
      <c r="AO15" s="300">
        <f t="shared" si="2"/>
        <v>0</v>
      </c>
      <c r="AP15" s="170">
        <f t="shared" si="2"/>
        <v>0</v>
      </c>
      <c r="AQ15" s="409">
        <f t="shared" si="2"/>
        <v>0</v>
      </c>
      <c r="AR15" s="300">
        <f t="shared" si="2"/>
        <v>0</v>
      </c>
      <c r="AS15" s="170">
        <f t="shared" si="2"/>
        <v>0</v>
      </c>
    </row>
    <row r="16" spans="1:45" x14ac:dyDescent="0.2">
      <c r="A16" s="13">
        <f>JN_stat!A16</f>
        <v>10</v>
      </c>
      <c r="B16" s="11">
        <f>JN_stat!B16</f>
        <v>691001286</v>
      </c>
      <c r="C16" s="11">
        <f>JN_stat!C16</f>
        <v>3461</v>
      </c>
      <c r="D16" s="11" t="str">
        <f>JN_stat!D16</f>
        <v>MŠ Jablonec n. N., Jugoslávská 13/1885</v>
      </c>
      <c r="E16" s="11">
        <f>JN_stat!E16</f>
        <v>3141</v>
      </c>
      <c r="F16" s="60" t="str">
        <f>JN_stat!F16</f>
        <v xml:space="preserve">MŠ Jablonec n. N., Nemocniční 15a </v>
      </c>
      <c r="G16" s="5">
        <v>36</v>
      </c>
      <c r="H16" s="11">
        <v>0</v>
      </c>
      <c r="I16" s="259">
        <v>0</v>
      </c>
      <c r="J16" s="13">
        <v>0</v>
      </c>
      <c r="K16" s="11">
        <v>0</v>
      </c>
      <c r="L16" s="60">
        <v>0</v>
      </c>
      <c r="M16" s="13">
        <v>0</v>
      </c>
      <c r="N16" s="11">
        <v>0</v>
      </c>
      <c r="O16" s="60">
        <v>0</v>
      </c>
      <c r="P16" s="105">
        <v>401089</v>
      </c>
      <c r="Q16" s="29">
        <f t="shared" si="3"/>
        <v>133696</v>
      </c>
      <c r="R16" s="74">
        <v>1.26</v>
      </c>
      <c r="S16" s="47">
        <f t="shared" si="4"/>
        <v>0.42</v>
      </c>
      <c r="T16" s="5">
        <f>JN_stat!H16</f>
        <v>36</v>
      </c>
      <c r="U16" s="11">
        <f>JN_stat!I16</f>
        <v>0</v>
      </c>
      <c r="V16" s="259">
        <f>JN_stat!J16</f>
        <v>0</v>
      </c>
      <c r="W16" s="13">
        <f>JN_stat!K16</f>
        <v>0</v>
      </c>
      <c r="X16" s="11">
        <f>JN_stat!L16</f>
        <v>0</v>
      </c>
      <c r="Y16" s="60">
        <f>JN_stat!M16</f>
        <v>0</v>
      </c>
      <c r="Z16" s="5">
        <f>JN_stat!N16</f>
        <v>0</v>
      </c>
      <c r="AA16" s="11">
        <f>JN_stat!O16</f>
        <v>0</v>
      </c>
      <c r="AB16" s="259">
        <f>JN_stat!P16</f>
        <v>0</v>
      </c>
      <c r="AC16" s="105">
        <f>JN_ZUKA!H16</f>
        <v>401089</v>
      </c>
      <c r="AD16" s="29">
        <f t="shared" si="5"/>
        <v>133696</v>
      </c>
      <c r="AE16" s="708">
        <f>JN_ZUKA!L16</f>
        <v>1.26</v>
      </c>
      <c r="AF16" s="47">
        <f t="shared" si="6"/>
        <v>0.42</v>
      </c>
      <c r="AG16" s="378">
        <f t="shared" si="0"/>
        <v>0</v>
      </c>
      <c r="AH16" s="74">
        <f t="shared" si="1"/>
        <v>0</v>
      </c>
      <c r="AI16" s="74">
        <v>0</v>
      </c>
      <c r="AJ16" s="419">
        <f t="shared" si="7"/>
        <v>0</v>
      </c>
      <c r="AK16" s="207">
        <f t="shared" si="2"/>
        <v>0</v>
      </c>
      <c r="AL16" s="300">
        <f t="shared" si="2"/>
        <v>0</v>
      </c>
      <c r="AM16" s="727">
        <f t="shared" si="2"/>
        <v>0</v>
      </c>
      <c r="AN16" s="207">
        <f t="shared" si="2"/>
        <v>0</v>
      </c>
      <c r="AO16" s="300">
        <f t="shared" si="2"/>
        <v>0</v>
      </c>
      <c r="AP16" s="170">
        <f t="shared" si="2"/>
        <v>0</v>
      </c>
      <c r="AQ16" s="409">
        <f t="shared" si="2"/>
        <v>0</v>
      </c>
      <c r="AR16" s="300">
        <f t="shared" si="2"/>
        <v>0</v>
      </c>
      <c r="AS16" s="170">
        <f t="shared" si="2"/>
        <v>0</v>
      </c>
    </row>
    <row r="17" spans="1:45" x14ac:dyDescent="0.2">
      <c r="A17" s="13">
        <f>JN_stat!A17</f>
        <v>11</v>
      </c>
      <c r="B17" s="11">
        <f>JN_stat!B17</f>
        <v>691000891</v>
      </c>
      <c r="C17" s="11">
        <f>JN_stat!C17</f>
        <v>3468</v>
      </c>
      <c r="D17" s="11" t="str">
        <f>JN_stat!D17</f>
        <v xml:space="preserve">MŠ Jablonec n. N., Lovecká 11/249 </v>
      </c>
      <c r="E17" s="11">
        <f>JN_stat!E17</f>
        <v>3141</v>
      </c>
      <c r="F17" s="60" t="str">
        <f>JN_stat!F17</f>
        <v xml:space="preserve">MŠ Jablonec n. N., Lovecká 11/249 </v>
      </c>
      <c r="G17" s="5">
        <v>80</v>
      </c>
      <c r="H17" s="11">
        <v>0</v>
      </c>
      <c r="I17" s="259">
        <v>0</v>
      </c>
      <c r="J17" s="13">
        <v>0</v>
      </c>
      <c r="K17" s="11">
        <v>0</v>
      </c>
      <c r="L17" s="60">
        <v>0</v>
      </c>
      <c r="M17" s="13">
        <v>0</v>
      </c>
      <c r="N17" s="11">
        <v>0</v>
      </c>
      <c r="O17" s="60">
        <v>0</v>
      </c>
      <c r="P17" s="105">
        <v>692842</v>
      </c>
      <c r="Q17" s="29">
        <f t="shared" si="3"/>
        <v>230947</v>
      </c>
      <c r="R17" s="74">
        <v>2.1800000000000002</v>
      </c>
      <c r="S17" s="47">
        <f t="shared" si="4"/>
        <v>0.73</v>
      </c>
      <c r="T17" s="5">
        <f>JN_stat!H17</f>
        <v>79</v>
      </c>
      <c r="U17" s="11">
        <f>JN_stat!I17</f>
        <v>0</v>
      </c>
      <c r="V17" s="259">
        <f>JN_stat!J17</f>
        <v>0</v>
      </c>
      <c r="W17" s="13">
        <f>JN_stat!K17</f>
        <v>0</v>
      </c>
      <c r="X17" s="11">
        <f>JN_stat!L17</f>
        <v>0</v>
      </c>
      <c r="Y17" s="60">
        <f>JN_stat!M17</f>
        <v>0</v>
      </c>
      <c r="Z17" s="5">
        <f>JN_stat!N17</f>
        <v>0</v>
      </c>
      <c r="AA17" s="11">
        <f>JN_stat!O17</f>
        <v>0</v>
      </c>
      <c r="AB17" s="259">
        <f>JN_stat!P17</f>
        <v>0</v>
      </c>
      <c r="AC17" s="105">
        <f>JN_ZUKA!H17</f>
        <v>686918</v>
      </c>
      <c r="AD17" s="29">
        <f t="shared" si="5"/>
        <v>228973</v>
      </c>
      <c r="AE17" s="708">
        <f>JN_ZUKA!L17</f>
        <v>2.16</v>
      </c>
      <c r="AF17" s="47">
        <f t="shared" si="6"/>
        <v>0.72</v>
      </c>
      <c r="AG17" s="378">
        <f t="shared" si="0"/>
        <v>-1974</v>
      </c>
      <c r="AH17" s="74">
        <f t="shared" si="1"/>
        <v>-1.0000000000000009E-2</v>
      </c>
      <c r="AI17" s="74">
        <v>0</v>
      </c>
      <c r="AJ17" s="419">
        <f t="shared" si="7"/>
        <v>-1.0000000000000009E-2</v>
      </c>
      <c r="AK17" s="207">
        <f t="shared" si="2"/>
        <v>-1</v>
      </c>
      <c r="AL17" s="300">
        <f t="shared" si="2"/>
        <v>0</v>
      </c>
      <c r="AM17" s="727">
        <f t="shared" si="2"/>
        <v>0</v>
      </c>
      <c r="AN17" s="207">
        <f t="shared" si="2"/>
        <v>0</v>
      </c>
      <c r="AO17" s="300">
        <f t="shared" si="2"/>
        <v>0</v>
      </c>
      <c r="AP17" s="170">
        <f t="shared" si="2"/>
        <v>0</v>
      </c>
      <c r="AQ17" s="409">
        <f t="shared" si="2"/>
        <v>0</v>
      </c>
      <c r="AR17" s="300">
        <f t="shared" si="2"/>
        <v>0</v>
      </c>
      <c r="AS17" s="170">
        <f t="shared" si="2"/>
        <v>0</v>
      </c>
    </row>
    <row r="18" spans="1:45" x14ac:dyDescent="0.2">
      <c r="A18" s="13">
        <f>JN_stat!A18</f>
        <v>12</v>
      </c>
      <c r="B18" s="11">
        <f>JN_stat!B18</f>
        <v>691001278</v>
      </c>
      <c r="C18" s="11">
        <f>JN_stat!C18</f>
        <v>3465</v>
      </c>
      <c r="D18" s="11" t="str">
        <f>JN_stat!D18</f>
        <v>MŠ Jablonec n. N., Mechová 10/3645</v>
      </c>
      <c r="E18" s="11">
        <f>JN_stat!E18</f>
        <v>3141</v>
      </c>
      <c r="F18" s="60" t="str">
        <f>JN_stat!F18</f>
        <v>MŠ Jablonec n. N., Mechová 10/3645</v>
      </c>
      <c r="G18" s="5">
        <v>93</v>
      </c>
      <c r="H18" s="11">
        <v>0</v>
      </c>
      <c r="I18" s="259">
        <v>0</v>
      </c>
      <c r="J18" s="13">
        <v>0</v>
      </c>
      <c r="K18" s="11">
        <v>0</v>
      </c>
      <c r="L18" s="60">
        <v>0</v>
      </c>
      <c r="M18" s="13">
        <v>0</v>
      </c>
      <c r="N18" s="11">
        <v>0</v>
      </c>
      <c r="O18" s="60">
        <v>0</v>
      </c>
      <c r="P18" s="105">
        <v>769101</v>
      </c>
      <c r="Q18" s="29">
        <f t="shared" si="3"/>
        <v>256367</v>
      </c>
      <c r="R18" s="74">
        <v>2.42</v>
      </c>
      <c r="S18" s="47">
        <f t="shared" si="4"/>
        <v>0.81</v>
      </c>
      <c r="T18" s="5">
        <f>JN_stat!H18</f>
        <v>93</v>
      </c>
      <c r="U18" s="11">
        <f>JN_stat!I18</f>
        <v>0</v>
      </c>
      <c r="V18" s="259">
        <f>JN_stat!J18</f>
        <v>0</v>
      </c>
      <c r="W18" s="13">
        <f>JN_stat!K18</f>
        <v>0</v>
      </c>
      <c r="X18" s="11">
        <f>JN_stat!L18</f>
        <v>0</v>
      </c>
      <c r="Y18" s="60">
        <f>JN_stat!M18</f>
        <v>0</v>
      </c>
      <c r="Z18" s="5">
        <f>JN_stat!N18</f>
        <v>0</v>
      </c>
      <c r="AA18" s="11">
        <f>JN_stat!O18</f>
        <v>0</v>
      </c>
      <c r="AB18" s="259">
        <f>JN_stat!P18</f>
        <v>0</v>
      </c>
      <c r="AC18" s="105">
        <f>JN_ZUKA!H18</f>
        <v>769101</v>
      </c>
      <c r="AD18" s="29">
        <f t="shared" si="5"/>
        <v>256367</v>
      </c>
      <c r="AE18" s="708">
        <f>JN_ZUKA!L18</f>
        <v>2.42</v>
      </c>
      <c r="AF18" s="47">
        <f t="shared" si="6"/>
        <v>0.81</v>
      </c>
      <c r="AG18" s="378">
        <f t="shared" si="0"/>
        <v>0</v>
      </c>
      <c r="AH18" s="74">
        <f t="shared" si="1"/>
        <v>0</v>
      </c>
      <c r="AI18" s="74">
        <v>0</v>
      </c>
      <c r="AJ18" s="419">
        <f t="shared" si="7"/>
        <v>0</v>
      </c>
      <c r="AK18" s="207">
        <f t="shared" si="2"/>
        <v>0</v>
      </c>
      <c r="AL18" s="300">
        <f t="shared" si="2"/>
        <v>0</v>
      </c>
      <c r="AM18" s="727">
        <f t="shared" si="2"/>
        <v>0</v>
      </c>
      <c r="AN18" s="207">
        <f t="shared" si="2"/>
        <v>0</v>
      </c>
      <c r="AO18" s="300">
        <f t="shared" si="2"/>
        <v>0</v>
      </c>
      <c r="AP18" s="170">
        <f t="shared" si="2"/>
        <v>0</v>
      </c>
      <c r="AQ18" s="409">
        <f t="shared" si="2"/>
        <v>0</v>
      </c>
      <c r="AR18" s="300">
        <f t="shared" si="2"/>
        <v>0</v>
      </c>
      <c r="AS18" s="170">
        <f t="shared" si="2"/>
        <v>0</v>
      </c>
    </row>
    <row r="19" spans="1:45" x14ac:dyDescent="0.2">
      <c r="A19" s="13">
        <f>JN_stat!A19</f>
        <v>13</v>
      </c>
      <c r="B19" s="11">
        <f>JN_stat!B19</f>
        <v>691003530</v>
      </c>
      <c r="C19" s="11">
        <f>JN_stat!C19</f>
        <v>3473</v>
      </c>
      <c r="D19" s="11" t="str">
        <f>JN_stat!D19</f>
        <v>MŠ Jablonec n. N., Nová Pasířská 10/3825</v>
      </c>
      <c r="E19" s="11">
        <f>JN_stat!E19</f>
        <v>3141</v>
      </c>
      <c r="F19" s="60" t="str">
        <f>JN_stat!F19</f>
        <v>MŠ Jablonec n. N., Nová Pasířská 10/3825</v>
      </c>
      <c r="G19" s="5">
        <v>106</v>
      </c>
      <c r="H19" s="11">
        <v>0</v>
      </c>
      <c r="I19" s="259">
        <v>0</v>
      </c>
      <c r="J19" s="13">
        <v>0</v>
      </c>
      <c r="K19" s="11">
        <v>0</v>
      </c>
      <c r="L19" s="60">
        <v>0</v>
      </c>
      <c r="M19" s="13">
        <v>0</v>
      </c>
      <c r="N19" s="11">
        <v>0</v>
      </c>
      <c r="O19" s="60">
        <v>0</v>
      </c>
      <c r="P19" s="105">
        <v>845314</v>
      </c>
      <c r="Q19" s="29">
        <f t="shared" si="3"/>
        <v>281771</v>
      </c>
      <c r="R19" s="74">
        <v>2.66</v>
      </c>
      <c r="S19" s="47">
        <f t="shared" si="4"/>
        <v>0.89</v>
      </c>
      <c r="T19" s="5">
        <f>JN_stat!H19</f>
        <v>106</v>
      </c>
      <c r="U19" s="11">
        <f>JN_stat!I19</f>
        <v>0</v>
      </c>
      <c r="V19" s="259">
        <f>JN_stat!J19</f>
        <v>0</v>
      </c>
      <c r="W19" s="13">
        <f>JN_stat!K19</f>
        <v>0</v>
      </c>
      <c r="X19" s="11">
        <f>JN_stat!L19</f>
        <v>0</v>
      </c>
      <c r="Y19" s="60">
        <f>JN_stat!M19</f>
        <v>0</v>
      </c>
      <c r="Z19" s="5">
        <f>JN_stat!N19</f>
        <v>0</v>
      </c>
      <c r="AA19" s="11">
        <f>JN_stat!O19</f>
        <v>0</v>
      </c>
      <c r="AB19" s="259">
        <f>JN_stat!P19</f>
        <v>0</v>
      </c>
      <c r="AC19" s="105">
        <f>JN_ZUKA!H19</f>
        <v>845314</v>
      </c>
      <c r="AD19" s="29">
        <f t="shared" si="5"/>
        <v>281771</v>
      </c>
      <c r="AE19" s="708">
        <f>JN_ZUKA!L19</f>
        <v>2.66</v>
      </c>
      <c r="AF19" s="47">
        <f t="shared" si="6"/>
        <v>0.89</v>
      </c>
      <c r="AG19" s="378">
        <f t="shared" si="0"/>
        <v>0</v>
      </c>
      <c r="AH19" s="74">
        <f t="shared" si="1"/>
        <v>0</v>
      </c>
      <c r="AI19" s="74">
        <v>0</v>
      </c>
      <c r="AJ19" s="419">
        <f t="shared" si="7"/>
        <v>0</v>
      </c>
      <c r="AK19" s="207">
        <f t="shared" si="2"/>
        <v>0</v>
      </c>
      <c r="AL19" s="300">
        <f t="shared" si="2"/>
        <v>0</v>
      </c>
      <c r="AM19" s="727">
        <f t="shared" si="2"/>
        <v>0</v>
      </c>
      <c r="AN19" s="207">
        <f t="shared" si="2"/>
        <v>0</v>
      </c>
      <c r="AO19" s="300">
        <f t="shared" si="2"/>
        <v>0</v>
      </c>
      <c r="AP19" s="170">
        <f t="shared" si="2"/>
        <v>0</v>
      </c>
      <c r="AQ19" s="409">
        <f t="shared" si="2"/>
        <v>0</v>
      </c>
      <c r="AR19" s="300">
        <f t="shared" si="2"/>
        <v>0</v>
      </c>
      <c r="AS19" s="170">
        <f t="shared" si="2"/>
        <v>0</v>
      </c>
    </row>
    <row r="20" spans="1:45" x14ac:dyDescent="0.2">
      <c r="A20" s="13">
        <f>JN_stat!A20</f>
        <v>14</v>
      </c>
      <c r="B20" s="11">
        <f>JN_stat!B20</f>
        <v>691003505</v>
      </c>
      <c r="C20" s="11">
        <f>JN_stat!C20</f>
        <v>3474</v>
      </c>
      <c r="D20" s="11" t="str">
        <f>JN_stat!D20</f>
        <v xml:space="preserve">MŠ Jablonec n. N., Slunečná 9/336 </v>
      </c>
      <c r="E20" s="11">
        <f>JN_stat!E20</f>
        <v>3141</v>
      </c>
      <c r="F20" s="60" t="str">
        <f>JN_stat!F20</f>
        <v xml:space="preserve">MŠ Jablonec n. N., Slunečná 9/336 </v>
      </c>
      <c r="G20" s="5">
        <v>68</v>
      </c>
      <c r="H20" s="11">
        <v>0</v>
      </c>
      <c r="I20" s="259">
        <v>0</v>
      </c>
      <c r="J20" s="13">
        <v>0</v>
      </c>
      <c r="K20" s="11">
        <v>0</v>
      </c>
      <c r="L20" s="60">
        <v>0</v>
      </c>
      <c r="M20" s="13">
        <v>0</v>
      </c>
      <c r="N20" s="11">
        <v>0</v>
      </c>
      <c r="O20" s="60">
        <v>0</v>
      </c>
      <c r="P20" s="105">
        <v>620638</v>
      </c>
      <c r="Q20" s="29">
        <f t="shared" si="3"/>
        <v>206879</v>
      </c>
      <c r="R20" s="74">
        <v>1.95</v>
      </c>
      <c r="S20" s="47">
        <f t="shared" si="4"/>
        <v>0.65</v>
      </c>
      <c r="T20" s="5">
        <f>JN_stat!H20</f>
        <v>68</v>
      </c>
      <c r="U20" s="11">
        <f>JN_stat!I20</f>
        <v>0</v>
      </c>
      <c r="V20" s="259">
        <f>JN_stat!J20</f>
        <v>0</v>
      </c>
      <c r="W20" s="13">
        <f>JN_stat!K20</f>
        <v>0</v>
      </c>
      <c r="X20" s="11">
        <f>JN_stat!L20</f>
        <v>0</v>
      </c>
      <c r="Y20" s="60">
        <f>JN_stat!M20</f>
        <v>0</v>
      </c>
      <c r="Z20" s="5">
        <f>JN_stat!N20</f>
        <v>0</v>
      </c>
      <c r="AA20" s="11">
        <f>JN_stat!O20</f>
        <v>0</v>
      </c>
      <c r="AB20" s="259">
        <f>JN_stat!P20</f>
        <v>0</v>
      </c>
      <c r="AC20" s="105">
        <f>JN_ZUKA!H20</f>
        <v>620638</v>
      </c>
      <c r="AD20" s="29">
        <f t="shared" si="5"/>
        <v>206879</v>
      </c>
      <c r="AE20" s="708">
        <f>JN_ZUKA!L20</f>
        <v>1.95</v>
      </c>
      <c r="AF20" s="47">
        <f t="shared" si="6"/>
        <v>0.65</v>
      </c>
      <c r="AG20" s="378">
        <f t="shared" si="0"/>
        <v>0</v>
      </c>
      <c r="AH20" s="74">
        <f t="shared" si="1"/>
        <v>0</v>
      </c>
      <c r="AI20" s="74">
        <v>0</v>
      </c>
      <c r="AJ20" s="419">
        <f t="shared" si="7"/>
        <v>0</v>
      </c>
      <c r="AK20" s="207">
        <f t="shared" si="2"/>
        <v>0</v>
      </c>
      <c r="AL20" s="300">
        <f t="shared" si="2"/>
        <v>0</v>
      </c>
      <c r="AM20" s="727">
        <f t="shared" si="2"/>
        <v>0</v>
      </c>
      <c r="AN20" s="207">
        <f t="shared" si="2"/>
        <v>0</v>
      </c>
      <c r="AO20" s="300">
        <f t="shared" si="2"/>
        <v>0</v>
      </c>
      <c r="AP20" s="170">
        <f t="shared" si="2"/>
        <v>0</v>
      </c>
      <c r="AQ20" s="409">
        <f t="shared" si="2"/>
        <v>0</v>
      </c>
      <c r="AR20" s="300">
        <f t="shared" si="2"/>
        <v>0</v>
      </c>
      <c r="AS20" s="170">
        <f t="shared" si="2"/>
        <v>0</v>
      </c>
    </row>
    <row r="21" spans="1:45" x14ac:dyDescent="0.2">
      <c r="A21" s="13">
        <f>JN_stat!A21</f>
        <v>15</v>
      </c>
      <c r="B21" s="11">
        <f>JN_stat!B21</f>
        <v>691001260</v>
      </c>
      <c r="C21" s="11">
        <f>JN_stat!C21</f>
        <v>3466</v>
      </c>
      <c r="D21" s="11" t="str">
        <f>JN_stat!D21</f>
        <v xml:space="preserve">MŠ Jablonec n. N., Střelecká 14/1067 </v>
      </c>
      <c r="E21" s="11">
        <f>JN_stat!E21</f>
        <v>3141</v>
      </c>
      <c r="F21" s="60" t="str">
        <f>JN_stat!F21</f>
        <v xml:space="preserve">MŠ Jablonec n. N., Střelecká 14/1067 </v>
      </c>
      <c r="G21" s="5">
        <v>69</v>
      </c>
      <c r="H21" s="11">
        <v>0</v>
      </c>
      <c r="I21" s="259">
        <v>0</v>
      </c>
      <c r="J21" s="13">
        <v>0</v>
      </c>
      <c r="K21" s="11">
        <v>0</v>
      </c>
      <c r="L21" s="60">
        <v>0</v>
      </c>
      <c r="M21" s="13">
        <v>0</v>
      </c>
      <c r="N21" s="11">
        <v>0</v>
      </c>
      <c r="O21" s="60">
        <v>0</v>
      </c>
      <c r="P21" s="105">
        <v>626770</v>
      </c>
      <c r="Q21" s="29">
        <f t="shared" si="3"/>
        <v>208923</v>
      </c>
      <c r="R21" s="74">
        <v>1.97</v>
      </c>
      <c r="S21" s="47">
        <f t="shared" si="4"/>
        <v>0.66</v>
      </c>
      <c r="T21" s="5">
        <f>JN_stat!H21</f>
        <v>69</v>
      </c>
      <c r="U21" s="11">
        <f>JN_stat!I21</f>
        <v>0</v>
      </c>
      <c r="V21" s="259">
        <f>JN_stat!J21</f>
        <v>0</v>
      </c>
      <c r="W21" s="13">
        <f>JN_stat!K21</f>
        <v>0</v>
      </c>
      <c r="X21" s="11">
        <f>JN_stat!L21</f>
        <v>0</v>
      </c>
      <c r="Y21" s="60">
        <f>JN_stat!M21</f>
        <v>0</v>
      </c>
      <c r="Z21" s="5">
        <f>JN_stat!N21</f>
        <v>0</v>
      </c>
      <c r="AA21" s="11">
        <f>JN_stat!O21</f>
        <v>0</v>
      </c>
      <c r="AB21" s="259">
        <f>JN_stat!P21</f>
        <v>0</v>
      </c>
      <c r="AC21" s="105">
        <f>JN_ZUKA!H21</f>
        <v>626770</v>
      </c>
      <c r="AD21" s="29">
        <f t="shared" si="5"/>
        <v>208923</v>
      </c>
      <c r="AE21" s="708">
        <f>JN_ZUKA!L21</f>
        <v>1.97</v>
      </c>
      <c r="AF21" s="47">
        <f t="shared" si="6"/>
        <v>0.66</v>
      </c>
      <c r="AG21" s="378">
        <f t="shared" si="0"/>
        <v>0</v>
      </c>
      <c r="AH21" s="74">
        <f t="shared" si="1"/>
        <v>0</v>
      </c>
      <c r="AI21" s="74">
        <v>0</v>
      </c>
      <c r="AJ21" s="419">
        <f t="shared" si="7"/>
        <v>0</v>
      </c>
      <c r="AK21" s="207">
        <f t="shared" si="2"/>
        <v>0</v>
      </c>
      <c r="AL21" s="300">
        <f t="shared" si="2"/>
        <v>0</v>
      </c>
      <c r="AM21" s="727">
        <f t="shared" si="2"/>
        <v>0</v>
      </c>
      <c r="AN21" s="207">
        <f t="shared" si="2"/>
        <v>0</v>
      </c>
      <c r="AO21" s="300">
        <f t="shared" si="2"/>
        <v>0</v>
      </c>
      <c r="AP21" s="170">
        <f t="shared" si="2"/>
        <v>0</v>
      </c>
      <c r="AQ21" s="409">
        <f t="shared" si="2"/>
        <v>0</v>
      </c>
      <c r="AR21" s="300">
        <f t="shared" si="2"/>
        <v>0</v>
      </c>
      <c r="AS21" s="170">
        <f t="shared" si="2"/>
        <v>0</v>
      </c>
    </row>
    <row r="22" spans="1:45" x14ac:dyDescent="0.2">
      <c r="A22" s="13">
        <f>JN_stat!A22</f>
        <v>16</v>
      </c>
      <c r="B22" s="11">
        <f>JN_stat!B22</f>
        <v>667000089</v>
      </c>
      <c r="C22" s="11">
        <f>JN_stat!C22</f>
        <v>3407</v>
      </c>
      <c r="D22" s="11" t="str">
        <f>JN_stat!D22</f>
        <v>MŠ Jablonec n. N., Švédská 14/3494</v>
      </c>
      <c r="E22" s="11">
        <f>JN_stat!E22</f>
        <v>3141</v>
      </c>
      <c r="F22" s="60" t="str">
        <f>JN_stat!F22</f>
        <v>MŠ Jablonec n. N., Švédská 14/3494</v>
      </c>
      <c r="G22" s="5">
        <v>88</v>
      </c>
      <c r="H22" s="11">
        <v>0</v>
      </c>
      <c r="I22" s="259">
        <v>0</v>
      </c>
      <c r="J22" s="13">
        <v>0</v>
      </c>
      <c r="K22" s="11">
        <v>0</v>
      </c>
      <c r="L22" s="60">
        <v>0</v>
      </c>
      <c r="M22" s="13">
        <v>0</v>
      </c>
      <c r="N22" s="11">
        <v>0</v>
      </c>
      <c r="O22" s="60">
        <v>0</v>
      </c>
      <c r="P22" s="105">
        <v>739879</v>
      </c>
      <c r="Q22" s="29">
        <f t="shared" si="3"/>
        <v>246626</v>
      </c>
      <c r="R22" s="74">
        <v>2.33</v>
      </c>
      <c r="S22" s="47">
        <f t="shared" si="4"/>
        <v>0.78</v>
      </c>
      <c r="T22" s="5">
        <f>JN_stat!H22</f>
        <v>85</v>
      </c>
      <c r="U22" s="11">
        <f>JN_stat!I22</f>
        <v>0</v>
      </c>
      <c r="V22" s="259">
        <f>JN_stat!J22</f>
        <v>0</v>
      </c>
      <c r="W22" s="13">
        <f>JN_stat!K22</f>
        <v>0</v>
      </c>
      <c r="X22" s="11">
        <f>JN_stat!L22</f>
        <v>0</v>
      </c>
      <c r="Y22" s="60">
        <f>JN_stat!M22</f>
        <v>0</v>
      </c>
      <c r="Z22" s="5">
        <f>JN_stat!N22</f>
        <v>0</v>
      </c>
      <c r="AA22" s="11">
        <f>JN_stat!O22</f>
        <v>0</v>
      </c>
      <c r="AB22" s="259">
        <f>JN_stat!P22</f>
        <v>0</v>
      </c>
      <c r="AC22" s="105">
        <f>JN_ZUKA!H22</f>
        <v>722300</v>
      </c>
      <c r="AD22" s="29">
        <f t="shared" si="5"/>
        <v>240767</v>
      </c>
      <c r="AE22" s="708">
        <f>JN_ZUKA!L22</f>
        <v>2.27</v>
      </c>
      <c r="AF22" s="47">
        <f t="shared" si="6"/>
        <v>0.76</v>
      </c>
      <c r="AG22" s="378">
        <f t="shared" si="0"/>
        <v>-5859</v>
      </c>
      <c r="AH22" s="74">
        <f t="shared" si="1"/>
        <v>-2.0000000000000018E-2</v>
      </c>
      <c r="AI22" s="74">
        <v>0</v>
      </c>
      <c r="AJ22" s="419">
        <f t="shared" si="7"/>
        <v>-2.0000000000000018E-2</v>
      </c>
      <c r="AK22" s="207">
        <f t="shared" ref="AK22:AS47" si="8">T22-G22</f>
        <v>-3</v>
      </c>
      <c r="AL22" s="300">
        <f t="shared" si="8"/>
        <v>0</v>
      </c>
      <c r="AM22" s="727">
        <f t="shared" si="8"/>
        <v>0</v>
      </c>
      <c r="AN22" s="207">
        <f t="shared" si="8"/>
        <v>0</v>
      </c>
      <c r="AO22" s="300">
        <f t="shared" si="8"/>
        <v>0</v>
      </c>
      <c r="AP22" s="170">
        <f t="shared" si="8"/>
        <v>0</v>
      </c>
      <c r="AQ22" s="409">
        <f t="shared" si="8"/>
        <v>0</v>
      </c>
      <c r="AR22" s="300">
        <f t="shared" si="8"/>
        <v>0</v>
      </c>
      <c r="AS22" s="170">
        <f t="shared" si="8"/>
        <v>0</v>
      </c>
    </row>
    <row r="23" spans="1:45" x14ac:dyDescent="0.2">
      <c r="A23" s="13">
        <f>JN_stat!A23</f>
        <v>16</v>
      </c>
      <c r="B23" s="11">
        <f>JN_stat!B23</f>
        <v>667000089</v>
      </c>
      <c r="C23" s="11">
        <f>JN_stat!C23</f>
        <v>3407</v>
      </c>
      <c r="D23" s="11" t="str">
        <f>JN_stat!D23</f>
        <v>MŠ Jablonec n. N., Švédská 14/3494</v>
      </c>
      <c r="E23" s="11">
        <f>JN_stat!E23</f>
        <v>3141</v>
      </c>
      <c r="F23" s="60" t="str">
        <f>JN_stat!F23</f>
        <v>MŠ Jablonec n. N., V. Nezvala 12</v>
      </c>
      <c r="G23" s="5">
        <v>59</v>
      </c>
      <c r="H23" s="11">
        <v>0</v>
      </c>
      <c r="I23" s="259">
        <v>0</v>
      </c>
      <c r="J23" s="13">
        <v>0</v>
      </c>
      <c r="K23" s="11">
        <v>0</v>
      </c>
      <c r="L23" s="60">
        <v>0</v>
      </c>
      <c r="M23" s="13">
        <v>0</v>
      </c>
      <c r="N23" s="11">
        <v>0</v>
      </c>
      <c r="O23" s="60">
        <v>0</v>
      </c>
      <c r="P23" s="105">
        <v>564098</v>
      </c>
      <c r="Q23" s="29">
        <f t="shared" si="3"/>
        <v>188033</v>
      </c>
      <c r="R23" s="74">
        <v>1.78</v>
      </c>
      <c r="S23" s="47">
        <f t="shared" si="4"/>
        <v>0.59</v>
      </c>
      <c r="T23" s="5">
        <f>JN_stat!H23</f>
        <v>60</v>
      </c>
      <c r="U23" s="11">
        <f>JN_stat!I23</f>
        <v>0</v>
      </c>
      <c r="V23" s="259">
        <f>JN_stat!J23</f>
        <v>0</v>
      </c>
      <c r="W23" s="13">
        <f>JN_stat!K23</f>
        <v>0</v>
      </c>
      <c r="X23" s="11">
        <f>JN_stat!L23</f>
        <v>0</v>
      </c>
      <c r="Y23" s="60">
        <f>JN_stat!M23</f>
        <v>0</v>
      </c>
      <c r="Z23" s="5">
        <f>JN_stat!N23</f>
        <v>0</v>
      </c>
      <c r="AA23" s="11">
        <f>JN_stat!O23</f>
        <v>0</v>
      </c>
      <c r="AB23" s="259">
        <f>JN_stat!P23</f>
        <v>0</v>
      </c>
      <c r="AC23" s="105">
        <f>JN_ZUKA!H23</f>
        <v>570519</v>
      </c>
      <c r="AD23" s="29">
        <f t="shared" si="5"/>
        <v>190173</v>
      </c>
      <c r="AE23" s="708">
        <f>JN_ZUKA!L23</f>
        <v>1.8</v>
      </c>
      <c r="AF23" s="47">
        <f t="shared" si="6"/>
        <v>0.6</v>
      </c>
      <c r="AG23" s="378">
        <f t="shared" si="0"/>
        <v>2140</v>
      </c>
      <c r="AH23" s="74">
        <f t="shared" si="1"/>
        <v>1.0000000000000009E-2</v>
      </c>
      <c r="AI23" s="74">
        <v>0</v>
      </c>
      <c r="AJ23" s="419">
        <f t="shared" si="7"/>
        <v>1.0000000000000009E-2</v>
      </c>
      <c r="AK23" s="207">
        <f t="shared" si="8"/>
        <v>1</v>
      </c>
      <c r="AL23" s="300">
        <f t="shared" si="8"/>
        <v>0</v>
      </c>
      <c r="AM23" s="727">
        <f t="shared" si="8"/>
        <v>0</v>
      </c>
      <c r="AN23" s="207">
        <f t="shared" si="8"/>
        <v>0</v>
      </c>
      <c r="AO23" s="300">
        <f t="shared" si="8"/>
        <v>0</v>
      </c>
      <c r="AP23" s="170">
        <f t="shared" si="8"/>
        <v>0</v>
      </c>
      <c r="AQ23" s="409">
        <f t="shared" si="8"/>
        <v>0</v>
      </c>
      <c r="AR23" s="300">
        <f t="shared" si="8"/>
        <v>0</v>
      </c>
      <c r="AS23" s="170">
        <f t="shared" si="8"/>
        <v>0</v>
      </c>
    </row>
    <row r="24" spans="1:45" x14ac:dyDescent="0.2">
      <c r="A24" s="13">
        <f>JN_stat!A24</f>
        <v>17</v>
      </c>
      <c r="B24" s="11">
        <f>JN_stat!B24</f>
        <v>691001308</v>
      </c>
      <c r="C24" s="11">
        <f>JN_stat!C24</f>
        <v>3463</v>
      </c>
      <c r="D24" s="11" t="str">
        <f>JN_stat!D24</f>
        <v>MŠ Jablonec n. N., Tichá 19/3892</v>
      </c>
      <c r="E24" s="11">
        <f>JN_stat!E24</f>
        <v>3141</v>
      </c>
      <c r="F24" s="60" t="str">
        <f>JN_stat!F24</f>
        <v>MŠ Jablonec n. N., Tichá 19/3892</v>
      </c>
      <c r="G24" s="5">
        <v>88</v>
      </c>
      <c r="H24" s="11">
        <v>0</v>
      </c>
      <c r="I24" s="259">
        <v>0</v>
      </c>
      <c r="J24" s="13">
        <v>0</v>
      </c>
      <c r="K24" s="11">
        <v>0</v>
      </c>
      <c r="L24" s="60">
        <v>0</v>
      </c>
      <c r="M24" s="13">
        <v>0</v>
      </c>
      <c r="N24" s="11">
        <v>0</v>
      </c>
      <c r="O24" s="60">
        <v>0</v>
      </c>
      <c r="P24" s="105">
        <v>739879</v>
      </c>
      <c r="Q24" s="29">
        <f t="shared" si="3"/>
        <v>246626</v>
      </c>
      <c r="R24" s="74">
        <v>2.33</v>
      </c>
      <c r="S24" s="47">
        <f t="shared" si="4"/>
        <v>0.78</v>
      </c>
      <c r="T24" s="5">
        <f>JN_stat!H24</f>
        <v>91</v>
      </c>
      <c r="U24" s="11">
        <f>JN_stat!I24</f>
        <v>0</v>
      </c>
      <c r="V24" s="259">
        <f>JN_stat!J24</f>
        <v>0</v>
      </c>
      <c r="W24" s="13">
        <f>JN_stat!K24</f>
        <v>0</v>
      </c>
      <c r="X24" s="11">
        <f>JN_stat!L24</f>
        <v>0</v>
      </c>
      <c r="Y24" s="60">
        <f>JN_stat!M24</f>
        <v>0</v>
      </c>
      <c r="Z24" s="5">
        <f>JN_stat!N24</f>
        <v>0</v>
      </c>
      <c r="AA24" s="11">
        <f>JN_stat!O24</f>
        <v>0</v>
      </c>
      <c r="AB24" s="259">
        <f>JN_stat!P24</f>
        <v>0</v>
      </c>
      <c r="AC24" s="105">
        <f>JN_ZUKA!H24</f>
        <v>757419</v>
      </c>
      <c r="AD24" s="29">
        <f t="shared" si="5"/>
        <v>252473</v>
      </c>
      <c r="AE24" s="708">
        <f>JN_ZUKA!L24</f>
        <v>2.39</v>
      </c>
      <c r="AF24" s="47">
        <f t="shared" si="6"/>
        <v>0.8</v>
      </c>
      <c r="AG24" s="378">
        <f t="shared" si="0"/>
        <v>5847</v>
      </c>
      <c r="AH24" s="74">
        <f t="shared" si="1"/>
        <v>2.0000000000000018E-2</v>
      </c>
      <c r="AI24" s="74">
        <v>0</v>
      </c>
      <c r="AJ24" s="419">
        <f t="shared" si="7"/>
        <v>2.0000000000000018E-2</v>
      </c>
      <c r="AK24" s="207">
        <f t="shared" si="8"/>
        <v>3</v>
      </c>
      <c r="AL24" s="300">
        <f t="shared" si="8"/>
        <v>0</v>
      </c>
      <c r="AM24" s="727">
        <f t="shared" si="8"/>
        <v>0</v>
      </c>
      <c r="AN24" s="207">
        <f t="shared" si="8"/>
        <v>0</v>
      </c>
      <c r="AO24" s="300">
        <f t="shared" si="8"/>
        <v>0</v>
      </c>
      <c r="AP24" s="170">
        <f t="shared" si="8"/>
        <v>0</v>
      </c>
      <c r="AQ24" s="409">
        <f t="shared" si="8"/>
        <v>0</v>
      </c>
      <c r="AR24" s="300">
        <f t="shared" si="8"/>
        <v>0</v>
      </c>
      <c r="AS24" s="170">
        <f t="shared" si="8"/>
        <v>0</v>
      </c>
    </row>
    <row r="25" spans="1:45" x14ac:dyDescent="0.2">
      <c r="A25" s="13">
        <f>JN_stat!A25</f>
        <v>18</v>
      </c>
      <c r="B25" s="11">
        <f>JN_stat!B25</f>
        <v>691000387</v>
      </c>
      <c r="C25" s="11">
        <f>JN_stat!C25</f>
        <v>3460</v>
      </c>
      <c r="D25" s="11" t="str">
        <f>JN_stat!D25</f>
        <v xml:space="preserve">MŠ Jablonec n. N., Zámecká 10/223 </v>
      </c>
      <c r="E25" s="11">
        <f>JN_stat!E25</f>
        <v>3141</v>
      </c>
      <c r="F25" s="60" t="str">
        <f>JN_stat!F25</f>
        <v xml:space="preserve">MŠ Jablonec n. N., Zámecká 10/223 </v>
      </c>
      <c r="G25" s="5">
        <v>76</v>
      </c>
      <c r="H25" s="11">
        <v>0</v>
      </c>
      <c r="I25" s="259">
        <v>0</v>
      </c>
      <c r="J25" s="13">
        <v>0</v>
      </c>
      <c r="K25" s="11">
        <v>0</v>
      </c>
      <c r="L25" s="60">
        <v>0</v>
      </c>
      <c r="M25" s="13">
        <v>0</v>
      </c>
      <c r="N25" s="11">
        <v>0</v>
      </c>
      <c r="O25" s="60">
        <v>0</v>
      </c>
      <c r="P25" s="105">
        <v>669063</v>
      </c>
      <c r="Q25" s="29">
        <f t="shared" si="3"/>
        <v>223021</v>
      </c>
      <c r="R25" s="74">
        <v>2.11</v>
      </c>
      <c r="S25" s="47">
        <f t="shared" si="4"/>
        <v>0.7</v>
      </c>
      <c r="T25" s="5">
        <f>JN_stat!H25</f>
        <v>76</v>
      </c>
      <c r="U25" s="11">
        <f>JN_stat!I25</f>
        <v>0</v>
      </c>
      <c r="V25" s="259">
        <f>JN_stat!J25</f>
        <v>0</v>
      </c>
      <c r="W25" s="13">
        <f>JN_stat!K25</f>
        <v>0</v>
      </c>
      <c r="X25" s="11">
        <f>JN_stat!L25</f>
        <v>0</v>
      </c>
      <c r="Y25" s="60">
        <f>JN_stat!M25</f>
        <v>0</v>
      </c>
      <c r="Z25" s="5">
        <f>JN_stat!N25</f>
        <v>0</v>
      </c>
      <c r="AA25" s="11">
        <f>JN_stat!O25</f>
        <v>0</v>
      </c>
      <c r="AB25" s="259">
        <f>JN_stat!P25</f>
        <v>0</v>
      </c>
      <c r="AC25" s="105">
        <f>JN_ZUKA!H25</f>
        <v>669063</v>
      </c>
      <c r="AD25" s="29">
        <f t="shared" si="5"/>
        <v>223021</v>
      </c>
      <c r="AE25" s="708">
        <f>JN_ZUKA!L25</f>
        <v>2.11</v>
      </c>
      <c r="AF25" s="47">
        <f t="shared" si="6"/>
        <v>0.7</v>
      </c>
      <c r="AG25" s="378">
        <f t="shared" si="0"/>
        <v>0</v>
      </c>
      <c r="AH25" s="74">
        <f t="shared" si="1"/>
        <v>0</v>
      </c>
      <c r="AI25" s="74">
        <v>0</v>
      </c>
      <c r="AJ25" s="419">
        <f t="shared" si="7"/>
        <v>0</v>
      </c>
      <c r="AK25" s="207">
        <f t="shared" si="8"/>
        <v>0</v>
      </c>
      <c r="AL25" s="300">
        <f t="shared" si="8"/>
        <v>0</v>
      </c>
      <c r="AM25" s="727">
        <f t="shared" si="8"/>
        <v>0</v>
      </c>
      <c r="AN25" s="207">
        <f t="shared" si="8"/>
        <v>0</v>
      </c>
      <c r="AO25" s="300">
        <f t="shared" si="8"/>
        <v>0</v>
      </c>
      <c r="AP25" s="170">
        <f t="shared" si="8"/>
        <v>0</v>
      </c>
      <c r="AQ25" s="409">
        <f t="shared" si="8"/>
        <v>0</v>
      </c>
      <c r="AR25" s="300">
        <f t="shared" si="8"/>
        <v>0</v>
      </c>
      <c r="AS25" s="170">
        <f t="shared" si="8"/>
        <v>0</v>
      </c>
    </row>
    <row r="26" spans="1:45" x14ac:dyDescent="0.2">
      <c r="A26" s="13">
        <f>JN_stat!A26</f>
        <v>19</v>
      </c>
      <c r="B26" s="11">
        <f>JN_stat!B26</f>
        <v>600077918</v>
      </c>
      <c r="C26" s="11">
        <f>JN_stat!C26</f>
        <v>3413</v>
      </c>
      <c r="D26" s="11" t="str">
        <f>JN_stat!D26</f>
        <v>MŠ Jablonec n. N., Palackého 37</v>
      </c>
      <c r="E26" s="11">
        <f>JN_stat!E26</f>
        <v>3141</v>
      </c>
      <c r="F26" s="60" t="str">
        <f>JN_stat!F26</f>
        <v>MŠ Jablonec n. N., Palackého 37</v>
      </c>
      <c r="G26" s="5">
        <v>47</v>
      </c>
      <c r="H26" s="11">
        <v>0</v>
      </c>
      <c r="I26" s="259">
        <v>0</v>
      </c>
      <c r="J26" s="13">
        <v>44</v>
      </c>
      <c r="K26" s="11">
        <v>0</v>
      </c>
      <c r="L26" s="60">
        <v>0</v>
      </c>
      <c r="M26" s="13">
        <v>0</v>
      </c>
      <c r="N26" s="11">
        <v>0</v>
      </c>
      <c r="O26" s="60">
        <v>0</v>
      </c>
      <c r="P26" s="105">
        <v>760504</v>
      </c>
      <c r="Q26" s="29">
        <f t="shared" si="3"/>
        <v>253501</v>
      </c>
      <c r="R26" s="74">
        <v>2.4</v>
      </c>
      <c r="S26" s="47">
        <f t="shared" si="4"/>
        <v>0.8</v>
      </c>
      <c r="T26" s="5">
        <f>JN_stat!H26</f>
        <v>48</v>
      </c>
      <c r="U26" s="11">
        <f>JN_stat!I26</f>
        <v>0</v>
      </c>
      <c r="V26" s="259">
        <f>JN_stat!J26</f>
        <v>0</v>
      </c>
      <c r="W26" s="13">
        <f>JN_stat!K26</f>
        <v>44</v>
      </c>
      <c r="X26" s="11">
        <f>JN_stat!L26</f>
        <v>0</v>
      </c>
      <c r="Y26" s="60">
        <f>JN_stat!M26</f>
        <v>0</v>
      </c>
      <c r="Z26" s="5">
        <f>JN_stat!N26</f>
        <v>0</v>
      </c>
      <c r="AA26" s="11">
        <f>JN_stat!O26</f>
        <v>0</v>
      </c>
      <c r="AB26" s="259">
        <f>JN_stat!P26</f>
        <v>0</v>
      </c>
      <c r="AC26" s="105">
        <f>JN_ZUKA!H26</f>
        <v>767535</v>
      </c>
      <c r="AD26" s="29">
        <f t="shared" si="5"/>
        <v>255845</v>
      </c>
      <c r="AE26" s="708">
        <f>JN_ZUKA!L26</f>
        <v>2.42</v>
      </c>
      <c r="AF26" s="47">
        <f t="shared" si="6"/>
        <v>0.81</v>
      </c>
      <c r="AG26" s="378">
        <f t="shared" si="0"/>
        <v>2344</v>
      </c>
      <c r="AH26" s="74">
        <f t="shared" si="1"/>
        <v>1.0000000000000009E-2</v>
      </c>
      <c r="AI26" s="74">
        <v>0</v>
      </c>
      <c r="AJ26" s="419">
        <f t="shared" si="7"/>
        <v>1.0000000000000009E-2</v>
      </c>
      <c r="AK26" s="207">
        <f t="shared" si="8"/>
        <v>1</v>
      </c>
      <c r="AL26" s="300">
        <f t="shared" si="8"/>
        <v>0</v>
      </c>
      <c r="AM26" s="727">
        <f t="shared" si="8"/>
        <v>0</v>
      </c>
      <c r="AN26" s="207">
        <f t="shared" si="8"/>
        <v>0</v>
      </c>
      <c r="AO26" s="300">
        <f t="shared" si="8"/>
        <v>0</v>
      </c>
      <c r="AP26" s="170">
        <f t="shared" si="8"/>
        <v>0</v>
      </c>
      <c r="AQ26" s="409">
        <f t="shared" si="8"/>
        <v>0</v>
      </c>
      <c r="AR26" s="300">
        <f t="shared" si="8"/>
        <v>0</v>
      </c>
      <c r="AS26" s="170">
        <f t="shared" si="8"/>
        <v>0</v>
      </c>
    </row>
    <row r="27" spans="1:45" x14ac:dyDescent="0.2">
      <c r="A27" s="13">
        <f>JN_stat!A27</f>
        <v>19</v>
      </c>
      <c r="B27" s="11">
        <f>JN_stat!B27</f>
        <v>600077918</v>
      </c>
      <c r="C27" s="11">
        <f>JN_stat!C27</f>
        <v>3413</v>
      </c>
      <c r="D27" s="11" t="str">
        <f>JN_stat!D27</f>
        <v>MŠ Jablonec n. N., Palackého 37</v>
      </c>
      <c r="E27" s="11">
        <f>JN_stat!E27</f>
        <v>3141</v>
      </c>
      <c r="F27" s="60" t="str">
        <f>JN_stat!F27</f>
        <v>MŠ Jablonec n.N., U Přehrady - výdejna</v>
      </c>
      <c r="G27" s="5">
        <v>0</v>
      </c>
      <c r="H27" s="11">
        <v>0</v>
      </c>
      <c r="I27" s="259">
        <v>0</v>
      </c>
      <c r="J27" s="13">
        <v>0</v>
      </c>
      <c r="K27" s="11">
        <v>0</v>
      </c>
      <c r="L27" s="60">
        <v>0</v>
      </c>
      <c r="M27" s="13">
        <v>44</v>
      </c>
      <c r="N27" s="11">
        <v>0</v>
      </c>
      <c r="O27" s="60">
        <v>0</v>
      </c>
      <c r="P27" s="105">
        <v>184752</v>
      </c>
      <c r="Q27" s="29">
        <f t="shared" si="3"/>
        <v>61584</v>
      </c>
      <c r="R27" s="74">
        <v>0.57999999999999996</v>
      </c>
      <c r="S27" s="47">
        <f t="shared" si="4"/>
        <v>0.19</v>
      </c>
      <c r="T27" s="5">
        <f>JN_stat!H27</f>
        <v>0</v>
      </c>
      <c r="U27" s="11">
        <f>JN_stat!I27</f>
        <v>0</v>
      </c>
      <c r="V27" s="259">
        <f>JN_stat!J27</f>
        <v>0</v>
      </c>
      <c r="W27" s="13">
        <f>JN_stat!K27</f>
        <v>0</v>
      </c>
      <c r="X27" s="11">
        <f>JN_stat!L27</f>
        <v>0</v>
      </c>
      <c r="Y27" s="60">
        <f>JN_stat!M27</f>
        <v>0</v>
      </c>
      <c r="Z27" s="5">
        <f>JN_stat!N27</f>
        <v>44</v>
      </c>
      <c r="AA27" s="11">
        <f>JN_stat!O27</f>
        <v>0</v>
      </c>
      <c r="AB27" s="259">
        <f>JN_stat!P27</f>
        <v>0</v>
      </c>
      <c r="AC27" s="105">
        <f>JN_ZUKA!H27</f>
        <v>184752</v>
      </c>
      <c r="AD27" s="29">
        <f t="shared" si="5"/>
        <v>61584</v>
      </c>
      <c r="AE27" s="708">
        <f>JN_ZUKA!L27</f>
        <v>0.57999999999999996</v>
      </c>
      <c r="AF27" s="47">
        <f t="shared" si="6"/>
        <v>0.19</v>
      </c>
      <c r="AG27" s="378">
        <f t="shared" si="0"/>
        <v>0</v>
      </c>
      <c r="AH27" s="74">
        <f t="shared" si="1"/>
        <v>0</v>
      </c>
      <c r="AI27" s="74">
        <v>0</v>
      </c>
      <c r="AJ27" s="419">
        <f t="shared" si="7"/>
        <v>0</v>
      </c>
      <c r="AK27" s="207">
        <f t="shared" si="8"/>
        <v>0</v>
      </c>
      <c r="AL27" s="300">
        <f t="shared" si="8"/>
        <v>0</v>
      </c>
      <c r="AM27" s="727">
        <f t="shared" si="8"/>
        <v>0</v>
      </c>
      <c r="AN27" s="207">
        <f t="shared" si="8"/>
        <v>0</v>
      </c>
      <c r="AO27" s="300">
        <f t="shared" si="8"/>
        <v>0</v>
      </c>
      <c r="AP27" s="170">
        <f t="shared" si="8"/>
        <v>0</v>
      </c>
      <c r="AQ27" s="409">
        <f t="shared" si="8"/>
        <v>0</v>
      </c>
      <c r="AR27" s="300">
        <f t="shared" si="8"/>
        <v>0</v>
      </c>
      <c r="AS27" s="170">
        <f t="shared" si="8"/>
        <v>0</v>
      </c>
    </row>
    <row r="28" spans="1:45" x14ac:dyDescent="0.2">
      <c r="A28" s="13">
        <f>JN_stat!A28</f>
        <v>20</v>
      </c>
      <c r="B28" s="11">
        <f>JN_stat!B28</f>
        <v>600078396</v>
      </c>
      <c r="C28" s="11">
        <f>JN_stat!C28</f>
        <v>3409</v>
      </c>
      <c r="D28" s="11" t="str">
        <f>JN_stat!D28</f>
        <v>ZŠ Jablonec n. N., 5. května 76</v>
      </c>
      <c r="E28" s="11">
        <f>JN_stat!E28</f>
        <v>3141</v>
      </c>
      <c r="F28" s="60" t="str">
        <f>JN_stat!F28</f>
        <v>ZŠ Jablonec n. N., Sokolí 9</v>
      </c>
      <c r="G28" s="5">
        <v>30</v>
      </c>
      <c r="H28" s="11">
        <v>223</v>
      </c>
      <c r="I28" s="259">
        <v>0</v>
      </c>
      <c r="J28" s="13">
        <v>0</v>
      </c>
      <c r="K28" s="11">
        <v>0</v>
      </c>
      <c r="L28" s="60">
        <v>0</v>
      </c>
      <c r="M28" s="13">
        <v>0</v>
      </c>
      <c r="N28" s="11">
        <v>0</v>
      </c>
      <c r="O28" s="60">
        <v>0</v>
      </c>
      <c r="P28" s="105">
        <v>1557638</v>
      </c>
      <c r="Q28" s="29">
        <f t="shared" si="3"/>
        <v>519213</v>
      </c>
      <c r="R28" s="74">
        <v>4.91</v>
      </c>
      <c r="S28" s="47">
        <f t="shared" si="4"/>
        <v>1.64</v>
      </c>
      <c r="T28" s="5">
        <f>JN_stat!H28</f>
        <v>30</v>
      </c>
      <c r="U28" s="11">
        <f>JN_stat!I28</f>
        <v>237</v>
      </c>
      <c r="V28" s="259">
        <f>JN_stat!J28</f>
        <v>0</v>
      </c>
      <c r="W28" s="13">
        <f>JN_stat!K28</f>
        <v>0</v>
      </c>
      <c r="X28" s="11">
        <f>JN_stat!L28</f>
        <v>0</v>
      </c>
      <c r="Y28" s="60">
        <f>JN_stat!M28</f>
        <v>0</v>
      </c>
      <c r="Z28" s="5">
        <f>JN_stat!N28</f>
        <v>0</v>
      </c>
      <c r="AA28" s="11">
        <f>JN_stat!O28</f>
        <v>0</v>
      </c>
      <c r="AB28" s="259">
        <f>JN_stat!P28</f>
        <v>0</v>
      </c>
      <c r="AC28" s="105">
        <f>JN_ZUKA!H28</f>
        <v>1617232</v>
      </c>
      <c r="AD28" s="29">
        <f t="shared" si="5"/>
        <v>539077</v>
      </c>
      <c r="AE28" s="708">
        <f>JN_ZUKA!L28</f>
        <v>5.09</v>
      </c>
      <c r="AF28" s="47">
        <f t="shared" si="6"/>
        <v>1.7</v>
      </c>
      <c r="AG28" s="378">
        <f t="shared" si="0"/>
        <v>19864</v>
      </c>
      <c r="AH28" s="74">
        <f t="shared" si="1"/>
        <v>6.0000000000000053E-2</v>
      </c>
      <c r="AI28" s="74">
        <v>0</v>
      </c>
      <c r="AJ28" s="419">
        <f t="shared" si="7"/>
        <v>6.0000000000000053E-2</v>
      </c>
      <c r="AK28" s="207">
        <f t="shared" si="8"/>
        <v>0</v>
      </c>
      <c r="AL28" s="300">
        <f t="shared" si="8"/>
        <v>14</v>
      </c>
      <c r="AM28" s="727">
        <f t="shared" si="8"/>
        <v>0</v>
      </c>
      <c r="AN28" s="207">
        <f t="shared" si="8"/>
        <v>0</v>
      </c>
      <c r="AO28" s="300">
        <f t="shared" si="8"/>
        <v>0</v>
      </c>
      <c r="AP28" s="170">
        <f t="shared" si="8"/>
        <v>0</v>
      </c>
      <c r="AQ28" s="409">
        <f t="shared" si="8"/>
        <v>0</v>
      </c>
      <c r="AR28" s="300">
        <f t="shared" si="8"/>
        <v>0</v>
      </c>
      <c r="AS28" s="170">
        <f t="shared" si="8"/>
        <v>0</v>
      </c>
    </row>
    <row r="29" spans="1:45" x14ac:dyDescent="0.2">
      <c r="A29" s="13">
        <f>JN_stat!A29</f>
        <v>21</v>
      </c>
      <c r="B29" s="11">
        <f>JN_stat!B29</f>
        <v>600078523</v>
      </c>
      <c r="C29" s="11">
        <f>JN_stat!C29</f>
        <v>3415</v>
      </c>
      <c r="D29" s="11" t="str">
        <f>JN_stat!D29</f>
        <v>ZŠ Jablonec n. N., Arbesova 30</v>
      </c>
      <c r="E29" s="11">
        <f>JN_stat!E29</f>
        <v>3141</v>
      </c>
      <c r="F29" s="60" t="str">
        <f>JN_stat!F29</f>
        <v>ZŠ Jablonec n. N., Arbesova 30</v>
      </c>
      <c r="G29" s="5">
        <v>0</v>
      </c>
      <c r="H29" s="11">
        <v>428</v>
      </c>
      <c r="I29" s="259">
        <v>0</v>
      </c>
      <c r="J29" s="13">
        <v>0</v>
      </c>
      <c r="K29" s="11">
        <v>0</v>
      </c>
      <c r="L29" s="60">
        <v>0</v>
      </c>
      <c r="M29" s="13">
        <v>0</v>
      </c>
      <c r="N29" s="11">
        <v>0</v>
      </c>
      <c r="O29" s="60">
        <v>0</v>
      </c>
      <c r="P29" s="105">
        <v>2028580</v>
      </c>
      <c r="Q29" s="29">
        <f t="shared" si="3"/>
        <v>676193</v>
      </c>
      <c r="R29" s="74">
        <v>6.39</v>
      </c>
      <c r="S29" s="47">
        <f t="shared" si="4"/>
        <v>2.13</v>
      </c>
      <c r="T29" s="5">
        <f>JN_stat!H29</f>
        <v>0</v>
      </c>
      <c r="U29" s="11">
        <f>JN_stat!I29</f>
        <v>404</v>
      </c>
      <c r="V29" s="259">
        <f>JN_stat!J29</f>
        <v>0</v>
      </c>
      <c r="W29" s="13">
        <f>JN_stat!K29</f>
        <v>0</v>
      </c>
      <c r="X29" s="11">
        <f>JN_stat!L29</f>
        <v>0</v>
      </c>
      <c r="Y29" s="60">
        <f>JN_stat!M29</f>
        <v>0</v>
      </c>
      <c r="Z29" s="5">
        <f>JN_stat!N29</f>
        <v>0</v>
      </c>
      <c r="AA29" s="11">
        <f>JN_stat!O29</f>
        <v>0</v>
      </c>
      <c r="AB29" s="259">
        <f>JN_stat!P29</f>
        <v>0</v>
      </c>
      <c r="AC29" s="105">
        <f>JN_ZUKA!H29</f>
        <v>1936916</v>
      </c>
      <c r="AD29" s="29">
        <f t="shared" si="5"/>
        <v>645639</v>
      </c>
      <c r="AE29" s="708">
        <f>JN_ZUKA!L29</f>
        <v>6.1</v>
      </c>
      <c r="AF29" s="47">
        <f t="shared" si="6"/>
        <v>2.0299999999999998</v>
      </c>
      <c r="AG29" s="378">
        <f t="shared" si="0"/>
        <v>-30554</v>
      </c>
      <c r="AH29" s="74">
        <f t="shared" si="1"/>
        <v>-0.10000000000000009</v>
      </c>
      <c r="AI29" s="74">
        <v>0</v>
      </c>
      <c r="AJ29" s="419">
        <f t="shared" si="7"/>
        <v>-0.10000000000000009</v>
      </c>
      <c r="AK29" s="207">
        <f t="shared" si="8"/>
        <v>0</v>
      </c>
      <c r="AL29" s="300">
        <f t="shared" si="8"/>
        <v>-24</v>
      </c>
      <c r="AM29" s="727">
        <f t="shared" si="8"/>
        <v>0</v>
      </c>
      <c r="AN29" s="207">
        <f t="shared" si="8"/>
        <v>0</v>
      </c>
      <c r="AO29" s="300">
        <f t="shared" si="8"/>
        <v>0</v>
      </c>
      <c r="AP29" s="170">
        <f t="shared" si="8"/>
        <v>0</v>
      </c>
      <c r="AQ29" s="409">
        <f t="shared" si="8"/>
        <v>0</v>
      </c>
      <c r="AR29" s="300">
        <f t="shared" si="8"/>
        <v>0</v>
      </c>
      <c r="AS29" s="170">
        <f t="shared" si="8"/>
        <v>0</v>
      </c>
    </row>
    <row r="30" spans="1:45" x14ac:dyDescent="0.2">
      <c r="A30" s="13">
        <f>JN_stat!A30</f>
        <v>22</v>
      </c>
      <c r="B30" s="11">
        <f>JN_stat!B30</f>
        <v>600078540</v>
      </c>
      <c r="C30" s="11">
        <f>JN_stat!C30</f>
        <v>3412</v>
      </c>
      <c r="D30" s="11" t="str">
        <f>JN_stat!D30</f>
        <v>ZŠ Jablonec n. N., Liberecká 26</v>
      </c>
      <c r="E30" s="11">
        <f>JN_stat!E30</f>
        <v>3141</v>
      </c>
      <c r="F30" s="60" t="str">
        <f>JN_stat!F30</f>
        <v>ZŠ Jablonec n. N., Liberecká 26</v>
      </c>
      <c r="G30" s="5">
        <v>0</v>
      </c>
      <c r="H30" s="11">
        <v>648</v>
      </c>
      <c r="I30" s="259">
        <v>0</v>
      </c>
      <c r="J30" s="13">
        <v>0</v>
      </c>
      <c r="K30" s="11">
        <v>0</v>
      </c>
      <c r="L30" s="60">
        <v>0</v>
      </c>
      <c r="M30" s="13">
        <v>0</v>
      </c>
      <c r="N30" s="11">
        <v>0</v>
      </c>
      <c r="O30" s="60">
        <v>0</v>
      </c>
      <c r="P30" s="105">
        <v>2829195</v>
      </c>
      <c r="Q30" s="29">
        <f t="shared" si="3"/>
        <v>943065</v>
      </c>
      <c r="R30" s="74">
        <v>8.91</v>
      </c>
      <c r="S30" s="47">
        <f t="shared" si="4"/>
        <v>2.97</v>
      </c>
      <c r="T30" s="5">
        <f>JN_stat!H30</f>
        <v>0</v>
      </c>
      <c r="U30" s="11">
        <f>JN_stat!I30</f>
        <v>624</v>
      </c>
      <c r="V30" s="259">
        <f>JN_stat!J30</f>
        <v>0</v>
      </c>
      <c r="W30" s="13">
        <f>JN_stat!K30</f>
        <v>0</v>
      </c>
      <c r="X30" s="11">
        <f>JN_stat!L30</f>
        <v>0</v>
      </c>
      <c r="Y30" s="60">
        <f>JN_stat!M30</f>
        <v>0</v>
      </c>
      <c r="Z30" s="5">
        <f>JN_stat!N30</f>
        <v>0</v>
      </c>
      <c r="AA30" s="11">
        <f>JN_stat!O30</f>
        <v>0</v>
      </c>
      <c r="AB30" s="259">
        <f>JN_stat!P30</f>
        <v>0</v>
      </c>
      <c r="AC30" s="105">
        <f>JN_ZUKA!H30</f>
        <v>2744865</v>
      </c>
      <c r="AD30" s="29">
        <f t="shared" si="5"/>
        <v>914955</v>
      </c>
      <c r="AE30" s="708">
        <f>JN_ZUKA!L30</f>
        <v>8.64</v>
      </c>
      <c r="AF30" s="47">
        <f t="shared" si="6"/>
        <v>2.88</v>
      </c>
      <c r="AG30" s="378">
        <f t="shared" si="0"/>
        <v>-28110</v>
      </c>
      <c r="AH30" s="74">
        <f t="shared" si="1"/>
        <v>-9.0000000000000302E-2</v>
      </c>
      <c r="AI30" s="74">
        <v>0</v>
      </c>
      <c r="AJ30" s="419">
        <f t="shared" si="7"/>
        <v>-9.0000000000000302E-2</v>
      </c>
      <c r="AK30" s="207">
        <f t="shared" si="8"/>
        <v>0</v>
      </c>
      <c r="AL30" s="300">
        <f t="shared" si="8"/>
        <v>-24</v>
      </c>
      <c r="AM30" s="727">
        <f t="shared" si="8"/>
        <v>0</v>
      </c>
      <c r="AN30" s="207">
        <f t="shared" si="8"/>
        <v>0</v>
      </c>
      <c r="AO30" s="300">
        <f t="shared" si="8"/>
        <v>0</v>
      </c>
      <c r="AP30" s="170">
        <f t="shared" si="8"/>
        <v>0</v>
      </c>
      <c r="AQ30" s="409">
        <f t="shared" si="8"/>
        <v>0</v>
      </c>
      <c r="AR30" s="300">
        <f t="shared" si="8"/>
        <v>0</v>
      </c>
      <c r="AS30" s="170">
        <f t="shared" si="8"/>
        <v>0</v>
      </c>
    </row>
    <row r="31" spans="1:45" x14ac:dyDescent="0.2">
      <c r="A31" s="13">
        <f>JN_stat!A31</f>
        <v>23</v>
      </c>
      <c r="B31" s="11">
        <f>JN_stat!B31</f>
        <v>600078426</v>
      </c>
      <c r="C31" s="11">
        <f>JN_stat!C31</f>
        <v>3416</v>
      </c>
      <c r="D31" s="11" t="str">
        <f>JN_stat!D31</f>
        <v>ZŠ Jablonec n. N., Mozartova 24</v>
      </c>
      <c r="E31" s="11">
        <f>JN_stat!E31</f>
        <v>3141</v>
      </c>
      <c r="F31" s="60" t="str">
        <f>JN_stat!F31</f>
        <v>ZŠ Jablonec n. N., Mozartova 26</v>
      </c>
      <c r="G31" s="5">
        <v>0</v>
      </c>
      <c r="H31" s="11">
        <v>511</v>
      </c>
      <c r="I31" s="259">
        <v>0</v>
      </c>
      <c r="J31" s="13">
        <v>0</v>
      </c>
      <c r="K31" s="11">
        <v>0</v>
      </c>
      <c r="L31" s="60">
        <v>0</v>
      </c>
      <c r="M31" s="13">
        <v>0</v>
      </c>
      <c r="N31" s="11">
        <v>0</v>
      </c>
      <c r="O31" s="60">
        <v>0</v>
      </c>
      <c r="P31" s="105">
        <v>2338418</v>
      </c>
      <c r="Q31" s="29">
        <f t="shared" si="3"/>
        <v>779473</v>
      </c>
      <c r="R31" s="74">
        <v>7.36</v>
      </c>
      <c r="S31" s="47">
        <f t="shared" si="4"/>
        <v>2.4500000000000002</v>
      </c>
      <c r="T31" s="5">
        <f>JN_stat!H31</f>
        <v>0</v>
      </c>
      <c r="U31" s="11">
        <f>JN_stat!I31</f>
        <v>501</v>
      </c>
      <c r="V31" s="259">
        <f>JN_stat!J31</f>
        <v>0</v>
      </c>
      <c r="W31" s="13">
        <f>JN_stat!K31</f>
        <v>0</v>
      </c>
      <c r="X31" s="11">
        <f>JN_stat!L31</f>
        <v>0</v>
      </c>
      <c r="Y31" s="60">
        <f>JN_stat!M31</f>
        <v>0</v>
      </c>
      <c r="Z31" s="5">
        <f>JN_stat!N31</f>
        <v>0</v>
      </c>
      <c r="AA31" s="11">
        <f>JN_stat!O31</f>
        <v>0</v>
      </c>
      <c r="AB31" s="259">
        <f>JN_stat!P31</f>
        <v>0</v>
      </c>
      <c r="AC31" s="105">
        <f>JN_ZUKA!H31</f>
        <v>2301635</v>
      </c>
      <c r="AD31" s="29">
        <f t="shared" si="5"/>
        <v>767212</v>
      </c>
      <c r="AE31" s="708">
        <f>JN_ZUKA!L31</f>
        <v>7.25</v>
      </c>
      <c r="AF31" s="47">
        <f t="shared" si="6"/>
        <v>2.42</v>
      </c>
      <c r="AG31" s="378">
        <f t="shared" si="0"/>
        <v>-12261</v>
      </c>
      <c r="AH31" s="74">
        <f t="shared" si="1"/>
        <v>-3.0000000000000249E-2</v>
      </c>
      <c r="AI31" s="74">
        <v>0</v>
      </c>
      <c r="AJ31" s="419">
        <f t="shared" si="7"/>
        <v>-3.0000000000000249E-2</v>
      </c>
      <c r="AK31" s="207">
        <f t="shared" si="8"/>
        <v>0</v>
      </c>
      <c r="AL31" s="300">
        <f t="shared" si="8"/>
        <v>-10</v>
      </c>
      <c r="AM31" s="727">
        <f t="shared" si="8"/>
        <v>0</v>
      </c>
      <c r="AN31" s="207">
        <f t="shared" si="8"/>
        <v>0</v>
      </c>
      <c r="AO31" s="300">
        <f t="shared" si="8"/>
        <v>0</v>
      </c>
      <c r="AP31" s="170">
        <f t="shared" si="8"/>
        <v>0</v>
      </c>
      <c r="AQ31" s="409">
        <f t="shared" si="8"/>
        <v>0</v>
      </c>
      <c r="AR31" s="300">
        <f t="shared" si="8"/>
        <v>0</v>
      </c>
      <c r="AS31" s="170">
        <f t="shared" si="8"/>
        <v>0</v>
      </c>
    </row>
    <row r="32" spans="1:45" x14ac:dyDescent="0.2">
      <c r="A32" s="13">
        <f>JN_stat!A32</f>
        <v>24</v>
      </c>
      <c r="B32" s="11">
        <f>JN_stat!B32</f>
        <v>600078388</v>
      </c>
      <c r="C32" s="11">
        <f>JN_stat!C32</f>
        <v>3414</v>
      </c>
      <c r="D32" s="11" t="str">
        <f>JN_stat!D32</f>
        <v>ZŠ Jablonec n. N., Na Šumavě 43</v>
      </c>
      <c r="E32" s="11">
        <f>JN_stat!E32</f>
        <v>3141</v>
      </c>
      <c r="F32" s="60" t="str">
        <f>JN_stat!F32</f>
        <v>ZŠ Jablonec n. N., Na Šumavě 43</v>
      </c>
      <c r="G32" s="5">
        <v>0</v>
      </c>
      <c r="H32" s="11">
        <v>577</v>
      </c>
      <c r="I32" s="259">
        <v>0</v>
      </c>
      <c r="J32" s="13">
        <v>0</v>
      </c>
      <c r="K32" s="11">
        <v>0</v>
      </c>
      <c r="L32" s="60">
        <v>0</v>
      </c>
      <c r="M32" s="13">
        <v>0</v>
      </c>
      <c r="N32" s="11">
        <v>0</v>
      </c>
      <c r="O32" s="60">
        <v>0</v>
      </c>
      <c r="P32" s="105">
        <v>2577770</v>
      </c>
      <c r="Q32" s="29">
        <f t="shared" si="3"/>
        <v>859257</v>
      </c>
      <c r="R32" s="74">
        <v>8.1199999999999992</v>
      </c>
      <c r="S32" s="47">
        <f t="shared" si="4"/>
        <v>2.71</v>
      </c>
      <c r="T32" s="5">
        <f>JN_stat!H32</f>
        <v>0</v>
      </c>
      <c r="U32" s="11">
        <f>JN_stat!I32</f>
        <v>552</v>
      </c>
      <c r="V32" s="259">
        <f>JN_stat!J32</f>
        <v>0</v>
      </c>
      <c r="W32" s="13">
        <f>JN_stat!K32</f>
        <v>0</v>
      </c>
      <c r="X32" s="11">
        <f>JN_stat!L32</f>
        <v>0</v>
      </c>
      <c r="Y32" s="60">
        <f>JN_stat!M32</f>
        <v>0</v>
      </c>
      <c r="Z32" s="5">
        <f>JN_stat!N32</f>
        <v>0</v>
      </c>
      <c r="AA32" s="11">
        <f>JN_stat!O32</f>
        <v>0</v>
      </c>
      <c r="AB32" s="259">
        <f>JN_stat!P32</f>
        <v>0</v>
      </c>
      <c r="AC32" s="105">
        <f>JN_ZUKA!H32</f>
        <v>2487780</v>
      </c>
      <c r="AD32" s="29">
        <f t="shared" si="5"/>
        <v>829260</v>
      </c>
      <c r="AE32" s="708">
        <f>JN_ZUKA!L32</f>
        <v>7.84</v>
      </c>
      <c r="AF32" s="47">
        <f t="shared" si="6"/>
        <v>2.61</v>
      </c>
      <c r="AG32" s="378">
        <f t="shared" si="0"/>
        <v>-29997</v>
      </c>
      <c r="AH32" s="74">
        <f t="shared" si="1"/>
        <v>-0.10000000000000009</v>
      </c>
      <c r="AI32" s="74">
        <v>0</v>
      </c>
      <c r="AJ32" s="419">
        <f t="shared" si="7"/>
        <v>-0.10000000000000009</v>
      </c>
      <c r="AK32" s="207">
        <f t="shared" si="8"/>
        <v>0</v>
      </c>
      <c r="AL32" s="300">
        <f t="shared" si="8"/>
        <v>-25</v>
      </c>
      <c r="AM32" s="727">
        <f t="shared" si="8"/>
        <v>0</v>
      </c>
      <c r="AN32" s="207">
        <f t="shared" si="8"/>
        <v>0</v>
      </c>
      <c r="AO32" s="300">
        <f t="shared" si="8"/>
        <v>0</v>
      </c>
      <c r="AP32" s="170">
        <f t="shared" si="8"/>
        <v>0</v>
      </c>
      <c r="AQ32" s="409">
        <f t="shared" si="8"/>
        <v>0</v>
      </c>
      <c r="AR32" s="300">
        <f t="shared" si="8"/>
        <v>0</v>
      </c>
      <c r="AS32" s="170">
        <f t="shared" si="8"/>
        <v>0</v>
      </c>
    </row>
    <row r="33" spans="1:45" x14ac:dyDescent="0.2">
      <c r="A33" s="13">
        <f>JN_stat!A33</f>
        <v>25</v>
      </c>
      <c r="B33" s="11">
        <f>JN_stat!B33</f>
        <v>600078400</v>
      </c>
      <c r="C33" s="11">
        <f>JN_stat!C33</f>
        <v>3411</v>
      </c>
      <c r="D33" s="11" t="str">
        <f>JN_stat!D33</f>
        <v>ZŠ Jablonec n. N., Pasířská 72</v>
      </c>
      <c r="E33" s="11">
        <f>JN_stat!E33</f>
        <v>3141</v>
      </c>
      <c r="F33" s="60" t="str">
        <f>JN_stat!F33</f>
        <v>ZŠ Jablonec n. N., Pasířská 72</v>
      </c>
      <c r="G33" s="5">
        <v>20</v>
      </c>
      <c r="H33" s="11">
        <v>498</v>
      </c>
      <c r="I33" s="259">
        <v>0</v>
      </c>
      <c r="J33" s="13">
        <v>39</v>
      </c>
      <c r="K33" s="11">
        <v>0</v>
      </c>
      <c r="L33" s="60">
        <v>0</v>
      </c>
      <c r="M33" s="13">
        <v>0</v>
      </c>
      <c r="N33" s="11">
        <v>0</v>
      </c>
      <c r="O33" s="60">
        <v>0</v>
      </c>
      <c r="P33" s="105">
        <v>2802927</v>
      </c>
      <c r="Q33" s="29">
        <f t="shared" si="3"/>
        <v>934309</v>
      </c>
      <c r="R33" s="74">
        <v>8.83</v>
      </c>
      <c r="S33" s="47">
        <f t="shared" si="4"/>
        <v>2.94</v>
      </c>
      <c r="T33" s="5">
        <f>JN_stat!H33</f>
        <v>20</v>
      </c>
      <c r="U33" s="11">
        <f>JN_stat!I33</f>
        <v>531</v>
      </c>
      <c r="V33" s="259">
        <f>JN_stat!J33</f>
        <v>0</v>
      </c>
      <c r="W33" s="13">
        <f>JN_stat!K33</f>
        <v>0</v>
      </c>
      <c r="X33" s="11">
        <f>JN_stat!L33</f>
        <v>0</v>
      </c>
      <c r="Y33" s="60">
        <f>JN_stat!M33</f>
        <v>0</v>
      </c>
      <c r="Z33" s="5">
        <f>JN_stat!N33</f>
        <v>0</v>
      </c>
      <c r="AA33" s="11">
        <f>JN_stat!O33</f>
        <v>0</v>
      </c>
      <c r="AB33" s="259">
        <f>JN_stat!P33</f>
        <v>0</v>
      </c>
      <c r="AC33" s="105">
        <f>JN_ZUKA!H33</f>
        <v>2669191</v>
      </c>
      <c r="AD33" s="29">
        <f t="shared" si="5"/>
        <v>889730</v>
      </c>
      <c r="AE33" s="708">
        <f>JN_ZUKA!L33</f>
        <v>8.41</v>
      </c>
      <c r="AF33" s="47">
        <f t="shared" si="6"/>
        <v>2.8</v>
      </c>
      <c r="AG33" s="378">
        <f t="shared" si="0"/>
        <v>-44579</v>
      </c>
      <c r="AH33" s="74">
        <f t="shared" si="1"/>
        <v>-0.14000000000000012</v>
      </c>
      <c r="AI33" s="74">
        <v>0</v>
      </c>
      <c r="AJ33" s="419">
        <f t="shared" si="7"/>
        <v>-0.14000000000000012</v>
      </c>
      <c r="AK33" s="207">
        <f t="shared" si="8"/>
        <v>0</v>
      </c>
      <c r="AL33" s="300">
        <f t="shared" si="8"/>
        <v>33</v>
      </c>
      <c r="AM33" s="727">
        <f t="shared" si="8"/>
        <v>0</v>
      </c>
      <c r="AN33" s="207">
        <f t="shared" si="8"/>
        <v>-39</v>
      </c>
      <c r="AO33" s="300">
        <f t="shared" si="8"/>
        <v>0</v>
      </c>
      <c r="AP33" s="170">
        <f t="shared" si="8"/>
        <v>0</v>
      </c>
      <c r="AQ33" s="409">
        <f t="shared" si="8"/>
        <v>0</v>
      </c>
      <c r="AR33" s="300">
        <f t="shared" si="8"/>
        <v>0</v>
      </c>
      <c r="AS33" s="170">
        <f t="shared" si="8"/>
        <v>0</v>
      </c>
    </row>
    <row r="34" spans="1:45" x14ac:dyDescent="0.2">
      <c r="A34" s="13">
        <f>JN_stat!A34</f>
        <v>26</v>
      </c>
      <c r="B34" s="11">
        <f>JN_stat!B34</f>
        <v>600078566</v>
      </c>
      <c r="C34" s="11">
        <f>JN_stat!C34</f>
        <v>3408</v>
      </c>
      <c r="D34" s="11" t="str">
        <f>JN_stat!D34</f>
        <v>ZŠ Jablonec n. N., Pivovarská 15</v>
      </c>
      <c r="E34" s="11">
        <f>JN_stat!E34</f>
        <v>3141</v>
      </c>
      <c r="F34" s="60" t="str">
        <f>JN_stat!F34</f>
        <v>ZŠ Jablonec n. N., Pivovarská 12</v>
      </c>
      <c r="G34" s="5">
        <v>0</v>
      </c>
      <c r="H34" s="11">
        <v>228</v>
      </c>
      <c r="I34" s="259">
        <v>0</v>
      </c>
      <c r="J34" s="13">
        <v>0</v>
      </c>
      <c r="K34" s="11">
        <v>0</v>
      </c>
      <c r="L34" s="60">
        <v>0</v>
      </c>
      <c r="M34" s="13">
        <v>0</v>
      </c>
      <c r="N34" s="11">
        <v>0</v>
      </c>
      <c r="O34" s="60">
        <v>0</v>
      </c>
      <c r="P34" s="105">
        <v>1227635</v>
      </c>
      <c r="Q34" s="29">
        <f t="shared" si="3"/>
        <v>409212</v>
      </c>
      <c r="R34" s="74">
        <v>3.87</v>
      </c>
      <c r="S34" s="47">
        <f t="shared" si="4"/>
        <v>1.29</v>
      </c>
      <c r="T34" s="5">
        <f>JN_stat!H34</f>
        <v>0</v>
      </c>
      <c r="U34" s="11">
        <f>JN_stat!I34</f>
        <v>229</v>
      </c>
      <c r="V34" s="259">
        <f>JN_stat!J34</f>
        <v>0</v>
      </c>
      <c r="W34" s="13">
        <f>JN_stat!K34</f>
        <v>0</v>
      </c>
      <c r="X34" s="11">
        <f>JN_stat!L34</f>
        <v>0</v>
      </c>
      <c r="Y34" s="60">
        <f>JN_stat!M34</f>
        <v>0</v>
      </c>
      <c r="Z34" s="5">
        <f>JN_stat!N34</f>
        <v>0</v>
      </c>
      <c r="AA34" s="11">
        <f>JN_stat!O34</f>
        <v>0</v>
      </c>
      <c r="AB34" s="259">
        <f>JN_stat!P34</f>
        <v>0</v>
      </c>
      <c r="AC34" s="105">
        <f>JN_ZUKA!H34</f>
        <v>1231897</v>
      </c>
      <c r="AD34" s="29">
        <f t="shared" si="5"/>
        <v>410632</v>
      </c>
      <c r="AE34" s="708">
        <f>JN_ZUKA!L34</f>
        <v>3.88</v>
      </c>
      <c r="AF34" s="47">
        <f t="shared" si="6"/>
        <v>1.29</v>
      </c>
      <c r="AG34" s="378">
        <f t="shared" si="0"/>
        <v>1420</v>
      </c>
      <c r="AH34" s="74">
        <f t="shared" si="1"/>
        <v>0</v>
      </c>
      <c r="AI34" s="74">
        <v>0</v>
      </c>
      <c r="AJ34" s="419">
        <f t="shared" si="7"/>
        <v>0</v>
      </c>
      <c r="AK34" s="207">
        <f t="shared" si="8"/>
        <v>0</v>
      </c>
      <c r="AL34" s="300">
        <f t="shared" si="8"/>
        <v>1</v>
      </c>
      <c r="AM34" s="727">
        <f t="shared" si="8"/>
        <v>0</v>
      </c>
      <c r="AN34" s="207">
        <f t="shared" si="8"/>
        <v>0</v>
      </c>
      <c r="AO34" s="300">
        <f t="shared" si="8"/>
        <v>0</v>
      </c>
      <c r="AP34" s="170">
        <f t="shared" si="8"/>
        <v>0</v>
      </c>
      <c r="AQ34" s="409">
        <f t="shared" si="8"/>
        <v>0</v>
      </c>
      <c r="AR34" s="300">
        <f t="shared" si="8"/>
        <v>0</v>
      </c>
      <c r="AS34" s="170">
        <f t="shared" si="8"/>
        <v>0</v>
      </c>
    </row>
    <row r="35" spans="1:45" x14ac:dyDescent="0.2">
      <c r="A35" s="13">
        <f>JN_stat!A35</f>
        <v>27</v>
      </c>
      <c r="B35" s="11">
        <f>JN_stat!B35</f>
        <v>600078353</v>
      </c>
      <c r="C35" s="11">
        <f>JN_stat!C35</f>
        <v>3417</v>
      </c>
      <c r="D35" s="11" t="str">
        <f>JN_stat!D35</f>
        <v>ZŠ Jablonec n. N., Pod Vodárnou 10</v>
      </c>
      <c r="E35" s="11">
        <f>JN_stat!E35</f>
        <v>3141</v>
      </c>
      <c r="F35" s="60" t="str">
        <f>JN_stat!F35</f>
        <v>ZŠ Jablonec n. N., Pod Vodárnou 10</v>
      </c>
      <c r="G35" s="5">
        <v>0</v>
      </c>
      <c r="H35" s="11">
        <v>184</v>
      </c>
      <c r="I35" s="259">
        <v>0</v>
      </c>
      <c r="J35" s="13">
        <v>0</v>
      </c>
      <c r="K35" s="11">
        <v>0</v>
      </c>
      <c r="L35" s="60">
        <v>0</v>
      </c>
      <c r="M35" s="13">
        <v>0</v>
      </c>
      <c r="N35" s="11">
        <v>0</v>
      </c>
      <c r="O35" s="60">
        <v>0</v>
      </c>
      <c r="P35" s="105">
        <v>1036566</v>
      </c>
      <c r="Q35" s="29">
        <f t="shared" si="3"/>
        <v>345522</v>
      </c>
      <c r="R35" s="74">
        <v>3.26</v>
      </c>
      <c r="S35" s="47">
        <f t="shared" si="4"/>
        <v>1.0900000000000001</v>
      </c>
      <c r="T35" s="5">
        <f>JN_stat!H35</f>
        <v>0</v>
      </c>
      <c r="U35" s="11">
        <f>JN_stat!I35</f>
        <v>205</v>
      </c>
      <c r="V35" s="259">
        <f>JN_stat!J35</f>
        <v>0</v>
      </c>
      <c r="W35" s="13">
        <f>JN_stat!K35</f>
        <v>0</v>
      </c>
      <c r="X35" s="11">
        <f>JN_stat!L35</f>
        <v>0</v>
      </c>
      <c r="Y35" s="60">
        <f>JN_stat!M35</f>
        <v>0</v>
      </c>
      <c r="Z35" s="5">
        <f>JN_stat!N35</f>
        <v>0</v>
      </c>
      <c r="AA35" s="11">
        <f>JN_stat!O35</f>
        <v>0</v>
      </c>
      <c r="AB35" s="259">
        <f>JN_stat!P35</f>
        <v>0</v>
      </c>
      <c r="AC35" s="105">
        <f>JN_ZUKA!H35</f>
        <v>1128666</v>
      </c>
      <c r="AD35" s="29">
        <f t="shared" si="5"/>
        <v>376222</v>
      </c>
      <c r="AE35" s="708">
        <f>JN_ZUKA!L35</f>
        <v>3.55</v>
      </c>
      <c r="AF35" s="47">
        <f t="shared" si="6"/>
        <v>1.18</v>
      </c>
      <c r="AG35" s="378">
        <f t="shared" si="0"/>
        <v>30700</v>
      </c>
      <c r="AH35" s="74">
        <f t="shared" si="1"/>
        <v>8.9999999999999858E-2</v>
      </c>
      <c r="AI35" s="74">
        <v>0</v>
      </c>
      <c r="AJ35" s="419">
        <f t="shared" si="7"/>
        <v>8.9999999999999858E-2</v>
      </c>
      <c r="AK35" s="207">
        <f t="shared" si="8"/>
        <v>0</v>
      </c>
      <c r="AL35" s="300">
        <f t="shared" si="8"/>
        <v>21</v>
      </c>
      <c r="AM35" s="727">
        <f t="shared" si="8"/>
        <v>0</v>
      </c>
      <c r="AN35" s="207">
        <f t="shared" si="8"/>
        <v>0</v>
      </c>
      <c r="AO35" s="300">
        <f t="shared" si="8"/>
        <v>0</v>
      </c>
      <c r="AP35" s="170">
        <f t="shared" si="8"/>
        <v>0</v>
      </c>
      <c r="AQ35" s="409">
        <f t="shared" si="8"/>
        <v>0</v>
      </c>
      <c r="AR35" s="300">
        <f t="shared" si="8"/>
        <v>0</v>
      </c>
      <c r="AS35" s="170">
        <f t="shared" si="8"/>
        <v>0</v>
      </c>
    </row>
    <row r="36" spans="1:45" x14ac:dyDescent="0.2">
      <c r="A36" s="13">
        <f>JN_stat!A36</f>
        <v>28</v>
      </c>
      <c r="B36" s="11">
        <f>JN_stat!B36</f>
        <v>650038550</v>
      </c>
      <c r="C36" s="11">
        <f>JN_stat!C36</f>
        <v>3410</v>
      </c>
      <c r="D36" s="11" t="str">
        <f>JN_stat!D36</f>
        <v>ZŠ Jablonec n. N., Rychnovská 216</v>
      </c>
      <c r="E36" s="11">
        <f>JN_stat!E36</f>
        <v>3141</v>
      </c>
      <c r="F36" s="60" t="str">
        <f>JN_stat!F36</f>
        <v>ZŠ Jablonec n. N., Rychnovská 216</v>
      </c>
      <c r="G36" s="5">
        <v>0</v>
      </c>
      <c r="H36" s="11">
        <v>243</v>
      </c>
      <c r="I36" s="259">
        <v>0</v>
      </c>
      <c r="J36" s="13">
        <v>0</v>
      </c>
      <c r="K36" s="11">
        <v>0</v>
      </c>
      <c r="L36" s="60">
        <v>0</v>
      </c>
      <c r="M36" s="13">
        <v>0</v>
      </c>
      <c r="N36" s="11">
        <v>0</v>
      </c>
      <c r="O36" s="60">
        <v>0</v>
      </c>
      <c r="P36" s="105">
        <v>1291216</v>
      </c>
      <c r="Q36" s="29">
        <f t="shared" si="3"/>
        <v>430405</v>
      </c>
      <c r="R36" s="74">
        <v>4.07</v>
      </c>
      <c r="S36" s="47">
        <f t="shared" si="4"/>
        <v>1.36</v>
      </c>
      <c r="T36" s="5">
        <f>JN_stat!H36</f>
        <v>0</v>
      </c>
      <c r="U36" s="11">
        <f>JN_stat!I36</f>
        <v>249</v>
      </c>
      <c r="V36" s="259">
        <f>JN_stat!J36</f>
        <v>0</v>
      </c>
      <c r="W36" s="13">
        <f>JN_stat!K36</f>
        <v>0</v>
      </c>
      <c r="X36" s="11">
        <f>JN_stat!L36</f>
        <v>0</v>
      </c>
      <c r="Y36" s="60">
        <f>JN_stat!M36</f>
        <v>0</v>
      </c>
      <c r="Z36" s="5">
        <f>JN_stat!N36</f>
        <v>0</v>
      </c>
      <c r="AA36" s="11">
        <f>JN_stat!O36</f>
        <v>0</v>
      </c>
      <c r="AB36" s="259">
        <f>JN_stat!P36</f>
        <v>0</v>
      </c>
      <c r="AC36" s="105">
        <f>JN_ZUKA!H36</f>
        <v>1316451</v>
      </c>
      <c r="AD36" s="29">
        <f t="shared" si="5"/>
        <v>438817</v>
      </c>
      <c r="AE36" s="708">
        <f>JN_ZUKA!L36</f>
        <v>4.1500000000000004</v>
      </c>
      <c r="AF36" s="47">
        <f t="shared" si="6"/>
        <v>1.38</v>
      </c>
      <c r="AG36" s="378">
        <f t="shared" si="0"/>
        <v>8412</v>
      </c>
      <c r="AH36" s="74">
        <f t="shared" si="1"/>
        <v>1.9999999999999796E-2</v>
      </c>
      <c r="AI36" s="74">
        <v>0</v>
      </c>
      <c r="AJ36" s="419">
        <f t="shared" si="7"/>
        <v>1.9999999999999796E-2</v>
      </c>
      <c r="AK36" s="207">
        <f t="shared" si="8"/>
        <v>0</v>
      </c>
      <c r="AL36" s="300">
        <f t="shared" si="8"/>
        <v>6</v>
      </c>
      <c r="AM36" s="727">
        <f t="shared" si="8"/>
        <v>0</v>
      </c>
      <c r="AN36" s="207">
        <f t="shared" si="8"/>
        <v>0</v>
      </c>
      <c r="AO36" s="300">
        <f t="shared" si="8"/>
        <v>0</v>
      </c>
      <c r="AP36" s="170">
        <f t="shared" si="8"/>
        <v>0</v>
      </c>
      <c r="AQ36" s="409">
        <f t="shared" si="8"/>
        <v>0</v>
      </c>
      <c r="AR36" s="300">
        <f t="shared" si="8"/>
        <v>0</v>
      </c>
      <c r="AS36" s="170">
        <f t="shared" si="8"/>
        <v>0</v>
      </c>
    </row>
    <row r="37" spans="1:45" x14ac:dyDescent="0.2">
      <c r="A37" s="13">
        <f>JN_stat!A37</f>
        <v>28</v>
      </c>
      <c r="B37" s="11">
        <f>JN_stat!B37</f>
        <v>650038550</v>
      </c>
      <c r="C37" s="11">
        <f>JN_stat!C37</f>
        <v>3410</v>
      </c>
      <c r="D37" s="11" t="str">
        <f>JN_stat!D37</f>
        <v>ZŠ Jablonec n. N., Rychnovská 216</v>
      </c>
      <c r="E37" s="11">
        <f>JN_stat!E37</f>
        <v>3141</v>
      </c>
      <c r="F37" s="60" t="str">
        <f>JN_stat!F37</f>
        <v xml:space="preserve">ZŠ Jablonec n.N., Janáčkova 42 </v>
      </c>
      <c r="G37" s="5">
        <v>0</v>
      </c>
      <c r="H37" s="11">
        <v>112</v>
      </c>
      <c r="I37" s="259">
        <v>0</v>
      </c>
      <c r="J37" s="13">
        <v>0</v>
      </c>
      <c r="K37" s="11">
        <v>0</v>
      </c>
      <c r="L37" s="60">
        <v>0</v>
      </c>
      <c r="M37" s="13">
        <v>0</v>
      </c>
      <c r="N37" s="11">
        <v>0</v>
      </c>
      <c r="O37" s="60">
        <v>0</v>
      </c>
      <c r="P37" s="105">
        <v>704529</v>
      </c>
      <c r="Q37" s="29">
        <f t="shared" si="3"/>
        <v>234843</v>
      </c>
      <c r="R37" s="74">
        <v>2.2200000000000002</v>
      </c>
      <c r="S37" s="47">
        <f t="shared" si="4"/>
        <v>0.74</v>
      </c>
      <c r="T37" s="5">
        <f>JN_stat!H37</f>
        <v>0</v>
      </c>
      <c r="U37" s="11">
        <f>JN_stat!I37</f>
        <v>104</v>
      </c>
      <c r="V37" s="259">
        <f>JN_stat!J37</f>
        <v>0</v>
      </c>
      <c r="W37" s="13">
        <f>JN_stat!K37</f>
        <v>0</v>
      </c>
      <c r="X37" s="11">
        <f>JN_stat!L37</f>
        <v>0</v>
      </c>
      <c r="Y37" s="60">
        <f>JN_stat!M37</f>
        <v>0</v>
      </c>
      <c r="Z37" s="5">
        <f>JN_stat!N37</f>
        <v>0</v>
      </c>
      <c r="AA37" s="11">
        <f>JN_stat!O37</f>
        <v>0</v>
      </c>
      <c r="AB37" s="259">
        <f>JN_stat!P37</f>
        <v>0</v>
      </c>
      <c r="AC37" s="105">
        <f>JN_ZUKA!H37</f>
        <v>665607</v>
      </c>
      <c r="AD37" s="29">
        <f t="shared" si="5"/>
        <v>221869</v>
      </c>
      <c r="AE37" s="708">
        <f>JN_ZUKA!L37</f>
        <v>2.1</v>
      </c>
      <c r="AF37" s="47">
        <f t="shared" si="6"/>
        <v>0.7</v>
      </c>
      <c r="AG37" s="378">
        <f t="shared" si="0"/>
        <v>-12974</v>
      </c>
      <c r="AH37" s="74">
        <f t="shared" si="1"/>
        <v>-4.0000000000000036E-2</v>
      </c>
      <c r="AI37" s="74">
        <v>0</v>
      </c>
      <c r="AJ37" s="419">
        <f t="shared" si="7"/>
        <v>-4.0000000000000036E-2</v>
      </c>
      <c r="AK37" s="207">
        <f t="shared" si="8"/>
        <v>0</v>
      </c>
      <c r="AL37" s="300">
        <f t="shared" si="8"/>
        <v>-8</v>
      </c>
      <c r="AM37" s="727">
        <f t="shared" si="8"/>
        <v>0</v>
      </c>
      <c r="AN37" s="207">
        <f t="shared" si="8"/>
        <v>0</v>
      </c>
      <c r="AO37" s="300">
        <f t="shared" si="8"/>
        <v>0</v>
      </c>
      <c r="AP37" s="170">
        <f t="shared" si="8"/>
        <v>0</v>
      </c>
      <c r="AQ37" s="409">
        <f t="shared" si="8"/>
        <v>0</v>
      </c>
      <c r="AR37" s="300">
        <f t="shared" si="8"/>
        <v>0</v>
      </c>
      <c r="AS37" s="170">
        <f t="shared" si="8"/>
        <v>0</v>
      </c>
    </row>
    <row r="38" spans="1:45" x14ac:dyDescent="0.2">
      <c r="A38" s="13">
        <f>JN_stat!A38</f>
        <v>30</v>
      </c>
      <c r="B38" s="11">
        <f>JN_stat!B38</f>
        <v>600078434</v>
      </c>
      <c r="C38" s="11">
        <f>JN_stat!C38</f>
        <v>3419</v>
      </c>
      <c r="D38" s="11" t="str">
        <f>JN_stat!D38</f>
        <v>ZŠ a MŠ Janov n. N. 374</v>
      </c>
      <c r="E38" s="11">
        <f>JN_stat!E38</f>
        <v>3141</v>
      </c>
      <c r="F38" s="60" t="str">
        <f>JN_stat!F38</f>
        <v>MŠ Janov n. N., Hraničná 245</v>
      </c>
      <c r="G38" s="5">
        <v>47</v>
      </c>
      <c r="H38" s="11">
        <v>152</v>
      </c>
      <c r="I38" s="259">
        <v>0</v>
      </c>
      <c r="J38" s="13">
        <v>0</v>
      </c>
      <c r="K38" s="11">
        <v>0</v>
      </c>
      <c r="L38" s="60">
        <v>0</v>
      </c>
      <c r="M38" s="13">
        <v>0</v>
      </c>
      <c r="N38" s="11">
        <v>0</v>
      </c>
      <c r="O38" s="60">
        <v>0</v>
      </c>
      <c r="P38" s="105">
        <v>1375887</v>
      </c>
      <c r="Q38" s="29">
        <f t="shared" si="3"/>
        <v>458629</v>
      </c>
      <c r="R38" s="74">
        <v>4.33</v>
      </c>
      <c r="S38" s="47">
        <f t="shared" si="4"/>
        <v>1.44</v>
      </c>
      <c r="T38" s="5">
        <f>JN_stat!H38</f>
        <v>45</v>
      </c>
      <c r="U38" s="11">
        <f>JN_stat!I38</f>
        <v>161</v>
      </c>
      <c r="V38" s="259">
        <f>JN_stat!J38</f>
        <v>0</v>
      </c>
      <c r="W38" s="13">
        <f>JN_stat!K38</f>
        <v>0</v>
      </c>
      <c r="X38" s="11">
        <f>JN_stat!L38</f>
        <v>0</v>
      </c>
      <c r="Y38" s="60">
        <f>JN_stat!M38</f>
        <v>0</v>
      </c>
      <c r="Z38" s="5">
        <f>JN_stat!N38</f>
        <v>0</v>
      </c>
      <c r="AA38" s="11">
        <f>JN_stat!O38</f>
        <v>0</v>
      </c>
      <c r="AB38" s="259">
        <f>JN_stat!P38</f>
        <v>0</v>
      </c>
      <c r="AC38" s="105">
        <f>JN_ZUKA!H38</f>
        <v>1402639</v>
      </c>
      <c r="AD38" s="29">
        <f t="shared" si="5"/>
        <v>467546</v>
      </c>
      <c r="AE38" s="708">
        <f>JN_ZUKA!L38</f>
        <v>4.42</v>
      </c>
      <c r="AF38" s="47">
        <f t="shared" si="6"/>
        <v>1.47</v>
      </c>
      <c r="AG38" s="378">
        <f t="shared" si="0"/>
        <v>8917</v>
      </c>
      <c r="AH38" s="74">
        <f t="shared" si="1"/>
        <v>3.0000000000000027E-2</v>
      </c>
      <c r="AI38" s="74">
        <v>0</v>
      </c>
      <c r="AJ38" s="419">
        <f t="shared" si="7"/>
        <v>3.0000000000000027E-2</v>
      </c>
      <c r="AK38" s="207">
        <f t="shared" si="8"/>
        <v>-2</v>
      </c>
      <c r="AL38" s="300">
        <f t="shared" si="8"/>
        <v>9</v>
      </c>
      <c r="AM38" s="727">
        <f t="shared" si="8"/>
        <v>0</v>
      </c>
      <c r="AN38" s="207">
        <f t="shared" si="8"/>
        <v>0</v>
      </c>
      <c r="AO38" s="300">
        <f t="shared" si="8"/>
        <v>0</v>
      </c>
      <c r="AP38" s="170">
        <f t="shared" si="8"/>
        <v>0</v>
      </c>
      <c r="AQ38" s="409">
        <f t="shared" si="8"/>
        <v>0</v>
      </c>
      <c r="AR38" s="300">
        <f t="shared" si="8"/>
        <v>0</v>
      </c>
      <c r="AS38" s="170">
        <f t="shared" si="8"/>
        <v>0</v>
      </c>
    </row>
    <row r="39" spans="1:45" x14ac:dyDescent="0.2">
      <c r="A39" s="13">
        <f>JN_stat!A39</f>
        <v>31</v>
      </c>
      <c r="B39" s="11">
        <f>JN_stat!B39</f>
        <v>600078591</v>
      </c>
      <c r="C39" s="11">
        <f>JN_stat!C39</f>
        <v>3422</v>
      </c>
      <c r="D39" s="11" t="str">
        <f>JN_stat!D39</f>
        <v>ZŠ a MŠ Josefův Důl 208</v>
      </c>
      <c r="E39" s="11">
        <f>JN_stat!E39</f>
        <v>3141</v>
      </c>
      <c r="F39" s="60" t="str">
        <f>JN_stat!F39</f>
        <v>ZŠ Josefův Důl 208</v>
      </c>
      <c r="G39" s="5">
        <v>0</v>
      </c>
      <c r="H39" s="11">
        <v>80</v>
      </c>
      <c r="I39" s="259">
        <v>0</v>
      </c>
      <c r="J39" s="13">
        <v>0</v>
      </c>
      <c r="K39" s="11">
        <v>0</v>
      </c>
      <c r="L39" s="60">
        <v>0</v>
      </c>
      <c r="M39" s="13">
        <v>0</v>
      </c>
      <c r="N39" s="11">
        <v>0</v>
      </c>
      <c r="O39" s="60">
        <v>0</v>
      </c>
      <c r="P39" s="105">
        <v>545416</v>
      </c>
      <c r="Q39" s="29">
        <f t="shared" si="3"/>
        <v>181805</v>
      </c>
      <c r="R39" s="74">
        <v>1.72</v>
      </c>
      <c r="S39" s="47">
        <f t="shared" si="4"/>
        <v>0.56999999999999995</v>
      </c>
      <c r="T39" s="5">
        <f>JN_stat!H39</f>
        <v>0</v>
      </c>
      <c r="U39" s="11">
        <f>JN_stat!I39</f>
        <v>66</v>
      </c>
      <c r="V39" s="259">
        <f>JN_stat!J39</f>
        <v>0</v>
      </c>
      <c r="W39" s="13">
        <f>JN_stat!K39</f>
        <v>0</v>
      </c>
      <c r="X39" s="11">
        <f>JN_stat!L39</f>
        <v>0</v>
      </c>
      <c r="Y39" s="60">
        <f>JN_stat!M39</f>
        <v>0</v>
      </c>
      <c r="Z39" s="5">
        <f>JN_stat!N39</f>
        <v>0</v>
      </c>
      <c r="AA39" s="11">
        <f>JN_stat!O39</f>
        <v>0</v>
      </c>
      <c r="AB39" s="259">
        <f>JN_stat!P39</f>
        <v>0</v>
      </c>
      <c r="AC39" s="105">
        <f>JN_ZUKA!H39</f>
        <v>472384</v>
      </c>
      <c r="AD39" s="29">
        <f t="shared" si="5"/>
        <v>157461</v>
      </c>
      <c r="AE39" s="708">
        <f>JN_ZUKA!L39</f>
        <v>1.49</v>
      </c>
      <c r="AF39" s="47">
        <f t="shared" si="6"/>
        <v>0.5</v>
      </c>
      <c r="AG39" s="378">
        <f t="shared" si="0"/>
        <v>-24344</v>
      </c>
      <c r="AH39" s="74">
        <f t="shared" si="1"/>
        <v>-6.9999999999999951E-2</v>
      </c>
      <c r="AI39" s="74">
        <v>0</v>
      </c>
      <c r="AJ39" s="419">
        <f t="shared" si="7"/>
        <v>-6.9999999999999951E-2</v>
      </c>
      <c r="AK39" s="207">
        <f t="shared" si="8"/>
        <v>0</v>
      </c>
      <c r="AL39" s="300">
        <f t="shared" si="8"/>
        <v>-14</v>
      </c>
      <c r="AM39" s="727">
        <f t="shared" si="8"/>
        <v>0</v>
      </c>
      <c r="AN39" s="207">
        <f t="shared" si="8"/>
        <v>0</v>
      </c>
      <c r="AO39" s="300">
        <f t="shared" si="8"/>
        <v>0</v>
      </c>
      <c r="AP39" s="170">
        <f t="shared" si="8"/>
        <v>0</v>
      </c>
      <c r="AQ39" s="409">
        <f t="shared" si="8"/>
        <v>0</v>
      </c>
      <c r="AR39" s="300">
        <f t="shared" si="8"/>
        <v>0</v>
      </c>
      <c r="AS39" s="170">
        <f t="shared" si="8"/>
        <v>0</v>
      </c>
    </row>
    <row r="40" spans="1:45" x14ac:dyDescent="0.2">
      <c r="A40" s="13">
        <f>JN_stat!A40</f>
        <v>31</v>
      </c>
      <c r="B40" s="11">
        <f>JN_stat!B40</f>
        <v>600078591</v>
      </c>
      <c r="C40" s="11">
        <f>JN_stat!C40</f>
        <v>3422</v>
      </c>
      <c r="D40" s="11" t="str">
        <f>JN_stat!D40</f>
        <v>ZŠ a MŠ Josefův Důl 208</v>
      </c>
      <c r="E40" s="11">
        <f>JN_stat!E40</f>
        <v>3141</v>
      </c>
      <c r="F40" s="60" t="str">
        <f>JN_stat!F40</f>
        <v xml:space="preserve">MŠ Josefův Důl 283 </v>
      </c>
      <c r="G40" s="5">
        <v>44</v>
      </c>
      <c r="H40" s="11">
        <v>11</v>
      </c>
      <c r="I40" s="259">
        <v>0</v>
      </c>
      <c r="J40" s="13">
        <v>0</v>
      </c>
      <c r="K40" s="11">
        <v>0</v>
      </c>
      <c r="L40" s="60">
        <v>0</v>
      </c>
      <c r="M40" s="13">
        <v>0</v>
      </c>
      <c r="N40" s="11">
        <v>0</v>
      </c>
      <c r="O40" s="60">
        <v>0</v>
      </c>
      <c r="P40" s="105">
        <v>559485</v>
      </c>
      <c r="Q40" s="29">
        <f t="shared" si="3"/>
        <v>186495</v>
      </c>
      <c r="R40" s="74">
        <v>1.76</v>
      </c>
      <c r="S40" s="47">
        <f t="shared" si="4"/>
        <v>0.59</v>
      </c>
      <c r="T40" s="5">
        <f>JN_stat!H40</f>
        <v>38</v>
      </c>
      <c r="U40" s="11">
        <f>JN_stat!I40</f>
        <v>11</v>
      </c>
      <c r="V40" s="259">
        <f>JN_stat!J40</f>
        <v>0</v>
      </c>
      <c r="W40" s="13">
        <f>JN_stat!K40</f>
        <v>0</v>
      </c>
      <c r="X40" s="11">
        <f>JN_stat!L40</f>
        <v>0</v>
      </c>
      <c r="Y40" s="60">
        <f>JN_stat!M40</f>
        <v>0</v>
      </c>
      <c r="Z40" s="5">
        <f>JN_stat!N40</f>
        <v>0</v>
      </c>
      <c r="AA40" s="11">
        <f>JN_stat!O40</f>
        <v>0</v>
      </c>
      <c r="AB40" s="259">
        <f>JN_stat!P40</f>
        <v>0</v>
      </c>
      <c r="AC40" s="105">
        <f>JN_ZUKA!H40</f>
        <v>514423</v>
      </c>
      <c r="AD40" s="29">
        <f t="shared" si="5"/>
        <v>171474</v>
      </c>
      <c r="AE40" s="708">
        <f>JN_ZUKA!L40</f>
        <v>1.62</v>
      </c>
      <c r="AF40" s="47">
        <f t="shared" si="6"/>
        <v>0.54</v>
      </c>
      <c r="AG40" s="378">
        <f t="shared" si="0"/>
        <v>-15021</v>
      </c>
      <c r="AH40" s="74">
        <f t="shared" si="1"/>
        <v>-4.9999999999999933E-2</v>
      </c>
      <c r="AI40" s="74">
        <v>0</v>
      </c>
      <c r="AJ40" s="419">
        <f t="shared" si="7"/>
        <v>-4.9999999999999933E-2</v>
      </c>
      <c r="AK40" s="207">
        <f t="shared" si="8"/>
        <v>-6</v>
      </c>
      <c r="AL40" s="300">
        <f t="shared" si="8"/>
        <v>0</v>
      </c>
      <c r="AM40" s="727">
        <f t="shared" si="8"/>
        <v>0</v>
      </c>
      <c r="AN40" s="207">
        <f t="shared" si="8"/>
        <v>0</v>
      </c>
      <c r="AO40" s="300">
        <f t="shared" si="8"/>
        <v>0</v>
      </c>
      <c r="AP40" s="170">
        <f t="shared" si="8"/>
        <v>0</v>
      </c>
      <c r="AQ40" s="409">
        <f t="shared" si="8"/>
        <v>0</v>
      </c>
      <c r="AR40" s="300">
        <f t="shared" si="8"/>
        <v>0</v>
      </c>
      <c r="AS40" s="170">
        <f t="shared" si="8"/>
        <v>0</v>
      </c>
    </row>
    <row r="41" spans="1:45" x14ac:dyDescent="0.2">
      <c r="A41" s="13">
        <f>JN_stat!A41</f>
        <v>32</v>
      </c>
      <c r="B41" s="11">
        <f>JN_stat!B41</f>
        <v>600078019</v>
      </c>
      <c r="C41" s="11">
        <f>JN_stat!C41</f>
        <v>3426</v>
      </c>
      <c r="D41" s="11" t="str">
        <f>JN_stat!D41</f>
        <v>MŠ Lučany n. N. 570</v>
      </c>
      <c r="E41" s="11">
        <f>JN_stat!E41</f>
        <v>3141</v>
      </c>
      <c r="F41" s="60" t="str">
        <f>JN_stat!F41</f>
        <v>ŠJ Lučany n. N. 670</v>
      </c>
      <c r="G41" s="5">
        <v>61</v>
      </c>
      <c r="H41" s="11">
        <v>147</v>
      </c>
      <c r="I41" s="259">
        <v>0</v>
      </c>
      <c r="J41" s="13">
        <v>0</v>
      </c>
      <c r="K41" s="11">
        <v>0</v>
      </c>
      <c r="L41" s="60">
        <v>0</v>
      </c>
      <c r="M41" s="13">
        <v>0</v>
      </c>
      <c r="N41" s="11">
        <v>0</v>
      </c>
      <c r="O41" s="60">
        <v>0</v>
      </c>
      <c r="P41" s="105">
        <v>1446443</v>
      </c>
      <c r="Q41" s="29">
        <f t="shared" si="3"/>
        <v>482148</v>
      </c>
      <c r="R41" s="74">
        <v>4.5599999999999996</v>
      </c>
      <c r="S41" s="47">
        <f t="shared" si="4"/>
        <v>1.52</v>
      </c>
      <c r="T41" s="5">
        <f>JN_stat!H41</f>
        <v>61</v>
      </c>
      <c r="U41" s="11">
        <f>JN_stat!I41</f>
        <v>143</v>
      </c>
      <c r="V41" s="259">
        <f>JN_stat!J41</f>
        <v>0</v>
      </c>
      <c r="W41" s="13">
        <f>JN_stat!K41</f>
        <v>0</v>
      </c>
      <c r="X41" s="11">
        <f>JN_stat!L41</f>
        <v>0</v>
      </c>
      <c r="Y41" s="60">
        <f>JN_stat!M41</f>
        <v>0</v>
      </c>
      <c r="Z41" s="5">
        <f>JN_stat!N41</f>
        <v>0</v>
      </c>
      <c r="AA41" s="11">
        <f>JN_stat!O41</f>
        <v>0</v>
      </c>
      <c r="AB41" s="259">
        <f>JN_stat!P41</f>
        <v>0</v>
      </c>
      <c r="AC41" s="105">
        <f>JN_ZUKA!H41</f>
        <v>1427968</v>
      </c>
      <c r="AD41" s="29">
        <f t="shared" si="5"/>
        <v>475989</v>
      </c>
      <c r="AE41" s="708">
        <f>JN_ZUKA!L41</f>
        <v>4.5</v>
      </c>
      <c r="AF41" s="47">
        <f t="shared" si="6"/>
        <v>1.5</v>
      </c>
      <c r="AG41" s="378">
        <f t="shared" si="0"/>
        <v>-6159</v>
      </c>
      <c r="AH41" s="74">
        <f t="shared" si="1"/>
        <v>-2.0000000000000018E-2</v>
      </c>
      <c r="AI41" s="74">
        <v>0</v>
      </c>
      <c r="AJ41" s="419">
        <f t="shared" si="7"/>
        <v>-2.0000000000000018E-2</v>
      </c>
      <c r="AK41" s="207">
        <f t="shared" si="8"/>
        <v>0</v>
      </c>
      <c r="AL41" s="300">
        <f t="shared" si="8"/>
        <v>-4</v>
      </c>
      <c r="AM41" s="727">
        <f t="shared" si="8"/>
        <v>0</v>
      </c>
      <c r="AN41" s="207">
        <f t="shared" si="8"/>
        <v>0</v>
      </c>
      <c r="AO41" s="300">
        <f t="shared" si="8"/>
        <v>0</v>
      </c>
      <c r="AP41" s="170">
        <f t="shared" si="8"/>
        <v>0</v>
      </c>
      <c r="AQ41" s="409">
        <f t="shared" si="8"/>
        <v>0</v>
      </c>
      <c r="AR41" s="300">
        <f t="shared" si="8"/>
        <v>0</v>
      </c>
      <c r="AS41" s="170">
        <f t="shared" si="8"/>
        <v>0</v>
      </c>
    </row>
    <row r="42" spans="1:45" x14ac:dyDescent="0.2">
      <c r="A42" s="13">
        <f>JN_stat!A42</f>
        <v>34</v>
      </c>
      <c r="B42" s="11">
        <f>JN_stat!B42</f>
        <v>600078001</v>
      </c>
      <c r="C42" s="11">
        <f>JN_stat!C42</f>
        <v>3418</v>
      </c>
      <c r="D42" s="11" t="str">
        <f>JN_stat!D42</f>
        <v>MŠ Maršovice 81</v>
      </c>
      <c r="E42" s="11">
        <f>JN_stat!E42</f>
        <v>3141</v>
      </c>
      <c r="F42" s="60" t="str">
        <f>JN_stat!F42</f>
        <v>MŠ Maršovice 81</v>
      </c>
      <c r="G42" s="5">
        <v>18</v>
      </c>
      <c r="H42" s="11">
        <v>0</v>
      </c>
      <c r="I42" s="259">
        <v>0</v>
      </c>
      <c r="J42" s="13">
        <v>0</v>
      </c>
      <c r="K42" s="11">
        <v>0</v>
      </c>
      <c r="L42" s="60">
        <v>0</v>
      </c>
      <c r="M42" s="13">
        <v>0</v>
      </c>
      <c r="N42" s="11">
        <v>0</v>
      </c>
      <c r="O42" s="60">
        <v>0</v>
      </c>
      <c r="P42" s="105">
        <v>236808</v>
      </c>
      <c r="Q42" s="29">
        <f t="shared" si="3"/>
        <v>78936</v>
      </c>
      <c r="R42" s="74">
        <v>0.75</v>
      </c>
      <c r="S42" s="47">
        <f t="shared" si="4"/>
        <v>0.25</v>
      </c>
      <c r="T42" s="5">
        <f>JN_stat!H42</f>
        <v>20</v>
      </c>
      <c r="U42" s="11">
        <f>JN_stat!I42</f>
        <v>0</v>
      </c>
      <c r="V42" s="259">
        <f>JN_stat!J42</f>
        <v>0</v>
      </c>
      <c r="W42" s="13">
        <f>JN_stat!K42</f>
        <v>0</v>
      </c>
      <c r="X42" s="11">
        <f>JN_stat!L42</f>
        <v>0</v>
      </c>
      <c r="Y42" s="60">
        <f>JN_stat!M42</f>
        <v>0</v>
      </c>
      <c r="Z42" s="5">
        <f>JN_stat!N42</f>
        <v>0</v>
      </c>
      <c r="AA42" s="11">
        <f>JN_stat!O42</f>
        <v>0</v>
      </c>
      <c r="AB42" s="259">
        <f>JN_stat!P42</f>
        <v>0</v>
      </c>
      <c r="AC42" s="105">
        <f>JN_ZUKA!H42</f>
        <v>257630</v>
      </c>
      <c r="AD42" s="29">
        <f t="shared" si="5"/>
        <v>85877</v>
      </c>
      <c r="AE42" s="708">
        <f>JN_ZUKA!L42</f>
        <v>0.81</v>
      </c>
      <c r="AF42" s="47">
        <f t="shared" si="6"/>
        <v>0.27</v>
      </c>
      <c r="AG42" s="378">
        <f t="shared" si="0"/>
        <v>6941</v>
      </c>
      <c r="AH42" s="74">
        <f t="shared" si="1"/>
        <v>2.0000000000000018E-2</v>
      </c>
      <c r="AI42" s="74">
        <v>0</v>
      </c>
      <c r="AJ42" s="419">
        <f t="shared" si="7"/>
        <v>2.0000000000000018E-2</v>
      </c>
      <c r="AK42" s="207">
        <f t="shared" si="8"/>
        <v>2</v>
      </c>
      <c r="AL42" s="300">
        <f t="shared" si="8"/>
        <v>0</v>
      </c>
      <c r="AM42" s="727">
        <f t="shared" si="8"/>
        <v>0</v>
      </c>
      <c r="AN42" s="207">
        <f t="shared" si="8"/>
        <v>0</v>
      </c>
      <c r="AO42" s="300">
        <f t="shared" si="8"/>
        <v>0</v>
      </c>
      <c r="AP42" s="170">
        <f t="shared" si="8"/>
        <v>0</v>
      </c>
      <c r="AQ42" s="409">
        <f t="shared" si="8"/>
        <v>0</v>
      </c>
      <c r="AR42" s="300">
        <f t="shared" si="8"/>
        <v>0</v>
      </c>
      <c r="AS42" s="170">
        <f t="shared" si="8"/>
        <v>0</v>
      </c>
    </row>
    <row r="43" spans="1:45" x14ac:dyDescent="0.2">
      <c r="A43" s="13">
        <f>JN_stat!A43</f>
        <v>35</v>
      </c>
      <c r="B43" s="11">
        <f>JN_stat!B43</f>
        <v>600078311</v>
      </c>
      <c r="C43" s="11">
        <f>JN_stat!C43</f>
        <v>3428</v>
      </c>
      <c r="D43" s="11" t="str">
        <f>JN_stat!D43</f>
        <v>ZŠ a MŠ Nová Ves n. N. 264</v>
      </c>
      <c r="E43" s="11">
        <f>JN_stat!E43</f>
        <v>3141</v>
      </c>
      <c r="F43" s="60" t="str">
        <f>JN_stat!F43</f>
        <v>ZŠ a MŠ Nová Ves n. N. 264</v>
      </c>
      <c r="G43" s="5">
        <v>41</v>
      </c>
      <c r="H43" s="11">
        <v>38</v>
      </c>
      <c r="I43" s="259">
        <v>0</v>
      </c>
      <c r="J43" s="13">
        <v>0</v>
      </c>
      <c r="K43" s="11">
        <v>0</v>
      </c>
      <c r="L43" s="60">
        <v>0</v>
      </c>
      <c r="M43" s="13">
        <v>0</v>
      </c>
      <c r="N43" s="11">
        <v>0</v>
      </c>
      <c r="O43" s="60">
        <v>0</v>
      </c>
      <c r="P43" s="105">
        <v>756550</v>
      </c>
      <c r="Q43" s="29">
        <f t="shared" si="3"/>
        <v>252183</v>
      </c>
      <c r="R43" s="74">
        <v>2.38</v>
      </c>
      <c r="S43" s="47">
        <f t="shared" si="4"/>
        <v>0.79</v>
      </c>
      <c r="T43" s="5">
        <f>JN_stat!H43</f>
        <v>39</v>
      </c>
      <c r="U43" s="11">
        <f>JN_stat!I43</f>
        <v>42</v>
      </c>
      <c r="V43" s="259">
        <f>JN_stat!J43</f>
        <v>0</v>
      </c>
      <c r="W43" s="13">
        <f>JN_stat!K43</f>
        <v>0</v>
      </c>
      <c r="X43" s="11">
        <f>JN_stat!L43</f>
        <v>0</v>
      </c>
      <c r="Y43" s="60">
        <f>JN_stat!M43</f>
        <v>0</v>
      </c>
      <c r="Z43" s="5">
        <f>JN_stat!N43</f>
        <v>0</v>
      </c>
      <c r="AA43" s="11">
        <f>JN_stat!O43</f>
        <v>0</v>
      </c>
      <c r="AB43" s="259">
        <f>JN_stat!P43</f>
        <v>0</v>
      </c>
      <c r="AC43" s="105">
        <f>JN_ZUKA!H43</f>
        <v>764602</v>
      </c>
      <c r="AD43" s="29">
        <f t="shared" si="5"/>
        <v>254867</v>
      </c>
      <c r="AE43" s="708">
        <f>JN_ZUKA!L43</f>
        <v>2.41</v>
      </c>
      <c r="AF43" s="47">
        <f t="shared" si="6"/>
        <v>0.8</v>
      </c>
      <c r="AG43" s="378">
        <f t="shared" si="0"/>
        <v>2684</v>
      </c>
      <c r="AH43" s="74">
        <f t="shared" si="1"/>
        <v>1.0000000000000009E-2</v>
      </c>
      <c r="AI43" s="74">
        <v>0</v>
      </c>
      <c r="AJ43" s="419">
        <f t="shared" si="7"/>
        <v>1.0000000000000009E-2</v>
      </c>
      <c r="AK43" s="207">
        <f t="shared" si="8"/>
        <v>-2</v>
      </c>
      <c r="AL43" s="300">
        <f t="shared" si="8"/>
        <v>4</v>
      </c>
      <c r="AM43" s="727">
        <f t="shared" si="8"/>
        <v>0</v>
      </c>
      <c r="AN43" s="207">
        <f t="shared" si="8"/>
        <v>0</v>
      </c>
      <c r="AO43" s="300">
        <f t="shared" si="8"/>
        <v>0</v>
      </c>
      <c r="AP43" s="170">
        <f t="shared" si="8"/>
        <v>0</v>
      </c>
      <c r="AQ43" s="409">
        <f t="shared" si="8"/>
        <v>0</v>
      </c>
      <c r="AR43" s="300">
        <f t="shared" si="8"/>
        <v>0</v>
      </c>
      <c r="AS43" s="170">
        <f t="shared" si="8"/>
        <v>0</v>
      </c>
    </row>
    <row r="44" spans="1:45" x14ac:dyDescent="0.2">
      <c r="A44" s="13">
        <f>JN_stat!A44</f>
        <v>36</v>
      </c>
      <c r="B44" s="11">
        <f>JN_stat!B44</f>
        <v>600078043</v>
      </c>
      <c r="C44" s="11">
        <f>JN_stat!C44</f>
        <v>3433</v>
      </c>
      <c r="D44" s="11" t="str">
        <f>JN_stat!D44</f>
        <v>MŠ Rádlo 3</v>
      </c>
      <c r="E44" s="11">
        <f>JN_stat!E44</f>
        <v>3141</v>
      </c>
      <c r="F44" s="60" t="str">
        <f>JN_stat!F44</f>
        <v>MŠ Rádlo 3</v>
      </c>
      <c r="G44" s="5">
        <v>42</v>
      </c>
      <c r="H44" s="11">
        <v>0</v>
      </c>
      <c r="I44" s="259">
        <v>0</v>
      </c>
      <c r="J44" s="13">
        <v>0</v>
      </c>
      <c r="K44" s="11">
        <v>0</v>
      </c>
      <c r="L44" s="60">
        <v>0</v>
      </c>
      <c r="M44" s="13">
        <v>0</v>
      </c>
      <c r="N44" s="11">
        <v>0</v>
      </c>
      <c r="O44" s="60">
        <v>0</v>
      </c>
      <c r="P44" s="105">
        <v>447185</v>
      </c>
      <c r="Q44" s="29">
        <f t="shared" si="3"/>
        <v>149062</v>
      </c>
      <c r="R44" s="74">
        <v>1.41</v>
      </c>
      <c r="S44" s="47">
        <f t="shared" si="4"/>
        <v>0.47</v>
      </c>
      <c r="T44" s="5">
        <f>JN_stat!H44</f>
        <v>42</v>
      </c>
      <c r="U44" s="11">
        <f>JN_stat!I44</f>
        <v>0</v>
      </c>
      <c r="V44" s="259">
        <f>JN_stat!J44</f>
        <v>0</v>
      </c>
      <c r="W44" s="13">
        <f>JN_stat!K44</f>
        <v>0</v>
      </c>
      <c r="X44" s="11">
        <f>JN_stat!L44</f>
        <v>0</v>
      </c>
      <c r="Y44" s="60">
        <f>JN_stat!M44</f>
        <v>0</v>
      </c>
      <c r="Z44" s="5">
        <f>JN_stat!N44</f>
        <v>0</v>
      </c>
      <c r="AA44" s="11">
        <f>JN_stat!O44</f>
        <v>0</v>
      </c>
      <c r="AB44" s="259">
        <f>JN_stat!P44</f>
        <v>0</v>
      </c>
      <c r="AC44" s="105">
        <f>JN_ZUKA!H44</f>
        <v>447185</v>
      </c>
      <c r="AD44" s="29">
        <f t="shared" si="5"/>
        <v>149062</v>
      </c>
      <c r="AE44" s="708">
        <f>JN_ZUKA!L44</f>
        <v>1.41</v>
      </c>
      <c r="AF44" s="47">
        <f t="shared" si="6"/>
        <v>0.47</v>
      </c>
      <c r="AG44" s="378">
        <f t="shared" si="0"/>
        <v>0</v>
      </c>
      <c r="AH44" s="74">
        <f t="shared" si="1"/>
        <v>0</v>
      </c>
      <c r="AI44" s="74">
        <v>0</v>
      </c>
      <c r="AJ44" s="419">
        <f t="shared" si="7"/>
        <v>0</v>
      </c>
      <c r="AK44" s="207">
        <f t="shared" si="8"/>
        <v>0</v>
      </c>
      <c r="AL44" s="300">
        <f t="shared" si="8"/>
        <v>0</v>
      </c>
      <c r="AM44" s="727">
        <f t="shared" si="8"/>
        <v>0</v>
      </c>
      <c r="AN44" s="207">
        <f t="shared" si="8"/>
        <v>0</v>
      </c>
      <c r="AO44" s="300">
        <f t="shared" si="8"/>
        <v>0</v>
      </c>
      <c r="AP44" s="170">
        <f t="shared" si="8"/>
        <v>0</v>
      </c>
      <c r="AQ44" s="409">
        <f t="shared" si="8"/>
        <v>0</v>
      </c>
      <c r="AR44" s="300">
        <f t="shared" si="8"/>
        <v>0</v>
      </c>
      <c r="AS44" s="170">
        <f t="shared" si="8"/>
        <v>0</v>
      </c>
    </row>
    <row r="45" spans="1:45" x14ac:dyDescent="0.2">
      <c r="A45" s="13">
        <f>JN_stat!A45</f>
        <v>37</v>
      </c>
      <c r="B45" s="11">
        <f>JN_stat!B45</f>
        <v>600078329</v>
      </c>
      <c r="C45" s="11">
        <f>JN_stat!C45</f>
        <v>3432</v>
      </c>
      <c r="D45" s="11" t="str">
        <f>JN_stat!D45</f>
        <v>ZŠ Rádlo 121</v>
      </c>
      <c r="E45" s="11">
        <f>JN_stat!E45</f>
        <v>3141</v>
      </c>
      <c r="F45" s="60" t="str">
        <f>JN_stat!F45</f>
        <v>ZŠ Rádlo 121</v>
      </c>
      <c r="G45" s="5">
        <v>0</v>
      </c>
      <c r="H45" s="11">
        <v>62</v>
      </c>
      <c r="I45" s="259">
        <v>0</v>
      </c>
      <c r="J45" s="13">
        <v>0</v>
      </c>
      <c r="K45" s="11">
        <v>0</v>
      </c>
      <c r="L45" s="60">
        <v>0</v>
      </c>
      <c r="M45" s="13">
        <v>0</v>
      </c>
      <c r="N45" s="11">
        <v>0</v>
      </c>
      <c r="O45" s="60">
        <v>0</v>
      </c>
      <c r="P45" s="105">
        <v>451028</v>
      </c>
      <c r="Q45" s="29">
        <f t="shared" si="3"/>
        <v>150343</v>
      </c>
      <c r="R45" s="74">
        <v>1.42</v>
      </c>
      <c r="S45" s="47">
        <f t="shared" si="4"/>
        <v>0.47</v>
      </c>
      <c r="T45" s="5">
        <f>JN_stat!H45</f>
        <v>0</v>
      </c>
      <c r="U45" s="11">
        <f>JN_stat!I45</f>
        <v>70</v>
      </c>
      <c r="V45" s="259">
        <f>JN_stat!J45</f>
        <v>0</v>
      </c>
      <c r="W45" s="13">
        <f>JN_stat!K45</f>
        <v>0</v>
      </c>
      <c r="X45" s="11">
        <f>JN_stat!L45</f>
        <v>0</v>
      </c>
      <c r="Y45" s="60">
        <f>JN_stat!M45</f>
        <v>0</v>
      </c>
      <c r="Z45" s="5">
        <f>JN_stat!N45</f>
        <v>0</v>
      </c>
      <c r="AA45" s="11">
        <f>JN_stat!O45</f>
        <v>0</v>
      </c>
      <c r="AB45" s="259">
        <f>JN_stat!P45</f>
        <v>0</v>
      </c>
      <c r="AC45" s="105">
        <f>JN_ZUKA!H45</f>
        <v>493510</v>
      </c>
      <c r="AD45" s="29">
        <f t="shared" si="5"/>
        <v>164503</v>
      </c>
      <c r="AE45" s="708">
        <f>JN_ZUKA!L45</f>
        <v>1.55</v>
      </c>
      <c r="AF45" s="47">
        <f t="shared" si="6"/>
        <v>0.52</v>
      </c>
      <c r="AG45" s="378">
        <f t="shared" si="0"/>
        <v>14160</v>
      </c>
      <c r="AH45" s="74">
        <f t="shared" si="1"/>
        <v>5.0000000000000044E-2</v>
      </c>
      <c r="AI45" s="74">
        <v>0</v>
      </c>
      <c r="AJ45" s="419">
        <f t="shared" si="7"/>
        <v>5.0000000000000044E-2</v>
      </c>
      <c r="AK45" s="207">
        <f t="shared" si="8"/>
        <v>0</v>
      </c>
      <c r="AL45" s="300">
        <f t="shared" si="8"/>
        <v>8</v>
      </c>
      <c r="AM45" s="727">
        <f t="shared" si="8"/>
        <v>0</v>
      </c>
      <c r="AN45" s="207">
        <f t="shared" si="8"/>
        <v>0</v>
      </c>
      <c r="AO45" s="300">
        <f t="shared" si="8"/>
        <v>0</v>
      </c>
      <c r="AP45" s="170">
        <f t="shared" si="8"/>
        <v>0</v>
      </c>
      <c r="AQ45" s="409">
        <f t="shared" si="8"/>
        <v>0</v>
      </c>
      <c r="AR45" s="300">
        <f t="shared" si="8"/>
        <v>0</v>
      </c>
      <c r="AS45" s="170">
        <f t="shared" si="8"/>
        <v>0</v>
      </c>
    </row>
    <row r="46" spans="1:45" x14ac:dyDescent="0.2">
      <c r="A46" s="13">
        <f>JN_stat!A46</f>
        <v>38</v>
      </c>
      <c r="B46" s="11">
        <f>JN_stat!B46</f>
        <v>650022131</v>
      </c>
      <c r="C46" s="11">
        <f>JN_stat!C46</f>
        <v>3435</v>
      </c>
      <c r="D46" s="11" t="str">
        <f>JN_stat!D46</f>
        <v>ZŠ a MŠ Rychnov u Jabl. n. N., Školní 488</v>
      </c>
      <c r="E46" s="11">
        <f>JN_stat!E46</f>
        <v>3141</v>
      </c>
      <c r="F46" s="60" t="str">
        <f>JN_stat!F46</f>
        <v>ZŠ Rychnov u Jabl. n. N., Školní 488</v>
      </c>
      <c r="G46" s="5">
        <v>0</v>
      </c>
      <c r="H46" s="11">
        <v>304</v>
      </c>
      <c r="I46" s="259">
        <v>0</v>
      </c>
      <c r="J46" s="13">
        <v>0</v>
      </c>
      <c r="K46" s="11">
        <v>0</v>
      </c>
      <c r="L46" s="60">
        <v>0</v>
      </c>
      <c r="M46" s="13">
        <v>0</v>
      </c>
      <c r="N46" s="11">
        <v>0</v>
      </c>
      <c r="O46" s="60">
        <v>0</v>
      </c>
      <c r="P46" s="105">
        <v>1543023</v>
      </c>
      <c r="Q46" s="29">
        <f t="shared" si="3"/>
        <v>514341</v>
      </c>
      <c r="R46" s="74">
        <v>4.8600000000000003</v>
      </c>
      <c r="S46" s="47">
        <f t="shared" si="4"/>
        <v>1.62</v>
      </c>
      <c r="T46" s="5">
        <f>JN_stat!H46</f>
        <v>0</v>
      </c>
      <c r="U46" s="11">
        <f>JN_stat!I46</f>
        <v>305</v>
      </c>
      <c r="V46" s="259">
        <f>JN_stat!J46</f>
        <v>0</v>
      </c>
      <c r="W46" s="13">
        <f>JN_stat!K46</f>
        <v>0</v>
      </c>
      <c r="X46" s="11">
        <f>JN_stat!L46</f>
        <v>0</v>
      </c>
      <c r="Y46" s="60">
        <f>JN_stat!M46</f>
        <v>0</v>
      </c>
      <c r="Z46" s="5">
        <f>JN_stat!N46</f>
        <v>0</v>
      </c>
      <c r="AA46" s="11">
        <f>JN_stat!O46</f>
        <v>0</v>
      </c>
      <c r="AB46" s="259">
        <f>JN_stat!P46</f>
        <v>0</v>
      </c>
      <c r="AC46" s="105">
        <f>JN_ZUKA!H46</f>
        <v>1547069</v>
      </c>
      <c r="AD46" s="29">
        <f t="shared" si="5"/>
        <v>515690</v>
      </c>
      <c r="AE46" s="708">
        <f>JN_ZUKA!L46</f>
        <v>4.87</v>
      </c>
      <c r="AF46" s="47">
        <f t="shared" si="6"/>
        <v>1.62</v>
      </c>
      <c r="AG46" s="378">
        <f t="shared" si="0"/>
        <v>1349</v>
      </c>
      <c r="AH46" s="74">
        <f t="shared" si="1"/>
        <v>0</v>
      </c>
      <c r="AI46" s="74">
        <v>0</v>
      </c>
      <c r="AJ46" s="419">
        <f t="shared" si="7"/>
        <v>0</v>
      </c>
      <c r="AK46" s="207">
        <f t="shared" si="8"/>
        <v>0</v>
      </c>
      <c r="AL46" s="300">
        <f t="shared" si="8"/>
        <v>1</v>
      </c>
      <c r="AM46" s="727">
        <f t="shared" si="8"/>
        <v>0</v>
      </c>
      <c r="AN46" s="207">
        <f t="shared" si="8"/>
        <v>0</v>
      </c>
      <c r="AO46" s="300">
        <f t="shared" si="8"/>
        <v>0</v>
      </c>
      <c r="AP46" s="170">
        <f t="shared" si="8"/>
        <v>0</v>
      </c>
      <c r="AQ46" s="409">
        <f t="shared" si="8"/>
        <v>0</v>
      </c>
      <c r="AR46" s="300">
        <f t="shared" si="8"/>
        <v>0</v>
      </c>
      <c r="AS46" s="170">
        <f t="shared" si="8"/>
        <v>0</v>
      </c>
    </row>
    <row r="47" spans="1:45" ht="13.5" thickBot="1" x14ac:dyDescent="0.25">
      <c r="A47" s="64">
        <f>JN_stat!A47</f>
        <v>38</v>
      </c>
      <c r="B47" s="41">
        <f>JN_stat!B47</f>
        <v>650022131</v>
      </c>
      <c r="C47" s="41">
        <f>JN_stat!C47</f>
        <v>3435</v>
      </c>
      <c r="D47" s="41" t="str">
        <f>JN_stat!D47</f>
        <v>ZŠ a MŠ Rychnov u Jabl. n. N., Školní 488</v>
      </c>
      <c r="E47" s="41">
        <f>JN_stat!E47</f>
        <v>3141</v>
      </c>
      <c r="F47" s="145" t="str">
        <f>JN_stat!F47</f>
        <v>MŠ Rychnov u Jabl. n. N., Hřbitovní 671</v>
      </c>
      <c r="G47" s="253">
        <v>129</v>
      </c>
      <c r="H47" s="41">
        <v>0</v>
      </c>
      <c r="I47" s="637">
        <v>0</v>
      </c>
      <c r="J47" s="64">
        <v>0</v>
      </c>
      <c r="K47" s="41">
        <v>0</v>
      </c>
      <c r="L47" s="145">
        <v>0</v>
      </c>
      <c r="M47" s="64">
        <v>0</v>
      </c>
      <c r="N47" s="41">
        <v>0</v>
      </c>
      <c r="O47" s="145">
        <v>0</v>
      </c>
      <c r="P47" s="718">
        <v>985306</v>
      </c>
      <c r="Q47" s="266">
        <f t="shared" si="3"/>
        <v>328435</v>
      </c>
      <c r="R47" s="294">
        <v>3.1</v>
      </c>
      <c r="S47" s="720">
        <f t="shared" si="4"/>
        <v>1.03</v>
      </c>
      <c r="T47" s="253">
        <f>JN_stat!H47</f>
        <v>128</v>
      </c>
      <c r="U47" s="41">
        <f>JN_stat!I47</f>
        <v>0</v>
      </c>
      <c r="V47" s="637">
        <f>JN_stat!J47</f>
        <v>0</v>
      </c>
      <c r="W47" s="64">
        <f>JN_stat!K47</f>
        <v>0</v>
      </c>
      <c r="X47" s="41">
        <f>JN_stat!L47</f>
        <v>0</v>
      </c>
      <c r="Y47" s="145">
        <f>JN_stat!M47</f>
        <v>0</v>
      </c>
      <c r="Z47" s="253">
        <f>JN_stat!N47</f>
        <v>0</v>
      </c>
      <c r="AA47" s="41">
        <f>JN_stat!O47</f>
        <v>0</v>
      </c>
      <c r="AB47" s="637">
        <f>JN_stat!P47</f>
        <v>0</v>
      </c>
      <c r="AC47" s="718">
        <f>JN_ZUKA!H47</f>
        <v>978989</v>
      </c>
      <c r="AD47" s="266">
        <f t="shared" si="5"/>
        <v>326330</v>
      </c>
      <c r="AE47" s="719">
        <f>JN_ZUKA!L47</f>
        <v>3.08</v>
      </c>
      <c r="AF47" s="720">
        <f t="shared" si="6"/>
        <v>1.03</v>
      </c>
      <c r="AG47" s="379">
        <f t="shared" si="0"/>
        <v>-2105</v>
      </c>
      <c r="AH47" s="294">
        <f t="shared" si="1"/>
        <v>0</v>
      </c>
      <c r="AI47" s="294">
        <v>0</v>
      </c>
      <c r="AJ47" s="721">
        <f t="shared" si="7"/>
        <v>0</v>
      </c>
      <c r="AK47" s="722">
        <f t="shared" si="8"/>
        <v>-1</v>
      </c>
      <c r="AL47" s="723">
        <f t="shared" si="8"/>
        <v>0</v>
      </c>
      <c r="AM47" s="728">
        <f t="shared" si="8"/>
        <v>0</v>
      </c>
      <c r="AN47" s="722">
        <f t="shared" si="8"/>
        <v>0</v>
      </c>
      <c r="AO47" s="723">
        <f t="shared" si="8"/>
        <v>0</v>
      </c>
      <c r="AP47" s="724">
        <f t="shared" si="8"/>
        <v>0</v>
      </c>
      <c r="AQ47" s="729">
        <f t="shared" si="8"/>
        <v>0</v>
      </c>
      <c r="AR47" s="723">
        <f t="shared" si="8"/>
        <v>0</v>
      </c>
      <c r="AS47" s="724">
        <f t="shared" si="8"/>
        <v>0</v>
      </c>
    </row>
    <row r="48" spans="1:45" ht="13.5" thickBot="1" x14ac:dyDescent="0.25">
      <c r="A48" s="738"/>
      <c r="B48" s="248"/>
      <c r="C48" s="248"/>
      <c r="D48" s="148" t="s">
        <v>43</v>
      </c>
      <c r="E48" s="203"/>
      <c r="F48" s="136"/>
      <c r="G48" s="137">
        <f t="shared" ref="G48:AS48" si="9">SUM(G6:G47)</f>
        <v>1929</v>
      </c>
      <c r="H48" s="112">
        <f t="shared" si="9"/>
        <v>4446</v>
      </c>
      <c r="I48" s="165">
        <f t="shared" si="9"/>
        <v>0</v>
      </c>
      <c r="J48" s="137">
        <f t="shared" si="9"/>
        <v>105</v>
      </c>
      <c r="K48" s="112">
        <f t="shared" si="9"/>
        <v>0</v>
      </c>
      <c r="L48" s="156">
        <f t="shared" si="9"/>
        <v>0</v>
      </c>
      <c r="M48" s="137">
        <f t="shared" si="9"/>
        <v>66</v>
      </c>
      <c r="N48" s="112">
        <f t="shared" si="9"/>
        <v>0</v>
      </c>
      <c r="O48" s="147">
        <f t="shared" si="9"/>
        <v>0</v>
      </c>
      <c r="P48" s="137">
        <f t="shared" si="9"/>
        <v>40658144</v>
      </c>
      <c r="Q48" s="112">
        <f t="shared" si="9"/>
        <v>13552714</v>
      </c>
      <c r="R48" s="129">
        <f t="shared" si="9"/>
        <v>128.04</v>
      </c>
      <c r="S48" s="286">
        <f t="shared" si="9"/>
        <v>42.7</v>
      </c>
      <c r="T48" s="137">
        <f t="shared" si="9"/>
        <v>1919</v>
      </c>
      <c r="U48" s="112">
        <f t="shared" si="9"/>
        <v>4434</v>
      </c>
      <c r="V48" s="165">
        <f t="shared" si="9"/>
        <v>0</v>
      </c>
      <c r="W48" s="137">
        <f t="shared" si="9"/>
        <v>63</v>
      </c>
      <c r="X48" s="112">
        <f t="shared" si="9"/>
        <v>0</v>
      </c>
      <c r="Y48" s="156">
        <f t="shared" si="9"/>
        <v>0</v>
      </c>
      <c r="Z48" s="133">
        <f t="shared" si="9"/>
        <v>63</v>
      </c>
      <c r="AA48" s="112">
        <f t="shared" si="9"/>
        <v>0</v>
      </c>
      <c r="AB48" s="165">
        <f t="shared" si="9"/>
        <v>0</v>
      </c>
      <c r="AC48" s="137">
        <f t="shared" si="9"/>
        <v>40290526</v>
      </c>
      <c r="AD48" s="112">
        <f t="shared" si="9"/>
        <v>13430173</v>
      </c>
      <c r="AE48" s="725">
        <f t="shared" si="9"/>
        <v>126.87999999999998</v>
      </c>
      <c r="AF48" s="130">
        <f t="shared" si="9"/>
        <v>42.29</v>
      </c>
      <c r="AG48" s="137">
        <f t="shared" si="9"/>
        <v>-122541</v>
      </c>
      <c r="AH48" s="129">
        <f t="shared" si="9"/>
        <v>-0.41000000000000092</v>
      </c>
      <c r="AI48" s="129">
        <f t="shared" si="9"/>
        <v>0</v>
      </c>
      <c r="AJ48" s="471">
        <f t="shared" si="9"/>
        <v>-0.41000000000000092</v>
      </c>
      <c r="AK48" s="137">
        <f t="shared" si="9"/>
        <v>-10</v>
      </c>
      <c r="AL48" s="112">
        <f t="shared" si="9"/>
        <v>-12</v>
      </c>
      <c r="AM48" s="165">
        <f t="shared" si="9"/>
        <v>0</v>
      </c>
      <c r="AN48" s="137">
        <f t="shared" si="9"/>
        <v>-42</v>
      </c>
      <c r="AO48" s="112">
        <f t="shared" si="9"/>
        <v>0</v>
      </c>
      <c r="AP48" s="156">
        <f t="shared" si="9"/>
        <v>0</v>
      </c>
      <c r="AQ48" s="133">
        <f t="shared" si="9"/>
        <v>-3</v>
      </c>
      <c r="AR48" s="112">
        <f t="shared" si="9"/>
        <v>0</v>
      </c>
      <c r="AS48" s="156">
        <f t="shared" si="9"/>
        <v>0</v>
      </c>
    </row>
    <row r="49" spans="1:45" x14ac:dyDescent="0.2">
      <c r="O49" s="57"/>
      <c r="AG49" s="67">
        <f>AD48-Q48</f>
        <v>-122541</v>
      </c>
      <c r="AH49" s="730">
        <f>AF48-S48</f>
        <v>-0.41000000000000369</v>
      </c>
      <c r="AI49" s="730">
        <v>0</v>
      </c>
      <c r="AJ49" s="730">
        <f>AH48</f>
        <v>-0.41000000000000092</v>
      </c>
      <c r="AK49" s="67">
        <f t="shared" ref="AK49:AS49" si="10">T48-G48</f>
        <v>-10</v>
      </c>
      <c r="AL49" s="67">
        <f t="shared" si="10"/>
        <v>-12</v>
      </c>
      <c r="AM49" s="67">
        <f t="shared" si="10"/>
        <v>0</v>
      </c>
      <c r="AN49" s="67">
        <f t="shared" si="10"/>
        <v>-42</v>
      </c>
      <c r="AO49" s="67">
        <f t="shared" si="10"/>
        <v>0</v>
      </c>
      <c r="AP49" s="67">
        <f t="shared" si="10"/>
        <v>0</v>
      </c>
      <c r="AQ49" s="67">
        <f t="shared" si="10"/>
        <v>-3</v>
      </c>
      <c r="AR49" s="67">
        <f t="shared" si="10"/>
        <v>0</v>
      </c>
      <c r="AS49" s="67">
        <f t="shared" si="10"/>
        <v>0</v>
      </c>
    </row>
    <row r="50" spans="1:45" x14ac:dyDescent="0.2"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</row>
    <row r="51" spans="1:45" s="429" customFormat="1" x14ac:dyDescent="0.2">
      <c r="A51" s="46"/>
      <c r="B51" s="46"/>
      <c r="C51" s="46"/>
      <c r="D51" s="443"/>
      <c r="E51"/>
      <c r="F51" s="443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 s="52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</row>
  </sheetData>
  <mergeCells count="25">
    <mergeCell ref="AD4:AD5"/>
    <mergeCell ref="G3:S3"/>
    <mergeCell ref="T3:AF3"/>
    <mergeCell ref="AG3:AJ3"/>
    <mergeCell ref="AK3:AS3"/>
    <mergeCell ref="G4:I4"/>
    <mergeCell ref="J4:L4"/>
    <mergeCell ref="M4:O4"/>
    <mergeCell ref="P4:P5"/>
    <mergeCell ref="Q4:Q5"/>
    <mergeCell ref="R4:R5"/>
    <mergeCell ref="S4:S5"/>
    <mergeCell ref="T4:V4"/>
    <mergeCell ref="W4:Y4"/>
    <mergeCell ref="Z4:AB4"/>
    <mergeCell ref="AC4:AC5"/>
    <mergeCell ref="AK4:AM4"/>
    <mergeCell ref="AN4:AP4"/>
    <mergeCell ref="AQ4:AS4"/>
    <mergeCell ref="AE4:AE5"/>
    <mergeCell ref="AF4:AF5"/>
    <mergeCell ref="AG4:AG5"/>
    <mergeCell ref="AH4:AH5"/>
    <mergeCell ref="AI4:AI5"/>
    <mergeCell ref="AJ4:AJ5"/>
  </mergeCells>
  <pageMargins left="0.7" right="0.7" top="0.78740157499999996" bottom="0.78740157499999996" header="0.3" footer="0.3"/>
  <pageSetup paperSize="8" scale="5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S116"/>
  <sheetViews>
    <sheetView zoomScaleNormal="100" workbookViewId="0">
      <pane xSplit="6" ySplit="5" topLeftCell="G6" activePane="bottomRight" state="frozen"/>
      <selection activeCell="AN19" sqref="AN19"/>
      <selection pane="topRight" activeCell="AN19" sqref="AN19"/>
      <selection pane="bottomLeft" activeCell="AN19" sqref="AN19"/>
      <selection pane="bottomRight" activeCell="K22" sqref="K22"/>
    </sheetView>
  </sheetViews>
  <sheetFormatPr defaultColWidth="11.28515625" defaultRowHeight="18" customHeight="1" x14ac:dyDescent="0.2"/>
  <cols>
    <col min="1" max="1" width="7.140625" style="7" customWidth="1"/>
    <col min="2" max="2" width="9.85546875" style="7" customWidth="1"/>
    <col min="3" max="3" width="5.5703125" style="7" customWidth="1"/>
    <col min="4" max="4" width="29.5703125" style="1" customWidth="1"/>
    <col min="5" max="5" width="6.140625" style="7" customWidth="1"/>
    <col min="6" max="6" width="38.140625" style="1" bestFit="1" customWidth="1"/>
    <col min="7" max="7" width="7.5703125" style="66" customWidth="1"/>
    <col min="8" max="37" width="6.5703125" style="1" customWidth="1"/>
    <col min="38" max="44" width="7.7109375" style="1" customWidth="1"/>
    <col min="45" max="45" width="40.7109375" style="1" customWidth="1"/>
    <col min="46" max="16384" width="11.28515625" style="1"/>
  </cols>
  <sheetData>
    <row r="1" spans="1:45" ht="18" customHeight="1" x14ac:dyDescent="0.3">
      <c r="A1" s="22" t="s">
        <v>615</v>
      </c>
      <c r="D1" s="22"/>
      <c r="E1" s="201"/>
      <c r="H1" s="66"/>
      <c r="I1" s="66"/>
      <c r="AD1" s="27"/>
      <c r="AG1" s="27"/>
      <c r="AH1" s="27"/>
      <c r="AI1" s="27"/>
      <c r="AJ1" s="27"/>
      <c r="AK1" s="27"/>
    </row>
    <row r="2" spans="1:45" ht="18" customHeight="1" thickBot="1" x14ac:dyDescent="0.35">
      <c r="A2" s="71" t="s">
        <v>284</v>
      </c>
      <c r="D2" s="71"/>
      <c r="E2" s="202"/>
      <c r="H2" s="311" t="s">
        <v>630</v>
      </c>
      <c r="AD2" s="27"/>
      <c r="AG2" s="27"/>
      <c r="AH2" s="27"/>
      <c r="AI2" s="27"/>
      <c r="AJ2" s="27"/>
      <c r="AK2" s="27"/>
    </row>
    <row r="3" spans="1:45" ht="16.5" thickBot="1" x14ac:dyDescent="0.3">
      <c r="D3" s="42"/>
      <c r="E3" s="12"/>
      <c r="F3" s="398" t="s">
        <v>362</v>
      </c>
      <c r="H3" s="761" t="s">
        <v>449</v>
      </c>
      <c r="I3" s="762"/>
      <c r="J3" s="762"/>
      <c r="K3" s="762"/>
      <c r="L3" s="762"/>
      <c r="M3" s="762"/>
      <c r="N3" s="762"/>
      <c r="O3" s="762"/>
      <c r="P3" s="762"/>
      <c r="Q3" s="762"/>
      <c r="R3" s="762"/>
      <c r="S3" s="763"/>
      <c r="AD3" s="27"/>
      <c r="AG3" s="27"/>
      <c r="AH3" s="27"/>
      <c r="AI3" s="27"/>
      <c r="AJ3" s="27"/>
      <c r="AK3" s="27"/>
    </row>
    <row r="4" spans="1:45" ht="24" thickBot="1" x14ac:dyDescent="0.3">
      <c r="A4" s="23" t="s">
        <v>240</v>
      </c>
      <c r="E4" s="2"/>
      <c r="F4" s="200" t="s">
        <v>377</v>
      </c>
      <c r="H4" s="761" t="s">
        <v>293</v>
      </c>
      <c r="I4" s="762"/>
      <c r="J4" s="763"/>
      <c r="K4" s="761" t="s">
        <v>441</v>
      </c>
      <c r="L4" s="762"/>
      <c r="M4" s="763"/>
      <c r="N4" s="761" t="s">
        <v>295</v>
      </c>
      <c r="O4" s="762"/>
      <c r="P4" s="763"/>
      <c r="Q4" s="761" t="s">
        <v>448</v>
      </c>
      <c r="R4" s="762"/>
      <c r="S4" s="763"/>
      <c r="T4" s="761" t="s">
        <v>287</v>
      </c>
      <c r="U4" s="762"/>
      <c r="V4" s="763"/>
      <c r="W4" s="761" t="s">
        <v>288</v>
      </c>
      <c r="X4" s="762"/>
      <c r="Y4" s="763"/>
      <c r="Z4" s="761" t="s">
        <v>289</v>
      </c>
      <c r="AA4" s="762"/>
      <c r="AB4" s="763"/>
      <c r="AC4" s="761" t="s">
        <v>290</v>
      </c>
      <c r="AD4" s="762"/>
      <c r="AE4" s="763"/>
      <c r="AF4" s="761" t="s">
        <v>291</v>
      </c>
      <c r="AG4" s="762"/>
      <c r="AH4" s="763"/>
      <c r="AI4" s="761" t="s">
        <v>292</v>
      </c>
      <c r="AJ4" s="762"/>
      <c r="AK4" s="763"/>
      <c r="AL4" s="816"/>
      <c r="AM4" s="816"/>
      <c r="AN4" s="816"/>
      <c r="AO4" s="816"/>
      <c r="AP4" s="816"/>
      <c r="AQ4" s="816"/>
      <c r="AR4" s="816"/>
    </row>
    <row r="5" spans="1:45" ht="23.25" thickBot="1" x14ac:dyDescent="0.25">
      <c r="A5" s="102" t="s">
        <v>578</v>
      </c>
      <c r="B5" s="435" t="s">
        <v>577</v>
      </c>
      <c r="C5" s="102" t="s">
        <v>313</v>
      </c>
      <c r="D5" s="447" t="s">
        <v>594</v>
      </c>
      <c r="E5" s="4" t="s">
        <v>0</v>
      </c>
      <c r="F5" s="76" t="s">
        <v>1</v>
      </c>
      <c r="G5" s="226" t="s">
        <v>2</v>
      </c>
      <c r="H5" s="15" t="s">
        <v>228</v>
      </c>
      <c r="I5" s="16" t="s">
        <v>229</v>
      </c>
      <c r="J5" s="77" t="s">
        <v>230</v>
      </c>
      <c r="K5" s="15" t="s">
        <v>228</v>
      </c>
      <c r="L5" s="16" t="s">
        <v>229</v>
      </c>
      <c r="M5" s="77" t="s">
        <v>230</v>
      </c>
      <c r="N5" s="15" t="s">
        <v>228</v>
      </c>
      <c r="O5" s="16" t="s">
        <v>229</v>
      </c>
      <c r="P5" s="77" t="s">
        <v>230</v>
      </c>
      <c r="Q5" s="15" t="s">
        <v>228</v>
      </c>
      <c r="R5" s="16" t="s">
        <v>229</v>
      </c>
      <c r="S5" s="77" t="s">
        <v>230</v>
      </c>
      <c r="T5" s="86" t="s">
        <v>265</v>
      </c>
      <c r="U5" s="87" t="s">
        <v>268</v>
      </c>
      <c r="V5" s="88" t="s">
        <v>266</v>
      </c>
      <c r="W5" s="86" t="s">
        <v>265</v>
      </c>
      <c r="X5" s="87" t="s">
        <v>268</v>
      </c>
      <c r="Y5" s="88" t="s">
        <v>266</v>
      </c>
      <c r="Z5" s="86" t="s">
        <v>265</v>
      </c>
      <c r="AA5" s="87" t="s">
        <v>268</v>
      </c>
      <c r="AB5" s="88" t="s">
        <v>266</v>
      </c>
      <c r="AC5" s="86" t="s">
        <v>260</v>
      </c>
      <c r="AD5" s="87" t="s">
        <v>261</v>
      </c>
      <c r="AE5" s="88" t="s">
        <v>267</v>
      </c>
      <c r="AF5" s="96" t="s">
        <v>260</v>
      </c>
      <c r="AG5" s="97" t="s">
        <v>261</v>
      </c>
      <c r="AH5" s="98" t="s">
        <v>267</v>
      </c>
      <c r="AI5" s="96" t="s">
        <v>260</v>
      </c>
      <c r="AJ5" s="97" t="s">
        <v>261</v>
      </c>
      <c r="AK5" s="98" t="s">
        <v>267</v>
      </c>
      <c r="AL5" s="39"/>
      <c r="AM5" s="39"/>
      <c r="AN5" s="39"/>
      <c r="AO5" s="39"/>
      <c r="AP5" s="39"/>
      <c r="AQ5" s="39"/>
      <c r="AR5" s="39"/>
      <c r="AS5" s="39"/>
    </row>
    <row r="6" spans="1:45" ht="20.100000000000001" customHeight="1" x14ac:dyDescent="0.2">
      <c r="A6" s="485">
        <v>1</v>
      </c>
      <c r="B6" s="479">
        <v>600078078</v>
      </c>
      <c r="C6" s="478">
        <v>3440</v>
      </c>
      <c r="D6" s="301" t="s">
        <v>70</v>
      </c>
      <c r="E6" s="245">
        <v>3141</v>
      </c>
      <c r="F6" s="144" t="s">
        <v>70</v>
      </c>
      <c r="G6" s="401">
        <v>189</v>
      </c>
      <c r="H6" s="13">
        <v>71</v>
      </c>
      <c r="I6" s="175"/>
      <c r="J6" s="176"/>
      <c r="K6" s="13">
        <v>25</v>
      </c>
      <c r="L6" s="175"/>
      <c r="M6" s="176"/>
      <c r="N6" s="174"/>
      <c r="O6" s="175"/>
      <c r="P6" s="176"/>
      <c r="Q6" s="58">
        <f t="shared" ref="Q6:S8" si="0">H6+K6+N6</f>
        <v>96</v>
      </c>
      <c r="R6" s="20">
        <f t="shared" si="0"/>
        <v>0</v>
      </c>
      <c r="S6" s="144">
        <f t="shared" si="0"/>
        <v>0</v>
      </c>
      <c r="T6" s="90">
        <f>VLOOKUP(H6,SJMS_normativy!$A$3:$B$334,2,0)</f>
        <v>35.282208000000004</v>
      </c>
      <c r="U6" s="17">
        <f>IF(I6=0,0,VLOOKUP(SUM(I6+J6),SJZS_normativy!$A$4:$C$1075,2,0))</f>
        <v>0</v>
      </c>
      <c r="V6" s="91">
        <f>IF(J6=0,0,VLOOKUP(SUM(I6+J6),SJZS_normativy!$A$4:$C$1075,2,0))</f>
        <v>0</v>
      </c>
      <c r="W6" s="90">
        <f>VLOOKUP(K6,SJMS_normativy!$A$3:$B$334,2,0)/0.6</f>
        <v>43.171500000000002</v>
      </c>
      <c r="X6" s="17">
        <f>IF(L6=0,0,VLOOKUP(SUM(L6+M6),SJZS_normativy!$A$4:$C$1075,2,0))/0.6</f>
        <v>0</v>
      </c>
      <c r="Y6" s="91">
        <f>IF(M6=0,0,VLOOKUP(SUM(L6+M6),SJZS_normativy!$A$4:$C$1075,2,0))/0.6</f>
        <v>0</v>
      </c>
      <c r="Z6" s="90">
        <f>VLOOKUP(N6,SJMS_normativy!$A$3:$B$334,2,0)/0.4</f>
        <v>0</v>
      </c>
      <c r="AA6" s="17">
        <f>IF(O6=0,0,VLOOKUP(SUM(O6+P6),SJZS_normativy!$A$4:$C$1075,2,0))/0.4</f>
        <v>0</v>
      </c>
      <c r="AB6" s="91">
        <f>IF(P6=0,0,VLOOKUP(SUM(O6+P6),SJZS_normativy!$A$4:$C$1075,2,0))/0.4</f>
        <v>0</v>
      </c>
      <c r="AC6" s="94">
        <f>SJMS_normativy!$I$5</f>
        <v>58</v>
      </c>
      <c r="AD6" s="44">
        <f>SJZS_normativy!$I$5</f>
        <v>58</v>
      </c>
      <c r="AE6" s="95">
        <f>SJZS_normativy!$I$5</f>
        <v>58</v>
      </c>
      <c r="AF6" s="94">
        <f>SJMS_normativy!$J$5</f>
        <v>38</v>
      </c>
      <c r="AG6" s="44">
        <f>SJZS_normativy!$J$5</f>
        <v>38</v>
      </c>
      <c r="AH6" s="95">
        <f>SJZS_normativy!$J$5</f>
        <v>38</v>
      </c>
      <c r="AI6" s="94">
        <f>SJMS_normativy!$K$5</f>
        <v>38</v>
      </c>
      <c r="AJ6" s="44">
        <f>SJZS_normativy!$K$5</f>
        <v>38</v>
      </c>
      <c r="AK6" s="95">
        <f>SJZS_normativy!$K$5</f>
        <v>38</v>
      </c>
      <c r="AL6" s="31"/>
      <c r="AM6" s="31"/>
      <c r="AN6" s="31"/>
      <c r="AO6" s="31"/>
      <c r="AP6" s="31"/>
      <c r="AQ6" s="31"/>
      <c r="AR6" s="31"/>
      <c r="AS6" s="6"/>
    </row>
    <row r="7" spans="1:45" ht="20.100000000000001" customHeight="1" x14ac:dyDescent="0.2">
      <c r="A7" s="433">
        <v>1</v>
      </c>
      <c r="B7" s="480">
        <v>600078078</v>
      </c>
      <c r="C7" s="85">
        <v>3440</v>
      </c>
      <c r="D7" s="5" t="s">
        <v>70</v>
      </c>
      <c r="E7" s="75">
        <v>3141</v>
      </c>
      <c r="F7" s="60" t="s">
        <v>106</v>
      </c>
      <c r="G7" s="401">
        <v>189</v>
      </c>
      <c r="H7" s="13">
        <v>42</v>
      </c>
      <c r="I7" s="178"/>
      <c r="J7" s="179"/>
      <c r="K7" s="13"/>
      <c r="L7" s="178"/>
      <c r="M7" s="179"/>
      <c r="N7" s="177"/>
      <c r="O7" s="178"/>
      <c r="P7" s="179"/>
      <c r="Q7" s="58">
        <f t="shared" si="0"/>
        <v>42</v>
      </c>
      <c r="R7" s="20">
        <f t="shared" si="0"/>
        <v>0</v>
      </c>
      <c r="S7" s="144">
        <f t="shared" si="0"/>
        <v>0</v>
      </c>
      <c r="T7" s="90">
        <f>VLOOKUP(H7,SJMS_normativy!$A$3:$B$334,2,0)</f>
        <v>29.821740000000002</v>
      </c>
      <c r="U7" s="17">
        <f>IF(I7=0,0,VLOOKUP(SUM(I7+J7),SJZS_normativy!$A$4:$C$1075,2,0))</f>
        <v>0</v>
      </c>
      <c r="V7" s="91">
        <f>IF(J7=0,0,VLOOKUP(SUM(I7+J7),SJZS_normativy!$A$4:$C$1075,2,0))</f>
        <v>0</v>
      </c>
      <c r="W7" s="90">
        <f>VLOOKUP(K7,SJMS_normativy!$A$3:$B$334,2,0)/0.6</f>
        <v>0</v>
      </c>
      <c r="X7" s="17">
        <f>IF(L7=0,0,VLOOKUP(SUM(L7+M7),SJZS_normativy!$A$4:$C$1075,2,0))/0.6</f>
        <v>0</v>
      </c>
      <c r="Y7" s="91">
        <f>IF(M7=0,0,VLOOKUP(SUM(L7+M7),SJZS_normativy!$A$4:$C$1075,2,0))/0.6</f>
        <v>0</v>
      </c>
      <c r="Z7" s="90">
        <f>VLOOKUP(N7,SJMS_normativy!$A$3:$B$334,2,0)/0.4</f>
        <v>0</v>
      </c>
      <c r="AA7" s="17">
        <f>IF(O7=0,0,VLOOKUP(SUM(O7+P7),SJZS_normativy!$A$4:$C$1075,2,0))/0.4</f>
        <v>0</v>
      </c>
      <c r="AB7" s="91">
        <f>IF(P7=0,0,VLOOKUP(SUM(O7+P7),SJZS_normativy!$A$4:$C$1075,2,0))/0.4</f>
        <v>0</v>
      </c>
      <c r="AC7" s="94">
        <f>SJMS_normativy!$I$5</f>
        <v>58</v>
      </c>
      <c r="AD7" s="44">
        <f>SJZS_normativy!$I$5</f>
        <v>58</v>
      </c>
      <c r="AE7" s="95">
        <f>SJZS_normativy!$I$5</f>
        <v>58</v>
      </c>
      <c r="AF7" s="94">
        <f>SJMS_normativy!$J$5</f>
        <v>38</v>
      </c>
      <c r="AG7" s="44">
        <f>SJZS_normativy!$J$5</f>
        <v>38</v>
      </c>
      <c r="AH7" s="95">
        <f>SJZS_normativy!$J$5</f>
        <v>38</v>
      </c>
      <c r="AI7" s="94">
        <f>SJMS_normativy!$K$5</f>
        <v>38</v>
      </c>
      <c r="AJ7" s="44">
        <f>SJZS_normativy!$K$5</f>
        <v>38</v>
      </c>
      <c r="AK7" s="95">
        <f>SJZS_normativy!$K$5</f>
        <v>38</v>
      </c>
      <c r="AL7" s="31"/>
      <c r="AM7" s="31"/>
      <c r="AN7" s="31"/>
      <c r="AO7" s="31"/>
      <c r="AP7" s="31"/>
      <c r="AQ7" s="31"/>
      <c r="AR7" s="31"/>
      <c r="AS7" s="6"/>
    </row>
    <row r="8" spans="1:45" ht="20.100000000000001" customHeight="1" x14ac:dyDescent="0.2">
      <c r="A8" s="433">
        <v>1</v>
      </c>
      <c r="B8" s="480">
        <v>600078078</v>
      </c>
      <c r="C8" s="85">
        <v>3440</v>
      </c>
      <c r="D8" s="5" t="s">
        <v>70</v>
      </c>
      <c r="E8" s="75">
        <v>3141</v>
      </c>
      <c r="F8" s="60" t="s">
        <v>391</v>
      </c>
      <c r="G8" s="227">
        <v>30</v>
      </c>
      <c r="H8" s="177"/>
      <c r="I8" s="178"/>
      <c r="J8" s="179"/>
      <c r="K8" s="177"/>
      <c r="L8" s="178"/>
      <c r="M8" s="179"/>
      <c r="N8" s="13">
        <v>25</v>
      </c>
      <c r="O8" s="178"/>
      <c r="P8" s="179"/>
      <c r="Q8" s="58">
        <f t="shared" si="0"/>
        <v>25</v>
      </c>
      <c r="R8" s="20">
        <f t="shared" si="0"/>
        <v>0</v>
      </c>
      <c r="S8" s="144">
        <f t="shared" si="0"/>
        <v>0</v>
      </c>
      <c r="T8" s="90">
        <f>VLOOKUP(H8,SJMS_normativy!$A$3:$B$334,2,0)</f>
        <v>0</v>
      </c>
      <c r="U8" s="17">
        <f>IF(I8=0,0,VLOOKUP(SUM(I8+J8),SJZS_normativy!$A$4:$C$1075,2,0))</f>
        <v>0</v>
      </c>
      <c r="V8" s="91">
        <f>IF(J8=0,0,VLOOKUP(SUM(I8+J8),SJZS_normativy!$A$4:$C$1075,2,0))</f>
        <v>0</v>
      </c>
      <c r="W8" s="90">
        <f>VLOOKUP(K8,SJMS_normativy!$A$3:$B$334,2,0)/0.6</f>
        <v>0</v>
      </c>
      <c r="X8" s="17">
        <f>IF(L8=0,0,VLOOKUP(SUM(L8+M8),SJZS_normativy!$A$4:$C$1075,2,0))/0.6</f>
        <v>0</v>
      </c>
      <c r="Y8" s="91">
        <f>IF(M8=0,0,VLOOKUP(SUM(L8+M8),SJZS_normativy!$A$4:$C$1075,2,0))/0.6</f>
        <v>0</v>
      </c>
      <c r="Z8" s="90">
        <f>VLOOKUP(N8,SJMS_normativy!$A$3:$B$334,2,0)/0.4</f>
        <v>64.757249999999999</v>
      </c>
      <c r="AA8" s="17">
        <f>IF(O8=0,0,VLOOKUP(SUM(O8+P8),SJZS_normativy!$A$4:$C$1075,2,0))/0.4</f>
        <v>0</v>
      </c>
      <c r="AB8" s="91">
        <f>IF(P8=0,0,VLOOKUP(SUM(O8+P8),SJZS_normativy!$A$4:$C$1075,2,0))/0.4</f>
        <v>0</v>
      </c>
      <c r="AC8" s="94">
        <f>SJMS_normativy!$I$5</f>
        <v>58</v>
      </c>
      <c r="AD8" s="44">
        <f>SJZS_normativy!$I$5</f>
        <v>58</v>
      </c>
      <c r="AE8" s="95">
        <f>SJZS_normativy!$I$5</f>
        <v>58</v>
      </c>
      <c r="AF8" s="94">
        <f>SJMS_normativy!$J$5</f>
        <v>38</v>
      </c>
      <c r="AG8" s="44">
        <f>SJZS_normativy!$J$5</f>
        <v>38</v>
      </c>
      <c r="AH8" s="95">
        <f>SJZS_normativy!$J$5</f>
        <v>38</v>
      </c>
      <c r="AI8" s="94">
        <f>SJMS_normativy!$K$5</f>
        <v>38</v>
      </c>
      <c r="AJ8" s="44">
        <f>SJZS_normativy!$K$5</f>
        <v>38</v>
      </c>
      <c r="AK8" s="95">
        <f>SJZS_normativy!$K$5</f>
        <v>38</v>
      </c>
      <c r="AL8" s="31"/>
      <c r="AM8" s="31"/>
      <c r="AN8" s="31"/>
      <c r="AO8" s="31"/>
      <c r="AP8" s="31"/>
      <c r="AQ8" s="31"/>
      <c r="AR8" s="31"/>
    </row>
    <row r="9" spans="1:45" ht="20.100000000000001" customHeight="1" x14ac:dyDescent="0.2">
      <c r="A9" s="433">
        <v>6</v>
      </c>
      <c r="B9" s="480">
        <v>650023404</v>
      </c>
      <c r="C9" s="85">
        <v>3401</v>
      </c>
      <c r="D9" s="5" t="s">
        <v>336</v>
      </c>
      <c r="E9" s="75">
        <v>3141</v>
      </c>
      <c r="F9" s="60" t="s">
        <v>72</v>
      </c>
      <c r="G9" s="227">
        <v>60</v>
      </c>
      <c r="H9" s="13">
        <v>22</v>
      </c>
      <c r="I9" s="11">
        <v>36</v>
      </c>
      <c r="J9" s="179"/>
      <c r="K9" s="177"/>
      <c r="L9" s="178"/>
      <c r="M9" s="179"/>
      <c r="N9" s="177"/>
      <c r="O9" s="178"/>
      <c r="P9" s="179"/>
      <c r="Q9" s="58">
        <f>H9+K9+N9</f>
        <v>22</v>
      </c>
      <c r="R9" s="20">
        <f>I9+L9+O9</f>
        <v>36</v>
      </c>
      <c r="S9" s="144">
        <f>J9+M9+P9</f>
        <v>0</v>
      </c>
      <c r="T9" s="90">
        <f>VLOOKUP(H9,SJMS_normativy!$A$3:$B$334,2,0)</f>
        <v>25.15626</v>
      </c>
      <c r="U9" s="17">
        <f>IF(I9=0,0,VLOOKUP(SUM(I9+J9),SJZS_normativy!$A$4:$C$1075,2,0))</f>
        <v>37.471508368437796</v>
      </c>
      <c r="V9" s="91">
        <f>IF(J9=0,0,VLOOKUP(SUM(I9+J9),SJZS_normativy!$A$4:$C$1075,2,0))</f>
        <v>0</v>
      </c>
      <c r="W9" s="90">
        <f>VLOOKUP(K9,SJMS_normativy!$A$3:$B$334,2,0)/0.6</f>
        <v>0</v>
      </c>
      <c r="X9" s="17">
        <f>IF(L9=0,0,VLOOKUP(SUM(L9+M9),SJZS_normativy!$A$4:$C$1075,2,0))/0.6</f>
        <v>0</v>
      </c>
      <c r="Y9" s="91">
        <f>IF(M9=0,0,VLOOKUP(SUM(L9+M9),SJZS_normativy!$A$4:$C$1075,2,0))/0.6</f>
        <v>0</v>
      </c>
      <c r="Z9" s="90">
        <f>VLOOKUP(N9,SJMS_normativy!$A$3:$B$334,2,0)/0.4</f>
        <v>0</v>
      </c>
      <c r="AA9" s="17">
        <f>IF(O9=0,0,VLOOKUP(SUM(O9+P9),SJZS_normativy!$A$4:$C$1075,2,0))/0.4</f>
        <v>0</v>
      </c>
      <c r="AB9" s="91">
        <f>IF(P9=0,0,VLOOKUP(SUM(O9+P9),SJZS_normativy!$A$4:$C$1075,2,0))/0.4</f>
        <v>0</v>
      </c>
      <c r="AC9" s="94">
        <f>SJMS_normativy!$I$5</f>
        <v>58</v>
      </c>
      <c r="AD9" s="44">
        <f>SJZS_normativy!$I$5</f>
        <v>58</v>
      </c>
      <c r="AE9" s="95">
        <f>SJZS_normativy!$I$5</f>
        <v>58</v>
      </c>
      <c r="AF9" s="94">
        <f>SJMS_normativy!$J$5</f>
        <v>38</v>
      </c>
      <c r="AG9" s="44">
        <f>SJZS_normativy!$J$5</f>
        <v>38</v>
      </c>
      <c r="AH9" s="95">
        <f>SJZS_normativy!$J$5</f>
        <v>38</v>
      </c>
      <c r="AI9" s="94">
        <f>SJMS_normativy!$K$5</f>
        <v>38</v>
      </c>
      <c r="AJ9" s="44">
        <f>SJZS_normativy!$K$5</f>
        <v>38</v>
      </c>
      <c r="AK9" s="95">
        <f>SJZS_normativy!$K$5</f>
        <v>38</v>
      </c>
      <c r="AL9" s="31"/>
      <c r="AM9" s="31"/>
      <c r="AN9" s="31"/>
      <c r="AO9" s="31"/>
      <c r="AP9" s="31"/>
      <c r="AQ9" s="31"/>
      <c r="AR9" s="31"/>
      <c r="AS9" s="6"/>
    </row>
    <row r="10" spans="1:45" ht="20.100000000000001" customHeight="1" x14ac:dyDescent="0.2">
      <c r="A10" s="433">
        <v>7</v>
      </c>
      <c r="B10" s="480">
        <v>650023021</v>
      </c>
      <c r="C10" s="85">
        <v>3404</v>
      </c>
      <c r="D10" s="5" t="s">
        <v>337</v>
      </c>
      <c r="E10" s="75">
        <v>3141</v>
      </c>
      <c r="F10" s="60" t="s">
        <v>571</v>
      </c>
      <c r="G10" s="227">
        <v>83</v>
      </c>
      <c r="H10" s="13"/>
      <c r="I10" s="178"/>
      <c r="J10" s="179"/>
      <c r="K10" s="177"/>
      <c r="L10" s="178"/>
      <c r="M10" s="179"/>
      <c r="N10" s="13">
        <v>79</v>
      </c>
      <c r="O10" s="178"/>
      <c r="P10" s="179"/>
      <c r="Q10" s="58">
        <f t="shared" ref="Q10:S11" si="1">H10+K10+N10</f>
        <v>79</v>
      </c>
      <c r="R10" s="20">
        <f t="shared" si="1"/>
        <v>0</v>
      </c>
      <c r="S10" s="144">
        <f t="shared" si="1"/>
        <v>0</v>
      </c>
      <c r="T10" s="90">
        <f>VLOOKUP(H10,SJMS_normativy!$A$3:$B$334,2,0)</f>
        <v>0</v>
      </c>
      <c r="U10" s="17">
        <f>IF(I10=0,0,VLOOKUP(SUM(I10+J10),SJZS_normativy!$A$4:$C$1075,2,0))</f>
        <v>0</v>
      </c>
      <c r="V10" s="91">
        <f>IF(J10=0,0,VLOOKUP(SUM(I10+J10),SJZS_normativy!$A$4:$C$1075,2,0))</f>
        <v>0</v>
      </c>
      <c r="W10" s="90">
        <f>VLOOKUP(K10,SJMS_normativy!$A$3:$B$334,2,0)/0.6</f>
        <v>0</v>
      </c>
      <c r="X10" s="17">
        <f>IF(L10=0,0,VLOOKUP(SUM(L10+M10),SJZS_normativy!$A$4:$C$1075,2,0))/0.6</f>
        <v>0</v>
      </c>
      <c r="Y10" s="91">
        <f>IF(M10=0,0,VLOOKUP(SUM(L10+M10),SJZS_normativy!$A$4:$C$1075,2,0))/0.6</f>
        <v>0</v>
      </c>
      <c r="Z10" s="90">
        <f>VLOOKUP(N10,SJMS_normativy!$A$3:$B$334,2,0)/0.4</f>
        <v>91.292039999999986</v>
      </c>
      <c r="AA10" s="17">
        <f>IF(O10=0,0,VLOOKUP(SUM(O10+P10),SJZS_normativy!$A$4:$C$1075,2,0))/0.4</f>
        <v>0</v>
      </c>
      <c r="AB10" s="91">
        <f>IF(P10=0,0,VLOOKUP(SUM(O10+P10),SJZS_normativy!$A$4:$C$1075,2,0))/0.4</f>
        <v>0</v>
      </c>
      <c r="AC10" s="94">
        <f>SJMS_normativy!$I$5</f>
        <v>58</v>
      </c>
      <c r="AD10" s="44">
        <f>SJZS_normativy!$I$5</f>
        <v>58</v>
      </c>
      <c r="AE10" s="95">
        <f>SJZS_normativy!$I$5</f>
        <v>58</v>
      </c>
      <c r="AF10" s="94">
        <f>SJMS_normativy!$J$5</f>
        <v>38</v>
      </c>
      <c r="AG10" s="44">
        <f>SJZS_normativy!$J$5</f>
        <v>38</v>
      </c>
      <c r="AH10" s="95">
        <f>SJZS_normativy!$J$5</f>
        <v>38</v>
      </c>
      <c r="AI10" s="94">
        <f>SJMS_normativy!$K$5</f>
        <v>38</v>
      </c>
      <c r="AJ10" s="44">
        <f>SJZS_normativy!$K$5</f>
        <v>38</v>
      </c>
      <c r="AK10" s="95">
        <f>SJZS_normativy!$K$5</f>
        <v>38</v>
      </c>
      <c r="AL10" s="31"/>
      <c r="AM10" s="31"/>
      <c r="AN10" s="31"/>
      <c r="AO10" s="31"/>
      <c r="AP10" s="31"/>
      <c r="AQ10" s="31"/>
      <c r="AR10" s="31"/>
    </row>
    <row r="11" spans="1:45" ht="20.100000000000001" customHeight="1" x14ac:dyDescent="0.2">
      <c r="A11" s="433">
        <v>7</v>
      </c>
      <c r="B11" s="480">
        <v>650023021</v>
      </c>
      <c r="C11" s="85">
        <v>3404</v>
      </c>
      <c r="D11" s="5" t="s">
        <v>337</v>
      </c>
      <c r="E11" s="75">
        <v>3141</v>
      </c>
      <c r="F11" s="60" t="s">
        <v>337</v>
      </c>
      <c r="G11" s="227">
        <v>590</v>
      </c>
      <c r="H11" s="13"/>
      <c r="I11" s="11">
        <v>197</v>
      </c>
      <c r="J11" s="179"/>
      <c r="K11" s="13">
        <v>79</v>
      </c>
      <c r="L11" s="178"/>
      <c r="M11" s="179"/>
      <c r="N11" s="177"/>
      <c r="O11" s="178"/>
      <c r="P11" s="179"/>
      <c r="Q11" s="58">
        <f t="shared" si="1"/>
        <v>79</v>
      </c>
      <c r="R11" s="20">
        <f t="shared" si="1"/>
        <v>197</v>
      </c>
      <c r="S11" s="144">
        <f t="shared" si="1"/>
        <v>0</v>
      </c>
      <c r="T11" s="90">
        <f>VLOOKUP(H11,SJMS_normativy!$A$3:$B$334,2,0)</f>
        <v>0</v>
      </c>
      <c r="U11" s="17">
        <f>IF(I11=0,0,VLOOKUP(SUM(I11+J11),SJZS_normativy!$A$4:$C$1075,2,0))</f>
        <v>57.187970188305641</v>
      </c>
      <c r="V11" s="91">
        <f>IF(J11=0,0,VLOOKUP(SUM(I11+J11),SJZS_normativy!$A$4:$C$1075,2,0))</f>
        <v>0</v>
      </c>
      <c r="W11" s="90">
        <f>VLOOKUP(K11,SJMS_normativy!$A$3:$B$334,2,0)/0.6</f>
        <v>60.861359999999998</v>
      </c>
      <c r="X11" s="17">
        <f>IF(L11=0,0,VLOOKUP(SUM(L11+M11),SJZS_normativy!$A$4:$C$1075,2,0))/0.6</f>
        <v>0</v>
      </c>
      <c r="Y11" s="91">
        <f>IF(M11=0,0,VLOOKUP(SUM(L11+M11),SJZS_normativy!$A$4:$C$1075,2,0))/0.6</f>
        <v>0</v>
      </c>
      <c r="Z11" s="90">
        <f>VLOOKUP(N11,SJMS_normativy!$A$3:$B$334,2,0)/0.4</f>
        <v>0</v>
      </c>
      <c r="AA11" s="17">
        <f>IF(O11=0,0,VLOOKUP(SUM(O11+P11),SJZS_normativy!$A$4:$C$1075,2,0))/0.4</f>
        <v>0</v>
      </c>
      <c r="AB11" s="91">
        <f>IF(P11=0,0,VLOOKUP(SUM(O11+P11),SJZS_normativy!$A$4:$C$1075,2,0))/0.4</f>
        <v>0</v>
      </c>
      <c r="AC11" s="94">
        <f>SJMS_normativy!$I$5</f>
        <v>58</v>
      </c>
      <c r="AD11" s="44">
        <f>SJZS_normativy!$I$5</f>
        <v>58</v>
      </c>
      <c r="AE11" s="95">
        <f>SJZS_normativy!$I$5</f>
        <v>58</v>
      </c>
      <c r="AF11" s="94">
        <f>SJMS_normativy!$J$5</f>
        <v>38</v>
      </c>
      <c r="AG11" s="44">
        <f>SJZS_normativy!$J$5</f>
        <v>38</v>
      </c>
      <c r="AH11" s="95">
        <f>SJZS_normativy!$J$5</f>
        <v>38</v>
      </c>
      <c r="AI11" s="94">
        <f>SJMS_normativy!$K$5</f>
        <v>38</v>
      </c>
      <c r="AJ11" s="44">
        <f>SJZS_normativy!$K$5</f>
        <v>38</v>
      </c>
      <c r="AK11" s="95">
        <f>SJZS_normativy!$K$5</f>
        <v>38</v>
      </c>
      <c r="AL11" s="31"/>
      <c r="AM11" s="31"/>
      <c r="AN11" s="31"/>
      <c r="AO11" s="31"/>
      <c r="AP11" s="31"/>
      <c r="AQ11" s="31"/>
      <c r="AR11" s="31"/>
    </row>
    <row r="12" spans="1:45" ht="20.100000000000001" customHeight="1" x14ac:dyDescent="0.2">
      <c r="A12" s="433">
        <v>8</v>
      </c>
      <c r="B12" s="480">
        <v>600098451</v>
      </c>
      <c r="C12" s="85">
        <v>5409</v>
      </c>
      <c r="D12" s="5" t="s">
        <v>75</v>
      </c>
      <c r="E12" s="75">
        <v>3141</v>
      </c>
      <c r="F12" s="60" t="s">
        <v>75</v>
      </c>
      <c r="G12" s="227">
        <v>75</v>
      </c>
      <c r="H12" s="13">
        <v>48</v>
      </c>
      <c r="I12" s="178"/>
      <c r="J12" s="179"/>
      <c r="K12" s="177"/>
      <c r="L12" s="178"/>
      <c r="M12" s="179"/>
      <c r="N12" s="177"/>
      <c r="O12" s="178"/>
      <c r="P12" s="179"/>
      <c r="Q12" s="58">
        <f t="shared" ref="Q12:S13" si="2">H12+K12+N12</f>
        <v>48</v>
      </c>
      <c r="R12" s="20">
        <f t="shared" si="2"/>
        <v>0</v>
      </c>
      <c r="S12" s="144">
        <f t="shared" si="2"/>
        <v>0</v>
      </c>
      <c r="T12" s="90">
        <f>VLOOKUP(H12,SJMS_normativy!$A$3:$B$334,2,0)</f>
        <v>31.078175999999999</v>
      </c>
      <c r="U12" s="17">
        <f>IF(I12=0,0,VLOOKUP(SUM(I12+J12),SJZS_normativy!$A$4:$C$1075,2,0))</f>
        <v>0</v>
      </c>
      <c r="V12" s="91">
        <f>IF(J12=0,0,VLOOKUP(SUM(I12+J12),SJZS_normativy!$A$4:$C$1075,2,0))</f>
        <v>0</v>
      </c>
      <c r="W12" s="90">
        <f>VLOOKUP(K12,SJMS_normativy!$A$3:$B$334,2,0)/0.6</f>
        <v>0</v>
      </c>
      <c r="X12" s="17">
        <f>IF(L12=0,0,VLOOKUP(SUM(L12+M12),SJZS_normativy!$A$4:$C$1075,2,0))/0.6</f>
        <v>0</v>
      </c>
      <c r="Y12" s="91">
        <f>IF(M12=0,0,VLOOKUP(SUM(L12+M12),SJZS_normativy!$A$4:$C$1075,2,0))/0.6</f>
        <v>0</v>
      </c>
      <c r="Z12" s="90">
        <f>VLOOKUP(N12,SJMS_normativy!$A$3:$B$334,2,0)/0.4</f>
        <v>0</v>
      </c>
      <c r="AA12" s="17">
        <f>IF(O12=0,0,VLOOKUP(SUM(O12+P12),SJZS_normativy!$A$4:$C$1075,2,0))/0.4</f>
        <v>0</v>
      </c>
      <c r="AB12" s="91">
        <f>IF(P12=0,0,VLOOKUP(SUM(O12+P12),SJZS_normativy!$A$4:$C$1075,2,0))/0.4</f>
        <v>0</v>
      </c>
      <c r="AC12" s="94">
        <f>SJMS_normativy!$I$5</f>
        <v>58</v>
      </c>
      <c r="AD12" s="44">
        <f>SJZS_normativy!$I$5</f>
        <v>58</v>
      </c>
      <c r="AE12" s="95">
        <f>SJZS_normativy!$I$5</f>
        <v>58</v>
      </c>
      <c r="AF12" s="94">
        <f>SJMS_normativy!$J$5</f>
        <v>38</v>
      </c>
      <c r="AG12" s="44">
        <f>SJZS_normativy!$J$5</f>
        <v>38</v>
      </c>
      <c r="AH12" s="95">
        <f>SJZS_normativy!$J$5</f>
        <v>38</v>
      </c>
      <c r="AI12" s="94">
        <f>SJMS_normativy!$K$5</f>
        <v>38</v>
      </c>
      <c r="AJ12" s="44">
        <f>SJZS_normativy!$K$5</f>
        <v>38</v>
      </c>
      <c r="AK12" s="95">
        <f>SJZS_normativy!$K$5</f>
        <v>38</v>
      </c>
      <c r="AL12" s="31"/>
      <c r="AM12" s="31"/>
      <c r="AN12" s="31"/>
      <c r="AO12" s="31"/>
      <c r="AP12" s="31"/>
      <c r="AQ12" s="31"/>
      <c r="AR12" s="31"/>
    </row>
    <row r="13" spans="1:45" ht="20.100000000000001" customHeight="1" x14ac:dyDescent="0.2">
      <c r="A13" s="433">
        <v>9</v>
      </c>
      <c r="B13" s="480">
        <v>600099164</v>
      </c>
      <c r="C13" s="85">
        <v>5408</v>
      </c>
      <c r="D13" s="5" t="s">
        <v>338</v>
      </c>
      <c r="E13" s="75">
        <v>3141</v>
      </c>
      <c r="F13" s="60" t="s">
        <v>338</v>
      </c>
      <c r="G13" s="227">
        <v>230</v>
      </c>
      <c r="H13" s="177"/>
      <c r="I13" s="11">
        <v>107</v>
      </c>
      <c r="J13" s="179"/>
      <c r="K13" s="177"/>
      <c r="L13" s="178"/>
      <c r="M13" s="179"/>
      <c r="N13" s="177"/>
      <c r="O13" s="178"/>
      <c r="P13" s="179"/>
      <c r="Q13" s="58">
        <f t="shared" si="2"/>
        <v>0</v>
      </c>
      <c r="R13" s="20">
        <f t="shared" si="2"/>
        <v>107</v>
      </c>
      <c r="S13" s="144">
        <f t="shared" si="2"/>
        <v>0</v>
      </c>
      <c r="T13" s="90">
        <f>VLOOKUP(H13,SJMS_normativy!$A$3:$B$334,2,0)</f>
        <v>0</v>
      </c>
      <c r="U13" s="17">
        <f>IF(I13=0,0,VLOOKUP(SUM(I13+J13),SJZS_normativy!$A$4:$C$1075,2,0))</f>
        <v>49.943444696136311</v>
      </c>
      <c r="V13" s="91">
        <f>IF(J13=0,0,VLOOKUP(SUM(I13+J13),SJZS_normativy!$A$4:$C$1075,2,0))</f>
        <v>0</v>
      </c>
      <c r="W13" s="90">
        <f>VLOOKUP(K13,SJMS_normativy!$A$3:$B$334,2,0)/0.6</f>
        <v>0</v>
      </c>
      <c r="X13" s="17">
        <f>IF(L13=0,0,VLOOKUP(SUM(L13+M13),SJZS_normativy!$A$4:$C$1075,2,0))/0.6</f>
        <v>0</v>
      </c>
      <c r="Y13" s="91">
        <f>IF(M13=0,0,VLOOKUP(SUM(L13+M13),SJZS_normativy!$A$4:$C$1075,2,0))/0.6</f>
        <v>0</v>
      </c>
      <c r="Z13" s="90">
        <f>VLOOKUP(N13,SJMS_normativy!$A$3:$B$334,2,0)/0.4</f>
        <v>0</v>
      </c>
      <c r="AA13" s="17">
        <f>IF(O13=0,0,VLOOKUP(SUM(O13+P13),SJZS_normativy!$A$4:$C$1075,2,0))/0.4</f>
        <v>0</v>
      </c>
      <c r="AB13" s="91">
        <f>IF(P13=0,0,VLOOKUP(SUM(O13+P13),SJZS_normativy!$A$4:$C$1075,2,0))/0.4</f>
        <v>0</v>
      </c>
      <c r="AC13" s="94">
        <f>SJMS_normativy!$I$5</f>
        <v>58</v>
      </c>
      <c r="AD13" s="44">
        <f>SJZS_normativy!$I$5</f>
        <v>58</v>
      </c>
      <c r="AE13" s="95">
        <f>SJZS_normativy!$I$5</f>
        <v>58</v>
      </c>
      <c r="AF13" s="94">
        <f>SJMS_normativy!$J$5</f>
        <v>38</v>
      </c>
      <c r="AG13" s="44">
        <f>SJZS_normativy!$J$5</f>
        <v>38</v>
      </c>
      <c r="AH13" s="95">
        <f>SJZS_normativy!$J$5</f>
        <v>38</v>
      </c>
      <c r="AI13" s="94">
        <f>SJMS_normativy!$K$5</f>
        <v>38</v>
      </c>
      <c r="AJ13" s="44">
        <f>SJZS_normativy!$K$5</f>
        <v>38</v>
      </c>
      <c r="AK13" s="95">
        <f>SJZS_normativy!$K$5</f>
        <v>38</v>
      </c>
      <c r="AL13" s="31"/>
      <c r="AM13" s="31"/>
      <c r="AN13" s="31"/>
      <c r="AO13" s="31"/>
      <c r="AP13" s="31"/>
      <c r="AQ13" s="31"/>
      <c r="AR13" s="31"/>
    </row>
    <row r="14" spans="1:45" ht="20.100000000000001" customHeight="1" x14ac:dyDescent="0.2">
      <c r="A14" s="433">
        <v>10</v>
      </c>
      <c r="B14" s="480">
        <v>650040384</v>
      </c>
      <c r="C14" s="85">
        <v>3424</v>
      </c>
      <c r="D14" s="5" t="s">
        <v>339</v>
      </c>
      <c r="E14" s="75">
        <v>3141</v>
      </c>
      <c r="F14" s="60" t="s">
        <v>392</v>
      </c>
      <c r="G14" s="227">
        <v>70</v>
      </c>
      <c r="H14" s="177"/>
      <c r="I14" s="178"/>
      <c r="J14" s="179"/>
      <c r="K14" s="177"/>
      <c r="L14" s="178"/>
      <c r="M14" s="179"/>
      <c r="N14" s="177"/>
      <c r="O14" s="33">
        <v>28</v>
      </c>
      <c r="P14" s="179"/>
      <c r="Q14" s="58">
        <f t="shared" ref="Q14:S15" si="3">H14+K14+N14</f>
        <v>0</v>
      </c>
      <c r="R14" s="20">
        <f t="shared" si="3"/>
        <v>28</v>
      </c>
      <c r="S14" s="144">
        <f t="shared" si="3"/>
        <v>0</v>
      </c>
      <c r="T14" s="90">
        <f>VLOOKUP(H14,SJMS_normativy!$A$3:$B$334,2,0)</f>
        <v>0</v>
      </c>
      <c r="U14" s="17">
        <f>IF(I14=0,0,VLOOKUP(SUM(I14+J14),SJZS_normativy!$A$4:$C$1075,2,0))</f>
        <v>0</v>
      </c>
      <c r="V14" s="91">
        <f>IF(J14=0,0,VLOOKUP(SUM(I14+J14),SJZS_normativy!$A$4:$C$1075,2,0))</f>
        <v>0</v>
      </c>
      <c r="W14" s="90">
        <f>VLOOKUP(K14,SJMS_normativy!$A$3:$B$334,2,0)/0.6</f>
        <v>0</v>
      </c>
      <c r="X14" s="17">
        <f>IF(L14=0,0,VLOOKUP(SUM(L14+M14),SJZS_normativy!$A$4:$C$1075,2,0))/0.6</f>
        <v>0</v>
      </c>
      <c r="Y14" s="91">
        <f>IF(M14=0,0,VLOOKUP(SUM(L14+M14),SJZS_normativy!$A$4:$C$1075,2,0))/0.6</f>
        <v>0</v>
      </c>
      <c r="Z14" s="90">
        <f>VLOOKUP(N14,SJMS_normativy!$A$3:$B$334,2,0)/0.4</f>
        <v>0</v>
      </c>
      <c r="AA14" s="17">
        <f>IF(O14=0,0,VLOOKUP(SUM(O14+P14),SJZS_normativy!$A$4:$C$1075,2,0))/0.4</f>
        <v>89.45969543147207</v>
      </c>
      <c r="AB14" s="91">
        <f>IF(P14=0,0,VLOOKUP(SUM(O14+P14),SJZS_normativy!$A$4:$C$1075,2,0))/0.4</f>
        <v>0</v>
      </c>
      <c r="AC14" s="94">
        <f>SJMS_normativy!$I$5</f>
        <v>58</v>
      </c>
      <c r="AD14" s="44">
        <f>SJZS_normativy!$I$5</f>
        <v>58</v>
      </c>
      <c r="AE14" s="95">
        <f>SJZS_normativy!$I$5</f>
        <v>58</v>
      </c>
      <c r="AF14" s="94">
        <f>SJMS_normativy!$J$5</f>
        <v>38</v>
      </c>
      <c r="AG14" s="44">
        <f>SJZS_normativy!$J$5</f>
        <v>38</v>
      </c>
      <c r="AH14" s="95">
        <f>SJZS_normativy!$J$5</f>
        <v>38</v>
      </c>
      <c r="AI14" s="94">
        <f>SJMS_normativy!$K$5</f>
        <v>38</v>
      </c>
      <c r="AJ14" s="44">
        <f>SJZS_normativy!$K$5</f>
        <v>38</v>
      </c>
      <c r="AK14" s="95">
        <f>SJZS_normativy!$K$5</f>
        <v>38</v>
      </c>
      <c r="AL14" s="31"/>
      <c r="AM14" s="31"/>
      <c r="AN14" s="31"/>
      <c r="AO14" s="31"/>
      <c r="AP14" s="31"/>
      <c r="AQ14" s="31"/>
      <c r="AR14" s="31"/>
    </row>
    <row r="15" spans="1:45" ht="20.100000000000001" customHeight="1" x14ac:dyDescent="0.2">
      <c r="A15" s="433">
        <v>10</v>
      </c>
      <c r="B15" s="480">
        <v>650040384</v>
      </c>
      <c r="C15" s="85">
        <v>3424</v>
      </c>
      <c r="D15" s="5" t="s">
        <v>339</v>
      </c>
      <c r="E15" s="75">
        <v>3141</v>
      </c>
      <c r="F15" s="60" t="s">
        <v>73</v>
      </c>
      <c r="G15" s="227">
        <v>130</v>
      </c>
      <c r="H15" s="13">
        <v>19</v>
      </c>
      <c r="I15" s="178"/>
      <c r="J15" s="179"/>
      <c r="K15" s="177"/>
      <c r="L15" s="11">
        <v>28</v>
      </c>
      <c r="M15" s="179"/>
      <c r="N15" s="177"/>
      <c r="O15" s="178"/>
      <c r="P15" s="179"/>
      <c r="Q15" s="58">
        <f t="shared" si="3"/>
        <v>19</v>
      </c>
      <c r="R15" s="20">
        <f t="shared" si="3"/>
        <v>28</v>
      </c>
      <c r="S15" s="144">
        <f t="shared" si="3"/>
        <v>0</v>
      </c>
      <c r="T15" s="90">
        <f>VLOOKUP(H15,SJMS_normativy!$A$3:$B$334,2,0)</f>
        <v>24.393096</v>
      </c>
      <c r="U15" s="17">
        <f>IF(I15=0,0,VLOOKUP(SUM(I15+J15),SJZS_normativy!$A$4:$C$1075,2,0))</f>
        <v>0</v>
      </c>
      <c r="V15" s="91">
        <f>IF(J15=0,0,VLOOKUP(SUM(I15+J15),SJZS_normativy!$A$4:$C$1075,2,0))</f>
        <v>0</v>
      </c>
      <c r="W15" s="90">
        <f>VLOOKUP(K15,SJMS_normativy!$A$3:$B$334,2,0)/0.6</f>
        <v>0</v>
      </c>
      <c r="X15" s="17">
        <f>IF(L15=0,0,VLOOKUP(SUM(L15+M15),SJZS_normativy!$A$4:$C$1075,2,0))/0.6</f>
        <v>59.639796954314718</v>
      </c>
      <c r="Y15" s="91">
        <f>IF(M15=0,0,VLOOKUP(SUM(L15+M15),SJZS_normativy!$A$4:$C$1075,2,0))/0.6</f>
        <v>0</v>
      </c>
      <c r="Z15" s="90">
        <f>VLOOKUP(N15,SJMS_normativy!$A$3:$B$334,2,0)/0.4</f>
        <v>0</v>
      </c>
      <c r="AA15" s="17">
        <f>IF(O15=0,0,VLOOKUP(SUM(O15+P15),SJZS_normativy!$A$4:$C$1075,2,0))/0.4</f>
        <v>0</v>
      </c>
      <c r="AB15" s="91">
        <f>IF(P15=0,0,VLOOKUP(SUM(O15+P15),SJZS_normativy!$A$4:$C$1075,2,0))/0.4</f>
        <v>0</v>
      </c>
      <c r="AC15" s="94">
        <f>SJMS_normativy!$I$5</f>
        <v>58</v>
      </c>
      <c r="AD15" s="44">
        <f>SJZS_normativy!$I$5</f>
        <v>58</v>
      </c>
      <c r="AE15" s="95">
        <f>SJZS_normativy!$I$5</f>
        <v>58</v>
      </c>
      <c r="AF15" s="94">
        <f>SJMS_normativy!$J$5</f>
        <v>38</v>
      </c>
      <c r="AG15" s="44">
        <f>SJZS_normativy!$J$5</f>
        <v>38</v>
      </c>
      <c r="AH15" s="95">
        <f>SJZS_normativy!$J$5</f>
        <v>38</v>
      </c>
      <c r="AI15" s="94">
        <f>SJMS_normativy!$K$5</f>
        <v>38</v>
      </c>
      <c r="AJ15" s="44">
        <f>SJZS_normativy!$K$5</f>
        <v>38</v>
      </c>
      <c r="AK15" s="95">
        <f>SJZS_normativy!$K$5</f>
        <v>38</v>
      </c>
      <c r="AL15" s="31"/>
      <c r="AM15" s="31"/>
      <c r="AN15" s="31"/>
      <c r="AO15" s="31"/>
      <c r="AP15" s="31"/>
      <c r="AQ15" s="31"/>
      <c r="AR15" s="31"/>
    </row>
    <row r="16" spans="1:45" ht="20.100000000000001" customHeight="1" x14ac:dyDescent="0.2">
      <c r="A16" s="433">
        <v>11</v>
      </c>
      <c r="B16" s="480">
        <v>600078183</v>
      </c>
      <c r="C16" s="85">
        <v>3430</v>
      </c>
      <c r="D16" s="5" t="s">
        <v>74</v>
      </c>
      <c r="E16" s="75">
        <v>3141</v>
      </c>
      <c r="F16" s="60" t="s">
        <v>74</v>
      </c>
      <c r="G16" s="227">
        <v>50</v>
      </c>
      <c r="H16" s="13">
        <v>48</v>
      </c>
      <c r="I16" s="178"/>
      <c r="J16" s="179"/>
      <c r="K16" s="177"/>
      <c r="L16" s="178"/>
      <c r="M16" s="179"/>
      <c r="N16" s="177"/>
      <c r="O16" s="178"/>
      <c r="P16" s="179"/>
      <c r="Q16" s="58">
        <f t="shared" ref="Q16:S17" si="4">H16+K16+N16</f>
        <v>48</v>
      </c>
      <c r="R16" s="20">
        <f t="shared" si="4"/>
        <v>0</v>
      </c>
      <c r="S16" s="144">
        <f t="shared" si="4"/>
        <v>0</v>
      </c>
      <c r="T16" s="90">
        <f>VLOOKUP(H16,SJMS_normativy!$A$3:$B$334,2,0)</f>
        <v>31.078175999999999</v>
      </c>
      <c r="U16" s="17">
        <f>IF(I16=0,0,VLOOKUP(SUM(I16+J16),SJZS_normativy!$A$4:$C$1075,2,0))</f>
        <v>0</v>
      </c>
      <c r="V16" s="91">
        <f>IF(J16=0,0,VLOOKUP(SUM(I16+J16),SJZS_normativy!$A$4:$C$1075,2,0))</f>
        <v>0</v>
      </c>
      <c r="W16" s="90">
        <f>VLOOKUP(K16,SJMS_normativy!$A$3:$B$334,2,0)/0.6</f>
        <v>0</v>
      </c>
      <c r="X16" s="17">
        <f>IF(L16=0,0,VLOOKUP(SUM(L16+M16),SJZS_normativy!$A$4:$C$1075,2,0))/0.6</f>
        <v>0</v>
      </c>
      <c r="Y16" s="91">
        <f>IF(M16=0,0,VLOOKUP(SUM(L16+M16),SJZS_normativy!$A$4:$C$1075,2,0))/0.6</f>
        <v>0</v>
      </c>
      <c r="Z16" s="90">
        <f>VLOOKUP(N16,SJMS_normativy!$A$3:$B$334,2,0)/0.4</f>
        <v>0</v>
      </c>
      <c r="AA16" s="17">
        <f>IF(O16=0,0,VLOOKUP(SUM(O16+P16),SJZS_normativy!$A$4:$C$1075,2,0))/0.4</f>
        <v>0</v>
      </c>
      <c r="AB16" s="91">
        <f>IF(P16=0,0,VLOOKUP(SUM(O16+P16),SJZS_normativy!$A$4:$C$1075,2,0))/0.4</f>
        <v>0</v>
      </c>
      <c r="AC16" s="94">
        <f>SJMS_normativy!$I$5</f>
        <v>58</v>
      </c>
      <c r="AD16" s="44">
        <f>SJZS_normativy!$I$5</f>
        <v>58</v>
      </c>
      <c r="AE16" s="95">
        <f>SJZS_normativy!$I$5</f>
        <v>58</v>
      </c>
      <c r="AF16" s="94">
        <f>SJMS_normativy!$J$5</f>
        <v>38</v>
      </c>
      <c r="AG16" s="44">
        <f>SJZS_normativy!$J$5</f>
        <v>38</v>
      </c>
      <c r="AH16" s="95">
        <f>SJZS_normativy!$J$5</f>
        <v>38</v>
      </c>
      <c r="AI16" s="94">
        <f>SJMS_normativy!$K$5</f>
        <v>38</v>
      </c>
      <c r="AJ16" s="44">
        <f>SJZS_normativy!$K$5</f>
        <v>38</v>
      </c>
      <c r="AK16" s="95">
        <f>SJZS_normativy!$K$5</f>
        <v>38</v>
      </c>
      <c r="AL16" s="31"/>
      <c r="AM16" s="31"/>
      <c r="AN16" s="31"/>
      <c r="AO16" s="31"/>
      <c r="AP16" s="31"/>
      <c r="AQ16" s="31"/>
      <c r="AR16" s="31"/>
    </row>
    <row r="17" spans="1:44" ht="20.100000000000001" customHeight="1" x14ac:dyDescent="0.2">
      <c r="A17" s="433">
        <v>12</v>
      </c>
      <c r="B17" s="480">
        <v>600078370</v>
      </c>
      <c r="C17" s="85">
        <v>3431</v>
      </c>
      <c r="D17" s="5" t="s">
        <v>107</v>
      </c>
      <c r="E17" s="75">
        <v>3141</v>
      </c>
      <c r="F17" s="60" t="s">
        <v>107</v>
      </c>
      <c r="G17" s="227">
        <v>100</v>
      </c>
      <c r="H17" s="177"/>
      <c r="I17" s="11">
        <v>48</v>
      </c>
      <c r="J17" s="179"/>
      <c r="K17" s="177"/>
      <c r="L17" s="178"/>
      <c r="M17" s="179"/>
      <c r="N17" s="177"/>
      <c r="O17" s="178"/>
      <c r="P17" s="179"/>
      <c r="Q17" s="58">
        <f t="shared" si="4"/>
        <v>0</v>
      </c>
      <c r="R17" s="20">
        <f t="shared" si="4"/>
        <v>48</v>
      </c>
      <c r="S17" s="144">
        <f t="shared" si="4"/>
        <v>0</v>
      </c>
      <c r="T17" s="90">
        <f>VLOOKUP(H17,SJMS_normativy!$A$3:$B$334,2,0)</f>
        <v>0</v>
      </c>
      <c r="U17" s="17">
        <f>IF(I17=0,0,VLOOKUP(SUM(I17+J17),SJZS_normativy!$A$4:$C$1075,2,0))</f>
        <v>40.730864214242807</v>
      </c>
      <c r="V17" s="91">
        <f>IF(J17=0,0,VLOOKUP(SUM(I17+J17),SJZS_normativy!$A$4:$C$1075,2,0))</f>
        <v>0</v>
      </c>
      <c r="W17" s="90">
        <f>VLOOKUP(K17,SJMS_normativy!$A$3:$B$334,2,0)/0.6</f>
        <v>0</v>
      </c>
      <c r="X17" s="17">
        <f>IF(L17=0,0,VLOOKUP(SUM(L17+M17),SJZS_normativy!$A$4:$C$1075,2,0))/0.6</f>
        <v>0</v>
      </c>
      <c r="Y17" s="91">
        <f>IF(M17=0,0,VLOOKUP(SUM(L17+M17),SJZS_normativy!$A$4:$C$1075,2,0))/0.6</f>
        <v>0</v>
      </c>
      <c r="Z17" s="90">
        <f>VLOOKUP(N17,SJMS_normativy!$A$3:$B$334,2,0)/0.4</f>
        <v>0</v>
      </c>
      <c r="AA17" s="17">
        <f>IF(O17=0,0,VLOOKUP(SUM(O17+P17),SJZS_normativy!$A$4:$C$1075,2,0))/0.4</f>
        <v>0</v>
      </c>
      <c r="AB17" s="91">
        <f>IF(P17=0,0,VLOOKUP(SUM(O17+P17),SJZS_normativy!$A$4:$C$1075,2,0))/0.4</f>
        <v>0</v>
      </c>
      <c r="AC17" s="94">
        <f>SJMS_normativy!$I$5</f>
        <v>58</v>
      </c>
      <c r="AD17" s="44">
        <f>SJZS_normativy!$I$5</f>
        <v>58</v>
      </c>
      <c r="AE17" s="95">
        <f>SJZS_normativy!$I$5</f>
        <v>58</v>
      </c>
      <c r="AF17" s="94">
        <f>SJMS_normativy!$J$5</f>
        <v>38</v>
      </c>
      <c r="AG17" s="44">
        <f>SJZS_normativy!$J$5</f>
        <v>38</v>
      </c>
      <c r="AH17" s="95">
        <f>SJZS_normativy!$J$5</f>
        <v>38</v>
      </c>
      <c r="AI17" s="94">
        <f>SJMS_normativy!$K$5</f>
        <v>38</v>
      </c>
      <c r="AJ17" s="44">
        <f>SJZS_normativy!$K$5</f>
        <v>38</v>
      </c>
      <c r="AK17" s="95">
        <f>SJZS_normativy!$K$5</f>
        <v>38</v>
      </c>
      <c r="AL17" s="31"/>
      <c r="AM17" s="31"/>
      <c r="AN17" s="31"/>
      <c r="AO17" s="31"/>
      <c r="AP17" s="31"/>
      <c r="AQ17" s="31"/>
      <c r="AR17" s="31"/>
    </row>
    <row r="18" spans="1:44" ht="20.100000000000001" customHeight="1" x14ac:dyDescent="0.2">
      <c r="A18" s="433">
        <v>13</v>
      </c>
      <c r="B18" s="480">
        <v>600078051</v>
      </c>
      <c r="C18" s="85">
        <v>3437</v>
      </c>
      <c r="D18" s="5" t="s">
        <v>69</v>
      </c>
      <c r="E18" s="75">
        <v>3141</v>
      </c>
      <c r="F18" s="60" t="s">
        <v>69</v>
      </c>
      <c r="G18" s="227">
        <v>94</v>
      </c>
      <c r="H18" s="13">
        <v>87</v>
      </c>
      <c r="I18" s="178"/>
      <c r="J18" s="179"/>
      <c r="K18" s="177"/>
      <c r="L18" s="178"/>
      <c r="M18" s="179"/>
      <c r="N18" s="177"/>
      <c r="O18" s="178"/>
      <c r="P18" s="179"/>
      <c r="Q18" s="58">
        <f t="shared" ref="Q18:S19" si="5">H18+K18+N18</f>
        <v>87</v>
      </c>
      <c r="R18" s="20">
        <f t="shared" si="5"/>
        <v>0</v>
      </c>
      <c r="S18" s="144">
        <f t="shared" si="5"/>
        <v>0</v>
      </c>
      <c r="T18" s="90">
        <f>VLOOKUP(H18,SJMS_normativy!$A$3:$B$334,2,0)</f>
        <v>37.633920000000003</v>
      </c>
      <c r="U18" s="17">
        <f>IF(I18=0,0,VLOOKUP(SUM(I18+J18),SJZS_normativy!$A$4:$C$1075,2,0))</f>
        <v>0</v>
      </c>
      <c r="V18" s="91">
        <f>IF(J18=0,0,VLOOKUP(SUM(I18+J18),SJZS_normativy!$A$4:$C$1075,2,0))</f>
        <v>0</v>
      </c>
      <c r="W18" s="90">
        <f>VLOOKUP(K18,SJMS_normativy!$A$3:$B$334,2,0)/0.6</f>
        <v>0</v>
      </c>
      <c r="X18" s="17">
        <f>IF(L18=0,0,VLOOKUP(SUM(L18+M18),SJZS_normativy!$A$4:$C$1075,2,0))/0.6</f>
        <v>0</v>
      </c>
      <c r="Y18" s="91">
        <f>IF(M18=0,0,VLOOKUP(SUM(L18+M18),SJZS_normativy!$A$4:$C$1075,2,0))/0.6</f>
        <v>0</v>
      </c>
      <c r="Z18" s="90">
        <f>VLOOKUP(N18,SJMS_normativy!$A$3:$B$334,2,0)/0.4</f>
        <v>0</v>
      </c>
      <c r="AA18" s="17">
        <f>IF(O18=0,0,VLOOKUP(SUM(O18+P18),SJZS_normativy!$A$4:$C$1075,2,0))/0.4</f>
        <v>0</v>
      </c>
      <c r="AB18" s="91">
        <f>IF(P18=0,0,VLOOKUP(SUM(O18+P18),SJZS_normativy!$A$4:$C$1075,2,0))/0.4</f>
        <v>0</v>
      </c>
      <c r="AC18" s="94">
        <f>SJMS_normativy!$I$5</f>
        <v>58</v>
      </c>
      <c r="AD18" s="44">
        <f>SJZS_normativy!$I$5</f>
        <v>58</v>
      </c>
      <c r="AE18" s="95">
        <f>SJZS_normativy!$I$5</f>
        <v>58</v>
      </c>
      <c r="AF18" s="94">
        <f>SJMS_normativy!$J$5</f>
        <v>38</v>
      </c>
      <c r="AG18" s="44">
        <f>SJZS_normativy!$J$5</f>
        <v>38</v>
      </c>
      <c r="AH18" s="95">
        <f>SJZS_normativy!$J$5</f>
        <v>38</v>
      </c>
      <c r="AI18" s="94">
        <f>SJMS_normativy!$K$5</f>
        <v>38</v>
      </c>
      <c r="AJ18" s="44">
        <f>SJZS_normativy!$K$5</f>
        <v>38</v>
      </c>
      <c r="AK18" s="95">
        <f>SJZS_normativy!$K$5</f>
        <v>38</v>
      </c>
      <c r="AL18" s="31"/>
      <c r="AM18" s="31"/>
      <c r="AN18" s="31"/>
      <c r="AO18" s="31"/>
      <c r="AP18" s="31"/>
      <c r="AQ18" s="31"/>
      <c r="AR18" s="31"/>
    </row>
    <row r="19" spans="1:44" ht="20.100000000000001" customHeight="1" x14ac:dyDescent="0.2">
      <c r="A19" s="433">
        <v>14</v>
      </c>
      <c r="B19" s="480">
        <v>600078485</v>
      </c>
      <c r="C19" s="85">
        <v>3436</v>
      </c>
      <c r="D19" s="5" t="s">
        <v>105</v>
      </c>
      <c r="E19" s="75">
        <v>3141</v>
      </c>
      <c r="F19" s="60" t="s">
        <v>361</v>
      </c>
      <c r="G19" s="227">
        <v>430</v>
      </c>
      <c r="H19" s="13">
        <v>44</v>
      </c>
      <c r="I19" s="11">
        <v>331</v>
      </c>
      <c r="J19" s="179"/>
      <c r="K19" s="177"/>
      <c r="L19" s="178"/>
      <c r="M19" s="179"/>
      <c r="N19" s="177"/>
      <c r="O19" s="178"/>
      <c r="P19" s="179"/>
      <c r="Q19" s="58">
        <f t="shared" si="5"/>
        <v>44</v>
      </c>
      <c r="R19" s="20">
        <f t="shared" si="5"/>
        <v>331</v>
      </c>
      <c r="S19" s="144">
        <f t="shared" si="5"/>
        <v>0</v>
      </c>
      <c r="T19" s="90">
        <f>VLOOKUP(H19,SJMS_normativy!$A$3:$B$334,2,0)</f>
        <v>30.247896000000001</v>
      </c>
      <c r="U19" s="17">
        <f>IF(I19=0,0,VLOOKUP(SUM(I19+J19),SJZS_normativy!$A$4:$C$1075,2,0))</f>
        <v>63.640133936699293</v>
      </c>
      <c r="V19" s="91">
        <f>IF(J19=0,0,VLOOKUP(SUM(I19+J19),SJZS_normativy!$A$4:$C$1075,2,0))</f>
        <v>0</v>
      </c>
      <c r="W19" s="90">
        <f>VLOOKUP(K19,SJMS_normativy!$A$3:$B$334,2,0)/0.6</f>
        <v>0</v>
      </c>
      <c r="X19" s="17">
        <f>IF(L19=0,0,VLOOKUP(SUM(L19+M19),SJZS_normativy!$A$4:$C$1075,2,0))/0.6</f>
        <v>0</v>
      </c>
      <c r="Y19" s="91">
        <f>IF(M19=0,0,VLOOKUP(SUM(L19+M19),SJZS_normativy!$A$4:$C$1075,2,0))/0.6</f>
        <v>0</v>
      </c>
      <c r="Z19" s="90">
        <f>VLOOKUP(N19,SJMS_normativy!$A$3:$B$334,2,0)/0.4</f>
        <v>0</v>
      </c>
      <c r="AA19" s="17">
        <f>IF(O19=0,0,VLOOKUP(SUM(O19+P19),SJZS_normativy!$A$4:$C$1075,2,0))/0.4</f>
        <v>0</v>
      </c>
      <c r="AB19" s="91">
        <f>IF(P19=0,0,VLOOKUP(SUM(O19+P19),SJZS_normativy!$A$4:$C$1075,2,0))/0.4</f>
        <v>0</v>
      </c>
      <c r="AC19" s="94">
        <f>SJMS_normativy!$I$5</f>
        <v>58</v>
      </c>
      <c r="AD19" s="44">
        <f>SJZS_normativy!$I$5</f>
        <v>58</v>
      </c>
      <c r="AE19" s="95">
        <f>SJZS_normativy!$I$5</f>
        <v>58</v>
      </c>
      <c r="AF19" s="94">
        <f>SJMS_normativy!$J$5</f>
        <v>38</v>
      </c>
      <c r="AG19" s="44">
        <f>SJZS_normativy!$J$5</f>
        <v>38</v>
      </c>
      <c r="AH19" s="95">
        <f>SJZS_normativy!$J$5</f>
        <v>38</v>
      </c>
      <c r="AI19" s="94">
        <f>SJMS_normativy!$K$5</f>
        <v>38</v>
      </c>
      <c r="AJ19" s="44">
        <f>SJZS_normativy!$K$5</f>
        <v>38</v>
      </c>
      <c r="AK19" s="95">
        <f>SJZS_normativy!$K$5</f>
        <v>38</v>
      </c>
      <c r="AL19" s="31"/>
      <c r="AM19" s="31"/>
      <c r="AN19" s="31"/>
      <c r="AO19" s="31"/>
      <c r="AP19" s="31"/>
      <c r="AQ19" s="31"/>
      <c r="AR19" s="31"/>
    </row>
    <row r="20" spans="1:44" ht="20.100000000000001" customHeight="1" x14ac:dyDescent="0.2">
      <c r="A20" s="433">
        <v>15</v>
      </c>
      <c r="B20" s="480">
        <v>600078205</v>
      </c>
      <c r="C20" s="85">
        <v>3442</v>
      </c>
      <c r="D20" s="5" t="s">
        <v>71</v>
      </c>
      <c r="E20" s="75">
        <v>3141</v>
      </c>
      <c r="F20" s="60" t="s">
        <v>71</v>
      </c>
      <c r="G20" s="227">
        <v>140</v>
      </c>
      <c r="H20" s="13">
        <v>88</v>
      </c>
      <c r="I20" s="178"/>
      <c r="J20" s="179"/>
      <c r="K20" s="177"/>
      <c r="L20" s="178"/>
      <c r="M20" s="179"/>
      <c r="N20" s="177"/>
      <c r="O20" s="178"/>
      <c r="P20" s="179"/>
      <c r="Q20" s="58">
        <f t="shared" ref="Q20:S21" si="6">H20+K20+N20</f>
        <v>88</v>
      </c>
      <c r="R20" s="20">
        <f t="shared" si="6"/>
        <v>0</v>
      </c>
      <c r="S20" s="144">
        <f t="shared" si="6"/>
        <v>0</v>
      </c>
      <c r="T20" s="90">
        <f>VLOOKUP(H20,SJMS_normativy!$A$3:$B$334,2,0)</f>
        <v>37.765295999999999</v>
      </c>
      <c r="U20" s="17">
        <f>IF(I20=0,0,VLOOKUP(SUM(I20+J20),SJZS_normativy!$A$4:$C$1075,2,0))</f>
        <v>0</v>
      </c>
      <c r="V20" s="91">
        <f>IF(J20=0,0,VLOOKUP(SUM(I20+J20),SJZS_normativy!$A$4:$C$1075,2,0))</f>
        <v>0</v>
      </c>
      <c r="W20" s="90">
        <f>VLOOKUP(K20,SJMS_normativy!$A$3:$B$334,2,0)/0.6</f>
        <v>0</v>
      </c>
      <c r="X20" s="17">
        <f>IF(L20=0,0,VLOOKUP(SUM(L20+M20),SJZS_normativy!$A$4:$C$1075,2,0))/0.6</f>
        <v>0</v>
      </c>
      <c r="Y20" s="91">
        <f>IF(M20=0,0,VLOOKUP(SUM(L20+M20),SJZS_normativy!$A$4:$C$1075,2,0))/0.6</f>
        <v>0</v>
      </c>
      <c r="Z20" s="90">
        <f>VLOOKUP(N20,SJMS_normativy!$A$3:$B$334,2,0)/0.4</f>
        <v>0</v>
      </c>
      <c r="AA20" s="17">
        <f>IF(O20=0,0,VLOOKUP(SUM(O20+P20),SJZS_normativy!$A$4:$C$1075,2,0))/0.4</f>
        <v>0</v>
      </c>
      <c r="AB20" s="91">
        <f>IF(P20=0,0,VLOOKUP(SUM(O20+P20),SJZS_normativy!$A$4:$C$1075,2,0))/0.4</f>
        <v>0</v>
      </c>
      <c r="AC20" s="94">
        <f>SJMS_normativy!$I$5</f>
        <v>58</v>
      </c>
      <c r="AD20" s="44">
        <f>SJZS_normativy!$I$5</f>
        <v>58</v>
      </c>
      <c r="AE20" s="95">
        <f>SJZS_normativy!$I$5</f>
        <v>58</v>
      </c>
      <c r="AF20" s="94">
        <f>SJMS_normativy!$J$5</f>
        <v>38</v>
      </c>
      <c r="AG20" s="44">
        <f>SJZS_normativy!$J$5</f>
        <v>38</v>
      </c>
      <c r="AH20" s="95">
        <f>SJZS_normativy!$J$5</f>
        <v>38</v>
      </c>
      <c r="AI20" s="94">
        <f>SJMS_normativy!$K$5</f>
        <v>38</v>
      </c>
      <c r="AJ20" s="44">
        <f>SJZS_normativy!$K$5</f>
        <v>38</v>
      </c>
      <c r="AK20" s="95">
        <f>SJZS_normativy!$K$5</f>
        <v>38</v>
      </c>
      <c r="AL20" s="31"/>
      <c r="AM20" s="31"/>
      <c r="AN20" s="31"/>
      <c r="AO20" s="31"/>
      <c r="AP20" s="31"/>
      <c r="AQ20" s="31"/>
      <c r="AR20" s="31"/>
    </row>
    <row r="21" spans="1:44" ht="20.100000000000001" customHeight="1" x14ac:dyDescent="0.2">
      <c r="A21" s="433">
        <v>16</v>
      </c>
      <c r="B21" s="480">
        <v>600078264</v>
      </c>
      <c r="C21" s="430">
        <v>3452</v>
      </c>
      <c r="D21" s="409" t="s">
        <v>340</v>
      </c>
      <c r="E21" s="75">
        <v>3141</v>
      </c>
      <c r="F21" s="60" t="s">
        <v>340</v>
      </c>
      <c r="G21" s="593">
        <v>405</v>
      </c>
      <c r="H21" s="13">
        <v>21</v>
      </c>
      <c r="I21" s="11">
        <v>17</v>
      </c>
      <c r="J21" s="179"/>
      <c r="K21" s="177"/>
      <c r="L21" s="178"/>
      <c r="M21" s="179"/>
      <c r="N21" s="177"/>
      <c r="O21" s="178"/>
      <c r="P21" s="179"/>
      <c r="Q21" s="58">
        <f t="shared" si="6"/>
        <v>21</v>
      </c>
      <c r="R21" s="20">
        <f t="shared" si="6"/>
        <v>17</v>
      </c>
      <c r="S21" s="144">
        <f t="shared" si="6"/>
        <v>0</v>
      </c>
      <c r="T21" s="90">
        <f>VLOOKUP(H21,SJMS_normativy!$A$3:$B$334,2,0)</f>
        <v>24.903708000000002</v>
      </c>
      <c r="U21" s="17">
        <f>IF(I21=0,0,VLOOKUP(SUM(I21+J21),SJZS_normativy!$A$4:$C$1075,2,0))</f>
        <v>35.783878172588828</v>
      </c>
      <c r="V21" s="91">
        <f>IF(J21=0,0,VLOOKUP(SUM(I21+J21),SJZS_normativy!$A$4:$C$1075,2,0))</f>
        <v>0</v>
      </c>
      <c r="W21" s="90">
        <f>VLOOKUP(K21,SJMS_normativy!$A$3:$B$334,2,0)/0.6</f>
        <v>0</v>
      </c>
      <c r="X21" s="17">
        <f>IF(L21=0,0,VLOOKUP(SUM(L21+M21),SJZS_normativy!$A$4:$C$1075,2,0))/0.6</f>
        <v>0</v>
      </c>
      <c r="Y21" s="91">
        <f>IF(M21=0,0,VLOOKUP(SUM(L21+M21),SJZS_normativy!$A$4:$C$1075,2,0))/0.6</f>
        <v>0</v>
      </c>
      <c r="Z21" s="90">
        <f>VLOOKUP(N21,SJMS_normativy!$A$3:$B$334,2,0)/0.4</f>
        <v>0</v>
      </c>
      <c r="AA21" s="17">
        <f>IF(O21=0,0,VLOOKUP(SUM(O21+P21),SJZS_normativy!$A$4:$C$1075,2,0))/0.4</f>
        <v>0</v>
      </c>
      <c r="AB21" s="91">
        <f>IF(P21=0,0,VLOOKUP(SUM(O21+P21),SJZS_normativy!$A$4:$C$1075,2,0))/0.4</f>
        <v>0</v>
      </c>
      <c r="AC21" s="94">
        <f>SJMS_normativy!$I$5</f>
        <v>58</v>
      </c>
      <c r="AD21" s="44">
        <f>SJZS_normativy!$I$5</f>
        <v>58</v>
      </c>
      <c r="AE21" s="95">
        <f>SJZS_normativy!$I$5</f>
        <v>58</v>
      </c>
      <c r="AF21" s="94">
        <f>SJMS_normativy!$J$5</f>
        <v>38</v>
      </c>
      <c r="AG21" s="44">
        <f>SJZS_normativy!$J$5</f>
        <v>38</v>
      </c>
      <c r="AH21" s="95">
        <f>SJZS_normativy!$J$5</f>
        <v>38</v>
      </c>
      <c r="AI21" s="94">
        <f>SJMS_normativy!$K$5</f>
        <v>38</v>
      </c>
      <c r="AJ21" s="44">
        <f>SJZS_normativy!$K$5</f>
        <v>38</v>
      </c>
      <c r="AK21" s="95">
        <f>SJZS_normativy!$K$5</f>
        <v>38</v>
      </c>
      <c r="AL21" s="31"/>
      <c r="AM21" s="31"/>
      <c r="AN21" s="31"/>
      <c r="AO21" s="31"/>
      <c r="AP21" s="31"/>
      <c r="AQ21" s="31"/>
      <c r="AR21" s="31"/>
    </row>
    <row r="22" spans="1:44" ht="20.100000000000001" customHeight="1" x14ac:dyDescent="0.2">
      <c r="A22" s="433">
        <v>16</v>
      </c>
      <c r="B22" s="480">
        <v>600078264</v>
      </c>
      <c r="C22" s="430">
        <v>3452</v>
      </c>
      <c r="D22" s="409" t="s">
        <v>340</v>
      </c>
      <c r="E22" s="75">
        <v>3141</v>
      </c>
      <c r="F22" s="60" t="s">
        <v>596</v>
      </c>
      <c r="G22" s="401">
        <v>405</v>
      </c>
      <c r="H22" s="177"/>
      <c r="I22" s="11">
        <v>219</v>
      </c>
      <c r="J22" s="179"/>
      <c r="K22" s="177"/>
      <c r="L22" s="178"/>
      <c r="M22" s="179"/>
      <c r="N22" s="177"/>
      <c r="O22" s="178"/>
      <c r="P22" s="179"/>
      <c r="Q22" s="58">
        <f t="shared" ref="Q22" si="7">H22+K22+N22</f>
        <v>0</v>
      </c>
      <c r="R22" s="20">
        <f t="shared" ref="R22" si="8">I22+L22+O22</f>
        <v>219</v>
      </c>
      <c r="S22" s="144">
        <f t="shared" ref="S22" si="9">J22+M22+P22</f>
        <v>0</v>
      </c>
      <c r="T22" s="90">
        <f>VLOOKUP(H22,SJMS_normativy!$A$3:$B$334,2,0)</f>
        <v>0</v>
      </c>
      <c r="U22" s="17">
        <f>IF(I22=0,0,VLOOKUP(SUM(I22+J22),SJZS_normativy!$A$4:$C$1075,2,0))</f>
        <v>58.477102638935442</v>
      </c>
      <c r="V22" s="91">
        <f>IF(J22=0,0,VLOOKUP(SUM(I22+J22),SJZS_normativy!$A$4:$C$1075,2,0))</f>
        <v>0</v>
      </c>
      <c r="W22" s="90">
        <f>VLOOKUP(K22,SJMS_normativy!$A$3:$B$334,2,0)/0.6</f>
        <v>0</v>
      </c>
      <c r="X22" s="17">
        <f>IF(L22=0,0,VLOOKUP(SUM(L22+M22),SJZS_normativy!$A$4:$C$1075,2,0))/0.6</f>
        <v>0</v>
      </c>
      <c r="Y22" s="91">
        <f>IF(M22=0,0,VLOOKUP(SUM(L22+M22),SJZS_normativy!$A$4:$C$1075,2,0))/0.6</f>
        <v>0</v>
      </c>
      <c r="Z22" s="90">
        <f>VLOOKUP(N22,SJMS_normativy!$A$3:$B$334,2,0)/0.4</f>
        <v>0</v>
      </c>
      <c r="AA22" s="17">
        <f>IF(O22=0,0,VLOOKUP(SUM(O22+P22),SJZS_normativy!$A$4:$C$1075,2,0))/0.4</f>
        <v>0</v>
      </c>
      <c r="AB22" s="91">
        <f>IF(P22=0,0,VLOOKUP(SUM(O22+P22),SJZS_normativy!$A$4:$C$1075,2,0))/0.4</f>
        <v>0</v>
      </c>
      <c r="AC22" s="94">
        <f>SJMS_normativy!$I$5</f>
        <v>58</v>
      </c>
      <c r="AD22" s="44">
        <f>SJZS_normativy!$I$5</f>
        <v>58</v>
      </c>
      <c r="AE22" s="95">
        <f>SJZS_normativy!$I$5</f>
        <v>58</v>
      </c>
      <c r="AF22" s="94">
        <f>SJMS_normativy!$J$5</f>
        <v>38</v>
      </c>
      <c r="AG22" s="44">
        <f>SJZS_normativy!$J$5</f>
        <v>38</v>
      </c>
      <c r="AH22" s="95">
        <f>SJZS_normativy!$J$5</f>
        <v>38</v>
      </c>
      <c r="AI22" s="94">
        <f>SJMS_normativy!$K$5</f>
        <v>38</v>
      </c>
      <c r="AJ22" s="44">
        <f>SJZS_normativy!$K$5</f>
        <v>38</v>
      </c>
      <c r="AK22" s="95">
        <f>SJZS_normativy!$K$5</f>
        <v>38</v>
      </c>
      <c r="AL22" s="31"/>
      <c r="AM22" s="31"/>
      <c r="AN22" s="31"/>
      <c r="AO22" s="31"/>
      <c r="AP22" s="31"/>
      <c r="AQ22" s="31"/>
      <c r="AR22" s="31"/>
    </row>
    <row r="23" spans="1:44" ht="20.100000000000001" customHeight="1" thickBot="1" x14ac:dyDescent="0.25">
      <c r="A23" s="484">
        <v>17</v>
      </c>
      <c r="B23" s="481">
        <v>600078604</v>
      </c>
      <c r="C23" s="431">
        <v>3445</v>
      </c>
      <c r="D23" s="410" t="s">
        <v>341</v>
      </c>
      <c r="E23" s="233">
        <v>3141</v>
      </c>
      <c r="F23" s="629" t="s">
        <v>341</v>
      </c>
      <c r="G23" s="227">
        <v>60</v>
      </c>
      <c r="H23" s="21">
        <v>27</v>
      </c>
      <c r="I23" s="18">
        <v>17</v>
      </c>
      <c r="J23" s="182"/>
      <c r="K23" s="180"/>
      <c r="L23" s="181"/>
      <c r="M23" s="182"/>
      <c r="N23" s="180"/>
      <c r="O23" s="181"/>
      <c r="P23" s="182"/>
      <c r="Q23" s="58">
        <f>H23+K23+N23</f>
        <v>27</v>
      </c>
      <c r="R23" s="20">
        <f>I23+L23+O23</f>
        <v>17</v>
      </c>
      <c r="S23" s="144">
        <f>J23+M23+P23</f>
        <v>0</v>
      </c>
      <c r="T23" s="90">
        <f>VLOOKUP(H23,SJMS_normativy!$A$3:$B$334,2,0)</f>
        <v>26.391480000000001</v>
      </c>
      <c r="U23" s="17">
        <f>IF(I23=0,0,VLOOKUP(SUM(I23+J23),SJZS_normativy!$A$4:$C$1075,2,0))</f>
        <v>35.783878172588828</v>
      </c>
      <c r="V23" s="91">
        <f>IF(J23=0,0,VLOOKUP(SUM(I23+J23),SJZS_normativy!$A$4:$C$1075,2,0))</f>
        <v>0</v>
      </c>
      <c r="W23" s="90">
        <f>VLOOKUP(K23,SJMS_normativy!$A$3:$B$334,2,0)/0.6</f>
        <v>0</v>
      </c>
      <c r="X23" s="17">
        <f>IF(L23=0,0,VLOOKUP(SUM(L23+M23),SJZS_normativy!$A$4:$C$1075,2,0))/0.6</f>
        <v>0</v>
      </c>
      <c r="Y23" s="91">
        <f>IF(M23=0,0,VLOOKUP(SUM(L23+M23),SJZS_normativy!$A$4:$C$1075,2,0))/0.6</f>
        <v>0</v>
      </c>
      <c r="Z23" s="90">
        <f>VLOOKUP(N23,SJMS_normativy!$A$3:$B$334,2,0)/0.4</f>
        <v>0</v>
      </c>
      <c r="AA23" s="17">
        <f>IF(O23=0,0,VLOOKUP(SUM(O23+P23),SJZS_normativy!$A$4:$C$1075,2,0))/0.4</f>
        <v>0</v>
      </c>
      <c r="AB23" s="91">
        <f>IF(P23=0,0,VLOOKUP(SUM(O23+P23),SJZS_normativy!$A$4:$C$1075,2,0))/0.4</f>
        <v>0</v>
      </c>
      <c r="AC23" s="94">
        <f>SJMS_normativy!$I$5</f>
        <v>58</v>
      </c>
      <c r="AD23" s="44">
        <f>SJZS_normativy!$I$5</f>
        <v>58</v>
      </c>
      <c r="AE23" s="95">
        <f>SJZS_normativy!$I$5</f>
        <v>58</v>
      </c>
      <c r="AF23" s="94">
        <f>SJMS_normativy!$J$5</f>
        <v>38</v>
      </c>
      <c r="AG23" s="44">
        <f>SJZS_normativy!$J$5</f>
        <v>38</v>
      </c>
      <c r="AH23" s="95">
        <f>SJZS_normativy!$J$5</f>
        <v>38</v>
      </c>
      <c r="AI23" s="94">
        <f>SJMS_normativy!$K$5</f>
        <v>38</v>
      </c>
      <c r="AJ23" s="44">
        <f>SJZS_normativy!$K$5</f>
        <v>38</v>
      </c>
      <c r="AK23" s="95">
        <f>SJZS_normativy!$K$5</f>
        <v>38</v>
      </c>
      <c r="AL23" s="31"/>
      <c r="AM23" s="31"/>
      <c r="AN23" s="31"/>
      <c r="AO23" s="31"/>
      <c r="AP23" s="31"/>
      <c r="AQ23" s="31"/>
      <c r="AR23" s="31"/>
    </row>
    <row r="24" spans="1:44" ht="20.100000000000001" customHeight="1" thickBot="1" x14ac:dyDescent="0.25">
      <c r="A24" s="486"/>
      <c r="B24" s="486"/>
      <c r="C24" s="432"/>
      <c r="D24" s="216" t="s">
        <v>43</v>
      </c>
      <c r="E24" s="235"/>
      <c r="F24" s="236"/>
      <c r="G24" s="168"/>
      <c r="H24" s="150">
        <f t="shared" ref="H24:S24" si="10">SUM(H6:H23)</f>
        <v>517</v>
      </c>
      <c r="I24" s="149">
        <f t="shared" si="10"/>
        <v>972</v>
      </c>
      <c r="J24" s="151">
        <f t="shared" si="10"/>
        <v>0</v>
      </c>
      <c r="K24" s="150">
        <f t="shared" si="10"/>
        <v>104</v>
      </c>
      <c r="L24" s="149">
        <f t="shared" si="10"/>
        <v>28</v>
      </c>
      <c r="M24" s="151">
        <f t="shared" si="10"/>
        <v>0</v>
      </c>
      <c r="N24" s="150">
        <f t="shared" si="10"/>
        <v>104</v>
      </c>
      <c r="O24" s="149">
        <f t="shared" si="10"/>
        <v>28</v>
      </c>
      <c r="P24" s="151">
        <f t="shared" si="10"/>
        <v>0</v>
      </c>
      <c r="Q24" s="150">
        <f t="shared" si="10"/>
        <v>725</v>
      </c>
      <c r="R24" s="149">
        <f t="shared" si="10"/>
        <v>1028</v>
      </c>
      <c r="S24" s="151">
        <f t="shared" si="10"/>
        <v>0</v>
      </c>
      <c r="T24" s="138" t="s">
        <v>312</v>
      </c>
      <c r="U24" s="139" t="s">
        <v>312</v>
      </c>
      <c r="V24" s="140" t="s">
        <v>312</v>
      </c>
      <c r="W24" s="138" t="s">
        <v>312</v>
      </c>
      <c r="X24" s="139" t="s">
        <v>312</v>
      </c>
      <c r="Y24" s="140" t="s">
        <v>312</v>
      </c>
      <c r="Z24" s="138" t="s">
        <v>312</v>
      </c>
      <c r="AA24" s="139" t="s">
        <v>312</v>
      </c>
      <c r="AB24" s="140" t="s">
        <v>312</v>
      </c>
      <c r="AC24" s="138" t="s">
        <v>312</v>
      </c>
      <c r="AD24" s="139" t="s">
        <v>312</v>
      </c>
      <c r="AE24" s="140" t="s">
        <v>312</v>
      </c>
      <c r="AF24" s="141" t="s">
        <v>312</v>
      </c>
      <c r="AG24" s="142" t="s">
        <v>312</v>
      </c>
      <c r="AH24" s="143" t="s">
        <v>312</v>
      </c>
      <c r="AI24" s="141" t="s">
        <v>312</v>
      </c>
      <c r="AJ24" s="142" t="s">
        <v>312</v>
      </c>
      <c r="AK24" s="143" t="s">
        <v>312</v>
      </c>
      <c r="AL24" s="31"/>
      <c r="AM24" s="31"/>
      <c r="AN24" s="31"/>
      <c r="AO24" s="31"/>
      <c r="AP24" s="31"/>
      <c r="AQ24" s="31"/>
      <c r="AR24" s="31"/>
    </row>
    <row r="25" spans="1:44" ht="20.100000000000001" customHeight="1" x14ac:dyDescent="0.2">
      <c r="G25" s="14"/>
      <c r="Q25" s="30">
        <f>H24+K24+N24</f>
        <v>725</v>
      </c>
      <c r="R25" s="30">
        <f>I24+L24+O24</f>
        <v>1028</v>
      </c>
      <c r="S25" s="30">
        <f>J24+M24+P24</f>
        <v>0</v>
      </c>
    </row>
    <row r="26" spans="1:44" ht="20.100000000000001" customHeight="1" x14ac:dyDescent="0.2">
      <c r="F26" s="7"/>
      <c r="G26" s="14"/>
    </row>
    <row r="27" spans="1:44" ht="20.100000000000001" customHeight="1" x14ac:dyDescent="0.2">
      <c r="G27" s="14"/>
    </row>
    <row r="28" spans="1:44" ht="20.100000000000001" customHeight="1" x14ac:dyDescent="0.2">
      <c r="G28" s="14"/>
    </row>
    <row r="29" spans="1:44" ht="20.100000000000001" customHeight="1" x14ac:dyDescent="0.2">
      <c r="D29" s="8"/>
      <c r="G29" s="14"/>
    </row>
    <row r="30" spans="1:44" ht="20.100000000000001" customHeight="1" x14ac:dyDescent="0.2"/>
    <row r="31" spans="1:44" ht="20.100000000000001" customHeight="1" x14ac:dyDescent="0.2"/>
    <row r="32" spans="1:44" ht="20.100000000000001" customHeight="1" x14ac:dyDescent="0.2">
      <c r="D32" s="6"/>
      <c r="E32" s="12"/>
    </row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</sheetData>
  <mergeCells count="13">
    <mergeCell ref="AO4:AR4"/>
    <mergeCell ref="H4:J4"/>
    <mergeCell ref="T4:V4"/>
    <mergeCell ref="K4:M4"/>
    <mergeCell ref="N4:P4"/>
    <mergeCell ref="AF4:AH4"/>
    <mergeCell ref="H3:S3"/>
    <mergeCell ref="AI4:AK4"/>
    <mergeCell ref="AL4:AN4"/>
    <mergeCell ref="W4:Y4"/>
    <mergeCell ref="Z4:AB4"/>
    <mergeCell ref="AC4:AE4"/>
    <mergeCell ref="Q4:S4"/>
  </mergeCells>
  <phoneticPr fontId="0" type="noConversion"/>
  <pageMargins left="0.78740157499999996" right="0.78740157499999996" top="0.984251969" bottom="0.984251969" header="0.4921259845" footer="0.4921259845"/>
  <pageSetup paperSize="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16"/>
  <sheetViews>
    <sheetView workbookViewId="0">
      <pane xSplit="4" ySplit="5" topLeftCell="E11" activePane="bottomRight" state="frozen"/>
      <selection pane="topRight"/>
      <selection pane="bottomLeft"/>
      <selection pane="bottomRight" activeCell="D14" sqref="D14"/>
    </sheetView>
  </sheetViews>
  <sheetFormatPr defaultColWidth="11.28515625" defaultRowHeight="18" customHeight="1" x14ac:dyDescent="0.2"/>
  <cols>
    <col min="1" max="1" width="5.7109375" style="1" customWidth="1"/>
    <col min="2" max="2" width="33.140625" style="1" customWidth="1"/>
    <col min="3" max="3" width="4.42578125" style="1" bestFit="1" customWidth="1"/>
    <col min="4" max="4" width="33.140625" style="1" customWidth="1"/>
    <col min="5" max="5" width="8.7109375" style="1" customWidth="1"/>
    <col min="6" max="11" width="8.7109375" style="30" customWidth="1"/>
    <col min="12" max="14" width="8.7109375" style="1" customWidth="1"/>
    <col min="15" max="17" width="9.28515625" style="1" customWidth="1"/>
    <col min="18" max="18" width="11.28515625" style="1" customWidth="1"/>
    <col min="19" max="19" width="4.140625" style="1" customWidth="1"/>
    <col min="20" max="16384" width="11.28515625" style="1"/>
  </cols>
  <sheetData>
    <row r="1" spans="1:19" ht="24.95" customHeight="1" x14ac:dyDescent="0.3">
      <c r="A1" s="22" t="s">
        <v>615</v>
      </c>
      <c r="B1" s="22"/>
      <c r="C1" s="22"/>
    </row>
    <row r="2" spans="1:19" ht="24.95" customHeight="1" x14ac:dyDescent="0.3">
      <c r="A2" s="71" t="s">
        <v>284</v>
      </c>
      <c r="B2" s="71"/>
      <c r="C2" s="24"/>
    </row>
    <row r="3" spans="1:19" ht="27" customHeight="1" thickBot="1" x14ac:dyDescent="0.25">
      <c r="B3" s="25"/>
      <c r="C3" s="26"/>
    </row>
    <row r="4" spans="1:19" ht="27" customHeight="1" thickBot="1" x14ac:dyDescent="0.3">
      <c r="A4" s="23" t="s">
        <v>240</v>
      </c>
      <c r="C4" s="26"/>
      <c r="D4" s="200" t="s">
        <v>377</v>
      </c>
      <c r="E4" s="67"/>
      <c r="F4" s="765" t="s">
        <v>293</v>
      </c>
      <c r="G4" s="764"/>
      <c r="H4" s="766"/>
      <c r="I4" s="765" t="s">
        <v>294</v>
      </c>
      <c r="J4" s="764"/>
      <c r="K4" s="766"/>
      <c r="L4" s="765" t="s">
        <v>295</v>
      </c>
      <c r="M4" s="764"/>
      <c r="N4" s="766"/>
      <c r="O4" s="765" t="s">
        <v>271</v>
      </c>
      <c r="P4" s="764"/>
      <c r="Q4" s="764"/>
      <c r="R4" s="766"/>
      <c r="S4" s="30"/>
    </row>
    <row r="5" spans="1:19" ht="49.5" customHeight="1" thickBot="1" x14ac:dyDescent="0.25">
      <c r="A5" s="102" t="s">
        <v>313</v>
      </c>
      <c r="B5" s="447" t="s">
        <v>594</v>
      </c>
      <c r="C5" s="4" t="s">
        <v>0</v>
      </c>
      <c r="D5" s="262" t="s">
        <v>1</v>
      </c>
      <c r="E5" s="82" t="s">
        <v>286</v>
      </c>
      <c r="F5" s="107" t="s">
        <v>296</v>
      </c>
      <c r="G5" s="78" t="s">
        <v>297</v>
      </c>
      <c r="H5" s="108" t="s">
        <v>298</v>
      </c>
      <c r="I5" s="107" t="s">
        <v>299</v>
      </c>
      <c r="J5" s="78" t="s">
        <v>300</v>
      </c>
      <c r="K5" s="108" t="s">
        <v>301</v>
      </c>
      <c r="L5" s="107" t="s">
        <v>302</v>
      </c>
      <c r="M5" s="78" t="s">
        <v>303</v>
      </c>
      <c r="N5" s="108" t="s">
        <v>304</v>
      </c>
      <c r="O5" s="107" t="s">
        <v>263</v>
      </c>
      <c r="P5" s="78" t="s">
        <v>270</v>
      </c>
      <c r="Q5" s="108" t="s">
        <v>269</v>
      </c>
      <c r="R5" s="155" t="s">
        <v>262</v>
      </c>
    </row>
    <row r="6" spans="1:19" ht="20.100000000000001" customHeight="1" x14ac:dyDescent="0.2">
      <c r="A6" s="10">
        <f>TA_stat!C6</f>
        <v>3440</v>
      </c>
      <c r="B6" s="269" t="str">
        <f>TA_stat!D6</f>
        <v>MŠ Tanvald, U Školky 579</v>
      </c>
      <c r="C6" s="11">
        <f>TA_stat!E6</f>
        <v>3141</v>
      </c>
      <c r="D6" s="169" t="str">
        <f>TA_stat!F6</f>
        <v>MŠ Tanvald, U Školky 579</v>
      </c>
      <c r="E6" s="154">
        <f>SJMS_normativy!$F$5</f>
        <v>26460</v>
      </c>
      <c r="F6" s="105">
        <f>IF(TA_stat!H6=0,0,(12*1.358*(1/TA_stat!T6*TA_rozp!$E6)+TA_stat!AC6))</f>
        <v>12279.235133583474</v>
      </c>
      <c r="G6" s="29">
        <f>IF(TA_stat!I6=0,0,(12*1.358*(1/TA_stat!U6*TA_rozp!$E6)+TA_stat!AD6))</f>
        <v>0</v>
      </c>
      <c r="H6" s="106">
        <f>IF(TA_stat!J6=0,0,(12*1.358*(1/TA_stat!V6*TA_rozp!$E6)+TA_stat!AE6))</f>
        <v>0</v>
      </c>
      <c r="I6" s="105">
        <f>IF(TA_stat!K6=0,0,(12*1.358*(1/TA_stat!W6*TA_rozp!$E6)+TA_stat!AF6))</f>
        <v>10025.889232479762</v>
      </c>
      <c r="J6" s="29">
        <f>IF(TA_stat!L6=0,0,(12*1.358*(1/TA_stat!X6*TA_rozp!$E6)+TA_stat!AG6))</f>
        <v>0</v>
      </c>
      <c r="K6" s="106">
        <f>IF(TA_stat!M6=0,0,(12*1.358*(1/TA_stat!Y6*TA_rozp!$E6)+TA_stat!AH6))</f>
        <v>0</v>
      </c>
      <c r="L6" s="105">
        <f>IF(TA_stat!N6=0,0,(12*1.358*(1/TA_stat!Z6*TA_rozp!$E6)+TA_stat!AI6))</f>
        <v>0</v>
      </c>
      <c r="M6" s="29">
        <f>IF(TA_stat!O6=0,0,(12*1.358*(1/TA_stat!AA6*TA_rozp!$E6)+TA_stat!AJ6))</f>
        <v>0</v>
      </c>
      <c r="N6" s="106">
        <f>IF(TA_stat!P6=0,0,(12*1.358*(1/TA_stat!AB6*TA_rozp!$E6)+TA_stat!AK6))</f>
        <v>0</v>
      </c>
      <c r="O6" s="105">
        <f>F6*TA_stat!H6+I6*TA_stat!K6+L6*TA_stat!N6</f>
        <v>1122472.9252964207</v>
      </c>
      <c r="P6" s="29">
        <f>G6*TA_stat!I6+J6*TA_stat!L6+M6*TA_stat!O6</f>
        <v>0</v>
      </c>
      <c r="Q6" s="106">
        <f>H6*TA_stat!J6+K6*TA_stat!M6+N6*TA_stat!P6</f>
        <v>0</v>
      </c>
      <c r="R6" s="173">
        <f>SUM(O6:Q6)</f>
        <v>1122472.9252964207</v>
      </c>
    </row>
    <row r="7" spans="1:19" ht="20.100000000000001" customHeight="1" x14ac:dyDescent="0.2">
      <c r="A7" s="10">
        <f>TA_stat!C7</f>
        <v>3440</v>
      </c>
      <c r="B7" s="269" t="str">
        <f>TA_stat!D7</f>
        <v>MŠ Tanvald, U Školky 579</v>
      </c>
      <c r="C7" s="11">
        <f>TA_stat!E7</f>
        <v>3141</v>
      </c>
      <c r="D7" s="188" t="str">
        <f>TA_stat!F7</f>
        <v>MŠ Tanvald, Radniční 540</v>
      </c>
      <c r="E7" s="154">
        <f>SJMS_normativy!$F$5</f>
        <v>26460</v>
      </c>
      <c r="F7" s="105">
        <f>IF(TA_stat!H7=0,0,(12*1.358*(1/TA_stat!T7*TA_rozp!$E7)+TA_stat!AC7))</f>
        <v>14516.987302551761</v>
      </c>
      <c r="G7" s="29">
        <f>IF(TA_stat!I7=0,0,(12*1.358*(1/TA_stat!U7*TA_rozp!$E7)+TA_stat!AD7))</f>
        <v>0</v>
      </c>
      <c r="H7" s="106">
        <f>IF(TA_stat!J7=0,0,(12*1.358*(1/TA_stat!V7*TA_rozp!$E7)+TA_stat!AE7))</f>
        <v>0</v>
      </c>
      <c r="I7" s="105">
        <f>IF(TA_stat!K7=0,0,(12*1.358*(1/TA_stat!W7*TA_rozp!$E7)+TA_stat!AF7))</f>
        <v>0</v>
      </c>
      <c r="J7" s="29">
        <f>IF(TA_stat!L7=0,0,(12*1.358*(1/TA_stat!X7*TA_rozp!$E7)+TA_stat!AG7))</f>
        <v>0</v>
      </c>
      <c r="K7" s="106">
        <f>IF(TA_stat!M7=0,0,(12*1.358*(1/TA_stat!Y7*TA_rozp!$E7)+TA_stat!AH7))</f>
        <v>0</v>
      </c>
      <c r="L7" s="105">
        <f>IF(TA_stat!N7=0,0,(12*1.358*(1/TA_stat!Z7*TA_rozp!$E7)+TA_stat!AI7))</f>
        <v>0</v>
      </c>
      <c r="M7" s="29">
        <f>IF(TA_stat!O7=0,0,(12*1.358*(1/TA_stat!AA7*TA_rozp!$E7)+TA_stat!AJ7))</f>
        <v>0</v>
      </c>
      <c r="N7" s="106">
        <f>IF(TA_stat!P7=0,0,(12*1.358*(1/TA_stat!AB7*TA_rozp!$E7)+TA_stat!AK7))</f>
        <v>0</v>
      </c>
      <c r="O7" s="105">
        <f>F7*TA_stat!H7+I7*TA_stat!K7+L7*TA_stat!N7</f>
        <v>609713.46670717397</v>
      </c>
      <c r="P7" s="29">
        <f>G7*TA_stat!I7+J7*TA_stat!L7+M7*TA_stat!O7</f>
        <v>0</v>
      </c>
      <c r="Q7" s="106">
        <f>H7*TA_stat!J7+K7*TA_stat!M7+N7*TA_stat!P7</f>
        <v>0</v>
      </c>
      <c r="R7" s="173">
        <f t="shared" ref="R7:R8" si="0">SUM(O7:Q7)</f>
        <v>609713.46670717397</v>
      </c>
    </row>
    <row r="8" spans="1:19" ht="20.100000000000001" customHeight="1" x14ac:dyDescent="0.2">
      <c r="A8" s="10">
        <f>TA_stat!C8</f>
        <v>3440</v>
      </c>
      <c r="B8" s="269" t="str">
        <f>TA_stat!D8</f>
        <v>MŠ Tanvald, U Školky 579</v>
      </c>
      <c r="C8" s="11">
        <f>TA_stat!E8</f>
        <v>3141</v>
      </c>
      <c r="D8" s="188" t="str">
        <f>TA_stat!F8</f>
        <v>MŠ Tanvald, Woklerova 378 - výdejna</v>
      </c>
      <c r="E8" s="154">
        <f>SJMS_normativy!$F$5</f>
        <v>26460</v>
      </c>
      <c r="F8" s="105">
        <f>IF(TA_stat!H8=0,0,(12*1.358*(1/TA_stat!T8*TA_rozp!$E8)+TA_stat!AC8))</f>
        <v>0</v>
      </c>
      <c r="G8" s="29">
        <f>IF(TA_stat!I8=0,0,(12*1.358*(1/TA_stat!U8*TA_rozp!$E8)+TA_stat!AD8))</f>
        <v>0</v>
      </c>
      <c r="H8" s="106">
        <f>IF(TA_stat!J8=0,0,(12*1.358*(1/TA_stat!V8*TA_rozp!$E8)+TA_stat!AE8))</f>
        <v>0</v>
      </c>
      <c r="I8" s="105">
        <f>IF(TA_stat!K8=0,0,(12*1.358*(1/TA_stat!W8*TA_rozp!$E8)+TA_stat!AF8))</f>
        <v>0</v>
      </c>
      <c r="J8" s="29">
        <f>IF(TA_stat!L8=0,0,(12*1.358*(1/TA_stat!X8*TA_rozp!$E8)+TA_stat!AG8))</f>
        <v>0</v>
      </c>
      <c r="K8" s="106">
        <f>IF(TA_stat!M8=0,0,(12*1.358*(1/TA_stat!Y8*TA_rozp!$E8)+TA_stat!AH8))</f>
        <v>0</v>
      </c>
      <c r="L8" s="105">
        <f>IF(TA_stat!N8=0,0,(12*1.358*(1/TA_stat!Z8*TA_rozp!$E8)+TA_stat!AI8))</f>
        <v>6696.5928216531738</v>
      </c>
      <c r="M8" s="29">
        <f>IF(TA_stat!O8=0,0,(12*1.358*(1/TA_stat!AA8*TA_rozp!$E8)+TA_stat!AJ8))</f>
        <v>0</v>
      </c>
      <c r="N8" s="106">
        <f>IF(TA_stat!P8=0,0,(12*1.358*(1/TA_stat!AB8*TA_rozp!$E8)+TA_stat!AK8))</f>
        <v>0</v>
      </c>
      <c r="O8" s="105">
        <f>F8*TA_stat!H8+I8*TA_stat!K8+L8*TA_stat!N8</f>
        <v>167414.82054132933</v>
      </c>
      <c r="P8" s="29">
        <f>G8*TA_stat!I8+J8*TA_stat!L8+M8*TA_stat!O8</f>
        <v>0</v>
      </c>
      <c r="Q8" s="106">
        <f>H8*TA_stat!J8+K8*TA_stat!M8+N8*TA_stat!P8</f>
        <v>0</v>
      </c>
      <c r="R8" s="173">
        <f t="shared" si="0"/>
        <v>167414.82054132933</v>
      </c>
    </row>
    <row r="9" spans="1:19" ht="20.100000000000001" customHeight="1" x14ac:dyDescent="0.2">
      <c r="A9" s="10">
        <f>TA_stat!C9</f>
        <v>3401</v>
      </c>
      <c r="B9" s="269" t="str">
        <f>TA_stat!D9</f>
        <v>ZŠ a MŠ Albrechtice v Jiz. horách 226</v>
      </c>
      <c r="C9" s="11">
        <f>TA_stat!E9</f>
        <v>3141</v>
      </c>
      <c r="D9" s="188" t="str">
        <f>TA_stat!F9</f>
        <v>MŠ Albrechtice v Jiz. horách 261</v>
      </c>
      <c r="E9" s="154">
        <f>SJMS_normativy!$F$5</f>
        <v>26460</v>
      </c>
      <c r="F9" s="105">
        <f>IF(TA_stat!H9=0,0,(12*1.358*(1/TA_stat!T9*TA_rozp!$E9)+TA_stat!AC9))</f>
        <v>17198.551099408258</v>
      </c>
      <c r="G9" s="29">
        <f>IF(TA_stat!I9=0,0,(12*1.358*(1/TA_stat!U9*TA_rozp!$E9)+TA_stat!AD9))</f>
        <v>11565.20050445561</v>
      </c>
      <c r="H9" s="106">
        <f>IF(TA_stat!J9=0,0,(12*1.358*(1/TA_stat!V9*TA_rozp!$E9)+TA_stat!AE9))</f>
        <v>0</v>
      </c>
      <c r="I9" s="105">
        <f>IF(TA_stat!K9=0,0,(12*1.358*(1/TA_stat!W9*TA_rozp!$E9)+TA_stat!AF9))</f>
        <v>0</v>
      </c>
      <c r="J9" s="29">
        <f>IF(TA_stat!L9=0,0,(12*1.358*(1/TA_stat!X9*TA_rozp!$E9)+TA_stat!AG9))</f>
        <v>0</v>
      </c>
      <c r="K9" s="106">
        <f>IF(TA_stat!M9=0,0,(12*1.358*(1/TA_stat!Y9*TA_rozp!$E9)+TA_stat!AH9))</f>
        <v>0</v>
      </c>
      <c r="L9" s="105">
        <f>IF(TA_stat!N9=0,0,(12*1.358*(1/TA_stat!Z9*TA_rozp!$E9)+TA_stat!AI9))</f>
        <v>0</v>
      </c>
      <c r="M9" s="29">
        <f>IF(TA_stat!O9=0,0,(12*1.358*(1/TA_stat!AA9*TA_rozp!$E9)+TA_stat!AJ9))</f>
        <v>0</v>
      </c>
      <c r="N9" s="106">
        <f>IF(TA_stat!P9=0,0,(12*1.358*(1/TA_stat!AB9*TA_rozp!$E9)+TA_stat!AK9))</f>
        <v>0</v>
      </c>
      <c r="O9" s="105">
        <f>F9*TA_stat!H9+I9*TA_stat!K9+L9*TA_stat!N9</f>
        <v>378368.1241869817</v>
      </c>
      <c r="P9" s="29">
        <f>G9*TA_stat!I9+J9*TA_stat!L9+M9*TA_stat!O9</f>
        <v>416347.21816040197</v>
      </c>
      <c r="Q9" s="106">
        <f>H9*TA_stat!J9+K9*TA_stat!M9+N9*TA_stat!P9</f>
        <v>0</v>
      </c>
      <c r="R9" s="173">
        <f>SUM(O9:Q9)</f>
        <v>794715.34234738373</v>
      </c>
    </row>
    <row r="10" spans="1:19" ht="20.100000000000001" customHeight="1" x14ac:dyDescent="0.2">
      <c r="A10" s="10">
        <f>TA_stat!C10</f>
        <v>3404</v>
      </c>
      <c r="B10" s="269" t="str">
        <f>TA_stat!D10</f>
        <v>ZŠ a MŠ Desná v Jiz. horách, Krkonošská 613</v>
      </c>
      <c r="C10" s="11">
        <f>TA_stat!E10</f>
        <v>3141</v>
      </c>
      <c r="D10" s="169" t="str">
        <f>TA_stat!F10</f>
        <v>MŠ Desná v Jiz. horách, Údolní I/212 - výdejna</v>
      </c>
      <c r="E10" s="154">
        <f>SJMS_normativy!$F$5</f>
        <v>26460</v>
      </c>
      <c r="F10" s="105">
        <f>IF(TA_stat!H10=0,0,(12*1.358*(1/TA_stat!T10*TA_rozp!$E10)+TA_stat!AC10))</f>
        <v>0</v>
      </c>
      <c r="G10" s="29">
        <f>IF(TA_stat!I10=0,0,(12*1.358*(1/TA_stat!U10*TA_rozp!$E10)+TA_stat!AD10))</f>
        <v>0</v>
      </c>
      <c r="H10" s="106">
        <f>IF(TA_stat!J10=0,0,(12*1.358*(1/TA_stat!V10*TA_rozp!$E10)+TA_stat!AE10))</f>
        <v>0</v>
      </c>
      <c r="I10" s="105">
        <f>IF(TA_stat!K10=0,0,(12*1.358*(1/TA_stat!W10*TA_rozp!$E10)+TA_stat!AF10))</f>
        <v>0</v>
      </c>
      <c r="J10" s="29">
        <f>IF(TA_stat!L10=0,0,(12*1.358*(1/TA_stat!X10*TA_rozp!$E10)+TA_stat!AG10))</f>
        <v>0</v>
      </c>
      <c r="K10" s="106">
        <f>IF(TA_stat!M10=0,0,(12*1.358*(1/TA_stat!Y10*TA_rozp!$E10)+TA_stat!AH10))</f>
        <v>0</v>
      </c>
      <c r="L10" s="105">
        <f>IF(TA_stat!N10=0,0,(12*1.358*(1/TA_stat!Z10*TA_rozp!$E10)+TA_stat!AI10))</f>
        <v>4761.2174897176146</v>
      </c>
      <c r="M10" s="29">
        <f>IF(TA_stat!O10=0,0,(12*1.358*(1/TA_stat!AA10*TA_rozp!$E10)+TA_stat!AJ10))</f>
        <v>0</v>
      </c>
      <c r="N10" s="106">
        <f>IF(TA_stat!P10=0,0,(12*1.358*(1/TA_stat!AB10*TA_rozp!$E10)+TA_stat!AK10))</f>
        <v>0</v>
      </c>
      <c r="O10" s="105">
        <f>F10*TA_stat!H10+I10*TA_stat!K10+L10*TA_stat!N10</f>
        <v>376136.18168769154</v>
      </c>
      <c r="P10" s="29">
        <f>G10*TA_stat!I10+J10*TA_stat!L10+M10*TA_stat!O10</f>
        <v>0</v>
      </c>
      <c r="Q10" s="106">
        <f>H10*TA_stat!J10+K10*TA_stat!M10+N10*TA_stat!P10</f>
        <v>0</v>
      </c>
      <c r="R10" s="173">
        <f t="shared" ref="R10:R11" si="1">SUM(O10:Q10)</f>
        <v>376136.18168769154</v>
      </c>
    </row>
    <row r="11" spans="1:19" ht="20.100000000000001" customHeight="1" x14ac:dyDescent="0.2">
      <c r="A11" s="10">
        <f>TA_stat!C11</f>
        <v>3404</v>
      </c>
      <c r="B11" s="269" t="str">
        <f>TA_stat!D11</f>
        <v>ZŠ a MŠ Desná v Jiz. horách, Krkonošská 613</v>
      </c>
      <c r="C11" s="11">
        <f>TA_stat!E11</f>
        <v>3141</v>
      </c>
      <c r="D11" s="169" t="str">
        <f>TA_stat!F11</f>
        <v>ZŠ a MŠ Desná v Jiz. horách, Krkonošská 613</v>
      </c>
      <c r="E11" s="154">
        <f>SJMS_normativy!$F$5</f>
        <v>26460</v>
      </c>
      <c r="F11" s="105">
        <f>IF(TA_stat!H11=0,0,(12*1.358*(1/TA_stat!T11*TA_rozp!$E11)+TA_stat!AC11))</f>
        <v>0</v>
      </c>
      <c r="G11" s="29">
        <f>IF(TA_stat!I11=0,0,(12*1.358*(1/TA_stat!U11*TA_rozp!$E11)+TA_stat!AD11))</f>
        <v>7597.9102045446325</v>
      </c>
      <c r="H11" s="106">
        <f>IF(TA_stat!J11=0,0,(12*1.358*(1/TA_stat!V11*TA_rozp!$E11)+TA_stat!AE11))</f>
        <v>0</v>
      </c>
      <c r="I11" s="105">
        <f>IF(TA_stat!K11=0,0,(12*1.358*(1/TA_stat!W11*TA_rozp!$E11)+TA_stat!AF11))</f>
        <v>7122.8262345764206</v>
      </c>
      <c r="J11" s="29">
        <f>IF(TA_stat!L11=0,0,(12*1.358*(1/TA_stat!X11*TA_rozp!$E11)+TA_stat!AG11))</f>
        <v>0</v>
      </c>
      <c r="K11" s="106">
        <f>IF(TA_stat!M11=0,0,(12*1.358*(1/TA_stat!Y11*TA_rozp!$E11)+TA_stat!AH11))</f>
        <v>0</v>
      </c>
      <c r="L11" s="105">
        <f>IF(TA_stat!N11=0,0,(12*1.358*(1/TA_stat!Z11*TA_rozp!$E11)+TA_stat!AI11))</f>
        <v>0</v>
      </c>
      <c r="M11" s="29">
        <f>IF(TA_stat!O11=0,0,(12*1.358*(1/TA_stat!AA11*TA_rozp!$E11)+TA_stat!AJ11))</f>
        <v>0</v>
      </c>
      <c r="N11" s="106">
        <f>IF(TA_stat!P11=0,0,(12*1.358*(1/TA_stat!AB11*TA_rozp!$E11)+TA_stat!AK11))</f>
        <v>0</v>
      </c>
      <c r="O11" s="105">
        <f>F11*TA_stat!H11+I11*TA_stat!K11+L11*TA_stat!N11</f>
        <v>562703.27253153722</v>
      </c>
      <c r="P11" s="29">
        <f>G11*TA_stat!I11+J11*TA_stat!L11+M11*TA_stat!O11</f>
        <v>1496788.3102952926</v>
      </c>
      <c r="Q11" s="106">
        <f>H11*TA_stat!J11+K11*TA_stat!M11+N11*TA_stat!P11</f>
        <v>0</v>
      </c>
      <c r="R11" s="173">
        <f t="shared" si="1"/>
        <v>2059491.58282683</v>
      </c>
    </row>
    <row r="12" spans="1:19" ht="20.100000000000001" customHeight="1" x14ac:dyDescent="0.2">
      <c r="A12" s="10">
        <f>TA_stat!C12</f>
        <v>5409</v>
      </c>
      <c r="B12" s="269" t="str">
        <f>TA_stat!D12</f>
        <v>MŠ Harrachov 419</v>
      </c>
      <c r="C12" s="11">
        <f>TA_stat!E12</f>
        <v>3141</v>
      </c>
      <c r="D12" s="169" t="str">
        <f>TA_stat!F12</f>
        <v>MŠ Harrachov 419</v>
      </c>
      <c r="E12" s="154">
        <f>SJMS_normativy!$F$5</f>
        <v>26460</v>
      </c>
      <c r="F12" s="105">
        <f>IF(TA_stat!H12=0,0,(12*1.358*(1/TA_stat!T12*TA_rozp!$E12)+TA_stat!AC12))</f>
        <v>13932.435874228911</v>
      </c>
      <c r="G12" s="29">
        <f>IF(TA_stat!I12=0,0,(12*1.358*(1/TA_stat!U12*TA_rozp!$E12)+TA_stat!AD12))</f>
        <v>0</v>
      </c>
      <c r="H12" s="106">
        <f>IF(TA_stat!J12=0,0,(12*1.358*(1/TA_stat!V12*TA_rozp!$E12)+TA_stat!AE12))</f>
        <v>0</v>
      </c>
      <c r="I12" s="105">
        <f>IF(TA_stat!K12=0,0,(12*1.358*(1/TA_stat!W12*TA_rozp!$E12)+TA_stat!AF12))</f>
        <v>0</v>
      </c>
      <c r="J12" s="29">
        <f>IF(TA_stat!L12=0,0,(12*1.358*(1/TA_stat!X12*TA_rozp!$E12)+TA_stat!AG12))</f>
        <v>0</v>
      </c>
      <c r="K12" s="106">
        <f>IF(TA_stat!M12=0,0,(12*1.358*(1/TA_stat!Y12*TA_rozp!$E12)+TA_stat!AH12))</f>
        <v>0</v>
      </c>
      <c r="L12" s="105">
        <f>IF(TA_stat!N12=0,0,(12*1.358*(1/TA_stat!Z12*TA_rozp!$E12)+TA_stat!AI12))</f>
        <v>0</v>
      </c>
      <c r="M12" s="29">
        <f>IF(TA_stat!O12=0,0,(12*1.358*(1/TA_stat!AA12*TA_rozp!$E12)+TA_stat!AJ12))</f>
        <v>0</v>
      </c>
      <c r="N12" s="106">
        <f>IF(TA_stat!P12=0,0,(12*1.358*(1/TA_stat!AB12*TA_rozp!$E12)+TA_stat!AK12))</f>
        <v>0</v>
      </c>
      <c r="O12" s="105">
        <f>F12*TA_stat!H12+I12*TA_stat!K12+L12*TA_stat!N12</f>
        <v>668756.92196298775</v>
      </c>
      <c r="P12" s="29">
        <f>G12*TA_stat!I12+J12*TA_stat!L12+M12*TA_stat!O12</f>
        <v>0</v>
      </c>
      <c r="Q12" s="106">
        <f>H12*TA_stat!J12+K12*TA_stat!M12+N12*TA_stat!P12</f>
        <v>0</v>
      </c>
      <c r="R12" s="173">
        <f t="shared" ref="R12:R13" si="2">SUM(O12:Q12)</f>
        <v>668756.92196298775</v>
      </c>
    </row>
    <row r="13" spans="1:19" ht="20.100000000000001" customHeight="1" x14ac:dyDescent="0.2">
      <c r="A13" s="10">
        <f>TA_stat!C13</f>
        <v>5408</v>
      </c>
      <c r="B13" s="269" t="str">
        <f>TA_stat!D13</f>
        <v xml:space="preserve">ZŠ Harrachov, Nový Svět 77 </v>
      </c>
      <c r="C13" s="11">
        <f>TA_stat!E13</f>
        <v>3141</v>
      </c>
      <c r="D13" s="169" t="str">
        <f>TA_stat!F13</f>
        <v xml:space="preserve">ZŠ Harrachov, Nový Svět 77 </v>
      </c>
      <c r="E13" s="154">
        <f>SJMS_normativy!$F$5</f>
        <v>26460</v>
      </c>
      <c r="F13" s="105">
        <f>IF(TA_stat!H13=0,0,(12*1.358*(1/TA_stat!T13*TA_rozp!$E13)+TA_stat!AC13))</f>
        <v>0</v>
      </c>
      <c r="G13" s="29">
        <f>IF(TA_stat!I13=0,0,(12*1.358*(1/TA_stat!U13*TA_rozp!$E13)+TA_stat!AD13))</f>
        <v>8691.6087273002522</v>
      </c>
      <c r="H13" s="106">
        <f>IF(TA_stat!J13=0,0,(12*1.358*(1/TA_stat!V13*TA_rozp!$E13)+TA_stat!AE13))</f>
        <v>0</v>
      </c>
      <c r="I13" s="105">
        <f>IF(TA_stat!K13=0,0,(12*1.358*(1/TA_stat!W13*TA_rozp!$E13)+TA_stat!AF13))</f>
        <v>0</v>
      </c>
      <c r="J13" s="29">
        <f>IF(TA_stat!L13=0,0,(12*1.358*(1/TA_stat!X13*TA_rozp!$E13)+TA_stat!AG13))</f>
        <v>0</v>
      </c>
      <c r="K13" s="106">
        <f>IF(TA_stat!M13=0,0,(12*1.358*(1/TA_stat!Y13*TA_rozp!$E13)+TA_stat!AH13))</f>
        <v>0</v>
      </c>
      <c r="L13" s="105">
        <f>IF(TA_stat!N13=0,0,(12*1.358*(1/TA_stat!Z13*TA_rozp!$E13)+TA_stat!AI13))</f>
        <v>0</v>
      </c>
      <c r="M13" s="29">
        <f>IF(TA_stat!O13=0,0,(12*1.358*(1/TA_stat!AA13*TA_rozp!$E13)+TA_stat!AJ13))</f>
        <v>0</v>
      </c>
      <c r="N13" s="106">
        <f>IF(TA_stat!P13=0,0,(12*1.358*(1/TA_stat!AB13*TA_rozp!$E13)+TA_stat!AK13))</f>
        <v>0</v>
      </c>
      <c r="O13" s="105">
        <f>F13*TA_stat!H13+I13*TA_stat!K13+L13*TA_stat!N13</f>
        <v>0</v>
      </c>
      <c r="P13" s="29">
        <f>G13*TA_stat!I13+J13*TA_stat!L13+M13*TA_stat!O13</f>
        <v>930002.133821127</v>
      </c>
      <c r="Q13" s="106">
        <f>H13*TA_stat!J13+K13*TA_stat!M13+N13*TA_stat!P13</f>
        <v>0</v>
      </c>
      <c r="R13" s="173">
        <f t="shared" si="2"/>
        <v>930002.133821127</v>
      </c>
    </row>
    <row r="14" spans="1:19" ht="20.100000000000001" customHeight="1" x14ac:dyDescent="0.2">
      <c r="A14" s="10">
        <f>TA_stat!C14</f>
        <v>3424</v>
      </c>
      <c r="B14" s="269" t="str">
        <f>TA_stat!D14</f>
        <v>ZŠ a MŠ Kořenov 800</v>
      </c>
      <c r="C14" s="11">
        <f>TA_stat!E14</f>
        <v>3141</v>
      </c>
      <c r="D14" s="169" t="str">
        <f>TA_stat!F14</f>
        <v>ZŠ Kořenov 800 - výdejna</v>
      </c>
      <c r="E14" s="154">
        <f>SJMS_normativy!$F$5</f>
        <v>26460</v>
      </c>
      <c r="F14" s="105">
        <f>IF(TA_stat!H14=0,0,(12*1.358*(1/TA_stat!T14*TA_rozp!$E14)+TA_stat!AC14))</f>
        <v>0</v>
      </c>
      <c r="G14" s="29">
        <f>IF(TA_stat!I14=0,0,(12*1.358*(1/TA_stat!U14*TA_rozp!$E14)+TA_stat!AD14))</f>
        <v>0</v>
      </c>
      <c r="H14" s="106">
        <f>IF(TA_stat!J14=0,0,(12*1.358*(1/TA_stat!V14*TA_rozp!$E14)+TA_stat!AE14))</f>
        <v>0</v>
      </c>
      <c r="I14" s="105">
        <f>IF(TA_stat!K14=0,0,(12*1.358*(1/TA_stat!W14*TA_rozp!$E14)+TA_stat!AF14))</f>
        <v>0</v>
      </c>
      <c r="J14" s="29">
        <f>IF(TA_stat!L14=0,0,(12*1.358*(1/TA_stat!X14*TA_rozp!$E14)+TA_stat!AG14))</f>
        <v>0</v>
      </c>
      <c r="K14" s="106">
        <f>IF(TA_stat!M14=0,0,(12*1.358*(1/TA_stat!Y14*TA_rozp!$E14)+TA_stat!AH14))</f>
        <v>0</v>
      </c>
      <c r="L14" s="105">
        <f>IF(TA_stat!N14=0,0,(12*1.358*(1/TA_stat!Z14*TA_rozp!$E14)+TA_stat!AI14))</f>
        <v>0</v>
      </c>
      <c r="M14" s="29">
        <f>IF(TA_stat!O14=0,0,(12*1.358*(1/TA_stat!AA14*TA_rozp!$E14)+TA_stat!AJ14))</f>
        <v>4857.9600716313844</v>
      </c>
      <c r="N14" s="106">
        <f>IF(TA_stat!P14=0,0,(12*1.358*(1/TA_stat!AB14*TA_rozp!$E14)+TA_stat!AK14))</f>
        <v>0</v>
      </c>
      <c r="O14" s="105">
        <f>F14*TA_stat!H14+I14*TA_stat!K14+L14*TA_stat!N14</f>
        <v>0</v>
      </c>
      <c r="P14" s="29">
        <f>G14*TA_stat!I14+J14*TA_stat!L14+M14*TA_stat!O14</f>
        <v>136022.88200567875</v>
      </c>
      <c r="Q14" s="106">
        <f>H14*TA_stat!J14+K14*TA_stat!M14+N14*TA_stat!P14</f>
        <v>0</v>
      </c>
      <c r="R14" s="173">
        <f t="shared" ref="R14:R15" si="3">SUM(O14:Q14)</f>
        <v>136022.88200567875</v>
      </c>
    </row>
    <row r="15" spans="1:19" ht="20.100000000000001" customHeight="1" x14ac:dyDescent="0.2">
      <c r="A15" s="10">
        <f>TA_stat!C15</f>
        <v>3424</v>
      </c>
      <c r="B15" s="269" t="str">
        <f>TA_stat!D15</f>
        <v>ZŠ a MŠ Kořenov 800</v>
      </c>
      <c r="C15" s="11">
        <f>TA_stat!E15</f>
        <v>3141</v>
      </c>
      <c r="D15" s="188" t="str">
        <f>TA_stat!F15</f>
        <v xml:space="preserve">MŠ Kořenov, Horní Polubný 810 </v>
      </c>
      <c r="E15" s="154">
        <f>SJMS_normativy!$F$5</f>
        <v>26460</v>
      </c>
      <c r="F15" s="105">
        <f>IF(TA_stat!H15=0,0,(12*1.358*(1/TA_stat!T15*TA_rozp!$E15)+TA_stat!AC15))</f>
        <v>17734.811504369922</v>
      </c>
      <c r="G15" s="29">
        <f>IF(TA_stat!I15=0,0,(12*1.358*(1/TA_stat!U15*TA_rozp!$E15)+TA_stat!AD15))</f>
        <v>0</v>
      </c>
      <c r="H15" s="106">
        <f>IF(TA_stat!J15=0,0,(12*1.358*(1/TA_stat!V15*TA_rozp!$E15)+TA_stat!AE15))</f>
        <v>0</v>
      </c>
      <c r="I15" s="105">
        <f>IF(TA_stat!K15=0,0,(12*1.358*(1/TA_stat!W15*TA_rozp!$E15)+TA_stat!AF15))</f>
        <v>0</v>
      </c>
      <c r="J15" s="29">
        <f>IF(TA_stat!L15=0,0,(12*1.358*(1/TA_stat!X15*TA_rozp!$E15)+TA_stat!AG15))</f>
        <v>7267.9401074470761</v>
      </c>
      <c r="K15" s="106">
        <f>IF(TA_stat!M15=0,0,(12*1.358*(1/TA_stat!Y15*TA_rozp!$E15)+TA_stat!AH15))</f>
        <v>0</v>
      </c>
      <c r="L15" s="105">
        <f>IF(TA_stat!N15=0,0,(12*1.358*(1/TA_stat!Z15*TA_rozp!$E15)+TA_stat!AI15))</f>
        <v>0</v>
      </c>
      <c r="M15" s="29">
        <f>IF(TA_stat!O15=0,0,(12*1.358*(1/TA_stat!AA15*TA_rozp!$E15)+TA_stat!AJ15))</f>
        <v>0</v>
      </c>
      <c r="N15" s="106">
        <f>IF(TA_stat!P15=0,0,(12*1.358*(1/TA_stat!AB15*TA_rozp!$E15)+TA_stat!AK15))</f>
        <v>0</v>
      </c>
      <c r="O15" s="105">
        <f>F15*TA_stat!H15+I15*TA_stat!K15+L15*TA_stat!N15</f>
        <v>336961.41858302848</v>
      </c>
      <c r="P15" s="29">
        <f>G15*TA_stat!I15+J15*TA_stat!L15+M15*TA_stat!O15</f>
        <v>203502.32300851814</v>
      </c>
      <c r="Q15" s="106">
        <f>H15*TA_stat!J15+K15*TA_stat!M15+N15*TA_stat!P15</f>
        <v>0</v>
      </c>
      <c r="R15" s="173">
        <f t="shared" si="3"/>
        <v>540463.74159154668</v>
      </c>
    </row>
    <row r="16" spans="1:19" ht="20.100000000000001" customHeight="1" x14ac:dyDescent="0.2">
      <c r="A16" s="10">
        <f>TA_stat!C16</f>
        <v>3430</v>
      </c>
      <c r="B16" s="269" t="str">
        <f>TA_stat!D16</f>
        <v>MŠ Plavy 24</v>
      </c>
      <c r="C16" s="11">
        <f>TA_stat!E16</f>
        <v>3141</v>
      </c>
      <c r="D16" s="169" t="str">
        <f>TA_stat!F16</f>
        <v>MŠ Plavy 24</v>
      </c>
      <c r="E16" s="154">
        <f>SJMS_normativy!$F$5</f>
        <v>26460</v>
      </c>
      <c r="F16" s="105">
        <f>IF(TA_stat!H16=0,0,(12*1.358*(1/TA_stat!T16*TA_rozp!$E16)+TA_stat!AC16))</f>
        <v>13932.435874228911</v>
      </c>
      <c r="G16" s="29">
        <f>IF(TA_stat!I16=0,0,(12*1.358*(1/TA_stat!U16*TA_rozp!$E16)+TA_stat!AD16))</f>
        <v>0</v>
      </c>
      <c r="H16" s="106">
        <f>IF(TA_stat!J16=0,0,(12*1.358*(1/TA_stat!V16*TA_rozp!$E16)+TA_stat!AE16))</f>
        <v>0</v>
      </c>
      <c r="I16" s="105">
        <f>IF(TA_stat!K16=0,0,(12*1.358*(1/TA_stat!W16*TA_rozp!$E16)+TA_stat!AF16))</f>
        <v>0</v>
      </c>
      <c r="J16" s="29">
        <f>IF(TA_stat!L16=0,0,(12*1.358*(1/TA_stat!X16*TA_rozp!$E16)+TA_stat!AG16))</f>
        <v>0</v>
      </c>
      <c r="K16" s="106">
        <f>IF(TA_stat!M16=0,0,(12*1.358*(1/TA_stat!Y16*TA_rozp!$E16)+TA_stat!AH16))</f>
        <v>0</v>
      </c>
      <c r="L16" s="105">
        <f>IF(TA_stat!N16=0,0,(12*1.358*(1/TA_stat!Z16*TA_rozp!$E16)+TA_stat!AI16))</f>
        <v>0</v>
      </c>
      <c r="M16" s="29">
        <f>IF(TA_stat!O16=0,0,(12*1.358*(1/TA_stat!AA16*TA_rozp!$E16)+TA_stat!AJ16))</f>
        <v>0</v>
      </c>
      <c r="N16" s="106">
        <f>IF(TA_stat!P16=0,0,(12*1.358*(1/TA_stat!AB16*TA_rozp!$E16)+TA_stat!AK16))</f>
        <v>0</v>
      </c>
      <c r="O16" s="105">
        <f>F16*TA_stat!H16+I16*TA_stat!K16+L16*TA_stat!N16</f>
        <v>668756.92196298775</v>
      </c>
      <c r="P16" s="29">
        <f>G16*TA_stat!I16+J16*TA_stat!L16+M16*TA_stat!O16</f>
        <v>0</v>
      </c>
      <c r="Q16" s="106">
        <f>H16*TA_stat!J16+K16*TA_stat!M16+N16*TA_stat!P16</f>
        <v>0</v>
      </c>
      <c r="R16" s="173">
        <f t="shared" ref="R16:R17" si="4">SUM(O16:Q16)</f>
        <v>668756.92196298775</v>
      </c>
    </row>
    <row r="17" spans="1:18" ht="20.100000000000001" customHeight="1" x14ac:dyDescent="0.2">
      <c r="A17" s="10">
        <f>TA_stat!C17</f>
        <v>3431</v>
      </c>
      <c r="B17" s="269" t="str">
        <f>TA_stat!D17</f>
        <v>ZŠ Plavy 65</v>
      </c>
      <c r="C17" s="11">
        <f>TA_stat!E17</f>
        <v>3141</v>
      </c>
      <c r="D17" s="169" t="str">
        <f>TA_stat!F17</f>
        <v>ZŠ Plavy 65</v>
      </c>
      <c r="E17" s="154">
        <f>SJMS_normativy!$F$5</f>
        <v>26460</v>
      </c>
      <c r="F17" s="105">
        <f>IF(TA_stat!H17=0,0,(12*1.358*(1/TA_stat!T17*TA_rozp!$E17)+TA_stat!AC17))</f>
        <v>0</v>
      </c>
      <c r="G17" s="29">
        <f>IF(TA_stat!I17=0,0,(12*1.358*(1/TA_stat!U17*TA_rozp!$E17)+TA_stat!AD17))</f>
        <v>10644.37395297938</v>
      </c>
      <c r="H17" s="106">
        <f>IF(TA_stat!J17=0,0,(12*1.358*(1/TA_stat!V17*TA_rozp!$E17)+TA_stat!AE17))</f>
        <v>0</v>
      </c>
      <c r="I17" s="105">
        <f>IF(TA_stat!K17=0,0,(12*1.358*(1/TA_stat!W17*TA_rozp!$E17)+TA_stat!AF17))</f>
        <v>0</v>
      </c>
      <c r="J17" s="29">
        <f>IF(TA_stat!L17=0,0,(12*1.358*(1/TA_stat!X17*TA_rozp!$E17)+TA_stat!AG17))</f>
        <v>0</v>
      </c>
      <c r="K17" s="106">
        <f>IF(TA_stat!M17=0,0,(12*1.358*(1/TA_stat!Y17*TA_rozp!$E17)+TA_stat!AH17))</f>
        <v>0</v>
      </c>
      <c r="L17" s="105">
        <f>IF(TA_stat!N17=0,0,(12*1.358*(1/TA_stat!Z17*TA_rozp!$E17)+TA_stat!AI17))</f>
        <v>0</v>
      </c>
      <c r="M17" s="29">
        <f>IF(TA_stat!O17=0,0,(12*1.358*(1/TA_stat!AA17*TA_rozp!$E17)+TA_stat!AJ17))</f>
        <v>0</v>
      </c>
      <c r="N17" s="106">
        <f>IF(TA_stat!P17=0,0,(12*1.358*(1/TA_stat!AB17*TA_rozp!$E17)+TA_stat!AK17))</f>
        <v>0</v>
      </c>
      <c r="O17" s="105">
        <f>F17*TA_stat!H17+I17*TA_stat!K17+L17*TA_stat!N17</f>
        <v>0</v>
      </c>
      <c r="P17" s="29">
        <f>G17*TA_stat!I17+J17*TA_stat!L17+M17*TA_stat!O17</f>
        <v>510929.94974301022</v>
      </c>
      <c r="Q17" s="106">
        <f>H17*TA_stat!J17+K17*TA_stat!M17+N17*TA_stat!P17</f>
        <v>0</v>
      </c>
      <c r="R17" s="173">
        <f t="shared" si="4"/>
        <v>510929.94974301022</v>
      </c>
    </row>
    <row r="18" spans="1:18" ht="20.100000000000001" customHeight="1" x14ac:dyDescent="0.2">
      <c r="A18" s="10">
        <f>TA_stat!C18</f>
        <v>3437</v>
      </c>
      <c r="B18" s="269" t="str">
        <f>TA_stat!D18</f>
        <v>MŠ Smržovka, Havlíčkova 826</v>
      </c>
      <c r="C18" s="11">
        <f>TA_stat!E18</f>
        <v>3141</v>
      </c>
      <c r="D18" s="169" t="str">
        <f>TA_stat!F18</f>
        <v>MŠ Smržovka, Havlíčkova 826</v>
      </c>
      <c r="E18" s="154">
        <f>SJMS_normativy!$F$5</f>
        <v>26460</v>
      </c>
      <c r="F18" s="105">
        <f>IF(TA_stat!H18=0,0,(12*1.358*(1/TA_stat!T18*TA_rozp!$E18)+TA_stat!AC18))</f>
        <v>11515.540431610631</v>
      </c>
      <c r="G18" s="29">
        <f>IF(TA_stat!I18=0,0,(12*1.358*(1/TA_stat!U18*TA_rozp!$E18)+TA_stat!AD18))</f>
        <v>0</v>
      </c>
      <c r="H18" s="106">
        <f>IF(TA_stat!J18=0,0,(12*1.358*(1/TA_stat!V18*TA_rozp!$E18)+TA_stat!AE18))</f>
        <v>0</v>
      </c>
      <c r="I18" s="105">
        <f>IF(TA_stat!K18=0,0,(12*1.358*(1/TA_stat!W18*TA_rozp!$E18)+TA_stat!AF18))</f>
        <v>0</v>
      </c>
      <c r="J18" s="29">
        <f>IF(TA_stat!L18=0,0,(12*1.358*(1/TA_stat!X18*TA_rozp!$E18)+TA_stat!AG18))</f>
        <v>0</v>
      </c>
      <c r="K18" s="106">
        <f>IF(TA_stat!M18=0,0,(12*1.358*(1/TA_stat!Y18*TA_rozp!$E18)+TA_stat!AH18))</f>
        <v>0</v>
      </c>
      <c r="L18" s="105">
        <f>IF(TA_stat!N18=0,0,(12*1.358*(1/TA_stat!Z18*TA_rozp!$E18)+TA_stat!AI18))</f>
        <v>0</v>
      </c>
      <c r="M18" s="29">
        <f>IF(TA_stat!O18=0,0,(12*1.358*(1/TA_stat!AA18*TA_rozp!$E18)+TA_stat!AJ18))</f>
        <v>0</v>
      </c>
      <c r="N18" s="106">
        <f>IF(TA_stat!P18=0,0,(12*1.358*(1/TA_stat!AB18*TA_rozp!$E18)+TA_stat!AK18))</f>
        <v>0</v>
      </c>
      <c r="O18" s="105">
        <f>F18*TA_stat!H18+I18*TA_stat!K18+L18*TA_stat!N18</f>
        <v>1001852.0175501249</v>
      </c>
      <c r="P18" s="29">
        <f>G18*TA_stat!I18+J18*TA_stat!L18+M18*TA_stat!O18</f>
        <v>0</v>
      </c>
      <c r="Q18" s="106">
        <f>H18*TA_stat!J18+K18*TA_stat!M18+N18*TA_stat!P18</f>
        <v>0</v>
      </c>
      <c r="R18" s="173">
        <f t="shared" ref="R18:R19" si="5">SUM(O18:Q18)</f>
        <v>1001852.0175501249</v>
      </c>
    </row>
    <row r="19" spans="1:18" ht="20.100000000000001" customHeight="1" x14ac:dyDescent="0.2">
      <c r="A19" s="10">
        <f>TA_stat!C19</f>
        <v>3436</v>
      </c>
      <c r="B19" s="269" t="str">
        <f>TA_stat!D19</f>
        <v>ZŠ Smržovka, Komenského 964</v>
      </c>
      <c r="C19" s="11">
        <f>TA_stat!E19</f>
        <v>3141</v>
      </c>
      <c r="D19" s="188" t="str">
        <f>TA_stat!F19</f>
        <v>ZŠ Smržovka, Školní 828</v>
      </c>
      <c r="E19" s="154">
        <f>SJMS_normativy!$F$5</f>
        <v>26460</v>
      </c>
      <c r="F19" s="105">
        <f>IF(TA_stat!H19=0,0,(12*1.358*(1/TA_stat!T19*TA_rozp!$E19)+TA_stat!AC19))</f>
        <v>14313.277788577425</v>
      </c>
      <c r="G19" s="29">
        <f>IF(TA_stat!I19=0,0,(12*1.358*(1/TA_stat!U19*TA_rozp!$E19)+TA_stat!AD19))</f>
        <v>6833.475369503346</v>
      </c>
      <c r="H19" s="106">
        <f>IF(TA_stat!J19=0,0,(12*1.358*(1/TA_stat!V19*TA_rozp!$E19)+TA_stat!AE19))</f>
        <v>0</v>
      </c>
      <c r="I19" s="105">
        <f>IF(TA_stat!K19=0,0,(12*1.358*(1/TA_stat!W19*TA_rozp!$E19)+TA_stat!AF19))</f>
        <v>0</v>
      </c>
      <c r="J19" s="29">
        <f>IF(TA_stat!L19=0,0,(12*1.358*(1/TA_stat!X19*TA_rozp!$E19)+TA_stat!AG19))</f>
        <v>0</v>
      </c>
      <c r="K19" s="106">
        <f>IF(TA_stat!M19=0,0,(12*1.358*(1/TA_stat!Y19*TA_rozp!$E19)+TA_stat!AH19))</f>
        <v>0</v>
      </c>
      <c r="L19" s="105">
        <f>IF(TA_stat!N19=0,0,(12*1.358*(1/TA_stat!Z19*TA_rozp!$E19)+TA_stat!AI19))</f>
        <v>0</v>
      </c>
      <c r="M19" s="29">
        <f>IF(TA_stat!O19=0,0,(12*1.358*(1/TA_stat!AA19*TA_rozp!$E19)+TA_stat!AJ19))</f>
        <v>0</v>
      </c>
      <c r="N19" s="106">
        <f>IF(TA_stat!P19=0,0,(12*1.358*(1/TA_stat!AB19*TA_rozp!$E19)+TA_stat!AK19))</f>
        <v>0</v>
      </c>
      <c r="O19" s="105">
        <f>F19*TA_stat!H19+I19*TA_stat!K19+L19*TA_stat!N19</f>
        <v>629784.22269740666</v>
      </c>
      <c r="P19" s="29">
        <f>G19*TA_stat!I19+J19*TA_stat!L19+M19*TA_stat!O19</f>
        <v>2261880.3473056075</v>
      </c>
      <c r="Q19" s="106">
        <f>H19*TA_stat!J19+K19*TA_stat!M19+N19*TA_stat!P19</f>
        <v>0</v>
      </c>
      <c r="R19" s="173">
        <f t="shared" si="5"/>
        <v>2891664.5700030141</v>
      </c>
    </row>
    <row r="20" spans="1:18" ht="20.100000000000001" customHeight="1" x14ac:dyDescent="0.2">
      <c r="A20" s="10">
        <f>TA_stat!C20</f>
        <v>3442</v>
      </c>
      <c r="B20" s="269" t="str">
        <f>TA_stat!D20</f>
        <v>MŠ Velké Hamry I.621</v>
      </c>
      <c r="C20" s="11">
        <f>TA_stat!E20</f>
        <v>3141</v>
      </c>
      <c r="D20" s="169" t="str">
        <f>TA_stat!F20</f>
        <v>MŠ Velké Hamry I.621</v>
      </c>
      <c r="E20" s="154">
        <f>SJMS_normativy!$F$5</f>
        <v>26460</v>
      </c>
      <c r="F20" s="105">
        <f>IF(TA_stat!H20=0,0,(12*1.358*(1/TA_stat!T20*TA_rozp!$E20)+TA_stat!AC20))</f>
        <v>11475.682519951652</v>
      </c>
      <c r="G20" s="29">
        <f>IF(TA_stat!I20=0,0,(12*1.358*(1/TA_stat!U20*TA_rozp!$E20)+TA_stat!AD20))</f>
        <v>0</v>
      </c>
      <c r="H20" s="106">
        <f>IF(TA_stat!J20=0,0,(12*1.358*(1/TA_stat!V20*TA_rozp!$E20)+TA_stat!AE20))</f>
        <v>0</v>
      </c>
      <c r="I20" s="105">
        <f>IF(TA_stat!K20=0,0,(12*1.358*(1/TA_stat!W20*TA_rozp!$E20)+TA_stat!AF20))</f>
        <v>0</v>
      </c>
      <c r="J20" s="29">
        <f>IF(TA_stat!L20=0,0,(12*1.358*(1/TA_stat!X20*TA_rozp!$E20)+TA_stat!AG20))</f>
        <v>0</v>
      </c>
      <c r="K20" s="106">
        <f>IF(TA_stat!M20=0,0,(12*1.358*(1/TA_stat!Y20*TA_rozp!$E20)+TA_stat!AH20))</f>
        <v>0</v>
      </c>
      <c r="L20" s="105">
        <f>IF(TA_stat!N20=0,0,(12*1.358*(1/TA_stat!Z20*TA_rozp!$E20)+TA_stat!AI20))</f>
        <v>0</v>
      </c>
      <c r="M20" s="29">
        <f>IF(TA_stat!O20=0,0,(12*1.358*(1/TA_stat!AA20*TA_rozp!$E20)+TA_stat!AJ20))</f>
        <v>0</v>
      </c>
      <c r="N20" s="106">
        <f>IF(TA_stat!P20=0,0,(12*1.358*(1/TA_stat!AB20*TA_rozp!$E20)+TA_stat!AK20))</f>
        <v>0</v>
      </c>
      <c r="O20" s="105">
        <f>F20*TA_stat!H20+I20*TA_stat!K20+L20*TA_stat!N20</f>
        <v>1009860.0617557453</v>
      </c>
      <c r="P20" s="29">
        <f>G20*TA_stat!I20+J20*TA_stat!L20+M20*TA_stat!O20</f>
        <v>0</v>
      </c>
      <c r="Q20" s="106">
        <f>H20*TA_stat!J20+K20*TA_stat!M20+N20*TA_stat!P20</f>
        <v>0</v>
      </c>
      <c r="R20" s="173">
        <f t="shared" ref="R20:R22" si="6">SUM(O20:Q20)</f>
        <v>1009860.0617557453</v>
      </c>
    </row>
    <row r="21" spans="1:18" ht="20.100000000000001" customHeight="1" x14ac:dyDescent="0.2">
      <c r="A21" s="10">
        <f>TA_stat!C21</f>
        <v>3452</v>
      </c>
      <c r="B21" s="269" t="str">
        <f>TA_stat!D21</f>
        <v>ZŠ a MŠ Velké Hamry II.212</v>
      </c>
      <c r="C21" s="11">
        <f>TA_stat!E21</f>
        <v>3141</v>
      </c>
      <c r="D21" s="169" t="str">
        <f>TA_stat!F21</f>
        <v>ZŠ a MŠ Velké Hamry II.212</v>
      </c>
      <c r="E21" s="154">
        <f>SJMS_normativy!$F$5</f>
        <v>26460</v>
      </c>
      <c r="F21" s="105">
        <f>IF(TA_stat!H21=0,0,(12*1.358*(1/TA_stat!T21*TA_rozp!$E21)+TA_stat!AC21))</f>
        <v>17372.3758351166</v>
      </c>
      <c r="G21" s="29">
        <f>IF(TA_stat!I21=0,0,(12*1.358*(1/TA_stat!U21*TA_rozp!$E21)+TA_stat!AD21))</f>
        <v>12107.900179078462</v>
      </c>
      <c r="H21" s="106">
        <f>IF(TA_stat!J21=0,0,(12*1.358*(1/TA_stat!V21*TA_rozp!$E21)+TA_stat!AE21))</f>
        <v>0</v>
      </c>
      <c r="I21" s="105">
        <f>IF(TA_stat!K21=0,0,(12*1.358*(1/TA_stat!W21*TA_rozp!$E21)+TA_stat!AF21))</f>
        <v>0</v>
      </c>
      <c r="J21" s="29">
        <f>IF(TA_stat!L21=0,0,(12*1.358*(1/TA_stat!X21*TA_rozp!$E21)+TA_stat!AG21))</f>
        <v>0</v>
      </c>
      <c r="K21" s="106">
        <f>IF(TA_stat!M21=0,0,(12*1.358*(1/TA_stat!Y21*TA_rozp!$E21)+TA_stat!AH21))</f>
        <v>0</v>
      </c>
      <c r="L21" s="105">
        <f>IF(TA_stat!N21=0,0,(12*1.358*(1/TA_stat!Z21*TA_rozp!$E21)+TA_stat!AI21))</f>
        <v>0</v>
      </c>
      <c r="M21" s="29">
        <f>IF(TA_stat!O21=0,0,(12*1.358*(1/TA_stat!AA21*TA_rozp!$E21)+TA_stat!AJ21))</f>
        <v>0</v>
      </c>
      <c r="N21" s="106">
        <f>IF(TA_stat!P21=0,0,(12*1.358*(1/TA_stat!AB21*TA_rozp!$E21)+TA_stat!AK21))</f>
        <v>0</v>
      </c>
      <c r="O21" s="105">
        <f>F21*TA_stat!H21+I21*TA_stat!K21+L21*TA_stat!N21</f>
        <v>364819.89253744861</v>
      </c>
      <c r="P21" s="29">
        <f>G21*TA_stat!I21+J21*TA_stat!L21+M21*TA_stat!O21</f>
        <v>205834.30304433385</v>
      </c>
      <c r="Q21" s="106">
        <f>H21*TA_stat!J21+K21*TA_stat!M21+N21*TA_stat!P21</f>
        <v>0</v>
      </c>
      <c r="R21" s="173">
        <f t="shared" si="6"/>
        <v>570654.19558178249</v>
      </c>
    </row>
    <row r="22" spans="1:18" ht="20.100000000000001" customHeight="1" x14ac:dyDescent="0.2">
      <c r="A22" s="10">
        <f>TA_stat!C22</f>
        <v>3452</v>
      </c>
      <c r="B22" s="269" t="str">
        <f>TA_stat!D22</f>
        <v>ZŠ a MŠ Velké Hamry II.212</v>
      </c>
      <c r="C22" s="11">
        <f>TA_stat!E22</f>
        <v>3141</v>
      </c>
      <c r="D22" s="169" t="str">
        <f>TA_stat!F22</f>
        <v>ZŠ Velké Hamry, Školní 541</v>
      </c>
      <c r="E22" s="154">
        <f>SJMS_normativy!$F$5</f>
        <v>26460</v>
      </c>
      <c r="F22" s="105">
        <f>IF(TA_stat!H22=0,0,(12*1.358*(1/TA_stat!T22*TA_rozp!$E22)+TA_stat!AC22))</f>
        <v>0</v>
      </c>
      <c r="G22" s="29">
        <f>IF(TA_stat!I22=0,0,(12*1.358*(1/TA_stat!U22*TA_rozp!$E22)+TA_stat!AD22))</f>
        <v>7431.6922751179882</v>
      </c>
      <c r="H22" s="106">
        <f>IF(TA_stat!J22=0,0,(12*1.358*(1/TA_stat!V22*TA_rozp!$E22)+TA_stat!AE22))</f>
        <v>0</v>
      </c>
      <c r="I22" s="105">
        <f>IF(TA_stat!K22=0,0,(12*1.358*(1/TA_stat!W22*TA_rozp!$E22)+TA_stat!AF22))</f>
        <v>0</v>
      </c>
      <c r="J22" s="29">
        <f>IF(TA_stat!L22=0,0,(12*1.358*(1/TA_stat!X22*TA_rozp!$E22)+TA_stat!AG22))</f>
        <v>0</v>
      </c>
      <c r="K22" s="106">
        <f>IF(TA_stat!M22=0,0,(12*1.358*(1/TA_stat!Y22*TA_rozp!$E22)+TA_stat!AH22))</f>
        <v>0</v>
      </c>
      <c r="L22" s="105">
        <f>IF(TA_stat!N22=0,0,(12*1.358*(1/TA_stat!Z22*TA_rozp!$E22)+TA_stat!AI22))</f>
        <v>0</v>
      </c>
      <c r="M22" s="29">
        <f>IF(TA_stat!O22=0,0,(12*1.358*(1/TA_stat!AA22*TA_rozp!$E22)+TA_stat!AJ22))</f>
        <v>0</v>
      </c>
      <c r="N22" s="106">
        <f>IF(TA_stat!P22=0,0,(12*1.358*(1/TA_stat!AB22*TA_rozp!$E22)+TA_stat!AK22))</f>
        <v>0</v>
      </c>
      <c r="O22" s="105">
        <f>F22*TA_stat!H22+I22*TA_stat!K22+L22*TA_stat!N22</f>
        <v>0</v>
      </c>
      <c r="P22" s="29">
        <f>G22*TA_stat!I22+J22*TA_stat!L22+M22*TA_stat!O22</f>
        <v>1627540.6082508394</v>
      </c>
      <c r="Q22" s="106">
        <f>H22*TA_stat!J22+K22*TA_stat!M22+N22*TA_stat!P22</f>
        <v>0</v>
      </c>
      <c r="R22" s="173">
        <f t="shared" si="6"/>
        <v>1627540.6082508394</v>
      </c>
    </row>
    <row r="23" spans="1:18" ht="20.100000000000001" customHeight="1" thickBot="1" x14ac:dyDescent="0.25">
      <c r="A23" s="270">
        <f>TA_stat!C23</f>
        <v>3445</v>
      </c>
      <c r="B23" s="271" t="str">
        <f>TA_stat!D23</f>
        <v>ZŠ a MŠ Zlatá Olešnice 34</v>
      </c>
      <c r="C23" s="41">
        <f>TA_stat!E23</f>
        <v>3141</v>
      </c>
      <c r="D23" s="272" t="str">
        <f>TA_stat!F23</f>
        <v>ZŠ a MŠ Zlatá Olešnice 34</v>
      </c>
      <c r="E23" s="154">
        <f>SJMS_normativy!$F$5</f>
        <v>26460</v>
      </c>
      <c r="F23" s="105">
        <f>IF(TA_stat!H23=0,0,(12*1.358*(1/TA_stat!T23*TA_rozp!$E23)+TA_stat!AC23))</f>
        <v>16396.309181599514</v>
      </c>
      <c r="G23" s="29">
        <f>IF(TA_stat!I23=0,0,(12*1.358*(1/TA_stat!U23*TA_rozp!$E23)+TA_stat!AD23))</f>
        <v>12107.900179078462</v>
      </c>
      <c r="H23" s="106">
        <f>IF(TA_stat!J23=0,0,(12*1.358*(1/TA_stat!V23*TA_rozp!$E23)+TA_stat!AE23))</f>
        <v>0</v>
      </c>
      <c r="I23" s="105">
        <f>IF(TA_stat!K23=0,0,(12*1.358*(1/TA_stat!W23*TA_rozp!$E23)+TA_stat!AF23))</f>
        <v>0</v>
      </c>
      <c r="J23" s="29">
        <f>IF(TA_stat!L23=0,0,(12*1.358*(1/TA_stat!X23*TA_rozp!$E23)+TA_stat!AG23))</f>
        <v>0</v>
      </c>
      <c r="K23" s="106">
        <f>IF(TA_stat!M23=0,0,(12*1.358*(1/TA_stat!Y23*TA_rozp!$E23)+TA_stat!AH23))</f>
        <v>0</v>
      </c>
      <c r="L23" s="105">
        <f>IF(TA_stat!N23=0,0,(12*1.358*(1/TA_stat!Z23*TA_rozp!$E23)+TA_stat!AI23))</f>
        <v>0</v>
      </c>
      <c r="M23" s="29">
        <f>IF(TA_stat!O23=0,0,(12*1.358*(1/TA_stat!AA23*TA_rozp!$E23)+TA_stat!AJ23))</f>
        <v>0</v>
      </c>
      <c r="N23" s="106">
        <f>IF(TA_stat!P23=0,0,(12*1.358*(1/TA_stat!AB23*TA_rozp!$E23)+TA_stat!AK23))</f>
        <v>0</v>
      </c>
      <c r="O23" s="105">
        <f>F23*TA_stat!H23+I23*TA_stat!K23+L23*TA_stat!N23</f>
        <v>442700.34790318686</v>
      </c>
      <c r="P23" s="29">
        <f>G23*TA_stat!I23+J23*TA_stat!L23+M23*TA_stat!O23</f>
        <v>205834.30304433385</v>
      </c>
      <c r="Q23" s="106">
        <f>H23*TA_stat!J23+K23*TA_stat!M23+N23*TA_stat!P23</f>
        <v>0</v>
      </c>
      <c r="R23" s="173">
        <f>SUM(O23:Q23)</f>
        <v>648534.65094752074</v>
      </c>
    </row>
    <row r="24" spans="1:18" ht="20.100000000000001" customHeight="1" thickBot="1" x14ac:dyDescent="0.25">
      <c r="A24" s="48"/>
      <c r="B24" s="273" t="str">
        <f>TA_stat!D24</f>
        <v>celkem</v>
      </c>
      <c r="C24" s="248"/>
      <c r="D24" s="274"/>
      <c r="E24" s="113" t="s">
        <v>312</v>
      </c>
      <c r="F24" s="114" t="s">
        <v>312</v>
      </c>
      <c r="G24" s="115" t="s">
        <v>312</v>
      </c>
      <c r="H24" s="116" t="s">
        <v>312</v>
      </c>
      <c r="I24" s="114" t="s">
        <v>312</v>
      </c>
      <c r="J24" s="115" t="s">
        <v>312</v>
      </c>
      <c r="K24" s="116" t="s">
        <v>312</v>
      </c>
      <c r="L24" s="114" t="s">
        <v>312</v>
      </c>
      <c r="M24" s="115" t="s">
        <v>312</v>
      </c>
      <c r="N24" s="116" t="s">
        <v>312</v>
      </c>
      <c r="O24" s="137">
        <f>SUM(O6:O23)</f>
        <v>8340300.5959040513</v>
      </c>
      <c r="P24" s="112">
        <f>SUM(P6:P23)</f>
        <v>7994682.3786791442</v>
      </c>
      <c r="Q24" s="156">
        <f>SUM(Q6:Q23)</f>
        <v>0</v>
      </c>
      <c r="R24" s="146">
        <f>SUM(R6:R23)</f>
        <v>16334982.974583196</v>
      </c>
    </row>
    <row r="25" spans="1:18" ht="20.100000000000001" customHeight="1" x14ac:dyDescent="0.2">
      <c r="C25" s="9"/>
      <c r="E25" s="27"/>
      <c r="F25" s="28"/>
      <c r="G25" s="28"/>
      <c r="H25" s="28"/>
      <c r="I25" s="28"/>
      <c r="J25" s="28"/>
      <c r="R25" s="30">
        <f>SUM(O24:Q24)</f>
        <v>16334982.974583196</v>
      </c>
    </row>
    <row r="26" spans="1:18" ht="20.100000000000001" customHeight="1" x14ac:dyDescent="0.2">
      <c r="E26" s="27"/>
      <c r="F26" s="28"/>
      <c r="G26" s="28"/>
      <c r="H26" s="28"/>
      <c r="I26" s="28"/>
      <c r="J26" s="28"/>
      <c r="K26" s="28"/>
    </row>
    <row r="27" spans="1:18" ht="20.100000000000001" customHeight="1" x14ac:dyDescent="0.2">
      <c r="E27" s="27"/>
      <c r="F27" s="28"/>
      <c r="G27" s="28"/>
      <c r="H27" s="28"/>
      <c r="I27" s="28"/>
      <c r="J27" s="28"/>
      <c r="K27" s="28"/>
    </row>
    <row r="28" spans="1:18" ht="20.100000000000001" customHeight="1" x14ac:dyDescent="0.2">
      <c r="E28" s="27"/>
      <c r="F28" s="28"/>
      <c r="G28" s="28"/>
      <c r="H28" s="28"/>
      <c r="I28" s="28"/>
      <c r="J28" s="28"/>
      <c r="K28" s="28"/>
    </row>
    <row r="29" spans="1:18" ht="20.100000000000001" customHeight="1" x14ac:dyDescent="0.2">
      <c r="B29" s="8"/>
      <c r="C29" s="8"/>
      <c r="E29" s="27"/>
      <c r="F29" s="28"/>
      <c r="G29" s="28"/>
      <c r="H29" s="28"/>
      <c r="I29" s="28"/>
      <c r="J29" s="28"/>
      <c r="K29" s="28"/>
    </row>
    <row r="30" spans="1:18" ht="20.100000000000001" customHeight="1" x14ac:dyDescent="0.2">
      <c r="E30" s="27"/>
      <c r="F30" s="28"/>
      <c r="G30" s="28"/>
      <c r="H30" s="28"/>
      <c r="I30" s="28"/>
      <c r="J30" s="28"/>
      <c r="K30" s="28"/>
    </row>
    <row r="31" spans="1:18" ht="20.100000000000001" customHeight="1" x14ac:dyDescent="0.2">
      <c r="E31" s="27"/>
      <c r="F31" s="28"/>
      <c r="G31" s="28"/>
      <c r="H31" s="28"/>
      <c r="I31" s="28"/>
      <c r="J31" s="28"/>
      <c r="K31" s="28"/>
    </row>
    <row r="32" spans="1:18" ht="20.100000000000001" customHeight="1" x14ac:dyDescent="0.2">
      <c r="B32" s="6"/>
      <c r="C32" s="6"/>
      <c r="E32" s="27"/>
      <c r="F32" s="28"/>
      <c r="G32" s="28"/>
      <c r="H32" s="28"/>
      <c r="I32" s="28"/>
      <c r="J32" s="28"/>
      <c r="K32" s="28"/>
    </row>
    <row r="33" spans="5:11" ht="20.100000000000001" customHeight="1" x14ac:dyDescent="0.2">
      <c r="E33" s="27"/>
      <c r="F33" s="28"/>
      <c r="G33" s="28"/>
      <c r="H33" s="28"/>
      <c r="I33" s="28"/>
      <c r="J33" s="28"/>
      <c r="K33" s="28"/>
    </row>
    <row r="34" spans="5:11" ht="20.100000000000001" customHeight="1" x14ac:dyDescent="0.2">
      <c r="E34" s="27"/>
      <c r="F34" s="28"/>
      <c r="G34" s="28"/>
      <c r="H34" s="28"/>
      <c r="I34" s="28"/>
      <c r="J34" s="28"/>
      <c r="K34" s="28"/>
    </row>
    <row r="35" spans="5:11" ht="20.100000000000001" customHeight="1" x14ac:dyDescent="0.2">
      <c r="E35" s="27"/>
      <c r="F35" s="28"/>
      <c r="G35" s="28"/>
      <c r="H35" s="28"/>
      <c r="I35" s="28"/>
      <c r="J35" s="28"/>
      <c r="K35" s="28"/>
    </row>
    <row r="36" spans="5:11" ht="20.100000000000001" customHeight="1" x14ac:dyDescent="0.2">
      <c r="E36" s="27"/>
      <c r="F36" s="28"/>
      <c r="G36" s="28"/>
      <c r="H36" s="28"/>
      <c r="I36" s="28"/>
      <c r="J36" s="28"/>
      <c r="K36" s="28"/>
    </row>
    <row r="37" spans="5:11" ht="20.100000000000001" customHeight="1" x14ac:dyDescent="0.2">
      <c r="E37" s="27"/>
      <c r="F37" s="28"/>
      <c r="G37" s="28"/>
      <c r="H37" s="28"/>
      <c r="I37" s="28"/>
      <c r="J37" s="28"/>
      <c r="K37" s="28"/>
    </row>
    <row r="38" spans="5:11" ht="20.100000000000001" customHeight="1" x14ac:dyDescent="0.2">
      <c r="E38" s="27"/>
      <c r="F38" s="28"/>
      <c r="G38" s="28"/>
      <c r="H38" s="28"/>
      <c r="I38" s="28"/>
      <c r="J38" s="28"/>
      <c r="K38" s="28"/>
    </row>
    <row r="39" spans="5:11" ht="20.100000000000001" customHeight="1" x14ac:dyDescent="0.2">
      <c r="E39" s="27"/>
      <c r="F39" s="28"/>
      <c r="G39" s="28"/>
      <c r="H39" s="28"/>
      <c r="I39" s="28"/>
      <c r="J39" s="28"/>
      <c r="K39" s="28"/>
    </row>
    <row r="40" spans="5:11" ht="20.100000000000001" customHeight="1" x14ac:dyDescent="0.2">
      <c r="E40" s="27"/>
      <c r="F40" s="28"/>
      <c r="G40" s="28"/>
      <c r="H40" s="28"/>
      <c r="I40" s="28"/>
      <c r="J40" s="28"/>
      <c r="K40" s="28"/>
    </row>
    <row r="41" spans="5:11" ht="20.100000000000001" customHeight="1" x14ac:dyDescent="0.2">
      <c r="E41" s="27"/>
      <c r="F41" s="28"/>
      <c r="G41" s="28"/>
      <c r="H41" s="28"/>
      <c r="I41" s="28"/>
      <c r="J41" s="28"/>
      <c r="K41" s="28"/>
    </row>
    <row r="42" spans="5:11" ht="20.100000000000001" customHeight="1" x14ac:dyDescent="0.2">
      <c r="E42" s="27"/>
      <c r="F42" s="28"/>
      <c r="G42" s="28"/>
      <c r="H42" s="28"/>
      <c r="I42" s="28"/>
      <c r="J42" s="28"/>
      <c r="K42" s="28"/>
    </row>
    <row r="43" spans="5:11" ht="20.100000000000001" customHeight="1" x14ac:dyDescent="0.2">
      <c r="E43" s="27"/>
      <c r="F43" s="28"/>
      <c r="G43" s="28"/>
      <c r="H43" s="28"/>
      <c r="I43" s="28"/>
      <c r="J43" s="28"/>
      <c r="K43" s="28"/>
    </row>
    <row r="44" spans="5:11" ht="20.100000000000001" customHeight="1" x14ac:dyDescent="0.2">
      <c r="E44" s="27"/>
      <c r="F44" s="28"/>
      <c r="G44" s="28"/>
      <c r="H44" s="28"/>
      <c r="I44" s="28"/>
      <c r="J44" s="28"/>
      <c r="K44" s="28"/>
    </row>
    <row r="45" spans="5:11" ht="20.100000000000001" customHeight="1" x14ac:dyDescent="0.2">
      <c r="E45" s="27"/>
      <c r="F45" s="28"/>
      <c r="G45" s="28"/>
      <c r="H45" s="28"/>
      <c r="I45" s="28"/>
      <c r="J45" s="28"/>
      <c r="K45" s="28"/>
    </row>
    <row r="46" spans="5:11" ht="20.100000000000001" customHeight="1" x14ac:dyDescent="0.2">
      <c r="E46" s="27"/>
      <c r="F46" s="28"/>
      <c r="G46" s="28"/>
      <c r="H46" s="28"/>
      <c r="I46" s="28"/>
      <c r="J46" s="28"/>
      <c r="K46" s="28"/>
    </row>
    <row r="47" spans="5:11" ht="20.100000000000001" customHeight="1" x14ac:dyDescent="0.2">
      <c r="E47" s="27"/>
      <c r="F47" s="28"/>
      <c r="G47" s="28"/>
      <c r="H47" s="28"/>
      <c r="I47" s="28"/>
      <c r="J47" s="28"/>
      <c r="K47" s="28"/>
    </row>
    <row r="48" spans="5:11" ht="20.100000000000001" customHeight="1" x14ac:dyDescent="0.2">
      <c r="E48" s="27"/>
      <c r="F48" s="28"/>
      <c r="G48" s="28"/>
      <c r="H48" s="28"/>
      <c r="I48" s="28"/>
      <c r="J48" s="28"/>
      <c r="K48" s="28"/>
    </row>
    <row r="49" spans="5:11" ht="20.100000000000001" customHeight="1" x14ac:dyDescent="0.2">
      <c r="E49" s="27"/>
      <c r="F49" s="28"/>
      <c r="G49" s="28"/>
      <c r="H49" s="28"/>
      <c r="I49" s="28"/>
      <c r="J49" s="28"/>
      <c r="K49" s="28"/>
    </row>
    <row r="50" spans="5:11" ht="20.100000000000001" customHeight="1" x14ac:dyDescent="0.2">
      <c r="E50" s="27"/>
      <c r="F50" s="28"/>
      <c r="G50" s="28"/>
      <c r="H50" s="28"/>
      <c r="I50" s="28"/>
      <c r="J50" s="28"/>
      <c r="K50" s="28"/>
    </row>
    <row r="51" spans="5:11" ht="20.100000000000001" customHeight="1" x14ac:dyDescent="0.2">
      <c r="E51" s="27"/>
      <c r="F51" s="28"/>
      <c r="G51" s="28"/>
      <c r="H51" s="28"/>
      <c r="I51" s="28"/>
      <c r="J51" s="28"/>
      <c r="K51" s="28"/>
    </row>
    <row r="52" spans="5:11" ht="20.100000000000001" customHeight="1" x14ac:dyDescent="0.2">
      <c r="E52" s="27"/>
      <c r="F52" s="28"/>
      <c r="G52" s="28"/>
      <c r="H52" s="28"/>
      <c r="I52" s="28"/>
      <c r="J52" s="28"/>
      <c r="K52" s="28"/>
    </row>
    <row r="53" spans="5:11" ht="20.100000000000001" customHeight="1" x14ac:dyDescent="0.2">
      <c r="E53" s="27"/>
      <c r="F53" s="28"/>
      <c r="G53" s="28"/>
      <c r="H53" s="28"/>
      <c r="I53" s="28"/>
      <c r="J53" s="28"/>
      <c r="K53" s="28"/>
    </row>
    <row r="54" spans="5:11" ht="20.100000000000001" customHeight="1" x14ac:dyDescent="0.2">
      <c r="E54" s="27"/>
      <c r="F54" s="28"/>
      <c r="G54" s="28"/>
      <c r="H54" s="28"/>
      <c r="I54" s="28"/>
      <c r="J54" s="28"/>
      <c r="K54" s="28"/>
    </row>
    <row r="55" spans="5:11" ht="20.100000000000001" customHeight="1" x14ac:dyDescent="0.2">
      <c r="E55" s="27"/>
      <c r="F55" s="28"/>
      <c r="G55" s="28"/>
      <c r="H55" s="28"/>
      <c r="I55" s="28"/>
      <c r="J55" s="28"/>
      <c r="K55" s="28"/>
    </row>
    <row r="56" spans="5:11" ht="20.100000000000001" customHeight="1" x14ac:dyDescent="0.2">
      <c r="E56" s="27"/>
      <c r="F56" s="28"/>
      <c r="G56" s="28"/>
      <c r="H56" s="28"/>
      <c r="I56" s="28"/>
      <c r="J56" s="28"/>
      <c r="K56" s="28"/>
    </row>
    <row r="57" spans="5:11" ht="20.100000000000001" customHeight="1" x14ac:dyDescent="0.2">
      <c r="E57" s="27"/>
      <c r="F57" s="28"/>
      <c r="G57" s="28"/>
      <c r="H57" s="28"/>
      <c r="I57" s="28"/>
      <c r="J57" s="28"/>
      <c r="K57" s="28"/>
    </row>
    <row r="58" spans="5:11" ht="20.100000000000001" customHeight="1" x14ac:dyDescent="0.2">
      <c r="E58" s="27"/>
    </row>
    <row r="59" spans="5:11" ht="20.100000000000001" customHeight="1" x14ac:dyDescent="0.2">
      <c r="E59" s="27"/>
    </row>
    <row r="60" spans="5:11" ht="20.100000000000001" customHeight="1" x14ac:dyDescent="0.2">
      <c r="E60" s="27"/>
    </row>
    <row r="61" spans="5:11" ht="20.100000000000001" customHeight="1" x14ac:dyDescent="0.2">
      <c r="E61" s="27"/>
    </row>
    <row r="62" spans="5:11" ht="20.100000000000001" customHeight="1" x14ac:dyDescent="0.2">
      <c r="E62" s="27"/>
    </row>
    <row r="63" spans="5:11" ht="20.100000000000001" customHeight="1" x14ac:dyDescent="0.2">
      <c r="E63" s="27"/>
    </row>
    <row r="64" spans="5:11" ht="20.100000000000001" customHeight="1" x14ac:dyDescent="0.2">
      <c r="E64" s="27"/>
    </row>
    <row r="65" spans="5:5" ht="20.100000000000001" customHeight="1" x14ac:dyDescent="0.2">
      <c r="E65" s="27"/>
    </row>
    <row r="66" spans="5:5" ht="20.100000000000001" customHeight="1" x14ac:dyDescent="0.2">
      <c r="E66" s="27"/>
    </row>
    <row r="67" spans="5:5" ht="20.100000000000001" customHeight="1" x14ac:dyDescent="0.2">
      <c r="E67" s="27"/>
    </row>
    <row r="68" spans="5:5" ht="20.100000000000001" customHeight="1" x14ac:dyDescent="0.2">
      <c r="E68" s="27"/>
    </row>
    <row r="69" spans="5:5" ht="20.100000000000001" customHeight="1" x14ac:dyDescent="0.2">
      <c r="E69" s="27"/>
    </row>
    <row r="70" spans="5:5" ht="20.100000000000001" customHeight="1" x14ac:dyDescent="0.2">
      <c r="E70" s="27"/>
    </row>
    <row r="71" spans="5:5" ht="20.100000000000001" customHeight="1" x14ac:dyDescent="0.2">
      <c r="E71" s="27"/>
    </row>
    <row r="72" spans="5:5" ht="20.100000000000001" customHeight="1" x14ac:dyDescent="0.2">
      <c r="E72" s="27"/>
    </row>
    <row r="73" spans="5:5" ht="20.100000000000001" customHeight="1" x14ac:dyDescent="0.2">
      <c r="E73" s="27"/>
    </row>
    <row r="74" spans="5:5" ht="20.100000000000001" customHeight="1" x14ac:dyDescent="0.2">
      <c r="E74" s="27"/>
    </row>
    <row r="75" spans="5:5" ht="20.100000000000001" customHeight="1" x14ac:dyDescent="0.2">
      <c r="E75" s="27"/>
    </row>
    <row r="76" spans="5:5" ht="20.100000000000001" customHeight="1" x14ac:dyDescent="0.2">
      <c r="E76" s="27"/>
    </row>
    <row r="77" spans="5:5" ht="20.100000000000001" customHeight="1" x14ac:dyDescent="0.2">
      <c r="E77" s="27"/>
    </row>
    <row r="78" spans="5:5" ht="20.100000000000001" customHeight="1" x14ac:dyDescent="0.2">
      <c r="E78" s="27"/>
    </row>
    <row r="79" spans="5:5" ht="20.100000000000001" customHeight="1" x14ac:dyDescent="0.2">
      <c r="E79" s="27"/>
    </row>
    <row r="80" spans="5:5" ht="20.100000000000001" customHeight="1" x14ac:dyDescent="0.2">
      <c r="E80" s="27"/>
    </row>
    <row r="81" spans="5:5" ht="20.100000000000001" customHeight="1" x14ac:dyDescent="0.2">
      <c r="E81" s="27"/>
    </row>
    <row r="82" spans="5:5" ht="20.100000000000001" customHeight="1" x14ac:dyDescent="0.2">
      <c r="E82" s="27"/>
    </row>
    <row r="83" spans="5:5" ht="20.100000000000001" customHeight="1" x14ac:dyDescent="0.2">
      <c r="E83" s="27"/>
    </row>
    <row r="84" spans="5:5" ht="20.100000000000001" customHeight="1" x14ac:dyDescent="0.2">
      <c r="E84" s="27"/>
    </row>
    <row r="85" spans="5:5" ht="20.100000000000001" customHeight="1" x14ac:dyDescent="0.2">
      <c r="E85" s="27"/>
    </row>
    <row r="86" spans="5:5" ht="20.100000000000001" customHeight="1" x14ac:dyDescent="0.2">
      <c r="E86" s="27"/>
    </row>
    <row r="87" spans="5:5" ht="20.100000000000001" customHeight="1" x14ac:dyDescent="0.2">
      <c r="E87" s="27"/>
    </row>
    <row r="88" spans="5:5" ht="20.100000000000001" customHeight="1" x14ac:dyDescent="0.2">
      <c r="E88" s="27"/>
    </row>
    <row r="89" spans="5:5" ht="20.100000000000001" customHeight="1" x14ac:dyDescent="0.2">
      <c r="E89" s="27"/>
    </row>
    <row r="90" spans="5:5" ht="20.100000000000001" customHeight="1" x14ac:dyDescent="0.2">
      <c r="E90" s="27"/>
    </row>
    <row r="91" spans="5:5" ht="20.100000000000001" customHeight="1" x14ac:dyDescent="0.2">
      <c r="E91" s="27"/>
    </row>
    <row r="92" spans="5:5" ht="20.100000000000001" customHeight="1" x14ac:dyDescent="0.2">
      <c r="E92" s="27"/>
    </row>
    <row r="93" spans="5:5" ht="20.100000000000001" customHeight="1" x14ac:dyDescent="0.2">
      <c r="E93" s="27"/>
    </row>
    <row r="94" spans="5:5" ht="20.100000000000001" customHeight="1" x14ac:dyDescent="0.2">
      <c r="E94" s="27"/>
    </row>
    <row r="95" spans="5:5" ht="20.100000000000001" customHeight="1" x14ac:dyDescent="0.2">
      <c r="E95" s="27"/>
    </row>
    <row r="96" spans="5:5" ht="20.100000000000001" customHeight="1" x14ac:dyDescent="0.2">
      <c r="E96" s="27"/>
    </row>
    <row r="97" spans="5:5" ht="20.100000000000001" customHeight="1" x14ac:dyDescent="0.2">
      <c r="E97" s="27"/>
    </row>
    <row r="98" spans="5:5" ht="20.100000000000001" customHeight="1" x14ac:dyDescent="0.2">
      <c r="E98" s="27"/>
    </row>
    <row r="99" spans="5:5" ht="20.100000000000001" customHeight="1" x14ac:dyDescent="0.2">
      <c r="E99" s="27"/>
    </row>
    <row r="100" spans="5:5" ht="20.100000000000001" customHeight="1" x14ac:dyDescent="0.2">
      <c r="E100" s="27"/>
    </row>
    <row r="101" spans="5:5" ht="20.100000000000001" customHeight="1" x14ac:dyDescent="0.2">
      <c r="E101" s="27"/>
    </row>
    <row r="102" spans="5:5" ht="20.100000000000001" customHeight="1" x14ac:dyDescent="0.2">
      <c r="E102" s="27"/>
    </row>
    <row r="103" spans="5:5" ht="20.100000000000001" customHeight="1" x14ac:dyDescent="0.2"/>
    <row r="104" spans="5:5" ht="20.100000000000001" customHeight="1" x14ac:dyDescent="0.2"/>
    <row r="105" spans="5:5" ht="20.100000000000001" customHeight="1" x14ac:dyDescent="0.2"/>
    <row r="106" spans="5:5" ht="20.100000000000001" customHeight="1" x14ac:dyDescent="0.2"/>
    <row r="107" spans="5:5" ht="20.100000000000001" customHeight="1" x14ac:dyDescent="0.2"/>
    <row r="108" spans="5:5" ht="20.100000000000001" customHeight="1" x14ac:dyDescent="0.2"/>
    <row r="109" spans="5:5" ht="20.100000000000001" customHeight="1" x14ac:dyDescent="0.2"/>
    <row r="110" spans="5:5" ht="20.100000000000001" customHeight="1" x14ac:dyDescent="0.2"/>
    <row r="111" spans="5:5" ht="20.100000000000001" customHeight="1" x14ac:dyDescent="0.2"/>
    <row r="112" spans="5:5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</sheetData>
  <mergeCells count="4">
    <mergeCell ref="L4:N4"/>
    <mergeCell ref="O4:R4"/>
    <mergeCell ref="F4:H4"/>
    <mergeCell ref="I4:K4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576"/>
  <sheetViews>
    <sheetView workbookViewId="0">
      <pane xSplit="6" ySplit="5" topLeftCell="I6" activePane="bottomRight" state="frozen"/>
      <selection pane="topRight"/>
      <selection pane="bottomLeft"/>
      <selection pane="bottomRight" activeCell="A4" sqref="A4"/>
    </sheetView>
  </sheetViews>
  <sheetFormatPr defaultRowHeight="12.75" x14ac:dyDescent="0.2"/>
  <cols>
    <col min="1" max="1" width="6.5703125" customWidth="1"/>
    <col min="3" max="3" width="6" style="46" customWidth="1"/>
    <col min="4" max="4" width="32.140625" customWidth="1"/>
    <col min="5" max="5" width="4.42578125" bestFit="1" customWidth="1"/>
    <col min="6" max="6" width="32.7109375" customWidth="1"/>
    <col min="7" max="10" width="10.85546875" customWidth="1"/>
    <col min="11" max="11" width="9.85546875" customWidth="1"/>
    <col min="12" max="12" width="10.85546875" customWidth="1"/>
    <col min="13" max="21" width="7.140625" customWidth="1"/>
    <col min="22" max="22" width="8.28515625" bestFit="1" customWidth="1"/>
    <col min="23" max="23" width="8.140625" bestFit="1" customWidth="1"/>
    <col min="24" max="24" width="7.140625" customWidth="1"/>
    <col min="25" max="25" width="8.7109375" bestFit="1" customWidth="1"/>
    <col min="26" max="29" width="7.140625" customWidth="1"/>
  </cols>
  <sheetData>
    <row r="1" spans="1:29" ht="24.75" customHeight="1" x14ac:dyDescent="0.3">
      <c r="A1" s="22" t="s">
        <v>615</v>
      </c>
      <c r="B1" s="22"/>
      <c r="C1" s="201"/>
      <c r="D1" s="22"/>
      <c r="E1" s="22"/>
      <c r="F1" s="1"/>
      <c r="G1" s="57"/>
      <c r="H1" s="57"/>
      <c r="I1" s="57"/>
      <c r="J1" s="57"/>
      <c r="K1" s="57"/>
      <c r="L1" s="73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0"/>
      <c r="AA1" s="50"/>
      <c r="AB1" s="50"/>
      <c r="AC1" s="73"/>
    </row>
    <row r="2" spans="1:29" ht="23.25" customHeight="1" x14ac:dyDescent="0.3">
      <c r="A2" s="71" t="s">
        <v>592</v>
      </c>
      <c r="B2" s="22"/>
      <c r="C2" s="521"/>
      <c r="D2" s="22"/>
      <c r="E2" s="24"/>
      <c r="F2" s="1"/>
      <c r="G2" s="57"/>
      <c r="H2" s="57"/>
      <c r="I2" s="57"/>
      <c r="J2" s="57"/>
      <c r="K2" s="57"/>
      <c r="L2" s="73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0"/>
      <c r="AA2" s="50"/>
      <c r="AB2" s="50"/>
      <c r="AC2" s="73"/>
    </row>
    <row r="3" spans="1:29" ht="15.75" customHeight="1" thickBot="1" x14ac:dyDescent="0.25">
      <c r="A3" s="1"/>
      <c r="B3" s="25"/>
      <c r="C3" s="7"/>
      <c r="D3" s="25"/>
      <c r="E3" s="26"/>
      <c r="F3" s="1"/>
      <c r="G3" s="57"/>
      <c r="H3" s="57"/>
      <c r="I3" s="57"/>
      <c r="J3" s="57"/>
      <c r="K3" s="57"/>
      <c r="L3" s="73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73"/>
      <c r="AA3" s="73"/>
      <c r="AB3" s="73"/>
      <c r="AC3" s="73"/>
    </row>
    <row r="4" spans="1:29" ht="21.75" customHeight="1" thickBot="1" x14ac:dyDescent="0.3">
      <c r="A4" s="23" t="s">
        <v>240</v>
      </c>
      <c r="C4" s="522"/>
      <c r="E4" s="26"/>
      <c r="F4" s="200" t="s">
        <v>377</v>
      </c>
      <c r="G4" s="120"/>
      <c r="H4" s="120"/>
      <c r="I4" s="120"/>
      <c r="J4" s="120"/>
      <c r="K4" s="120"/>
      <c r="L4" s="121"/>
      <c r="M4" s="767" t="s">
        <v>264</v>
      </c>
      <c r="N4" s="768"/>
      <c r="O4" s="768"/>
      <c r="P4" s="768"/>
      <c r="Q4" s="768"/>
      <c r="R4" s="768"/>
      <c r="S4" s="768"/>
      <c r="T4" s="768"/>
      <c r="U4" s="768"/>
      <c r="V4" s="768"/>
      <c r="W4" s="768"/>
      <c r="X4" s="768"/>
      <c r="Y4" s="768"/>
      <c r="Z4" s="768"/>
      <c r="AA4" s="768"/>
      <c r="AB4" s="768"/>
      <c r="AC4" s="769"/>
    </row>
    <row r="5" spans="1:29" ht="51" customHeight="1" thickBot="1" x14ac:dyDescent="0.25">
      <c r="A5" s="102" t="s">
        <v>578</v>
      </c>
      <c r="B5" s="435" t="s">
        <v>577</v>
      </c>
      <c r="C5" s="102" t="s">
        <v>313</v>
      </c>
      <c r="D5" s="447" t="s">
        <v>594</v>
      </c>
      <c r="E5" s="4" t="s">
        <v>0</v>
      </c>
      <c r="F5" s="262" t="s">
        <v>1</v>
      </c>
      <c r="G5" s="117" t="s">
        <v>309</v>
      </c>
      <c r="H5" s="118" t="s">
        <v>474</v>
      </c>
      <c r="I5" s="118" t="s">
        <v>247</v>
      </c>
      <c r="J5" s="118" t="s">
        <v>259</v>
      </c>
      <c r="K5" s="339" t="s">
        <v>248</v>
      </c>
      <c r="L5" s="119" t="s">
        <v>310</v>
      </c>
      <c r="M5" s="122" t="s">
        <v>583</v>
      </c>
      <c r="N5" s="123" t="s">
        <v>584</v>
      </c>
      <c r="O5" s="123" t="s">
        <v>585</v>
      </c>
      <c r="P5" s="123" t="s">
        <v>586</v>
      </c>
      <c r="Q5" s="123" t="s">
        <v>587</v>
      </c>
      <c r="R5" s="123" t="s">
        <v>588</v>
      </c>
      <c r="S5" s="123" t="s">
        <v>589</v>
      </c>
      <c r="T5" s="123" t="s">
        <v>590</v>
      </c>
      <c r="U5" s="123" t="s">
        <v>591</v>
      </c>
      <c r="V5" s="159" t="s">
        <v>305</v>
      </c>
      <c r="W5" s="159" t="s">
        <v>306</v>
      </c>
      <c r="X5" s="159" t="s">
        <v>307</v>
      </c>
      <c r="Y5" s="78" t="s">
        <v>308</v>
      </c>
      <c r="Z5" s="160" t="s">
        <v>236</v>
      </c>
      <c r="AA5" s="160" t="s">
        <v>237</v>
      </c>
      <c r="AB5" s="160" t="s">
        <v>238</v>
      </c>
      <c r="AC5" s="79" t="s">
        <v>272</v>
      </c>
    </row>
    <row r="6" spans="1:29" ht="20.100000000000001" customHeight="1" x14ac:dyDescent="0.2">
      <c r="A6" s="485">
        <v>1</v>
      </c>
      <c r="B6" s="479">
        <v>600078078</v>
      </c>
      <c r="C6" s="85">
        <f>TA_stat!C6</f>
        <v>3440</v>
      </c>
      <c r="D6" s="269" t="str">
        <f>TA_stat!D6</f>
        <v>MŠ Tanvald, U Školky 579</v>
      </c>
      <c r="E6" s="11">
        <f>TA_stat!E6</f>
        <v>3141</v>
      </c>
      <c r="F6" s="169" t="str">
        <f>TA_stat!F6</f>
        <v>MŠ Tanvald, U Školky 579</v>
      </c>
      <c r="G6" s="158">
        <f>ROUND(TA_rozp!R6,0)</f>
        <v>1122473</v>
      </c>
      <c r="H6" s="37">
        <f t="shared" ref="H6:H23" si="0">ROUND((G6-K6)/1.358,0)</f>
        <v>822831</v>
      </c>
      <c r="I6" s="29">
        <f t="shared" ref="I6:I23" si="1">ROUND(G6-H6-J6-K6,0)</f>
        <v>278117</v>
      </c>
      <c r="J6" s="37">
        <f t="shared" ref="J6:J23" si="2">ROUND(H6*0.02,0)</f>
        <v>16457</v>
      </c>
      <c r="K6" s="37">
        <f>TA_stat!H6*TA_stat!AC6+TA_stat!I6*TA_stat!AD6+TA_stat!J6*TA_stat!AE6+TA_stat!K6*TA_stat!AF6+TA_stat!L6*TA_stat!AG6+TA_stat!M6*TA_stat!AH6+TA_stat!N6*TA_stat!AI6+TA_stat!O6*TA_stat!AJ6+TA_stat!P6*TA_stat!AK6</f>
        <v>5068</v>
      </c>
      <c r="L6" s="47">
        <f>ROUND(Y6/TA_rozp!E6/12,2)</f>
        <v>2.59</v>
      </c>
      <c r="M6" s="134">
        <f>IF(TA_stat!H6=0,0,12*1.358*1/TA_stat!T6*TA_rozp!$E6)</f>
        <v>12221.235133583476</v>
      </c>
      <c r="N6" s="72">
        <f>IF(TA_stat!I6=0,0,12*1.358*1/TA_stat!U6*TA_rozp!$E6)</f>
        <v>0</v>
      </c>
      <c r="O6" s="72">
        <f>IF(TA_stat!J6=0,0,12*1.358*1/TA_stat!V6*TA_rozp!$E6)</f>
        <v>0</v>
      </c>
      <c r="P6" s="72">
        <f>IF(TA_stat!K6=0,0,12*1.358*1/TA_stat!W6*TA_rozp!$E6)</f>
        <v>9987.8892324797598</v>
      </c>
      <c r="Q6" s="72">
        <f>IF(TA_stat!L6=0,0,12*1.358*1/TA_stat!X6*TA_rozp!$E6)</f>
        <v>0</v>
      </c>
      <c r="R6" s="72">
        <f>IF(TA_stat!M6=0,0,12*1.358*1/TA_stat!Y6*TA_rozp!$E6)</f>
        <v>0</v>
      </c>
      <c r="S6" s="72">
        <f>IF(TA_stat!N6=0,0,12*1.358*1/TA_stat!Z6*TA_rozp!$E6)</f>
        <v>0</v>
      </c>
      <c r="T6" s="72">
        <f>IF(TA_stat!O6=0,0,12*1.358*1/TA_stat!AA6*TA_rozp!$E6)</f>
        <v>0</v>
      </c>
      <c r="U6" s="72">
        <f>IF(TA_stat!P6=0,0,12*1.358*1/TA_stat!AB6*TA_rozp!$E6)</f>
        <v>0</v>
      </c>
      <c r="V6" s="37">
        <f>ROUND((M6*TA_stat!H6+P6*TA_stat!K6+S6*TA_stat!N6)/1.358,0)</f>
        <v>822831</v>
      </c>
      <c r="W6" s="37">
        <f>ROUND((N6*TA_stat!I6+Q6*TA_stat!L6+T6*TA_stat!O6)/1.358,0)</f>
        <v>0</v>
      </c>
      <c r="X6" s="37">
        <f>ROUND((O6*TA_stat!J6+R6*TA_stat!M6+U6*TA_stat!P6)/1.358,0)</f>
        <v>0</v>
      </c>
      <c r="Y6" s="37">
        <f>SUM(V6:X6)</f>
        <v>822831</v>
      </c>
      <c r="Z6" s="74">
        <f>IF(TA_stat!T6=0,0,TA_stat!H6/TA_stat!T6)+IF(TA_stat!W6=0,0,TA_stat!K6/TA_stat!W6)+IF(TA_stat!Z6=0,0,TA_stat!N6/TA_stat!Z6)</f>
        <v>2.5914314520385084</v>
      </c>
      <c r="AA6" s="74">
        <f>IF(TA_stat!U6=0,0,TA_stat!I6/TA_stat!U6)+IF(TA_stat!X6=0,0,TA_stat!L6/TA_stat!X6)+IF(TA_stat!AA6=0,0,TA_stat!O6/TA_stat!AA6)</f>
        <v>0</v>
      </c>
      <c r="AB6" s="74">
        <f>IF(TA_stat!V6=0,0,TA_stat!J6/TA_stat!V6)+IF(TA_stat!Y6=0,0,TA_stat!M6/TA_stat!Y6)+IF(TA_stat!AB6=0,0,TA_stat!P6/TA_stat!AB6)</f>
        <v>0</v>
      </c>
      <c r="AC6" s="135">
        <f>SUM(Z6:AB6)</f>
        <v>2.5914314520385084</v>
      </c>
    </row>
    <row r="7" spans="1:29" ht="20.100000000000001" customHeight="1" x14ac:dyDescent="0.2">
      <c r="A7" s="433">
        <v>1</v>
      </c>
      <c r="B7" s="480">
        <v>600078078</v>
      </c>
      <c r="C7" s="85">
        <f>TA_stat!C7</f>
        <v>3440</v>
      </c>
      <c r="D7" s="269" t="str">
        <f>TA_stat!D7</f>
        <v>MŠ Tanvald, U Školky 579</v>
      </c>
      <c r="E7" s="11">
        <f>TA_stat!E7</f>
        <v>3141</v>
      </c>
      <c r="F7" s="188" t="str">
        <f>TA_stat!F7</f>
        <v>MŠ Tanvald, Radniční 540</v>
      </c>
      <c r="G7" s="158">
        <f>ROUND(TA_rozp!R7,0)</f>
        <v>609713</v>
      </c>
      <c r="H7" s="37">
        <f t="shared" si="0"/>
        <v>447185</v>
      </c>
      <c r="I7" s="29">
        <f t="shared" si="1"/>
        <v>151148</v>
      </c>
      <c r="J7" s="37">
        <f t="shared" si="2"/>
        <v>8944</v>
      </c>
      <c r="K7" s="37">
        <f>TA_stat!H7*TA_stat!AC7+TA_stat!I7*TA_stat!AD7+TA_stat!J7*TA_stat!AE7+TA_stat!K7*TA_stat!AF7+TA_stat!L7*TA_stat!AG7+TA_stat!M7*TA_stat!AH7+TA_stat!N7*TA_stat!AI7+TA_stat!O7*TA_stat!AJ7+TA_stat!P7*TA_stat!AK7</f>
        <v>2436</v>
      </c>
      <c r="L7" s="47">
        <f>ROUND(Y7/TA_rozp!E7/12,2)</f>
        <v>1.41</v>
      </c>
      <c r="M7" s="134">
        <f>IF(TA_stat!H7=0,0,12*1.358*1/TA_stat!T7*TA_rozp!$E7)</f>
        <v>14458.987302551761</v>
      </c>
      <c r="N7" s="72">
        <f>IF(TA_stat!I7=0,0,12*1.358*1/TA_stat!U7*TA_rozp!$E7)</f>
        <v>0</v>
      </c>
      <c r="O7" s="72">
        <f>IF(TA_stat!J7=0,0,12*1.358*1/TA_stat!V7*TA_rozp!$E7)</f>
        <v>0</v>
      </c>
      <c r="P7" s="72">
        <f>IF(TA_stat!K7=0,0,12*1.358*1/TA_stat!W7*TA_rozp!$E7)</f>
        <v>0</v>
      </c>
      <c r="Q7" s="72">
        <f>IF(TA_stat!L7=0,0,12*1.358*1/TA_stat!X7*TA_rozp!$E7)</f>
        <v>0</v>
      </c>
      <c r="R7" s="72">
        <f>IF(TA_stat!M7=0,0,12*1.358*1/TA_stat!Y7*TA_rozp!$E7)</f>
        <v>0</v>
      </c>
      <c r="S7" s="72">
        <f>IF(TA_stat!N7=0,0,12*1.358*1/TA_stat!Z7*TA_rozp!$E7)</f>
        <v>0</v>
      </c>
      <c r="T7" s="72">
        <f>IF(TA_stat!O7=0,0,12*1.358*1/TA_stat!AA7*TA_rozp!$E7)</f>
        <v>0</v>
      </c>
      <c r="U7" s="72">
        <f>IF(TA_stat!P7=0,0,12*1.358*1/TA_stat!AB7*TA_rozp!$E7)</f>
        <v>0</v>
      </c>
      <c r="V7" s="37">
        <f>ROUND((M7*TA_stat!H7+P7*TA_stat!K7+S7*TA_stat!N7)/1.358,0)</f>
        <v>447185</v>
      </c>
      <c r="W7" s="37">
        <f>ROUND((N7*TA_stat!I7+Q7*TA_stat!L7+T7*TA_stat!O7)/1.358,0)</f>
        <v>0</v>
      </c>
      <c r="X7" s="37">
        <f>ROUND((O7*TA_stat!J7+R7*TA_stat!M7+U7*TA_stat!P7)/1.358,0)</f>
        <v>0</v>
      </c>
      <c r="Y7" s="37">
        <f t="shared" ref="Y7:Y8" si="3">SUM(V7:X7)</f>
        <v>447185</v>
      </c>
      <c r="Z7" s="74">
        <f>IF(TA_stat!T7=0,0,TA_stat!H7/TA_stat!T7)+IF(TA_stat!W7=0,0,TA_stat!K7/TA_stat!W7)+IF(TA_stat!Z7=0,0,TA_stat!N7/TA_stat!Z7)</f>
        <v>1.4083685257801857</v>
      </c>
      <c r="AA7" s="74">
        <f>IF(TA_stat!U7=0,0,TA_stat!I7/TA_stat!U7)+IF(TA_stat!X7=0,0,TA_stat!L7/TA_stat!X7)+IF(TA_stat!AA7=0,0,TA_stat!O7/TA_stat!AA7)</f>
        <v>0</v>
      </c>
      <c r="AB7" s="74">
        <f>IF(TA_stat!V7=0,0,TA_stat!J7/TA_stat!V7)+IF(TA_stat!Y7=0,0,TA_stat!M7/TA_stat!Y7)+IF(TA_stat!AB7=0,0,TA_stat!P7/TA_stat!AB7)</f>
        <v>0</v>
      </c>
      <c r="AC7" s="135">
        <f t="shared" ref="AC7:AC8" si="4">SUM(Z7:AB7)</f>
        <v>1.4083685257801857</v>
      </c>
    </row>
    <row r="8" spans="1:29" ht="20.100000000000001" customHeight="1" x14ac:dyDescent="0.2">
      <c r="A8" s="433">
        <v>1</v>
      </c>
      <c r="B8" s="480">
        <v>600078078</v>
      </c>
      <c r="C8" s="85">
        <f>TA_stat!C8</f>
        <v>3440</v>
      </c>
      <c r="D8" s="269" t="str">
        <f>TA_stat!D8</f>
        <v>MŠ Tanvald, U Školky 579</v>
      </c>
      <c r="E8" s="11">
        <f>TA_stat!E8</f>
        <v>3141</v>
      </c>
      <c r="F8" s="188" t="str">
        <f>TA_stat!F8</f>
        <v>MŠ Tanvald, Woklerova 378 - výdejna</v>
      </c>
      <c r="G8" s="158">
        <f>ROUND(TA_rozp!R8,0)</f>
        <v>167415</v>
      </c>
      <c r="H8" s="37">
        <f t="shared" si="0"/>
        <v>122581</v>
      </c>
      <c r="I8" s="29">
        <f t="shared" si="1"/>
        <v>41432</v>
      </c>
      <c r="J8" s="37">
        <f t="shared" si="2"/>
        <v>2452</v>
      </c>
      <c r="K8" s="37">
        <f>TA_stat!H8*TA_stat!AC8+TA_stat!I8*TA_stat!AD8+TA_stat!J8*TA_stat!AE8+TA_stat!K8*TA_stat!AF8+TA_stat!L8*TA_stat!AG8+TA_stat!M8*TA_stat!AH8+TA_stat!N8*TA_stat!AI8+TA_stat!O8*TA_stat!AJ8+TA_stat!P8*TA_stat!AK8</f>
        <v>950</v>
      </c>
      <c r="L8" s="47">
        <f>ROUND(Y8/TA_rozp!E8/12,2)</f>
        <v>0.39</v>
      </c>
      <c r="M8" s="134">
        <f>IF(TA_stat!H8=0,0,12*1.358*1/TA_stat!T8*TA_rozp!$E8)</f>
        <v>0</v>
      </c>
      <c r="N8" s="72">
        <f>IF(TA_stat!I8=0,0,12*1.358*1/TA_stat!U8*TA_rozp!$E8)</f>
        <v>0</v>
      </c>
      <c r="O8" s="72">
        <f>IF(TA_stat!J8=0,0,12*1.358*1/TA_stat!V8*TA_rozp!$E8)</f>
        <v>0</v>
      </c>
      <c r="P8" s="72">
        <f>IF(TA_stat!K8=0,0,12*1.358*1/TA_stat!W8*TA_rozp!$E8)</f>
        <v>0</v>
      </c>
      <c r="Q8" s="72">
        <f>IF(TA_stat!L8=0,0,12*1.358*1/TA_stat!X8*TA_rozp!$E8)</f>
        <v>0</v>
      </c>
      <c r="R8" s="72">
        <f>IF(TA_stat!M8=0,0,12*1.358*1/TA_stat!Y8*TA_rozp!$E8)</f>
        <v>0</v>
      </c>
      <c r="S8" s="72">
        <f>IF(TA_stat!N8=0,0,12*1.358*1/TA_stat!Z8*TA_rozp!$E8)</f>
        <v>6658.5928216531738</v>
      </c>
      <c r="T8" s="72">
        <f>IF(TA_stat!O8=0,0,12*1.358*1/TA_stat!AA8*TA_rozp!$E8)</f>
        <v>0</v>
      </c>
      <c r="U8" s="72">
        <f>IF(TA_stat!P8=0,0,12*1.358*1/TA_stat!AB8*TA_rozp!$E8)</f>
        <v>0</v>
      </c>
      <c r="V8" s="37">
        <f>ROUND((M8*TA_stat!H8+P8*TA_stat!K8+S8*TA_stat!N8)/1.358,0)</f>
        <v>122581</v>
      </c>
      <c r="W8" s="37">
        <f>ROUND((N8*TA_stat!I8+Q8*TA_stat!L8+T8*TA_stat!O8)/1.358,0)</f>
        <v>0</v>
      </c>
      <c r="X8" s="37">
        <f>ROUND((O8*TA_stat!J8+R8*TA_stat!M8+U8*TA_stat!P8)/1.358,0)</f>
        <v>0</v>
      </c>
      <c r="Y8" s="37">
        <f t="shared" si="3"/>
        <v>122581</v>
      </c>
      <c r="Z8" s="74">
        <f>IF(TA_stat!T8=0,0,TA_stat!H8/TA_stat!T8)+IF(TA_stat!W8=0,0,TA_stat!K8/TA_stat!W8)+IF(TA_stat!Z8=0,0,TA_stat!N8/TA_stat!Z8)</f>
        <v>0.38605715962305381</v>
      </c>
      <c r="AA8" s="74">
        <f>IF(TA_stat!U8=0,0,TA_stat!I8/TA_stat!U8)+IF(TA_stat!X8=0,0,TA_stat!L8/TA_stat!X8)+IF(TA_stat!AA8=0,0,TA_stat!O8/TA_stat!AA8)</f>
        <v>0</v>
      </c>
      <c r="AB8" s="74">
        <f>IF(TA_stat!V8=0,0,TA_stat!J8/TA_stat!V8)+IF(TA_stat!Y8=0,0,TA_stat!M8/TA_stat!Y8)+IF(TA_stat!AB8=0,0,TA_stat!P8/TA_stat!AB8)</f>
        <v>0</v>
      </c>
      <c r="AC8" s="135">
        <f t="shared" si="4"/>
        <v>0.38605715962305381</v>
      </c>
    </row>
    <row r="9" spans="1:29" ht="20.100000000000001" customHeight="1" x14ac:dyDescent="0.2">
      <c r="A9" s="433">
        <v>6</v>
      </c>
      <c r="B9" s="480">
        <v>650023404</v>
      </c>
      <c r="C9" s="85">
        <f>TA_stat!C9</f>
        <v>3401</v>
      </c>
      <c r="D9" s="269" t="str">
        <f>TA_stat!D9</f>
        <v>ZŠ a MŠ Albrechtice v Jiz. horách 226</v>
      </c>
      <c r="E9" s="11">
        <f>TA_stat!E9</f>
        <v>3141</v>
      </c>
      <c r="F9" s="188" t="str">
        <f>TA_stat!F9</f>
        <v>MŠ Albrechtice v Jiz. horách 261</v>
      </c>
      <c r="G9" s="158">
        <f>ROUND(TA_rozp!R9,0)</f>
        <v>794715</v>
      </c>
      <c r="H9" s="37">
        <f t="shared" si="0"/>
        <v>582733</v>
      </c>
      <c r="I9" s="29">
        <f t="shared" si="1"/>
        <v>196963</v>
      </c>
      <c r="J9" s="37">
        <f t="shared" si="2"/>
        <v>11655</v>
      </c>
      <c r="K9" s="37">
        <f>TA_stat!H9*TA_stat!AC9+TA_stat!I9*TA_stat!AD9+TA_stat!J9*TA_stat!AE9+TA_stat!K9*TA_stat!AF9+TA_stat!L9*TA_stat!AG9+TA_stat!M9*TA_stat!AH9+TA_stat!N9*TA_stat!AI9+TA_stat!O9*TA_stat!AJ9+TA_stat!P9*TA_stat!AK9</f>
        <v>3364</v>
      </c>
      <c r="L9" s="47">
        <f>ROUND(Y9/TA_rozp!E9/12,2)</f>
        <v>1.84</v>
      </c>
      <c r="M9" s="134">
        <f>IF(TA_stat!H9=0,0,12*1.358*1/TA_stat!T9*TA_rozp!$E9)</f>
        <v>17140.551099408258</v>
      </c>
      <c r="N9" s="72">
        <f>IF(TA_stat!I9=0,0,12*1.358*1/TA_stat!U9*TA_rozp!$E9)</f>
        <v>11507.200504455608</v>
      </c>
      <c r="O9" s="72">
        <f>IF(TA_stat!J9=0,0,12*1.358*1/TA_stat!V9*TA_rozp!$E9)</f>
        <v>0</v>
      </c>
      <c r="P9" s="72">
        <f>IF(TA_stat!K9=0,0,12*1.358*1/TA_stat!W9*TA_rozp!$E9)</f>
        <v>0</v>
      </c>
      <c r="Q9" s="72">
        <f>IF(TA_stat!L9=0,0,12*1.358*1/TA_stat!X9*TA_rozp!$E9)</f>
        <v>0</v>
      </c>
      <c r="R9" s="72">
        <f>IF(TA_stat!M9=0,0,12*1.358*1/TA_stat!Y9*TA_rozp!$E9)</f>
        <v>0</v>
      </c>
      <c r="S9" s="72">
        <f>IF(TA_stat!N9=0,0,12*1.358*1/TA_stat!Z9*TA_rozp!$E9)</f>
        <v>0</v>
      </c>
      <c r="T9" s="72">
        <f>IF(TA_stat!O9=0,0,12*1.358*1/TA_stat!AA9*TA_rozp!$E9)</f>
        <v>0</v>
      </c>
      <c r="U9" s="72">
        <f>IF(TA_stat!P9=0,0,12*1.358*1/TA_stat!AB9*TA_rozp!$E9)</f>
        <v>0</v>
      </c>
      <c r="V9" s="37">
        <f>ROUND((M9*TA_stat!H9+P9*TA_stat!K9+S9*TA_stat!N9)/1.358,0)</f>
        <v>277682</v>
      </c>
      <c r="W9" s="37">
        <f>ROUND((N9*TA_stat!I9+Q9*TA_stat!L9+T9*TA_stat!O9)/1.358,0)</f>
        <v>305051</v>
      </c>
      <c r="X9" s="37">
        <f>ROUND((O9*TA_stat!J9+R9*TA_stat!M9+U9*TA_stat!P9)/1.358,0)</f>
        <v>0</v>
      </c>
      <c r="Y9" s="37">
        <f>SUM(V9:X9)</f>
        <v>582733</v>
      </c>
      <c r="Z9" s="74">
        <f>IF(TA_stat!T9=0,0,TA_stat!H9/TA_stat!T9)+IF(TA_stat!W9=0,0,TA_stat!K9/TA_stat!W9)+IF(TA_stat!Z9=0,0,TA_stat!N9/TA_stat!Z9)</f>
        <v>0.87453381384991247</v>
      </c>
      <c r="AA9" s="74">
        <f>IF(TA_stat!U9=0,0,TA_stat!I9/TA_stat!U9)+IF(TA_stat!X9=0,0,TA_stat!L9/TA_stat!X9)+IF(TA_stat!AA9=0,0,TA_stat!O9/TA_stat!AA9)</f>
        <v>0.96072994035977355</v>
      </c>
      <c r="AB9" s="74">
        <f>IF(TA_stat!V9=0,0,TA_stat!J9/TA_stat!V9)+IF(TA_stat!Y9=0,0,TA_stat!M9/TA_stat!Y9)+IF(TA_stat!AB9=0,0,TA_stat!P9/TA_stat!AB9)</f>
        <v>0</v>
      </c>
      <c r="AC9" s="135">
        <f>SUM(Z9:AB9)</f>
        <v>1.8352637542096861</v>
      </c>
    </row>
    <row r="10" spans="1:29" ht="20.100000000000001" customHeight="1" x14ac:dyDescent="0.2">
      <c r="A10" s="433">
        <v>7</v>
      </c>
      <c r="B10" s="480">
        <v>650023021</v>
      </c>
      <c r="C10" s="85">
        <f>TA_stat!C10</f>
        <v>3404</v>
      </c>
      <c r="D10" s="269" t="str">
        <f>TA_stat!D10</f>
        <v>ZŠ a MŠ Desná v Jiz. horách, Krkonošská 613</v>
      </c>
      <c r="E10" s="11">
        <f>TA_stat!E10</f>
        <v>3141</v>
      </c>
      <c r="F10" s="169" t="str">
        <f>TA_stat!F10</f>
        <v>MŠ Desná v Jiz. horách, Údolní I/212 - výdejna</v>
      </c>
      <c r="G10" s="158">
        <f>ROUND(TA_rozp!R10,0)</f>
        <v>376136</v>
      </c>
      <c r="H10" s="37">
        <f t="shared" si="0"/>
        <v>274767</v>
      </c>
      <c r="I10" s="29">
        <f t="shared" si="1"/>
        <v>92872</v>
      </c>
      <c r="J10" s="37">
        <f t="shared" si="2"/>
        <v>5495</v>
      </c>
      <c r="K10" s="37">
        <f>TA_stat!H10*TA_stat!AC10+TA_stat!I10*TA_stat!AD10+TA_stat!J10*TA_stat!AE10+TA_stat!K10*TA_stat!AF10+TA_stat!L10*TA_stat!AG10+TA_stat!M10*TA_stat!AH10+TA_stat!N10*TA_stat!AI10+TA_stat!O10*TA_stat!AJ10+TA_stat!P10*TA_stat!AK10</f>
        <v>3002</v>
      </c>
      <c r="L10" s="47">
        <f>ROUND(Y10/TA_rozp!E10/12,2)</f>
        <v>0.87</v>
      </c>
      <c r="M10" s="134">
        <f>IF(TA_stat!H10=0,0,12*1.358*1/TA_stat!T10*TA_rozp!$E10)</f>
        <v>0</v>
      </c>
      <c r="N10" s="72">
        <f>IF(TA_stat!I10=0,0,12*1.358*1/TA_stat!U10*TA_rozp!$E10)</f>
        <v>0</v>
      </c>
      <c r="O10" s="72">
        <f>IF(TA_stat!J10=0,0,12*1.358*1/TA_stat!V10*TA_rozp!$E10)</f>
        <v>0</v>
      </c>
      <c r="P10" s="72">
        <f>IF(TA_stat!K10=0,0,12*1.358*1/TA_stat!W10*TA_rozp!$E10)</f>
        <v>0</v>
      </c>
      <c r="Q10" s="72">
        <f>IF(TA_stat!L10=0,0,12*1.358*1/TA_stat!X10*TA_rozp!$E10)</f>
        <v>0</v>
      </c>
      <c r="R10" s="72">
        <f>IF(TA_stat!M10=0,0,12*1.358*1/TA_stat!Y10*TA_rozp!$E10)</f>
        <v>0</v>
      </c>
      <c r="S10" s="72">
        <f>IF(TA_stat!N10=0,0,12*1.358*1/TA_stat!Z10*TA_rozp!$E10)</f>
        <v>4723.2174897176137</v>
      </c>
      <c r="T10" s="72">
        <f>IF(TA_stat!O10=0,0,12*1.358*1/TA_stat!AA10*TA_rozp!$E10)</f>
        <v>0</v>
      </c>
      <c r="U10" s="72">
        <f>IF(TA_stat!P10=0,0,12*1.358*1/TA_stat!AB10*TA_rozp!$E10)</f>
        <v>0</v>
      </c>
      <c r="V10" s="37">
        <f>ROUND((M10*TA_stat!H10+P10*TA_stat!K10+S10*TA_stat!N10)/1.358,0)</f>
        <v>274767</v>
      </c>
      <c r="W10" s="37">
        <f>ROUND((N10*TA_stat!I10+Q10*TA_stat!L10+T10*TA_stat!O10)/1.358,0)</f>
        <v>0</v>
      </c>
      <c r="X10" s="37">
        <f>ROUND((O10*TA_stat!J10+R10*TA_stat!M10+U10*TA_stat!P10)/1.358,0)</f>
        <v>0</v>
      </c>
      <c r="Y10" s="37">
        <f t="shared" ref="Y10:Y11" si="5">SUM(V10:X10)</f>
        <v>274767</v>
      </c>
      <c r="Z10" s="74">
        <f>IF(TA_stat!T10=0,0,TA_stat!H10/TA_stat!T10)+IF(TA_stat!W10=0,0,TA_stat!K10/TA_stat!W10)+IF(TA_stat!Z10=0,0,TA_stat!N10/TA_stat!Z10)</f>
        <v>0.86535474505772914</v>
      </c>
      <c r="AA10" s="74">
        <f>IF(TA_stat!U10=0,0,TA_stat!I10/TA_stat!U10)+IF(TA_stat!X10=0,0,TA_stat!L10/TA_stat!X10)+IF(TA_stat!AA10=0,0,TA_stat!O10/TA_stat!AA10)</f>
        <v>0</v>
      </c>
      <c r="AB10" s="74">
        <f>IF(TA_stat!V10=0,0,TA_stat!J10/TA_stat!V10)+IF(TA_stat!Y10=0,0,TA_stat!M10/TA_stat!Y10)+IF(TA_stat!AB10=0,0,TA_stat!P10/TA_stat!AB10)</f>
        <v>0</v>
      </c>
      <c r="AC10" s="135">
        <f t="shared" ref="AC10:AC11" si="6">SUM(Z10:AB10)</f>
        <v>0.86535474505772914</v>
      </c>
    </row>
    <row r="11" spans="1:29" ht="20.100000000000001" customHeight="1" x14ac:dyDescent="0.2">
      <c r="A11" s="433">
        <v>7</v>
      </c>
      <c r="B11" s="480">
        <v>650023021</v>
      </c>
      <c r="C11" s="85">
        <f>TA_stat!C11</f>
        <v>3404</v>
      </c>
      <c r="D11" s="269" t="str">
        <f>TA_stat!D11</f>
        <v>ZŠ a MŠ Desná v Jiz. horách, Krkonošská 613</v>
      </c>
      <c r="E11" s="11">
        <f>TA_stat!E11</f>
        <v>3141</v>
      </c>
      <c r="F11" s="169" t="str">
        <f>TA_stat!F11</f>
        <v>ZŠ a MŠ Desná v Jiz. horách, Krkonošská 613</v>
      </c>
      <c r="G11" s="158">
        <f>ROUND(TA_rozp!R11,0)</f>
        <v>2059492</v>
      </c>
      <c r="H11" s="37">
        <f t="shared" si="0"/>
        <v>1505938</v>
      </c>
      <c r="I11" s="29">
        <f t="shared" si="1"/>
        <v>509007</v>
      </c>
      <c r="J11" s="37">
        <f t="shared" si="2"/>
        <v>30119</v>
      </c>
      <c r="K11" s="37">
        <f>TA_stat!H11*TA_stat!AC11+TA_stat!I11*TA_stat!AD11+TA_stat!J11*TA_stat!AE11+TA_stat!K11*TA_stat!AF11+TA_stat!L11*TA_stat!AG11+TA_stat!M11*TA_stat!AH11+TA_stat!N11*TA_stat!AI11+TA_stat!O11*TA_stat!AJ11+TA_stat!P11*TA_stat!AK11</f>
        <v>14428</v>
      </c>
      <c r="L11" s="47">
        <f>ROUND(Y11/TA_rozp!E11/12,2)</f>
        <v>4.74</v>
      </c>
      <c r="M11" s="134">
        <f>IF(TA_stat!H11=0,0,12*1.358*1/TA_stat!T11*TA_rozp!$E11)</f>
        <v>0</v>
      </c>
      <c r="N11" s="72">
        <f>IF(TA_stat!I11=0,0,12*1.358*1/TA_stat!U11*TA_rozp!$E11)</f>
        <v>7539.9102045446334</v>
      </c>
      <c r="O11" s="72">
        <f>IF(TA_stat!J11=0,0,12*1.358*1/TA_stat!V11*TA_rozp!$E11)</f>
        <v>0</v>
      </c>
      <c r="P11" s="72">
        <f>IF(TA_stat!K11=0,0,12*1.358*1/TA_stat!W11*TA_rozp!$E11)</f>
        <v>7084.8262345764206</v>
      </c>
      <c r="Q11" s="72">
        <f>IF(TA_stat!L11=0,0,12*1.358*1/TA_stat!X11*TA_rozp!$E11)</f>
        <v>0</v>
      </c>
      <c r="R11" s="72">
        <f>IF(TA_stat!M11=0,0,12*1.358*1/TA_stat!Y11*TA_rozp!$E11)</f>
        <v>0</v>
      </c>
      <c r="S11" s="72">
        <f>IF(TA_stat!N11=0,0,12*1.358*1/TA_stat!Z11*TA_rozp!$E11)</f>
        <v>0</v>
      </c>
      <c r="T11" s="72">
        <f>IF(TA_stat!O11=0,0,12*1.358*1/TA_stat!AA11*TA_rozp!$E11)</f>
        <v>0</v>
      </c>
      <c r="U11" s="72">
        <f>IF(TA_stat!P11=0,0,12*1.358*1/TA_stat!AB11*TA_rozp!$E11)</f>
        <v>0</v>
      </c>
      <c r="V11" s="37">
        <f>ROUND((M11*TA_stat!H11+P11*TA_stat!K11+S11*TA_stat!N11)/1.358,0)</f>
        <v>412151</v>
      </c>
      <c r="W11" s="37">
        <f>ROUND((N11*TA_stat!I11+Q11*TA_stat!L11+T11*TA_stat!O11)/1.358,0)</f>
        <v>1093787</v>
      </c>
      <c r="X11" s="37">
        <f>ROUND((O11*TA_stat!J11+R11*TA_stat!M11+U11*TA_stat!P11)/1.358,0)</f>
        <v>0</v>
      </c>
      <c r="Y11" s="37">
        <f t="shared" si="5"/>
        <v>1505938</v>
      </c>
      <c r="Z11" s="74">
        <f>IF(TA_stat!T11=0,0,TA_stat!H11/TA_stat!T11)+IF(TA_stat!W11=0,0,TA_stat!K11/TA_stat!W11)+IF(TA_stat!Z11=0,0,TA_stat!N11/TA_stat!Z11)</f>
        <v>1.2980321175865936</v>
      </c>
      <c r="AA11" s="74">
        <f>IF(TA_stat!U11=0,0,TA_stat!I11/TA_stat!U11)+IF(TA_stat!X11=0,0,TA_stat!L11/TA_stat!X11)+IF(TA_stat!AA11=0,0,TA_stat!O11/TA_stat!AA11)</f>
        <v>3.4447804206256736</v>
      </c>
      <c r="AB11" s="74">
        <f>IF(TA_stat!V11=0,0,TA_stat!J11/TA_stat!V11)+IF(TA_stat!Y11=0,0,TA_stat!M11/TA_stat!Y11)+IF(TA_stat!AB11=0,0,TA_stat!P11/TA_stat!AB11)</f>
        <v>0</v>
      </c>
      <c r="AC11" s="135">
        <f t="shared" si="6"/>
        <v>4.7428125382122674</v>
      </c>
    </row>
    <row r="12" spans="1:29" ht="20.100000000000001" customHeight="1" x14ac:dyDescent="0.2">
      <c r="A12" s="433">
        <v>8</v>
      </c>
      <c r="B12" s="480">
        <v>600098451</v>
      </c>
      <c r="C12" s="85">
        <f>TA_stat!C12</f>
        <v>5409</v>
      </c>
      <c r="D12" s="269" t="str">
        <f>TA_stat!D12</f>
        <v>MŠ Harrachov 419</v>
      </c>
      <c r="E12" s="11">
        <f>TA_stat!E12</f>
        <v>3141</v>
      </c>
      <c r="F12" s="169" t="str">
        <f>TA_stat!F12</f>
        <v>MŠ Harrachov 419</v>
      </c>
      <c r="G12" s="158">
        <f>ROUND(TA_rozp!R12,0)</f>
        <v>668757</v>
      </c>
      <c r="H12" s="37">
        <f t="shared" si="0"/>
        <v>490407</v>
      </c>
      <c r="I12" s="29">
        <f t="shared" si="1"/>
        <v>165758</v>
      </c>
      <c r="J12" s="37">
        <f t="shared" si="2"/>
        <v>9808</v>
      </c>
      <c r="K12" s="37">
        <f>TA_stat!H12*TA_stat!AC12+TA_stat!I12*TA_stat!AD12+TA_stat!J12*TA_stat!AE12+TA_stat!K12*TA_stat!AF12+TA_stat!L12*TA_stat!AG12+TA_stat!M12*TA_stat!AH12+TA_stat!N12*TA_stat!AI12+TA_stat!O12*TA_stat!AJ12+TA_stat!P12*TA_stat!AK12</f>
        <v>2784</v>
      </c>
      <c r="L12" s="47">
        <f>ROUND(Y12/TA_rozp!E12/12,2)</f>
        <v>1.54</v>
      </c>
      <c r="M12" s="134">
        <f>IF(TA_stat!H12=0,0,12*1.358*1/TA_stat!T12*TA_rozp!$E12)</f>
        <v>13874.435874228911</v>
      </c>
      <c r="N12" s="72">
        <f>IF(TA_stat!I12=0,0,12*1.358*1/TA_stat!U12*TA_rozp!$E12)</f>
        <v>0</v>
      </c>
      <c r="O12" s="72">
        <f>IF(TA_stat!J12=0,0,12*1.358*1/TA_stat!V12*TA_rozp!$E12)</f>
        <v>0</v>
      </c>
      <c r="P12" s="72">
        <f>IF(TA_stat!K12=0,0,12*1.358*1/TA_stat!W12*TA_rozp!$E12)</f>
        <v>0</v>
      </c>
      <c r="Q12" s="72">
        <f>IF(TA_stat!L12=0,0,12*1.358*1/TA_stat!X12*TA_rozp!$E12)</f>
        <v>0</v>
      </c>
      <c r="R12" s="72">
        <f>IF(TA_stat!M12=0,0,12*1.358*1/TA_stat!Y12*TA_rozp!$E12)</f>
        <v>0</v>
      </c>
      <c r="S12" s="72">
        <f>IF(TA_stat!N12=0,0,12*1.358*1/TA_stat!Z12*TA_rozp!$E12)</f>
        <v>0</v>
      </c>
      <c r="T12" s="72">
        <f>IF(TA_stat!O12=0,0,12*1.358*1/TA_stat!AA12*TA_rozp!$E12)</f>
        <v>0</v>
      </c>
      <c r="U12" s="72">
        <f>IF(TA_stat!P12=0,0,12*1.358*1/TA_stat!AB12*TA_rozp!$E12)</f>
        <v>0</v>
      </c>
      <c r="V12" s="37">
        <f>ROUND((M12*TA_stat!H12+P12*TA_stat!K12+S12*TA_stat!N12)/1.358,0)</f>
        <v>490407</v>
      </c>
      <c r="W12" s="37">
        <f>ROUND((N12*TA_stat!I12+Q12*TA_stat!L12+T12*TA_stat!O12)/1.358,0)</f>
        <v>0</v>
      </c>
      <c r="X12" s="37">
        <f>ROUND((O12*TA_stat!J12+R12*TA_stat!M12+U12*TA_stat!P12)/1.358,0)</f>
        <v>0</v>
      </c>
      <c r="Y12" s="37">
        <f t="shared" ref="Y12:Y13" si="7">SUM(V12:X12)</f>
        <v>490407</v>
      </c>
      <c r="Z12" s="74">
        <f>IF(TA_stat!T12=0,0,TA_stat!H12/TA_stat!T12)+IF(TA_stat!W12=0,0,TA_stat!K12/TA_stat!W12)+IF(TA_stat!Z12=0,0,TA_stat!N12/TA_stat!Z12)</f>
        <v>1.5444921864140291</v>
      </c>
      <c r="AA12" s="74">
        <f>IF(TA_stat!U12=0,0,TA_stat!I12/TA_stat!U12)+IF(TA_stat!X12=0,0,TA_stat!L12/TA_stat!X12)+IF(TA_stat!AA12=0,0,TA_stat!O12/TA_stat!AA12)</f>
        <v>0</v>
      </c>
      <c r="AB12" s="74">
        <f>IF(TA_stat!V12=0,0,TA_stat!J12/TA_stat!V12)+IF(TA_stat!Y12=0,0,TA_stat!M12/TA_stat!Y12)+IF(TA_stat!AB12=0,0,TA_stat!P12/TA_stat!AB12)</f>
        <v>0</v>
      </c>
      <c r="AC12" s="135">
        <f t="shared" ref="AC12:AC13" si="8">SUM(Z12:AB12)</f>
        <v>1.5444921864140291</v>
      </c>
    </row>
    <row r="13" spans="1:29" ht="20.100000000000001" customHeight="1" x14ac:dyDescent="0.2">
      <c r="A13" s="433">
        <v>9</v>
      </c>
      <c r="B13" s="480">
        <v>600099164</v>
      </c>
      <c r="C13" s="85">
        <f>TA_stat!C13</f>
        <v>5408</v>
      </c>
      <c r="D13" s="269" t="str">
        <f>TA_stat!D13</f>
        <v xml:space="preserve">ZŠ Harrachov, Nový Svět 77 </v>
      </c>
      <c r="E13" s="11">
        <f>TA_stat!E13</f>
        <v>3141</v>
      </c>
      <c r="F13" s="169" t="str">
        <f>TA_stat!F13</f>
        <v xml:space="preserve">ZŠ Harrachov, Nový Svět 77 </v>
      </c>
      <c r="G13" s="158">
        <f>ROUND(TA_rozp!R13,0)</f>
        <v>930002</v>
      </c>
      <c r="H13" s="37">
        <f t="shared" si="0"/>
        <v>680262</v>
      </c>
      <c r="I13" s="29">
        <f t="shared" si="1"/>
        <v>229929</v>
      </c>
      <c r="J13" s="37">
        <f t="shared" si="2"/>
        <v>13605</v>
      </c>
      <c r="K13" s="37">
        <f>TA_stat!H13*TA_stat!AC13+TA_stat!I13*TA_stat!AD13+TA_stat!J13*TA_stat!AE13+TA_stat!K13*TA_stat!AF13+TA_stat!L13*TA_stat!AG13+TA_stat!M13*TA_stat!AH13+TA_stat!N13*TA_stat!AI13+TA_stat!O13*TA_stat!AJ13+TA_stat!P13*TA_stat!AK13</f>
        <v>6206</v>
      </c>
      <c r="L13" s="47">
        <f>ROUND(Y13/TA_rozp!E13/12,2)</f>
        <v>2.14</v>
      </c>
      <c r="M13" s="134">
        <f>IF(TA_stat!H13=0,0,12*1.358*1/TA_stat!T13*TA_rozp!$E13)</f>
        <v>0</v>
      </c>
      <c r="N13" s="72">
        <f>IF(TA_stat!I13=0,0,12*1.358*1/TA_stat!U13*TA_rozp!$E13)</f>
        <v>8633.6087273002522</v>
      </c>
      <c r="O13" s="72">
        <f>IF(TA_stat!J13=0,0,12*1.358*1/TA_stat!V13*TA_rozp!$E13)</f>
        <v>0</v>
      </c>
      <c r="P13" s="72">
        <f>IF(TA_stat!K13=0,0,12*1.358*1/TA_stat!W13*TA_rozp!$E13)</f>
        <v>0</v>
      </c>
      <c r="Q13" s="72">
        <f>IF(TA_stat!L13=0,0,12*1.358*1/TA_stat!X13*TA_rozp!$E13)</f>
        <v>0</v>
      </c>
      <c r="R13" s="72">
        <f>IF(TA_stat!M13=0,0,12*1.358*1/TA_stat!Y13*TA_rozp!$E13)</f>
        <v>0</v>
      </c>
      <c r="S13" s="72">
        <f>IF(TA_stat!N13=0,0,12*1.358*1/TA_stat!Z13*TA_rozp!$E13)</f>
        <v>0</v>
      </c>
      <c r="T13" s="72">
        <f>IF(TA_stat!O13=0,0,12*1.358*1/TA_stat!AA13*TA_rozp!$E13)</f>
        <v>0</v>
      </c>
      <c r="U13" s="72">
        <f>IF(TA_stat!P13=0,0,12*1.358*1/TA_stat!AB13*TA_rozp!$E13)</f>
        <v>0</v>
      </c>
      <c r="V13" s="37">
        <f>ROUND((M13*TA_stat!H13+P13*TA_stat!K13+S13*TA_stat!N13)/1.358,0)</f>
        <v>0</v>
      </c>
      <c r="W13" s="37">
        <f>ROUND((N13*TA_stat!I13+Q13*TA_stat!L13+T13*TA_stat!O13)/1.358,0)</f>
        <v>680262</v>
      </c>
      <c r="X13" s="37">
        <f>ROUND((O13*TA_stat!J13+R13*TA_stat!M13+U13*TA_stat!P13)/1.358,0)</f>
        <v>0</v>
      </c>
      <c r="Y13" s="37">
        <f t="shared" si="7"/>
        <v>680262</v>
      </c>
      <c r="Z13" s="74">
        <f>IF(TA_stat!T13=0,0,TA_stat!H13/TA_stat!T13)+IF(TA_stat!W13=0,0,TA_stat!K13/TA_stat!W13)+IF(TA_stat!Z13=0,0,TA_stat!N13/TA_stat!Z13)</f>
        <v>0</v>
      </c>
      <c r="AA13" s="74">
        <f>IF(TA_stat!U13=0,0,TA_stat!I13/TA_stat!U13)+IF(TA_stat!X13=0,0,TA_stat!L13/TA_stat!X13)+IF(TA_stat!AA13=0,0,TA_stat!O13/TA_stat!AA13)</f>
        <v>2.1424233080237989</v>
      </c>
      <c r="AB13" s="74">
        <f>IF(TA_stat!V13=0,0,TA_stat!J13/TA_stat!V13)+IF(TA_stat!Y13=0,0,TA_stat!M13/TA_stat!Y13)+IF(TA_stat!AB13=0,0,TA_stat!P13/TA_stat!AB13)</f>
        <v>0</v>
      </c>
      <c r="AC13" s="135">
        <f t="shared" si="8"/>
        <v>2.1424233080237989</v>
      </c>
    </row>
    <row r="14" spans="1:29" ht="20.100000000000001" customHeight="1" x14ac:dyDescent="0.2">
      <c r="A14" s="433">
        <v>10</v>
      </c>
      <c r="B14" s="480">
        <v>650040384</v>
      </c>
      <c r="C14" s="85">
        <f>TA_stat!C14</f>
        <v>3424</v>
      </c>
      <c r="D14" s="269" t="str">
        <f>TA_stat!D14</f>
        <v>ZŠ a MŠ Kořenov 800</v>
      </c>
      <c r="E14" s="11">
        <f>TA_stat!E14</f>
        <v>3141</v>
      </c>
      <c r="F14" s="169" t="str">
        <f>TA_stat!F14</f>
        <v>ZŠ Kořenov 800 - výdejna</v>
      </c>
      <c r="G14" s="158">
        <f>ROUND(TA_rozp!R14,0)</f>
        <v>136023</v>
      </c>
      <c r="H14" s="37">
        <f t="shared" si="0"/>
        <v>99381</v>
      </c>
      <c r="I14" s="29">
        <f t="shared" si="1"/>
        <v>33590</v>
      </c>
      <c r="J14" s="37">
        <f t="shared" si="2"/>
        <v>1988</v>
      </c>
      <c r="K14" s="37">
        <f>TA_stat!H14*TA_stat!AC14+TA_stat!I14*TA_stat!AD14+TA_stat!J14*TA_stat!AE14+TA_stat!K14*TA_stat!AF14+TA_stat!L14*TA_stat!AG14+TA_stat!M14*TA_stat!AH14+TA_stat!N14*TA_stat!AI14+TA_stat!O14*TA_stat!AJ14+TA_stat!P14*TA_stat!AK14</f>
        <v>1064</v>
      </c>
      <c r="L14" s="47">
        <f>ROUND(Y14/TA_rozp!E14/12,2)</f>
        <v>0.31</v>
      </c>
      <c r="M14" s="134">
        <f>IF(TA_stat!H14=0,0,12*1.358*1/TA_stat!T14*TA_rozp!$E14)</f>
        <v>0</v>
      </c>
      <c r="N14" s="72">
        <f>IF(TA_stat!I14=0,0,12*1.358*1/TA_stat!U14*TA_rozp!$E14)</f>
        <v>0</v>
      </c>
      <c r="O14" s="72">
        <f>IF(TA_stat!J14=0,0,12*1.358*1/TA_stat!V14*TA_rozp!$E14)</f>
        <v>0</v>
      </c>
      <c r="P14" s="72">
        <f>IF(TA_stat!K14=0,0,12*1.358*1/TA_stat!W14*TA_rozp!$E14)</f>
        <v>0</v>
      </c>
      <c r="Q14" s="72">
        <f>IF(TA_stat!L14=0,0,12*1.358*1/TA_stat!X14*TA_rozp!$E14)</f>
        <v>0</v>
      </c>
      <c r="R14" s="72">
        <f>IF(TA_stat!M14=0,0,12*1.358*1/TA_stat!Y14*TA_rozp!$E14)</f>
        <v>0</v>
      </c>
      <c r="S14" s="72">
        <f>IF(TA_stat!N14=0,0,12*1.358*1/TA_stat!Z14*TA_rozp!$E14)</f>
        <v>0</v>
      </c>
      <c r="T14" s="72">
        <f>IF(TA_stat!O14=0,0,12*1.358*1/TA_stat!AA14*TA_rozp!$E14)</f>
        <v>4819.9600716313844</v>
      </c>
      <c r="U14" s="72">
        <f>IF(TA_stat!P14=0,0,12*1.358*1/TA_stat!AB14*TA_rozp!$E14)</f>
        <v>0</v>
      </c>
      <c r="V14" s="37">
        <f>ROUND((M14*TA_stat!H14+P14*TA_stat!K14+S14*TA_stat!N14)/1.358,0)</f>
        <v>0</v>
      </c>
      <c r="W14" s="37">
        <f>ROUND((N14*TA_stat!I14+Q14*TA_stat!L14+T14*TA_stat!O14)/1.358,0)</f>
        <v>99381</v>
      </c>
      <c r="X14" s="37">
        <f>ROUND((O14*TA_stat!J14+R14*TA_stat!M14+U14*TA_stat!P14)/1.358,0)</f>
        <v>0</v>
      </c>
      <c r="Y14" s="37">
        <f t="shared" ref="Y14:Y15" si="9">SUM(V14:X14)</f>
        <v>99381</v>
      </c>
      <c r="Z14" s="74">
        <f>IF(TA_stat!T14=0,0,TA_stat!H14/TA_stat!T14)+IF(TA_stat!W14=0,0,TA_stat!K14/TA_stat!W14)+IF(TA_stat!Z14=0,0,TA_stat!N14/TA_stat!Z14)</f>
        <v>0</v>
      </c>
      <c r="AA14" s="74">
        <f>IF(TA_stat!U14=0,0,TA_stat!I14/TA_stat!U14)+IF(TA_stat!X14=0,0,TA_stat!L14/TA_stat!X14)+IF(TA_stat!AA14=0,0,TA_stat!O14/TA_stat!AA14)</f>
        <v>0.31299011096509449</v>
      </c>
      <c r="AB14" s="74">
        <f>IF(TA_stat!V14=0,0,TA_stat!J14/TA_stat!V14)+IF(TA_stat!Y14=0,0,TA_stat!M14/TA_stat!Y14)+IF(TA_stat!AB14=0,0,TA_stat!P14/TA_stat!AB14)</f>
        <v>0</v>
      </c>
      <c r="AC14" s="135">
        <f t="shared" ref="AC14:AC15" si="10">SUM(Z14:AB14)</f>
        <v>0.31299011096509449</v>
      </c>
    </row>
    <row r="15" spans="1:29" ht="20.100000000000001" customHeight="1" x14ac:dyDescent="0.2">
      <c r="A15" s="433">
        <v>10</v>
      </c>
      <c r="B15" s="480">
        <v>650040384</v>
      </c>
      <c r="C15" s="85">
        <f>TA_stat!C15</f>
        <v>3424</v>
      </c>
      <c r="D15" s="269" t="str">
        <f>TA_stat!D15</f>
        <v>ZŠ a MŠ Kořenov 800</v>
      </c>
      <c r="E15" s="11">
        <f>TA_stat!E15</f>
        <v>3141</v>
      </c>
      <c r="F15" s="188" t="str">
        <f>TA_stat!F15</f>
        <v xml:space="preserve">MŠ Kořenov, Horní Polubný 810 </v>
      </c>
      <c r="G15" s="158">
        <f>ROUND(TA_rozp!R15,0)</f>
        <v>540464</v>
      </c>
      <c r="H15" s="37">
        <f t="shared" si="0"/>
        <v>396390</v>
      </c>
      <c r="I15" s="29">
        <f t="shared" si="1"/>
        <v>133980</v>
      </c>
      <c r="J15" s="37">
        <f t="shared" si="2"/>
        <v>7928</v>
      </c>
      <c r="K15" s="37">
        <f>TA_stat!H15*TA_stat!AC15+TA_stat!I15*TA_stat!AD15+TA_stat!J15*TA_stat!AE15+TA_stat!K15*TA_stat!AF15+TA_stat!L15*TA_stat!AG15+TA_stat!M15*TA_stat!AH15+TA_stat!N15*TA_stat!AI15+TA_stat!O15*TA_stat!AJ15+TA_stat!P15*TA_stat!AK15</f>
        <v>2166</v>
      </c>
      <c r="L15" s="47">
        <f>ROUND(Y15/TA_rozp!E15/12,2)</f>
        <v>1.25</v>
      </c>
      <c r="M15" s="134">
        <f>IF(TA_stat!H15=0,0,12*1.358*1/TA_stat!T15*TA_rozp!$E15)</f>
        <v>17676.811504369925</v>
      </c>
      <c r="N15" s="72">
        <f>IF(TA_stat!I15=0,0,12*1.358*1/TA_stat!U15*TA_rozp!$E15)</f>
        <v>0</v>
      </c>
      <c r="O15" s="72">
        <f>IF(TA_stat!J15=0,0,12*1.358*1/TA_stat!V15*TA_rozp!$E15)</f>
        <v>0</v>
      </c>
      <c r="P15" s="72">
        <f>IF(TA_stat!K15=0,0,12*1.358*1/TA_stat!W15*TA_rozp!$E15)</f>
        <v>0</v>
      </c>
      <c r="Q15" s="72">
        <f>IF(TA_stat!L15=0,0,12*1.358*1/TA_stat!X15*TA_rozp!$E15)</f>
        <v>7229.9401074470761</v>
      </c>
      <c r="R15" s="72">
        <f>IF(TA_stat!M15=0,0,12*1.358*1/TA_stat!Y15*TA_rozp!$E15)</f>
        <v>0</v>
      </c>
      <c r="S15" s="72">
        <f>IF(TA_stat!N15=0,0,12*1.358*1/TA_stat!Z15*TA_rozp!$E15)</f>
        <v>0</v>
      </c>
      <c r="T15" s="72">
        <f>IF(TA_stat!O15=0,0,12*1.358*1/TA_stat!AA15*TA_rozp!$E15)</f>
        <v>0</v>
      </c>
      <c r="U15" s="72">
        <f>IF(TA_stat!P15=0,0,12*1.358*1/TA_stat!AB15*TA_rozp!$E15)</f>
        <v>0</v>
      </c>
      <c r="V15" s="37">
        <f>ROUND((M15*TA_stat!H15+P15*TA_stat!K15+S15*TA_stat!N15)/1.358,0)</f>
        <v>247319</v>
      </c>
      <c r="W15" s="37">
        <f>ROUND((N15*TA_stat!I15+Q15*TA_stat!L15+T15*TA_stat!O15)/1.358,0)</f>
        <v>149071</v>
      </c>
      <c r="X15" s="37">
        <f>ROUND((O15*TA_stat!J15+R15*TA_stat!M15+U15*TA_stat!P15)/1.358,0)</f>
        <v>0</v>
      </c>
      <c r="Y15" s="37">
        <f t="shared" si="9"/>
        <v>396390</v>
      </c>
      <c r="Z15" s="74">
        <f>IF(TA_stat!T15=0,0,TA_stat!H15/TA_stat!T15)+IF(TA_stat!W15=0,0,TA_stat!K15/TA_stat!W15)+IF(TA_stat!Z15=0,0,TA_stat!N15/TA_stat!Z15)</f>
        <v>0.77890891750682245</v>
      </c>
      <c r="AA15" s="74">
        <f>IF(TA_stat!U15=0,0,TA_stat!I15/TA_stat!U15)+IF(TA_stat!X15=0,0,TA_stat!L15/TA_stat!X15)+IF(TA_stat!AA15=0,0,TA_stat!O15/TA_stat!AA15)</f>
        <v>0.46948516644764171</v>
      </c>
      <c r="AB15" s="74">
        <f>IF(TA_stat!V15=0,0,TA_stat!J15/TA_stat!V15)+IF(TA_stat!Y15=0,0,TA_stat!M15/TA_stat!Y15)+IF(TA_stat!AB15=0,0,TA_stat!P15/TA_stat!AB15)</f>
        <v>0</v>
      </c>
      <c r="AC15" s="135">
        <f t="shared" si="10"/>
        <v>1.2483940839544641</v>
      </c>
    </row>
    <row r="16" spans="1:29" ht="20.100000000000001" customHeight="1" x14ac:dyDescent="0.2">
      <c r="A16" s="433">
        <v>11</v>
      </c>
      <c r="B16" s="480">
        <v>600078183</v>
      </c>
      <c r="C16" s="85">
        <f>TA_stat!C16</f>
        <v>3430</v>
      </c>
      <c r="D16" s="269" t="str">
        <f>TA_stat!D16</f>
        <v>MŠ Plavy 24</v>
      </c>
      <c r="E16" s="11">
        <f>TA_stat!E16</f>
        <v>3141</v>
      </c>
      <c r="F16" s="169" t="str">
        <f>TA_stat!F16</f>
        <v>MŠ Plavy 24</v>
      </c>
      <c r="G16" s="158">
        <f>ROUND(TA_rozp!R16,0)</f>
        <v>668757</v>
      </c>
      <c r="H16" s="37">
        <f t="shared" si="0"/>
        <v>490407</v>
      </c>
      <c r="I16" s="29">
        <f t="shared" si="1"/>
        <v>165758</v>
      </c>
      <c r="J16" s="37">
        <f t="shared" si="2"/>
        <v>9808</v>
      </c>
      <c r="K16" s="37">
        <f>TA_stat!H16*TA_stat!AC16+TA_stat!I16*TA_stat!AD16+TA_stat!J16*TA_stat!AE16+TA_stat!K16*TA_stat!AF16+TA_stat!L16*TA_stat!AG16+TA_stat!M16*TA_stat!AH16+TA_stat!N16*TA_stat!AI16+TA_stat!O16*TA_stat!AJ16+TA_stat!P16*TA_stat!AK16</f>
        <v>2784</v>
      </c>
      <c r="L16" s="47">
        <f>ROUND(Y16/TA_rozp!E16/12,2)</f>
        <v>1.54</v>
      </c>
      <c r="M16" s="134">
        <f>IF(TA_stat!H16=0,0,12*1.358*1/TA_stat!T16*TA_rozp!$E16)</f>
        <v>13874.435874228911</v>
      </c>
      <c r="N16" s="72">
        <f>IF(TA_stat!I16=0,0,12*1.358*1/TA_stat!U16*TA_rozp!$E16)</f>
        <v>0</v>
      </c>
      <c r="O16" s="72">
        <f>IF(TA_stat!J16=0,0,12*1.358*1/TA_stat!V16*TA_rozp!$E16)</f>
        <v>0</v>
      </c>
      <c r="P16" s="72">
        <f>IF(TA_stat!K16=0,0,12*1.358*1/TA_stat!W16*TA_rozp!$E16)</f>
        <v>0</v>
      </c>
      <c r="Q16" s="72">
        <f>IF(TA_stat!L16=0,0,12*1.358*1/TA_stat!X16*TA_rozp!$E16)</f>
        <v>0</v>
      </c>
      <c r="R16" s="72">
        <f>IF(TA_stat!M16=0,0,12*1.358*1/TA_stat!Y16*TA_rozp!$E16)</f>
        <v>0</v>
      </c>
      <c r="S16" s="72">
        <f>IF(TA_stat!N16=0,0,12*1.358*1/TA_stat!Z16*TA_rozp!$E16)</f>
        <v>0</v>
      </c>
      <c r="T16" s="72">
        <f>IF(TA_stat!O16=0,0,12*1.358*1/TA_stat!AA16*TA_rozp!$E16)</f>
        <v>0</v>
      </c>
      <c r="U16" s="72">
        <f>IF(TA_stat!P16=0,0,12*1.358*1/TA_stat!AB16*TA_rozp!$E16)</f>
        <v>0</v>
      </c>
      <c r="V16" s="37">
        <f>ROUND((M16*TA_stat!H16+P16*TA_stat!K16+S16*TA_stat!N16)/1.358,0)</f>
        <v>490407</v>
      </c>
      <c r="W16" s="37">
        <f>ROUND((N16*TA_stat!I16+Q16*TA_stat!L16+T16*TA_stat!O16)/1.358,0)</f>
        <v>0</v>
      </c>
      <c r="X16" s="37">
        <f>ROUND((O16*TA_stat!J16+R16*TA_stat!M16+U16*TA_stat!P16)/1.358,0)</f>
        <v>0</v>
      </c>
      <c r="Y16" s="37">
        <f t="shared" ref="Y16:Y17" si="11">SUM(V16:X16)</f>
        <v>490407</v>
      </c>
      <c r="Z16" s="74">
        <f>IF(TA_stat!T16=0,0,TA_stat!H16/TA_stat!T16)+IF(TA_stat!W16=0,0,TA_stat!K16/TA_stat!W16)+IF(TA_stat!Z16=0,0,TA_stat!N16/TA_stat!Z16)</f>
        <v>1.5444921864140291</v>
      </c>
      <c r="AA16" s="74">
        <f>IF(TA_stat!U16=0,0,TA_stat!I16/TA_stat!U16)+IF(TA_stat!X16=0,0,TA_stat!L16/TA_stat!X16)+IF(TA_stat!AA16=0,0,TA_stat!O16/TA_stat!AA16)</f>
        <v>0</v>
      </c>
      <c r="AB16" s="74">
        <f>IF(TA_stat!V16=0,0,TA_stat!J16/TA_stat!V16)+IF(TA_stat!Y16=0,0,TA_stat!M16/TA_stat!Y16)+IF(TA_stat!AB16=0,0,TA_stat!P16/TA_stat!AB16)</f>
        <v>0</v>
      </c>
      <c r="AC16" s="135">
        <f t="shared" ref="AC16:AC17" si="12">SUM(Z16:AB16)</f>
        <v>1.5444921864140291</v>
      </c>
    </row>
    <row r="17" spans="1:29" ht="20.100000000000001" customHeight="1" x14ac:dyDescent="0.2">
      <c r="A17" s="433">
        <v>12</v>
      </c>
      <c r="B17" s="480">
        <v>600078370</v>
      </c>
      <c r="C17" s="85">
        <f>TA_stat!C17</f>
        <v>3431</v>
      </c>
      <c r="D17" s="269" t="str">
        <f>TA_stat!D17</f>
        <v>ZŠ Plavy 65</v>
      </c>
      <c r="E17" s="11">
        <f>TA_stat!E17</f>
        <v>3141</v>
      </c>
      <c r="F17" s="169" t="str">
        <f>TA_stat!F17</f>
        <v>ZŠ Plavy 65</v>
      </c>
      <c r="G17" s="158">
        <f>ROUND(TA_rozp!R17,0)</f>
        <v>510930</v>
      </c>
      <c r="H17" s="37">
        <f t="shared" si="0"/>
        <v>374187</v>
      </c>
      <c r="I17" s="29">
        <f t="shared" si="1"/>
        <v>126475</v>
      </c>
      <c r="J17" s="37">
        <f t="shared" si="2"/>
        <v>7484</v>
      </c>
      <c r="K17" s="37">
        <f>TA_stat!H17*TA_stat!AC17+TA_stat!I17*TA_stat!AD17+TA_stat!J17*TA_stat!AE17+TA_stat!K17*TA_stat!AF17+TA_stat!L17*TA_stat!AG17+TA_stat!M17*TA_stat!AH17+TA_stat!N17*TA_stat!AI17+TA_stat!O17*TA_stat!AJ17+TA_stat!P17*TA_stat!AK17</f>
        <v>2784</v>
      </c>
      <c r="L17" s="47">
        <f>ROUND(Y17/TA_rozp!E17/12,2)</f>
        <v>1.18</v>
      </c>
      <c r="M17" s="134">
        <f>IF(TA_stat!H17=0,0,12*1.358*1/TA_stat!T17*TA_rozp!$E17)</f>
        <v>0</v>
      </c>
      <c r="N17" s="72">
        <f>IF(TA_stat!I17=0,0,12*1.358*1/TA_stat!U17*TA_rozp!$E17)</f>
        <v>10586.37395297938</v>
      </c>
      <c r="O17" s="72">
        <f>IF(TA_stat!J17=0,0,12*1.358*1/TA_stat!V17*TA_rozp!$E17)</f>
        <v>0</v>
      </c>
      <c r="P17" s="72">
        <f>IF(TA_stat!K17=0,0,12*1.358*1/TA_stat!W17*TA_rozp!$E17)</f>
        <v>0</v>
      </c>
      <c r="Q17" s="72">
        <f>IF(TA_stat!L17=0,0,12*1.358*1/TA_stat!X17*TA_rozp!$E17)</f>
        <v>0</v>
      </c>
      <c r="R17" s="72">
        <f>IF(TA_stat!M17=0,0,12*1.358*1/TA_stat!Y17*TA_rozp!$E17)</f>
        <v>0</v>
      </c>
      <c r="S17" s="72">
        <f>IF(TA_stat!N17=0,0,12*1.358*1/TA_stat!Z17*TA_rozp!$E17)</f>
        <v>0</v>
      </c>
      <c r="T17" s="72">
        <f>IF(TA_stat!O17=0,0,12*1.358*1/TA_stat!AA17*TA_rozp!$E17)</f>
        <v>0</v>
      </c>
      <c r="U17" s="72">
        <f>IF(TA_stat!P17=0,0,12*1.358*1/TA_stat!AB17*TA_rozp!$E17)</f>
        <v>0</v>
      </c>
      <c r="V17" s="37">
        <f>ROUND((M17*TA_stat!H17+P17*TA_stat!K17+S17*TA_stat!N17)/1.358,0)</f>
        <v>0</v>
      </c>
      <c r="W17" s="37">
        <f>ROUND((N17*TA_stat!I17+Q17*TA_stat!L17+T17*TA_stat!O17)/1.358,0)</f>
        <v>374187</v>
      </c>
      <c r="X17" s="37">
        <f>ROUND((O17*TA_stat!J17+R17*TA_stat!M17+U17*TA_stat!P17)/1.358,0)</f>
        <v>0</v>
      </c>
      <c r="Y17" s="37">
        <f t="shared" si="11"/>
        <v>374187</v>
      </c>
      <c r="Z17" s="74">
        <f>IF(TA_stat!T17=0,0,TA_stat!H17/TA_stat!T17)+IF(TA_stat!W17=0,0,TA_stat!K17/TA_stat!W17)+IF(TA_stat!Z17=0,0,TA_stat!N17/TA_stat!Z17)</f>
        <v>0</v>
      </c>
      <c r="AA17" s="74">
        <f>IF(TA_stat!U17=0,0,TA_stat!I17/TA_stat!U17)+IF(TA_stat!X17=0,0,TA_stat!L17/TA_stat!X17)+IF(TA_stat!AA17=0,0,TA_stat!O17/TA_stat!AA17)</f>
        <v>1.1784675067909636</v>
      </c>
      <c r="AB17" s="74">
        <f>IF(TA_stat!V17=0,0,TA_stat!J17/TA_stat!V17)+IF(TA_stat!Y17=0,0,TA_stat!M17/TA_stat!Y17)+IF(TA_stat!AB17=0,0,TA_stat!P17/TA_stat!AB17)</f>
        <v>0</v>
      </c>
      <c r="AC17" s="135">
        <f t="shared" si="12"/>
        <v>1.1784675067909636</v>
      </c>
    </row>
    <row r="18" spans="1:29" ht="20.100000000000001" customHeight="1" x14ac:dyDescent="0.2">
      <c r="A18" s="433">
        <v>13</v>
      </c>
      <c r="B18" s="480">
        <v>600078051</v>
      </c>
      <c r="C18" s="85">
        <f>TA_stat!C18</f>
        <v>3437</v>
      </c>
      <c r="D18" s="269" t="str">
        <f>TA_stat!D18</f>
        <v>MŠ Smržovka, Havlíčkova 826</v>
      </c>
      <c r="E18" s="11">
        <f>TA_stat!E18</f>
        <v>3141</v>
      </c>
      <c r="F18" s="169" t="str">
        <f>TA_stat!F18</f>
        <v>MŠ Smržovka, Havlíčkova 826</v>
      </c>
      <c r="G18" s="158">
        <f>ROUND(TA_rozp!R18,0)</f>
        <v>1001852</v>
      </c>
      <c r="H18" s="37">
        <f t="shared" si="0"/>
        <v>734025</v>
      </c>
      <c r="I18" s="29">
        <f t="shared" si="1"/>
        <v>248100</v>
      </c>
      <c r="J18" s="37">
        <f t="shared" si="2"/>
        <v>14681</v>
      </c>
      <c r="K18" s="37">
        <f>TA_stat!H18*TA_stat!AC18+TA_stat!I18*TA_stat!AD18+TA_stat!J18*TA_stat!AE18+TA_stat!K18*TA_stat!AF18+TA_stat!L18*TA_stat!AG18+TA_stat!M18*TA_stat!AH18+TA_stat!N18*TA_stat!AI18+TA_stat!O18*TA_stat!AJ18+TA_stat!P18*TA_stat!AK18</f>
        <v>5046</v>
      </c>
      <c r="L18" s="47">
        <f>ROUND(Y18/TA_rozp!E18/12,2)</f>
        <v>2.31</v>
      </c>
      <c r="M18" s="134">
        <f>IF(TA_stat!H18=0,0,12*1.358*1/TA_stat!T18*TA_rozp!$E18)</f>
        <v>11457.540431610631</v>
      </c>
      <c r="N18" s="72">
        <f>IF(TA_stat!I18=0,0,12*1.358*1/TA_stat!U18*TA_rozp!$E18)</f>
        <v>0</v>
      </c>
      <c r="O18" s="72">
        <f>IF(TA_stat!J18=0,0,12*1.358*1/TA_stat!V18*TA_rozp!$E18)</f>
        <v>0</v>
      </c>
      <c r="P18" s="72">
        <f>IF(TA_stat!K18=0,0,12*1.358*1/TA_stat!W18*TA_rozp!$E18)</f>
        <v>0</v>
      </c>
      <c r="Q18" s="72">
        <f>IF(TA_stat!L18=0,0,12*1.358*1/TA_stat!X18*TA_rozp!$E18)</f>
        <v>0</v>
      </c>
      <c r="R18" s="72">
        <f>IF(TA_stat!M18=0,0,12*1.358*1/TA_stat!Y18*TA_rozp!$E18)</f>
        <v>0</v>
      </c>
      <c r="S18" s="72">
        <f>IF(TA_stat!N18=0,0,12*1.358*1/TA_stat!Z18*TA_rozp!$E18)</f>
        <v>0</v>
      </c>
      <c r="T18" s="72">
        <f>IF(TA_stat!O18=0,0,12*1.358*1/TA_stat!AA18*TA_rozp!$E18)</f>
        <v>0</v>
      </c>
      <c r="U18" s="72">
        <f>IF(TA_stat!P18=0,0,12*1.358*1/TA_stat!AB18*TA_rozp!$E18)</f>
        <v>0</v>
      </c>
      <c r="V18" s="37">
        <f>ROUND((M18*TA_stat!H18+P18*TA_stat!K18+S18*TA_stat!N18)/1.358,0)</f>
        <v>734025</v>
      </c>
      <c r="W18" s="37">
        <f>ROUND((N18*TA_stat!I18+Q18*TA_stat!L18+T18*TA_stat!O18)/1.358,0)</f>
        <v>0</v>
      </c>
      <c r="X18" s="37">
        <f>ROUND((O18*TA_stat!J18+R18*TA_stat!M18+U18*TA_stat!P18)/1.358,0)</f>
        <v>0</v>
      </c>
      <c r="Y18" s="37">
        <f t="shared" ref="Y18:Y19" si="13">SUM(V18:X18)</f>
        <v>734025</v>
      </c>
      <c r="Z18" s="74">
        <f>IF(TA_stat!T18=0,0,TA_stat!H18/TA_stat!T18)+IF(TA_stat!W18=0,0,TA_stat!K18/TA_stat!W18)+IF(TA_stat!Z18=0,0,TA_stat!N18/TA_stat!Z18)</f>
        <v>2.3117442987602672</v>
      </c>
      <c r="AA18" s="74">
        <f>IF(TA_stat!U18=0,0,TA_stat!I18/TA_stat!U18)+IF(TA_stat!X18=0,0,TA_stat!L18/TA_stat!X18)+IF(TA_stat!AA18=0,0,TA_stat!O18/TA_stat!AA18)</f>
        <v>0</v>
      </c>
      <c r="AB18" s="74">
        <f>IF(TA_stat!V18=0,0,TA_stat!J18/TA_stat!V18)+IF(TA_stat!Y18=0,0,TA_stat!M18/TA_stat!Y18)+IF(TA_stat!AB18=0,0,TA_stat!P18/TA_stat!AB18)</f>
        <v>0</v>
      </c>
      <c r="AC18" s="135">
        <f t="shared" ref="AC18:AC19" si="14">SUM(Z18:AB18)</f>
        <v>2.3117442987602672</v>
      </c>
    </row>
    <row r="19" spans="1:29" ht="20.100000000000001" customHeight="1" x14ac:dyDescent="0.2">
      <c r="A19" s="433">
        <v>14</v>
      </c>
      <c r="B19" s="480">
        <v>600078485</v>
      </c>
      <c r="C19" s="85">
        <f>TA_stat!C19</f>
        <v>3436</v>
      </c>
      <c r="D19" s="269" t="str">
        <f>TA_stat!D19</f>
        <v>ZŠ Smržovka, Komenského 964</v>
      </c>
      <c r="E19" s="11">
        <f>TA_stat!E19</f>
        <v>3141</v>
      </c>
      <c r="F19" s="188" t="str">
        <f>TA_stat!F19</f>
        <v>ZŠ Smržovka, Školní 828</v>
      </c>
      <c r="G19" s="158">
        <f>ROUND(TA_rozp!R19,0)</f>
        <v>2891665</v>
      </c>
      <c r="H19" s="37">
        <f t="shared" si="0"/>
        <v>2113339</v>
      </c>
      <c r="I19" s="29">
        <f t="shared" si="1"/>
        <v>714309</v>
      </c>
      <c r="J19" s="37">
        <f t="shared" si="2"/>
        <v>42267</v>
      </c>
      <c r="K19" s="37">
        <f>TA_stat!H19*TA_stat!AC19+TA_stat!I19*TA_stat!AD19+TA_stat!J19*TA_stat!AE19+TA_stat!K19*TA_stat!AF19+TA_stat!L19*TA_stat!AG19+TA_stat!M19*TA_stat!AH19+TA_stat!N19*TA_stat!AI19+TA_stat!O19*TA_stat!AJ19+TA_stat!P19*TA_stat!AK19</f>
        <v>21750</v>
      </c>
      <c r="L19" s="47">
        <f>ROUND(Y19/TA_rozp!E19/12,2)</f>
        <v>6.66</v>
      </c>
      <c r="M19" s="134">
        <f>IF(TA_stat!H19=0,0,12*1.358*1/TA_stat!T19*TA_rozp!$E19)</f>
        <v>14255.277788577427</v>
      </c>
      <c r="N19" s="72">
        <f>IF(TA_stat!I19=0,0,12*1.358*1/TA_stat!U19*TA_rozp!$E19)</f>
        <v>6775.4753695033442</v>
      </c>
      <c r="O19" s="72">
        <f>IF(TA_stat!J19=0,0,12*1.358*1/TA_stat!V19*TA_rozp!$E19)</f>
        <v>0</v>
      </c>
      <c r="P19" s="72">
        <f>IF(TA_stat!K19=0,0,12*1.358*1/TA_stat!W19*TA_rozp!$E19)</f>
        <v>0</v>
      </c>
      <c r="Q19" s="72">
        <f>IF(TA_stat!L19=0,0,12*1.358*1/TA_stat!X19*TA_rozp!$E19)</f>
        <v>0</v>
      </c>
      <c r="R19" s="72">
        <f>IF(TA_stat!M19=0,0,12*1.358*1/TA_stat!Y19*TA_rozp!$E19)</f>
        <v>0</v>
      </c>
      <c r="S19" s="72">
        <f>IF(TA_stat!N19=0,0,12*1.358*1/TA_stat!Z19*TA_rozp!$E19)</f>
        <v>0</v>
      </c>
      <c r="T19" s="72">
        <f>IF(TA_stat!O19=0,0,12*1.358*1/TA_stat!AA19*TA_rozp!$E19)</f>
        <v>0</v>
      </c>
      <c r="U19" s="72">
        <f>IF(TA_stat!P19=0,0,12*1.358*1/TA_stat!AB19*TA_rozp!$E19)</f>
        <v>0</v>
      </c>
      <c r="V19" s="37">
        <f>ROUND((M19*TA_stat!H19+P19*TA_stat!K19+S19*TA_stat!N19)/1.358,0)</f>
        <v>461879</v>
      </c>
      <c r="W19" s="37">
        <f>ROUND((N19*TA_stat!I19+Q19*TA_stat!L19+T19*TA_stat!O19)/1.358,0)</f>
        <v>1651460</v>
      </c>
      <c r="X19" s="37">
        <f>ROUND((O19*TA_stat!J19+R19*TA_stat!M19+U19*TA_stat!P19)/1.358,0)</f>
        <v>0</v>
      </c>
      <c r="Y19" s="37">
        <f t="shared" si="13"/>
        <v>2113339</v>
      </c>
      <c r="Z19" s="74">
        <f>IF(TA_stat!T19=0,0,TA_stat!H19/TA_stat!T19)+IF(TA_stat!W19=0,0,TA_stat!K19/TA_stat!W19)+IF(TA_stat!Z19=0,0,TA_stat!N19/TA_stat!Z19)</f>
        <v>1.4546466306284576</v>
      </c>
      <c r="AA19" s="74">
        <f>IF(TA_stat!U19=0,0,TA_stat!I19/TA_stat!U19)+IF(TA_stat!X19=0,0,TA_stat!L19/TA_stat!X19)+IF(TA_stat!AA19=0,0,TA_stat!O19/TA_stat!AA19)</f>
        <v>5.2011204176476848</v>
      </c>
      <c r="AB19" s="74">
        <f>IF(TA_stat!V19=0,0,TA_stat!J19/TA_stat!V19)+IF(TA_stat!Y19=0,0,TA_stat!M19/TA_stat!Y19)+IF(TA_stat!AB19=0,0,TA_stat!P19/TA_stat!AB19)</f>
        <v>0</v>
      </c>
      <c r="AC19" s="135">
        <f t="shared" si="14"/>
        <v>6.6557670482761422</v>
      </c>
    </row>
    <row r="20" spans="1:29" ht="20.100000000000001" customHeight="1" x14ac:dyDescent="0.2">
      <c r="A20" s="433">
        <v>15</v>
      </c>
      <c r="B20" s="480">
        <v>600078205</v>
      </c>
      <c r="C20" s="85">
        <f>TA_stat!C20</f>
        <v>3442</v>
      </c>
      <c r="D20" s="269" t="str">
        <f>TA_stat!D20</f>
        <v>MŠ Velké Hamry I.621</v>
      </c>
      <c r="E20" s="11">
        <f>TA_stat!E20</f>
        <v>3141</v>
      </c>
      <c r="F20" s="169" t="str">
        <f>TA_stat!F20</f>
        <v>MŠ Velké Hamry I.621</v>
      </c>
      <c r="G20" s="158">
        <f>ROUND(TA_rozp!R20,0)</f>
        <v>1009860</v>
      </c>
      <c r="H20" s="37">
        <f t="shared" si="0"/>
        <v>739879</v>
      </c>
      <c r="I20" s="29">
        <f t="shared" si="1"/>
        <v>250079</v>
      </c>
      <c r="J20" s="37">
        <f t="shared" si="2"/>
        <v>14798</v>
      </c>
      <c r="K20" s="37">
        <f>TA_stat!H20*TA_stat!AC20+TA_stat!I20*TA_stat!AD20+TA_stat!J20*TA_stat!AE20+TA_stat!K20*TA_stat!AF20+TA_stat!L20*TA_stat!AG20+TA_stat!M20*TA_stat!AH20+TA_stat!N20*TA_stat!AI20+TA_stat!O20*TA_stat!AJ20+TA_stat!P20*TA_stat!AK20</f>
        <v>5104</v>
      </c>
      <c r="L20" s="47">
        <f>ROUND(Y20/TA_rozp!E20/12,2)</f>
        <v>2.33</v>
      </c>
      <c r="M20" s="134">
        <f>IF(TA_stat!H20=0,0,12*1.358*1/TA_stat!T20*TA_rozp!$E20)</f>
        <v>11417.682519951652</v>
      </c>
      <c r="N20" s="72">
        <f>IF(TA_stat!I20=0,0,12*1.358*1/TA_stat!U20*TA_rozp!$E20)</f>
        <v>0</v>
      </c>
      <c r="O20" s="72">
        <f>IF(TA_stat!J20=0,0,12*1.358*1/TA_stat!V20*TA_rozp!$E20)</f>
        <v>0</v>
      </c>
      <c r="P20" s="72">
        <f>IF(TA_stat!K20=0,0,12*1.358*1/TA_stat!W20*TA_rozp!$E20)</f>
        <v>0</v>
      </c>
      <c r="Q20" s="72">
        <f>IF(TA_stat!L20=0,0,12*1.358*1/TA_stat!X20*TA_rozp!$E20)</f>
        <v>0</v>
      </c>
      <c r="R20" s="72">
        <f>IF(TA_stat!M20=0,0,12*1.358*1/TA_stat!Y20*TA_rozp!$E20)</f>
        <v>0</v>
      </c>
      <c r="S20" s="72">
        <f>IF(TA_stat!N20=0,0,12*1.358*1/TA_stat!Z20*TA_rozp!$E20)</f>
        <v>0</v>
      </c>
      <c r="T20" s="72">
        <f>IF(TA_stat!O20=0,0,12*1.358*1/TA_stat!AA20*TA_rozp!$E20)</f>
        <v>0</v>
      </c>
      <c r="U20" s="72">
        <f>IF(TA_stat!P20=0,0,12*1.358*1/TA_stat!AB20*TA_rozp!$E20)</f>
        <v>0</v>
      </c>
      <c r="V20" s="37">
        <f>ROUND((M20*TA_stat!H20+P20*TA_stat!K20+S20*TA_stat!N20)/1.358,0)</f>
        <v>739879</v>
      </c>
      <c r="W20" s="37">
        <f>ROUND((N20*TA_stat!I20+Q20*TA_stat!L20+T20*TA_stat!O20)/1.358,0)</f>
        <v>0</v>
      </c>
      <c r="X20" s="37">
        <f>ROUND((O20*TA_stat!J20+R20*TA_stat!M20+U20*TA_stat!P20)/1.358,0)</f>
        <v>0</v>
      </c>
      <c r="Y20" s="37">
        <f t="shared" ref="Y20:Y22" si="15">SUM(V20:X20)</f>
        <v>739879</v>
      </c>
      <c r="Z20" s="74">
        <f>IF(TA_stat!T20=0,0,TA_stat!H20/TA_stat!T20)+IF(TA_stat!W20=0,0,TA_stat!K20/TA_stat!W20)+IF(TA_stat!Z20=0,0,TA_stat!N20/TA_stat!Z20)</f>
        <v>2.3301816567252644</v>
      </c>
      <c r="AA20" s="74">
        <f>IF(TA_stat!U20=0,0,TA_stat!I20/TA_stat!U20)+IF(TA_stat!X20=0,0,TA_stat!L20/TA_stat!X20)+IF(TA_stat!AA20=0,0,TA_stat!O20/TA_stat!AA20)</f>
        <v>0</v>
      </c>
      <c r="AB20" s="74">
        <f>IF(TA_stat!V20=0,0,TA_stat!J20/TA_stat!V20)+IF(TA_stat!Y20=0,0,TA_stat!M20/TA_stat!Y20)+IF(TA_stat!AB20=0,0,TA_stat!P20/TA_stat!AB20)</f>
        <v>0</v>
      </c>
      <c r="AC20" s="135">
        <f t="shared" ref="AC20:AC22" si="16">SUM(Z20:AB20)</f>
        <v>2.3301816567252644</v>
      </c>
    </row>
    <row r="21" spans="1:29" ht="20.100000000000001" customHeight="1" x14ac:dyDescent="0.2">
      <c r="A21" s="433">
        <v>16</v>
      </c>
      <c r="B21" s="480">
        <v>600078264</v>
      </c>
      <c r="C21" s="85">
        <f>TA_stat!C21</f>
        <v>3452</v>
      </c>
      <c r="D21" s="269" t="str">
        <f>TA_stat!D21</f>
        <v>ZŠ a MŠ Velké Hamry II.212</v>
      </c>
      <c r="E21" s="11">
        <f>TA_stat!E21</f>
        <v>3141</v>
      </c>
      <c r="F21" s="169" t="str">
        <f>TA_stat!F21</f>
        <v>ZŠ a MŠ Velké Hamry II.212</v>
      </c>
      <c r="G21" s="158">
        <f>ROUND(TA_rozp!R21,0)</f>
        <v>570654</v>
      </c>
      <c r="H21" s="37">
        <f t="shared" si="0"/>
        <v>418594</v>
      </c>
      <c r="I21" s="29">
        <f t="shared" si="1"/>
        <v>141484</v>
      </c>
      <c r="J21" s="37">
        <f t="shared" si="2"/>
        <v>8372</v>
      </c>
      <c r="K21" s="37">
        <f>TA_stat!H21*TA_stat!AC21+TA_stat!I21*TA_stat!AD21+TA_stat!J21*TA_stat!AE21+TA_stat!K21*TA_stat!AF21+TA_stat!L21*TA_stat!AG21+TA_stat!M21*TA_stat!AH21+TA_stat!N21*TA_stat!AI21+TA_stat!O21*TA_stat!AJ21+TA_stat!P21*TA_stat!AK21</f>
        <v>2204</v>
      </c>
      <c r="L21" s="47">
        <f>ROUND(Y21/TA_rozp!E21/12,2)</f>
        <v>1.32</v>
      </c>
      <c r="M21" s="134">
        <f>IF(TA_stat!H21=0,0,12*1.358*1/TA_stat!T21*TA_rozp!$E21)</f>
        <v>17314.3758351166</v>
      </c>
      <c r="N21" s="72">
        <f>IF(TA_stat!I21=0,0,12*1.358*1/TA_stat!U21*TA_rozp!$E21)</f>
        <v>12049.900179078462</v>
      </c>
      <c r="O21" s="72">
        <f>IF(TA_stat!J21=0,0,12*1.358*1/TA_stat!V21*TA_rozp!$E21)</f>
        <v>0</v>
      </c>
      <c r="P21" s="72">
        <f>IF(TA_stat!K21=0,0,12*1.358*1/TA_stat!W21*TA_rozp!$E21)</f>
        <v>0</v>
      </c>
      <c r="Q21" s="72">
        <f>IF(TA_stat!L21=0,0,12*1.358*1/TA_stat!X21*TA_rozp!$E21)</f>
        <v>0</v>
      </c>
      <c r="R21" s="72">
        <f>IF(TA_stat!M21=0,0,12*1.358*1/TA_stat!Y21*TA_rozp!$E21)</f>
        <v>0</v>
      </c>
      <c r="S21" s="72">
        <f>IF(TA_stat!N21=0,0,12*1.358*1/TA_stat!Z21*TA_rozp!$E21)</f>
        <v>0</v>
      </c>
      <c r="T21" s="72">
        <f>IF(TA_stat!O21=0,0,12*1.358*1/TA_stat!AA21*TA_rozp!$E21)</f>
        <v>0</v>
      </c>
      <c r="U21" s="72">
        <f>IF(TA_stat!P21=0,0,12*1.358*1/TA_stat!AB21*TA_rozp!$E21)</f>
        <v>0</v>
      </c>
      <c r="V21" s="37">
        <f>ROUND((M21*TA_stat!H21+P21*TA_stat!K21+S21*TA_stat!N21)/1.358,0)</f>
        <v>267748</v>
      </c>
      <c r="W21" s="37">
        <f>ROUND((N21*TA_stat!I21+Q21*TA_stat!L21+T21*TA_stat!O21)/1.358,0)</f>
        <v>150846</v>
      </c>
      <c r="X21" s="37">
        <f>ROUND((O21*TA_stat!J21+R21*TA_stat!M21+U21*TA_stat!P21)/1.358,0)</f>
        <v>0</v>
      </c>
      <c r="Y21" s="37">
        <f t="shared" si="15"/>
        <v>418594</v>
      </c>
      <c r="Z21" s="74">
        <f>IF(TA_stat!T21=0,0,TA_stat!H21/TA_stat!T21)+IF(TA_stat!W21=0,0,TA_stat!K21/TA_stat!W21)+IF(TA_stat!Z21=0,0,TA_stat!N21/TA_stat!Z21)</f>
        <v>0.84324792115294633</v>
      </c>
      <c r="AA21" s="74">
        <f>IF(TA_stat!U21=0,0,TA_stat!I21/TA_stat!U21)+IF(TA_stat!X21=0,0,TA_stat!L21/TA_stat!X21)+IF(TA_stat!AA21=0,0,TA_stat!O21/TA_stat!AA21)</f>
        <v>0.47507427557201842</v>
      </c>
      <c r="AB21" s="74">
        <f>IF(TA_stat!V21=0,0,TA_stat!J21/TA_stat!V21)+IF(TA_stat!Y21=0,0,TA_stat!M21/TA_stat!Y21)+IF(TA_stat!AB21=0,0,TA_stat!P21/TA_stat!AB21)</f>
        <v>0</v>
      </c>
      <c r="AC21" s="135">
        <f t="shared" si="16"/>
        <v>1.3183221967249648</v>
      </c>
    </row>
    <row r="22" spans="1:29" ht="20.100000000000001" customHeight="1" x14ac:dyDescent="0.2">
      <c r="A22" s="433">
        <v>16</v>
      </c>
      <c r="B22" s="480">
        <v>600078264</v>
      </c>
      <c r="C22" s="85">
        <f>TA_stat!C22</f>
        <v>3452</v>
      </c>
      <c r="D22" s="269" t="str">
        <f>TA_stat!D22</f>
        <v>ZŠ a MŠ Velké Hamry II.212</v>
      </c>
      <c r="E22" s="11">
        <f>TA_stat!E22</f>
        <v>3141</v>
      </c>
      <c r="F22" s="169" t="str">
        <f>TA_stat!F22</f>
        <v>ZŠ Velké Hamry, Školní 541</v>
      </c>
      <c r="G22" s="158">
        <f>ROUND(TA_rozp!R22,0)</f>
        <v>1627541</v>
      </c>
      <c r="H22" s="37">
        <f t="shared" si="0"/>
        <v>1189130</v>
      </c>
      <c r="I22" s="29">
        <f t="shared" si="1"/>
        <v>401926</v>
      </c>
      <c r="J22" s="37">
        <f t="shared" si="2"/>
        <v>23783</v>
      </c>
      <c r="K22" s="37">
        <f>TA_stat!H22*TA_stat!AC22+TA_stat!I22*TA_stat!AD22+TA_stat!J22*TA_stat!AE22+TA_stat!K22*TA_stat!AF22+TA_stat!L22*TA_stat!AG22+TA_stat!M22*TA_stat!AH22+TA_stat!N22*TA_stat!AI22+TA_stat!O22*TA_stat!AJ22+TA_stat!P22*TA_stat!AK22</f>
        <v>12702</v>
      </c>
      <c r="L22" s="47">
        <f>ROUND(Y22/TA_rozp!E22/12,2)</f>
        <v>3.75</v>
      </c>
      <c r="M22" s="134">
        <f>IF(TA_stat!H22=0,0,12*1.358*1/TA_stat!T22*TA_rozp!$E22)</f>
        <v>0</v>
      </c>
      <c r="N22" s="72">
        <f>IF(TA_stat!I22=0,0,12*1.358*1/TA_stat!U22*TA_rozp!$E22)</f>
        <v>7373.6922751179882</v>
      </c>
      <c r="O22" s="72">
        <f>IF(TA_stat!J22=0,0,12*1.358*1/TA_stat!V22*TA_rozp!$E22)</f>
        <v>0</v>
      </c>
      <c r="P22" s="72">
        <f>IF(TA_stat!K22=0,0,12*1.358*1/TA_stat!W22*TA_rozp!$E22)</f>
        <v>0</v>
      </c>
      <c r="Q22" s="72">
        <f>IF(TA_stat!L22=0,0,12*1.358*1/TA_stat!X22*TA_rozp!$E22)</f>
        <v>0</v>
      </c>
      <c r="R22" s="72">
        <f>IF(TA_stat!M22=0,0,12*1.358*1/TA_stat!Y22*TA_rozp!$E22)</f>
        <v>0</v>
      </c>
      <c r="S22" s="72">
        <f>IF(TA_stat!N22=0,0,12*1.358*1/TA_stat!Z22*TA_rozp!$E22)</f>
        <v>0</v>
      </c>
      <c r="T22" s="72">
        <f>IF(TA_stat!O22=0,0,12*1.358*1/TA_stat!AA22*TA_rozp!$E22)</f>
        <v>0</v>
      </c>
      <c r="U22" s="72">
        <f>IF(TA_stat!P22=0,0,12*1.358*1/TA_stat!AB22*TA_rozp!$E22)</f>
        <v>0</v>
      </c>
      <c r="V22" s="37">
        <f>ROUND((M22*TA_stat!H22+P22*TA_stat!K22+S22*TA_stat!N22)/1.358,0)</f>
        <v>0</v>
      </c>
      <c r="W22" s="37">
        <f>ROUND((N22*TA_stat!I22+Q22*TA_stat!L22+T22*TA_stat!O22)/1.358,0)</f>
        <v>1189130</v>
      </c>
      <c r="X22" s="37">
        <f>ROUND((O22*TA_stat!J22+R22*TA_stat!M22+U22*TA_stat!P22)/1.358,0)</f>
        <v>0</v>
      </c>
      <c r="Y22" s="37">
        <f t="shared" si="15"/>
        <v>1189130</v>
      </c>
      <c r="Z22" s="74">
        <f>IF(TA_stat!T22=0,0,TA_stat!H22/TA_stat!T22)+IF(TA_stat!W22=0,0,TA_stat!K22/TA_stat!W22)+IF(TA_stat!Z22=0,0,TA_stat!N22/TA_stat!Z22)</f>
        <v>0</v>
      </c>
      <c r="AA22" s="74">
        <f>IF(TA_stat!U22=0,0,TA_stat!I22/TA_stat!U22)+IF(TA_stat!X22=0,0,TA_stat!L22/TA_stat!X22)+IF(TA_stat!AA22=0,0,TA_stat!O22/TA_stat!AA22)</f>
        <v>3.7450555878632845</v>
      </c>
      <c r="AB22" s="74">
        <f>IF(TA_stat!V22=0,0,TA_stat!J22/TA_stat!V22)+IF(TA_stat!Y22=0,0,TA_stat!M22/TA_stat!Y22)+IF(TA_stat!AB22=0,0,TA_stat!P22/TA_stat!AB22)</f>
        <v>0</v>
      </c>
      <c r="AC22" s="135">
        <f t="shared" si="16"/>
        <v>3.7450555878632845</v>
      </c>
    </row>
    <row r="23" spans="1:29" ht="20.100000000000001" customHeight="1" thickBot="1" x14ac:dyDescent="0.25">
      <c r="A23" s="484">
        <v>17</v>
      </c>
      <c r="B23" s="481">
        <v>600078604</v>
      </c>
      <c r="C23" s="85">
        <f>TA_stat!C23</f>
        <v>3445</v>
      </c>
      <c r="D23" s="269" t="str">
        <f>TA_stat!D23</f>
        <v>ZŠ a MŠ Zlatá Olešnice 34</v>
      </c>
      <c r="E23" s="11">
        <f>TA_stat!E23</f>
        <v>3141</v>
      </c>
      <c r="F23" s="169" t="str">
        <f>TA_stat!F23</f>
        <v>ZŠ a MŠ Zlatá Olešnice 34</v>
      </c>
      <c r="G23" s="158">
        <f>ROUND(TA_rozp!R23,0)</f>
        <v>648535</v>
      </c>
      <c r="H23" s="37">
        <f t="shared" si="0"/>
        <v>475687</v>
      </c>
      <c r="I23" s="29">
        <f t="shared" si="1"/>
        <v>160782</v>
      </c>
      <c r="J23" s="37">
        <f t="shared" si="2"/>
        <v>9514</v>
      </c>
      <c r="K23" s="37">
        <f>TA_stat!H23*TA_stat!AC23+TA_stat!I23*TA_stat!AD23+TA_stat!J23*TA_stat!AE23+TA_stat!K23*TA_stat!AF23+TA_stat!L23*TA_stat!AG23+TA_stat!M23*TA_stat!AH23+TA_stat!N23*TA_stat!AI23+TA_stat!O23*TA_stat!AJ23+TA_stat!P23*TA_stat!AK23</f>
        <v>2552</v>
      </c>
      <c r="L23" s="47">
        <f>ROUND(Y23/TA_rozp!E23/12,2)</f>
        <v>1.5</v>
      </c>
      <c r="M23" s="134">
        <f>IF(TA_stat!H23=0,0,12*1.358*1/TA_stat!T23*TA_rozp!$E23)</f>
        <v>16338.309181599516</v>
      </c>
      <c r="N23" s="72">
        <f>IF(TA_stat!I23=0,0,12*1.358*1/TA_stat!U23*TA_rozp!$E23)</f>
        <v>12049.900179078462</v>
      </c>
      <c r="O23" s="72">
        <f>IF(TA_stat!J23=0,0,12*1.358*1/TA_stat!V23*TA_rozp!$E23)</f>
        <v>0</v>
      </c>
      <c r="P23" s="72">
        <f>IF(TA_stat!K23=0,0,12*1.358*1/TA_stat!W23*TA_rozp!$E23)</f>
        <v>0</v>
      </c>
      <c r="Q23" s="72">
        <f>IF(TA_stat!L23=0,0,12*1.358*1/TA_stat!X23*TA_rozp!$E23)</f>
        <v>0</v>
      </c>
      <c r="R23" s="72">
        <f>IF(TA_stat!M23=0,0,12*1.358*1/TA_stat!Y23*TA_rozp!$E23)</f>
        <v>0</v>
      </c>
      <c r="S23" s="72">
        <f>IF(TA_stat!N23=0,0,12*1.358*1/TA_stat!Z23*TA_rozp!$E23)</f>
        <v>0</v>
      </c>
      <c r="T23" s="72">
        <f>IF(TA_stat!O23=0,0,12*1.358*1/TA_stat!AA23*TA_rozp!$E23)</f>
        <v>0</v>
      </c>
      <c r="U23" s="72">
        <f>IF(TA_stat!P23=0,0,12*1.358*1/TA_stat!AB23*TA_rozp!$E23)</f>
        <v>0</v>
      </c>
      <c r="V23" s="37">
        <f>ROUND((M23*TA_stat!H23+P23*TA_stat!K23+S23*TA_stat!N23)/1.358,0)</f>
        <v>324841</v>
      </c>
      <c r="W23" s="37">
        <f>ROUND((N23*TA_stat!I23+Q23*TA_stat!L23+T23*TA_stat!O23)/1.358,0)</f>
        <v>150846</v>
      </c>
      <c r="X23" s="37">
        <f>ROUND((O23*TA_stat!J23+R23*TA_stat!M23+U23*TA_stat!P23)/1.358,0)</f>
        <v>0</v>
      </c>
      <c r="Y23" s="37">
        <f>SUM(V23:X23)</f>
        <v>475687</v>
      </c>
      <c r="Z23" s="74">
        <f>IF(TA_stat!T23=0,0,TA_stat!H23/TA_stat!T23)+IF(TA_stat!W23=0,0,TA_stat!K23/TA_stat!W23)+IF(TA_stat!Z23=0,0,TA_stat!N23/TA_stat!Z23)</f>
        <v>1.0230574412651354</v>
      </c>
      <c r="AA23" s="74">
        <f>IF(TA_stat!U23=0,0,TA_stat!I23/TA_stat!U23)+IF(TA_stat!X23=0,0,TA_stat!L23/TA_stat!X23)+IF(TA_stat!AA23=0,0,TA_stat!O23/TA_stat!AA23)</f>
        <v>0.47507427557201842</v>
      </c>
      <c r="AB23" s="74">
        <f>IF(TA_stat!V23=0,0,TA_stat!J23/TA_stat!V23)+IF(TA_stat!Y23=0,0,TA_stat!M23/TA_stat!Y23)+IF(TA_stat!AB23=0,0,TA_stat!P23/TA_stat!AB23)</f>
        <v>0</v>
      </c>
      <c r="AC23" s="135">
        <f>SUM(Z23:AB23)</f>
        <v>1.498131716837154</v>
      </c>
    </row>
    <row r="24" spans="1:29" ht="20.100000000000001" customHeight="1" thickBot="1" x14ac:dyDescent="0.25">
      <c r="A24" s="486"/>
      <c r="B24" s="486"/>
      <c r="C24" s="532"/>
      <c r="D24" s="275" t="s">
        <v>43</v>
      </c>
      <c r="E24" s="277"/>
      <c r="F24" s="276"/>
      <c r="G24" s="137">
        <f t="shared" ref="G24:L24" si="17">SUM(G6:G23)</f>
        <v>16334984</v>
      </c>
      <c r="H24" s="112">
        <f t="shared" si="17"/>
        <v>11957723</v>
      </c>
      <c r="I24" s="112">
        <f t="shared" si="17"/>
        <v>4041709</v>
      </c>
      <c r="J24" s="112">
        <f t="shared" si="17"/>
        <v>239158</v>
      </c>
      <c r="K24" s="165">
        <f t="shared" si="17"/>
        <v>96394</v>
      </c>
      <c r="L24" s="286">
        <f t="shared" si="17"/>
        <v>37.669999999999995</v>
      </c>
      <c r="M24" s="163" t="s">
        <v>312</v>
      </c>
      <c r="N24" s="164" t="s">
        <v>312</v>
      </c>
      <c r="O24" s="164" t="s">
        <v>312</v>
      </c>
      <c r="P24" s="164" t="s">
        <v>312</v>
      </c>
      <c r="Q24" s="164" t="s">
        <v>312</v>
      </c>
      <c r="R24" s="164" t="s">
        <v>312</v>
      </c>
      <c r="S24" s="164" t="s">
        <v>312</v>
      </c>
      <c r="T24" s="164" t="s">
        <v>312</v>
      </c>
      <c r="U24" s="164" t="s">
        <v>312</v>
      </c>
      <c r="V24" s="112">
        <f t="shared" ref="V24:AC24" si="18">SUM(V6:V23)</f>
        <v>6113702</v>
      </c>
      <c r="W24" s="112">
        <f t="shared" si="18"/>
        <v>5844021</v>
      </c>
      <c r="X24" s="112">
        <f t="shared" si="18"/>
        <v>0</v>
      </c>
      <c r="Y24" s="112">
        <f t="shared" si="18"/>
        <v>11957723</v>
      </c>
      <c r="Z24" s="129">
        <f t="shared" si="18"/>
        <v>19.254549052802936</v>
      </c>
      <c r="AA24" s="129">
        <f t="shared" si="18"/>
        <v>18.405201009867955</v>
      </c>
      <c r="AB24" s="129">
        <f t="shared" si="18"/>
        <v>0</v>
      </c>
      <c r="AC24" s="130">
        <f t="shared" si="18"/>
        <v>37.659750062670895</v>
      </c>
    </row>
    <row r="25" spans="1:29" s="43" customFormat="1" ht="20.100000000000001" customHeight="1" x14ac:dyDescent="0.2">
      <c r="C25" s="40"/>
      <c r="G25" s="49">
        <f>H24+I24+J24+K24</f>
        <v>16334984</v>
      </c>
      <c r="H25" s="49">
        <f>Y24</f>
        <v>11957723</v>
      </c>
      <c r="I25" s="49"/>
      <c r="J25" s="49"/>
      <c r="K25" s="49"/>
      <c r="Y25" s="49">
        <f>SUM(V24:X24)</f>
        <v>11957723</v>
      </c>
      <c r="Z25" s="52"/>
      <c r="AC25" s="52">
        <f>SUM(Z24:AB24)</f>
        <v>37.659750062670895</v>
      </c>
    </row>
    <row r="26" spans="1:29" s="43" customFormat="1" ht="20.100000000000001" customHeight="1" x14ac:dyDescent="0.2">
      <c r="C26" s="40"/>
      <c r="G26" s="49">
        <f>TA_rozp!R24</f>
        <v>16334982.974583196</v>
      </c>
      <c r="Y26" s="49"/>
      <c r="Z26" s="52"/>
      <c r="AC26" s="52">
        <f>L24</f>
        <v>37.669999999999995</v>
      </c>
    </row>
    <row r="27" spans="1:29" s="43" customFormat="1" ht="20.100000000000001" customHeight="1" x14ac:dyDescent="0.2">
      <c r="C27" s="40"/>
    </row>
    <row r="28" spans="1:29" s="43" customFormat="1" ht="20.100000000000001" customHeight="1" x14ac:dyDescent="0.2">
      <c r="C28" s="40"/>
    </row>
    <row r="29" spans="1:29" s="43" customFormat="1" ht="20.100000000000001" customHeight="1" x14ac:dyDescent="0.2">
      <c r="C29" s="40"/>
    </row>
    <row r="30" spans="1:29" s="43" customFormat="1" ht="20.100000000000001" customHeight="1" x14ac:dyDescent="0.2">
      <c r="C30" s="40"/>
    </row>
    <row r="31" spans="1:29" s="43" customFormat="1" ht="20.100000000000001" customHeight="1" x14ac:dyDescent="0.2">
      <c r="C31" s="40"/>
    </row>
    <row r="32" spans="1:29" s="43" customFormat="1" ht="20.100000000000001" customHeight="1" x14ac:dyDescent="0.2">
      <c r="C32" s="40"/>
    </row>
    <row r="33" spans="3:3" s="43" customFormat="1" ht="20.100000000000001" customHeight="1" x14ac:dyDescent="0.2">
      <c r="C33" s="40"/>
    </row>
    <row r="34" spans="3:3" s="43" customFormat="1" ht="20.100000000000001" customHeight="1" x14ac:dyDescent="0.2">
      <c r="C34" s="40"/>
    </row>
    <row r="35" spans="3:3" s="43" customFormat="1" ht="20.100000000000001" customHeight="1" x14ac:dyDescent="0.2">
      <c r="C35" s="40"/>
    </row>
    <row r="36" spans="3:3" s="43" customFormat="1" ht="20.100000000000001" customHeight="1" x14ac:dyDescent="0.2">
      <c r="C36" s="40"/>
    </row>
    <row r="37" spans="3:3" s="43" customFormat="1" ht="20.100000000000001" customHeight="1" x14ac:dyDescent="0.2">
      <c r="C37" s="40"/>
    </row>
    <row r="38" spans="3:3" s="43" customFormat="1" ht="20.100000000000001" customHeight="1" x14ac:dyDescent="0.2">
      <c r="C38" s="40"/>
    </row>
    <row r="39" spans="3:3" s="43" customFormat="1" ht="20.100000000000001" customHeight="1" x14ac:dyDescent="0.2">
      <c r="C39" s="40"/>
    </row>
    <row r="40" spans="3:3" s="43" customFormat="1" ht="20.100000000000001" customHeight="1" x14ac:dyDescent="0.2">
      <c r="C40" s="40"/>
    </row>
    <row r="41" spans="3:3" s="43" customFormat="1" ht="20.100000000000001" customHeight="1" x14ac:dyDescent="0.2">
      <c r="C41" s="40"/>
    </row>
    <row r="42" spans="3:3" s="43" customFormat="1" ht="20.100000000000001" customHeight="1" x14ac:dyDescent="0.2">
      <c r="C42" s="40"/>
    </row>
    <row r="43" spans="3:3" s="43" customFormat="1" ht="20.100000000000001" customHeight="1" x14ac:dyDescent="0.2">
      <c r="C43" s="40"/>
    </row>
    <row r="44" spans="3:3" s="43" customFormat="1" ht="20.100000000000001" customHeight="1" x14ac:dyDescent="0.2">
      <c r="C44" s="40"/>
    </row>
    <row r="45" spans="3:3" s="43" customFormat="1" ht="20.100000000000001" customHeight="1" x14ac:dyDescent="0.2">
      <c r="C45" s="40"/>
    </row>
    <row r="46" spans="3:3" s="43" customFormat="1" ht="20.100000000000001" customHeight="1" x14ac:dyDescent="0.2">
      <c r="C46" s="40"/>
    </row>
    <row r="47" spans="3:3" s="43" customFormat="1" ht="20.100000000000001" customHeight="1" x14ac:dyDescent="0.2">
      <c r="C47" s="40"/>
    </row>
    <row r="48" spans="3:3" s="43" customFormat="1" ht="20.100000000000001" customHeight="1" x14ac:dyDescent="0.2">
      <c r="C48" s="40"/>
    </row>
    <row r="49" spans="3:3" s="43" customFormat="1" ht="20.100000000000001" customHeight="1" x14ac:dyDescent="0.2">
      <c r="C49" s="40"/>
    </row>
    <row r="50" spans="3:3" s="43" customFormat="1" ht="20.100000000000001" customHeight="1" x14ac:dyDescent="0.2">
      <c r="C50" s="40"/>
    </row>
    <row r="51" spans="3:3" s="43" customFormat="1" ht="20.100000000000001" customHeight="1" x14ac:dyDescent="0.2">
      <c r="C51" s="40"/>
    </row>
    <row r="52" spans="3:3" s="43" customFormat="1" ht="20.100000000000001" customHeight="1" x14ac:dyDescent="0.2">
      <c r="C52" s="40"/>
    </row>
    <row r="53" spans="3:3" s="43" customFormat="1" ht="20.100000000000001" customHeight="1" x14ac:dyDescent="0.2">
      <c r="C53" s="40"/>
    </row>
    <row r="54" spans="3:3" s="43" customFormat="1" ht="20.100000000000001" customHeight="1" x14ac:dyDescent="0.2">
      <c r="C54" s="40"/>
    </row>
    <row r="55" spans="3:3" s="43" customFormat="1" ht="20.100000000000001" customHeight="1" x14ac:dyDescent="0.2">
      <c r="C55" s="40"/>
    </row>
    <row r="56" spans="3:3" s="43" customFormat="1" ht="20.100000000000001" customHeight="1" x14ac:dyDescent="0.2">
      <c r="C56" s="40"/>
    </row>
    <row r="57" spans="3:3" s="43" customFormat="1" ht="20.100000000000001" customHeight="1" x14ac:dyDescent="0.2">
      <c r="C57" s="40"/>
    </row>
    <row r="58" spans="3:3" s="43" customFormat="1" ht="20.100000000000001" customHeight="1" x14ac:dyDescent="0.2">
      <c r="C58" s="40"/>
    </row>
    <row r="59" spans="3:3" s="43" customFormat="1" ht="20.100000000000001" customHeight="1" x14ac:dyDescent="0.2">
      <c r="C59" s="40"/>
    </row>
    <row r="60" spans="3:3" s="43" customFormat="1" ht="20.100000000000001" customHeight="1" x14ac:dyDescent="0.2">
      <c r="C60" s="40"/>
    </row>
    <row r="61" spans="3:3" s="43" customFormat="1" ht="20.100000000000001" customHeight="1" x14ac:dyDescent="0.2">
      <c r="C61" s="40"/>
    </row>
    <row r="62" spans="3:3" s="43" customFormat="1" ht="20.100000000000001" customHeight="1" x14ac:dyDescent="0.2">
      <c r="C62" s="40"/>
    </row>
    <row r="63" spans="3:3" s="43" customFormat="1" ht="20.100000000000001" customHeight="1" x14ac:dyDescent="0.2">
      <c r="C63" s="40"/>
    </row>
    <row r="64" spans="3:3" s="43" customFormat="1" ht="20.100000000000001" customHeight="1" x14ac:dyDescent="0.2">
      <c r="C64" s="40"/>
    </row>
    <row r="65" spans="3:3" s="43" customFormat="1" ht="20.100000000000001" customHeight="1" x14ac:dyDescent="0.2">
      <c r="C65" s="40"/>
    </row>
    <row r="66" spans="3:3" s="43" customFormat="1" ht="20.100000000000001" customHeight="1" x14ac:dyDescent="0.2">
      <c r="C66" s="40"/>
    </row>
    <row r="67" spans="3:3" s="43" customFormat="1" ht="20.100000000000001" customHeight="1" x14ac:dyDescent="0.2">
      <c r="C67" s="40"/>
    </row>
    <row r="68" spans="3:3" s="43" customFormat="1" ht="20.100000000000001" customHeight="1" x14ac:dyDescent="0.2">
      <c r="C68" s="40"/>
    </row>
    <row r="69" spans="3:3" s="43" customFormat="1" ht="20.100000000000001" customHeight="1" x14ac:dyDescent="0.2">
      <c r="C69" s="40"/>
    </row>
    <row r="70" spans="3:3" s="43" customFormat="1" ht="20.100000000000001" customHeight="1" x14ac:dyDescent="0.2">
      <c r="C70" s="40"/>
    </row>
    <row r="71" spans="3:3" s="43" customFormat="1" ht="20.100000000000001" customHeight="1" x14ac:dyDescent="0.2">
      <c r="C71" s="40"/>
    </row>
    <row r="72" spans="3:3" s="43" customFormat="1" ht="20.100000000000001" customHeight="1" x14ac:dyDescent="0.2">
      <c r="C72" s="40"/>
    </row>
    <row r="73" spans="3:3" s="43" customFormat="1" ht="20.100000000000001" customHeight="1" x14ac:dyDescent="0.2">
      <c r="C73" s="40"/>
    </row>
    <row r="74" spans="3:3" s="43" customFormat="1" ht="20.100000000000001" customHeight="1" x14ac:dyDescent="0.2">
      <c r="C74" s="40"/>
    </row>
    <row r="75" spans="3:3" s="43" customFormat="1" ht="20.100000000000001" customHeight="1" x14ac:dyDescent="0.2">
      <c r="C75" s="40"/>
    </row>
    <row r="76" spans="3:3" s="43" customFormat="1" ht="20.100000000000001" customHeight="1" x14ac:dyDescent="0.2">
      <c r="C76" s="40"/>
    </row>
    <row r="77" spans="3:3" s="43" customFormat="1" ht="20.100000000000001" customHeight="1" x14ac:dyDescent="0.2">
      <c r="C77" s="40"/>
    </row>
    <row r="78" spans="3:3" s="43" customFormat="1" ht="20.100000000000001" customHeight="1" x14ac:dyDescent="0.2">
      <c r="C78" s="40"/>
    </row>
    <row r="79" spans="3:3" s="43" customFormat="1" ht="20.100000000000001" customHeight="1" x14ac:dyDescent="0.2">
      <c r="C79" s="40"/>
    </row>
    <row r="80" spans="3:3" s="43" customFormat="1" ht="20.100000000000001" customHeight="1" x14ac:dyDescent="0.2">
      <c r="C80" s="40"/>
    </row>
    <row r="81" spans="3:3" s="43" customFormat="1" ht="20.100000000000001" customHeight="1" x14ac:dyDescent="0.2">
      <c r="C81" s="40"/>
    </row>
    <row r="82" spans="3:3" s="43" customFormat="1" ht="20.100000000000001" customHeight="1" x14ac:dyDescent="0.2">
      <c r="C82" s="40"/>
    </row>
    <row r="83" spans="3:3" s="43" customFormat="1" ht="20.100000000000001" customHeight="1" x14ac:dyDescent="0.2">
      <c r="C83" s="40"/>
    </row>
    <row r="84" spans="3:3" s="43" customFormat="1" ht="20.100000000000001" customHeight="1" x14ac:dyDescent="0.2">
      <c r="C84" s="40"/>
    </row>
    <row r="85" spans="3:3" s="43" customFormat="1" ht="20.100000000000001" customHeight="1" x14ac:dyDescent="0.2">
      <c r="C85" s="40"/>
    </row>
    <row r="86" spans="3:3" s="43" customFormat="1" ht="20.100000000000001" customHeight="1" x14ac:dyDescent="0.2">
      <c r="C86" s="40"/>
    </row>
    <row r="87" spans="3:3" s="43" customFormat="1" ht="20.100000000000001" customHeight="1" x14ac:dyDescent="0.2">
      <c r="C87" s="40"/>
    </row>
    <row r="88" spans="3:3" s="43" customFormat="1" ht="20.100000000000001" customHeight="1" x14ac:dyDescent="0.2">
      <c r="C88" s="40"/>
    </row>
    <row r="89" spans="3:3" s="43" customFormat="1" ht="20.100000000000001" customHeight="1" x14ac:dyDescent="0.2">
      <c r="C89" s="40"/>
    </row>
    <row r="90" spans="3:3" s="43" customFormat="1" ht="20.100000000000001" customHeight="1" x14ac:dyDescent="0.2">
      <c r="C90" s="40"/>
    </row>
    <row r="91" spans="3:3" s="43" customFormat="1" ht="20.100000000000001" customHeight="1" x14ac:dyDescent="0.2">
      <c r="C91" s="40"/>
    </row>
    <row r="92" spans="3:3" s="43" customFormat="1" ht="20.100000000000001" customHeight="1" x14ac:dyDescent="0.2">
      <c r="C92" s="40"/>
    </row>
    <row r="93" spans="3:3" s="43" customFormat="1" ht="20.100000000000001" customHeight="1" x14ac:dyDescent="0.2">
      <c r="C93" s="40"/>
    </row>
    <row r="94" spans="3:3" s="43" customFormat="1" ht="20.100000000000001" customHeight="1" x14ac:dyDescent="0.2">
      <c r="C94" s="40"/>
    </row>
    <row r="95" spans="3:3" s="43" customFormat="1" ht="20.100000000000001" customHeight="1" x14ac:dyDescent="0.2">
      <c r="C95" s="40"/>
    </row>
    <row r="96" spans="3:3" s="43" customFormat="1" ht="20.100000000000001" customHeight="1" x14ac:dyDescent="0.2">
      <c r="C96" s="40"/>
    </row>
    <row r="97" spans="3:3" s="43" customFormat="1" ht="20.100000000000001" customHeight="1" x14ac:dyDescent="0.2">
      <c r="C97" s="40"/>
    </row>
    <row r="98" spans="3:3" s="43" customFormat="1" ht="20.100000000000001" customHeight="1" x14ac:dyDescent="0.2">
      <c r="C98" s="40"/>
    </row>
    <row r="99" spans="3:3" s="43" customFormat="1" ht="20.100000000000001" customHeight="1" x14ac:dyDescent="0.2">
      <c r="C99" s="40"/>
    </row>
    <row r="100" spans="3:3" s="43" customFormat="1" ht="20.100000000000001" customHeight="1" x14ac:dyDescent="0.2">
      <c r="C100" s="40"/>
    </row>
    <row r="101" spans="3:3" s="43" customFormat="1" ht="20.100000000000001" customHeight="1" x14ac:dyDescent="0.2">
      <c r="C101" s="40"/>
    </row>
    <row r="102" spans="3:3" s="43" customFormat="1" ht="20.100000000000001" customHeight="1" x14ac:dyDescent="0.2">
      <c r="C102" s="40"/>
    </row>
    <row r="103" spans="3:3" s="43" customFormat="1" ht="20.100000000000001" customHeight="1" x14ac:dyDescent="0.2">
      <c r="C103" s="40"/>
    </row>
    <row r="104" spans="3:3" s="43" customFormat="1" ht="20.100000000000001" customHeight="1" x14ac:dyDescent="0.2">
      <c r="C104" s="40"/>
    </row>
    <row r="105" spans="3:3" s="43" customFormat="1" ht="20.100000000000001" customHeight="1" x14ac:dyDescent="0.2">
      <c r="C105" s="40"/>
    </row>
    <row r="106" spans="3:3" s="43" customFormat="1" ht="20.100000000000001" customHeight="1" x14ac:dyDescent="0.2">
      <c r="C106" s="40"/>
    </row>
    <row r="107" spans="3:3" s="43" customFormat="1" ht="20.100000000000001" customHeight="1" x14ac:dyDescent="0.2">
      <c r="C107" s="40"/>
    </row>
    <row r="108" spans="3:3" s="43" customFormat="1" ht="20.100000000000001" customHeight="1" x14ac:dyDescent="0.2">
      <c r="C108" s="40"/>
    </row>
    <row r="109" spans="3:3" s="43" customFormat="1" ht="20.100000000000001" customHeight="1" x14ac:dyDescent="0.2">
      <c r="C109" s="40"/>
    </row>
    <row r="110" spans="3:3" s="43" customFormat="1" ht="20.100000000000001" customHeight="1" x14ac:dyDescent="0.2">
      <c r="C110" s="40"/>
    </row>
    <row r="111" spans="3:3" s="43" customFormat="1" ht="20.100000000000001" customHeight="1" x14ac:dyDescent="0.2">
      <c r="C111" s="40"/>
    </row>
    <row r="112" spans="3:3" s="43" customFormat="1" ht="20.100000000000001" customHeight="1" x14ac:dyDescent="0.2">
      <c r="C112" s="40"/>
    </row>
    <row r="113" spans="3:3" s="43" customFormat="1" ht="20.100000000000001" customHeight="1" x14ac:dyDescent="0.2">
      <c r="C113" s="40"/>
    </row>
    <row r="114" spans="3:3" s="43" customFormat="1" ht="20.100000000000001" customHeight="1" x14ac:dyDescent="0.2">
      <c r="C114" s="40"/>
    </row>
    <row r="115" spans="3:3" s="43" customFormat="1" ht="20.100000000000001" customHeight="1" x14ac:dyDescent="0.2">
      <c r="C115" s="40"/>
    </row>
    <row r="116" spans="3:3" s="43" customFormat="1" ht="20.100000000000001" customHeight="1" x14ac:dyDescent="0.2">
      <c r="C116" s="40"/>
    </row>
    <row r="117" spans="3:3" s="43" customFormat="1" ht="20.100000000000001" customHeight="1" x14ac:dyDescent="0.2">
      <c r="C117" s="40"/>
    </row>
    <row r="118" spans="3:3" s="43" customFormat="1" ht="20.100000000000001" customHeight="1" x14ac:dyDescent="0.2">
      <c r="C118" s="40"/>
    </row>
    <row r="119" spans="3:3" s="43" customFormat="1" ht="20.100000000000001" customHeight="1" x14ac:dyDescent="0.2">
      <c r="C119" s="40"/>
    </row>
    <row r="120" spans="3:3" s="43" customFormat="1" ht="20.100000000000001" customHeight="1" x14ac:dyDescent="0.2">
      <c r="C120" s="40"/>
    </row>
    <row r="121" spans="3:3" s="43" customFormat="1" ht="20.100000000000001" customHeight="1" x14ac:dyDescent="0.2">
      <c r="C121" s="40"/>
    </row>
    <row r="122" spans="3:3" s="43" customFormat="1" ht="20.100000000000001" customHeight="1" x14ac:dyDescent="0.2">
      <c r="C122" s="40"/>
    </row>
    <row r="123" spans="3:3" s="43" customFormat="1" ht="20.100000000000001" customHeight="1" x14ac:dyDescent="0.2">
      <c r="C123" s="40"/>
    </row>
    <row r="124" spans="3:3" s="43" customFormat="1" ht="20.100000000000001" customHeight="1" x14ac:dyDescent="0.2">
      <c r="C124" s="40"/>
    </row>
    <row r="125" spans="3:3" s="43" customFormat="1" ht="20.100000000000001" customHeight="1" x14ac:dyDescent="0.2">
      <c r="C125" s="40"/>
    </row>
    <row r="126" spans="3:3" s="43" customFormat="1" ht="20.100000000000001" customHeight="1" x14ac:dyDescent="0.2">
      <c r="C126" s="40"/>
    </row>
    <row r="127" spans="3:3" s="43" customFormat="1" ht="20.100000000000001" customHeight="1" x14ac:dyDescent="0.2">
      <c r="C127" s="40"/>
    </row>
    <row r="128" spans="3:3" s="43" customFormat="1" ht="20.100000000000001" customHeight="1" x14ac:dyDescent="0.2">
      <c r="C128" s="40"/>
    </row>
    <row r="129" spans="3:3" s="43" customFormat="1" ht="20.100000000000001" customHeight="1" x14ac:dyDescent="0.2">
      <c r="C129" s="40"/>
    </row>
    <row r="130" spans="3:3" s="43" customFormat="1" ht="20.100000000000001" customHeight="1" x14ac:dyDescent="0.2">
      <c r="C130" s="40"/>
    </row>
    <row r="131" spans="3:3" s="43" customFormat="1" ht="20.100000000000001" customHeight="1" x14ac:dyDescent="0.2">
      <c r="C131" s="40"/>
    </row>
    <row r="132" spans="3:3" s="43" customFormat="1" ht="20.100000000000001" customHeight="1" x14ac:dyDescent="0.2">
      <c r="C132" s="40"/>
    </row>
    <row r="133" spans="3:3" s="43" customFormat="1" ht="11.25" x14ac:dyDescent="0.2">
      <c r="C133" s="40"/>
    </row>
    <row r="134" spans="3:3" s="43" customFormat="1" ht="11.25" x14ac:dyDescent="0.2">
      <c r="C134" s="40"/>
    </row>
    <row r="135" spans="3:3" s="43" customFormat="1" ht="11.25" x14ac:dyDescent="0.2">
      <c r="C135" s="40"/>
    </row>
    <row r="136" spans="3:3" s="43" customFormat="1" ht="11.25" x14ac:dyDescent="0.2">
      <c r="C136" s="40"/>
    </row>
    <row r="137" spans="3:3" s="43" customFormat="1" ht="11.25" x14ac:dyDescent="0.2">
      <c r="C137" s="40"/>
    </row>
    <row r="138" spans="3:3" s="43" customFormat="1" ht="11.25" x14ac:dyDescent="0.2">
      <c r="C138" s="40"/>
    </row>
    <row r="139" spans="3:3" s="43" customFormat="1" ht="11.25" x14ac:dyDescent="0.2">
      <c r="C139" s="40"/>
    </row>
    <row r="140" spans="3:3" s="43" customFormat="1" ht="11.25" x14ac:dyDescent="0.2">
      <c r="C140" s="40"/>
    </row>
    <row r="141" spans="3:3" s="43" customFormat="1" ht="11.25" x14ac:dyDescent="0.2">
      <c r="C141" s="40"/>
    </row>
    <row r="142" spans="3:3" s="43" customFormat="1" ht="11.25" x14ac:dyDescent="0.2">
      <c r="C142" s="40"/>
    </row>
    <row r="143" spans="3:3" s="43" customFormat="1" ht="11.25" x14ac:dyDescent="0.2">
      <c r="C143" s="40"/>
    </row>
    <row r="144" spans="3:3" s="43" customFormat="1" ht="11.25" x14ac:dyDescent="0.2">
      <c r="C144" s="40"/>
    </row>
    <row r="145" spans="3:3" s="43" customFormat="1" ht="11.25" x14ac:dyDescent="0.2">
      <c r="C145" s="40"/>
    </row>
    <row r="146" spans="3:3" s="43" customFormat="1" ht="11.25" x14ac:dyDescent="0.2">
      <c r="C146" s="40"/>
    </row>
    <row r="147" spans="3:3" s="43" customFormat="1" ht="11.25" x14ac:dyDescent="0.2">
      <c r="C147" s="40"/>
    </row>
    <row r="148" spans="3:3" s="43" customFormat="1" ht="11.25" x14ac:dyDescent="0.2">
      <c r="C148" s="40"/>
    </row>
    <row r="149" spans="3:3" s="43" customFormat="1" ht="11.25" x14ac:dyDescent="0.2">
      <c r="C149" s="40"/>
    </row>
    <row r="150" spans="3:3" s="43" customFormat="1" ht="11.25" x14ac:dyDescent="0.2">
      <c r="C150" s="40"/>
    </row>
    <row r="151" spans="3:3" s="43" customFormat="1" ht="11.25" x14ac:dyDescent="0.2">
      <c r="C151" s="40"/>
    </row>
    <row r="152" spans="3:3" s="43" customFormat="1" ht="11.25" x14ac:dyDescent="0.2">
      <c r="C152" s="40"/>
    </row>
    <row r="153" spans="3:3" s="43" customFormat="1" ht="11.25" x14ac:dyDescent="0.2">
      <c r="C153" s="40"/>
    </row>
    <row r="154" spans="3:3" s="43" customFormat="1" ht="11.25" x14ac:dyDescent="0.2">
      <c r="C154" s="40"/>
    </row>
    <row r="155" spans="3:3" s="43" customFormat="1" ht="11.25" x14ac:dyDescent="0.2">
      <c r="C155" s="40"/>
    </row>
    <row r="156" spans="3:3" s="43" customFormat="1" ht="11.25" x14ac:dyDescent="0.2">
      <c r="C156" s="40"/>
    </row>
    <row r="157" spans="3:3" s="43" customFormat="1" ht="11.25" x14ac:dyDescent="0.2">
      <c r="C157" s="40"/>
    </row>
    <row r="158" spans="3:3" s="43" customFormat="1" ht="11.25" x14ac:dyDescent="0.2">
      <c r="C158" s="40"/>
    </row>
    <row r="159" spans="3:3" s="43" customFormat="1" ht="11.25" x14ac:dyDescent="0.2">
      <c r="C159" s="40"/>
    </row>
    <row r="160" spans="3:3" s="43" customFormat="1" ht="11.25" x14ac:dyDescent="0.2">
      <c r="C160" s="40"/>
    </row>
    <row r="161" spans="3:3" s="43" customFormat="1" ht="11.25" x14ac:dyDescent="0.2">
      <c r="C161" s="40"/>
    </row>
    <row r="162" spans="3:3" s="43" customFormat="1" ht="11.25" x14ac:dyDescent="0.2">
      <c r="C162" s="40"/>
    </row>
    <row r="163" spans="3:3" s="43" customFormat="1" ht="11.25" x14ac:dyDescent="0.2">
      <c r="C163" s="40"/>
    </row>
    <row r="164" spans="3:3" s="43" customFormat="1" ht="11.25" x14ac:dyDescent="0.2">
      <c r="C164" s="40"/>
    </row>
    <row r="165" spans="3:3" s="43" customFormat="1" ht="11.25" x14ac:dyDescent="0.2">
      <c r="C165" s="40"/>
    </row>
    <row r="166" spans="3:3" s="43" customFormat="1" ht="11.25" x14ac:dyDescent="0.2">
      <c r="C166" s="40"/>
    </row>
    <row r="167" spans="3:3" s="43" customFormat="1" ht="11.25" x14ac:dyDescent="0.2">
      <c r="C167" s="40"/>
    </row>
    <row r="168" spans="3:3" s="43" customFormat="1" ht="11.25" x14ac:dyDescent="0.2">
      <c r="C168" s="40"/>
    </row>
    <row r="169" spans="3:3" s="43" customFormat="1" ht="11.25" x14ac:dyDescent="0.2">
      <c r="C169" s="40"/>
    </row>
    <row r="170" spans="3:3" s="43" customFormat="1" ht="11.25" x14ac:dyDescent="0.2">
      <c r="C170" s="40"/>
    </row>
    <row r="171" spans="3:3" s="43" customFormat="1" ht="11.25" x14ac:dyDescent="0.2">
      <c r="C171" s="40"/>
    </row>
    <row r="172" spans="3:3" s="43" customFormat="1" ht="11.25" x14ac:dyDescent="0.2">
      <c r="C172" s="40"/>
    </row>
    <row r="173" spans="3:3" s="43" customFormat="1" ht="11.25" x14ac:dyDescent="0.2">
      <c r="C173" s="40"/>
    </row>
    <row r="174" spans="3:3" s="43" customFormat="1" ht="11.25" x14ac:dyDescent="0.2">
      <c r="C174" s="40"/>
    </row>
    <row r="175" spans="3:3" s="43" customFormat="1" ht="11.25" x14ac:dyDescent="0.2">
      <c r="C175" s="40"/>
    </row>
    <row r="176" spans="3:3" s="43" customFormat="1" ht="11.25" x14ac:dyDescent="0.2">
      <c r="C176" s="40"/>
    </row>
    <row r="177" spans="3:3" s="43" customFormat="1" ht="11.25" x14ac:dyDescent="0.2">
      <c r="C177" s="40"/>
    </row>
    <row r="178" spans="3:3" s="43" customFormat="1" ht="11.25" x14ac:dyDescent="0.2">
      <c r="C178" s="40"/>
    </row>
    <row r="179" spans="3:3" s="43" customFormat="1" ht="11.25" x14ac:dyDescent="0.2">
      <c r="C179" s="40"/>
    </row>
    <row r="180" spans="3:3" s="43" customFormat="1" ht="11.25" x14ac:dyDescent="0.2">
      <c r="C180" s="40"/>
    </row>
    <row r="181" spans="3:3" s="43" customFormat="1" ht="11.25" x14ac:dyDescent="0.2">
      <c r="C181" s="40"/>
    </row>
    <row r="182" spans="3:3" s="43" customFormat="1" ht="11.25" x14ac:dyDescent="0.2">
      <c r="C182" s="40"/>
    </row>
    <row r="183" spans="3:3" s="43" customFormat="1" ht="11.25" x14ac:dyDescent="0.2">
      <c r="C183" s="40"/>
    </row>
    <row r="184" spans="3:3" s="43" customFormat="1" ht="11.25" x14ac:dyDescent="0.2">
      <c r="C184" s="40"/>
    </row>
    <row r="185" spans="3:3" s="43" customFormat="1" ht="11.25" x14ac:dyDescent="0.2">
      <c r="C185" s="40"/>
    </row>
    <row r="186" spans="3:3" s="43" customFormat="1" ht="11.25" x14ac:dyDescent="0.2">
      <c r="C186" s="40"/>
    </row>
    <row r="187" spans="3:3" s="43" customFormat="1" ht="11.25" x14ac:dyDescent="0.2">
      <c r="C187" s="40"/>
    </row>
    <row r="188" spans="3:3" s="43" customFormat="1" ht="11.25" x14ac:dyDescent="0.2">
      <c r="C188" s="40"/>
    </row>
    <row r="189" spans="3:3" s="43" customFormat="1" ht="11.25" x14ac:dyDescent="0.2">
      <c r="C189" s="40"/>
    </row>
    <row r="190" spans="3:3" s="43" customFormat="1" ht="11.25" x14ac:dyDescent="0.2">
      <c r="C190" s="40"/>
    </row>
    <row r="191" spans="3:3" s="43" customFormat="1" ht="11.25" x14ac:dyDescent="0.2">
      <c r="C191" s="40"/>
    </row>
    <row r="192" spans="3:3" s="43" customFormat="1" ht="11.25" x14ac:dyDescent="0.2">
      <c r="C192" s="40"/>
    </row>
    <row r="193" spans="3:3" s="43" customFormat="1" ht="11.25" x14ac:dyDescent="0.2">
      <c r="C193" s="40"/>
    </row>
    <row r="194" spans="3:3" s="43" customFormat="1" ht="11.25" x14ac:dyDescent="0.2">
      <c r="C194" s="40"/>
    </row>
    <row r="195" spans="3:3" s="43" customFormat="1" ht="11.25" x14ac:dyDescent="0.2">
      <c r="C195" s="40"/>
    </row>
    <row r="196" spans="3:3" s="43" customFormat="1" ht="11.25" x14ac:dyDescent="0.2">
      <c r="C196" s="40"/>
    </row>
    <row r="197" spans="3:3" s="43" customFormat="1" ht="11.25" x14ac:dyDescent="0.2">
      <c r="C197" s="40"/>
    </row>
    <row r="198" spans="3:3" s="43" customFormat="1" ht="11.25" x14ac:dyDescent="0.2">
      <c r="C198" s="40"/>
    </row>
    <row r="199" spans="3:3" s="43" customFormat="1" ht="11.25" x14ac:dyDescent="0.2">
      <c r="C199" s="40"/>
    </row>
    <row r="200" spans="3:3" s="43" customFormat="1" ht="11.25" x14ac:dyDescent="0.2">
      <c r="C200" s="40"/>
    </row>
    <row r="201" spans="3:3" s="43" customFormat="1" ht="11.25" x14ac:dyDescent="0.2">
      <c r="C201" s="40"/>
    </row>
    <row r="202" spans="3:3" s="43" customFormat="1" ht="11.25" x14ac:dyDescent="0.2">
      <c r="C202" s="40"/>
    </row>
    <row r="203" spans="3:3" s="43" customFormat="1" ht="11.25" x14ac:dyDescent="0.2">
      <c r="C203" s="40"/>
    </row>
    <row r="204" spans="3:3" s="43" customFormat="1" ht="11.25" x14ac:dyDescent="0.2">
      <c r="C204" s="40"/>
    </row>
    <row r="205" spans="3:3" s="43" customFormat="1" ht="11.25" x14ac:dyDescent="0.2">
      <c r="C205" s="40"/>
    </row>
    <row r="206" spans="3:3" s="43" customFormat="1" ht="11.25" x14ac:dyDescent="0.2">
      <c r="C206" s="40"/>
    </row>
    <row r="207" spans="3:3" s="43" customFormat="1" ht="11.25" x14ac:dyDescent="0.2">
      <c r="C207" s="40"/>
    </row>
    <row r="208" spans="3:3" s="43" customFormat="1" ht="11.25" x14ac:dyDescent="0.2">
      <c r="C208" s="40"/>
    </row>
    <row r="209" spans="3:3" s="43" customFormat="1" ht="11.25" x14ac:dyDescent="0.2">
      <c r="C209" s="40"/>
    </row>
    <row r="210" spans="3:3" s="43" customFormat="1" ht="11.25" x14ac:dyDescent="0.2">
      <c r="C210" s="40"/>
    </row>
    <row r="211" spans="3:3" s="43" customFormat="1" ht="11.25" x14ac:dyDescent="0.2">
      <c r="C211" s="40"/>
    </row>
    <row r="212" spans="3:3" s="43" customFormat="1" ht="11.25" x14ac:dyDescent="0.2">
      <c r="C212" s="40"/>
    </row>
    <row r="213" spans="3:3" s="43" customFormat="1" ht="11.25" x14ac:dyDescent="0.2">
      <c r="C213" s="40"/>
    </row>
    <row r="214" spans="3:3" s="43" customFormat="1" ht="11.25" x14ac:dyDescent="0.2">
      <c r="C214" s="40"/>
    </row>
    <row r="215" spans="3:3" s="43" customFormat="1" ht="11.25" x14ac:dyDescent="0.2">
      <c r="C215" s="40"/>
    </row>
    <row r="216" spans="3:3" s="43" customFormat="1" ht="11.25" x14ac:dyDescent="0.2">
      <c r="C216" s="40"/>
    </row>
    <row r="217" spans="3:3" s="43" customFormat="1" ht="11.25" x14ac:dyDescent="0.2">
      <c r="C217" s="40"/>
    </row>
    <row r="218" spans="3:3" s="43" customFormat="1" ht="11.25" x14ac:dyDescent="0.2">
      <c r="C218" s="40"/>
    </row>
    <row r="219" spans="3:3" s="43" customFormat="1" ht="11.25" x14ac:dyDescent="0.2">
      <c r="C219" s="40"/>
    </row>
    <row r="220" spans="3:3" s="43" customFormat="1" ht="11.25" x14ac:dyDescent="0.2">
      <c r="C220" s="40"/>
    </row>
    <row r="221" spans="3:3" s="43" customFormat="1" ht="11.25" x14ac:dyDescent="0.2">
      <c r="C221" s="40"/>
    </row>
    <row r="222" spans="3:3" s="43" customFormat="1" ht="11.25" x14ac:dyDescent="0.2">
      <c r="C222" s="40"/>
    </row>
    <row r="223" spans="3:3" s="43" customFormat="1" ht="11.25" x14ac:dyDescent="0.2">
      <c r="C223" s="40"/>
    </row>
    <row r="224" spans="3:3" s="43" customFormat="1" ht="11.25" x14ac:dyDescent="0.2">
      <c r="C224" s="40"/>
    </row>
    <row r="225" spans="3:3" s="43" customFormat="1" ht="11.25" x14ac:dyDescent="0.2">
      <c r="C225" s="40"/>
    </row>
    <row r="226" spans="3:3" s="43" customFormat="1" ht="11.25" x14ac:dyDescent="0.2">
      <c r="C226" s="40"/>
    </row>
    <row r="227" spans="3:3" s="43" customFormat="1" ht="11.25" x14ac:dyDescent="0.2">
      <c r="C227" s="40"/>
    </row>
    <row r="228" spans="3:3" s="43" customFormat="1" ht="11.25" x14ac:dyDescent="0.2">
      <c r="C228" s="40"/>
    </row>
    <row r="229" spans="3:3" s="43" customFormat="1" ht="11.25" x14ac:dyDescent="0.2">
      <c r="C229" s="40"/>
    </row>
    <row r="230" spans="3:3" s="43" customFormat="1" ht="11.25" x14ac:dyDescent="0.2">
      <c r="C230" s="40"/>
    </row>
    <row r="231" spans="3:3" s="43" customFormat="1" ht="11.25" x14ac:dyDescent="0.2">
      <c r="C231" s="40"/>
    </row>
    <row r="232" spans="3:3" s="43" customFormat="1" ht="11.25" x14ac:dyDescent="0.2">
      <c r="C232" s="40"/>
    </row>
    <row r="233" spans="3:3" s="43" customFormat="1" ht="11.25" x14ac:dyDescent="0.2">
      <c r="C233" s="40"/>
    </row>
    <row r="234" spans="3:3" s="43" customFormat="1" ht="11.25" x14ac:dyDescent="0.2">
      <c r="C234" s="40"/>
    </row>
    <row r="235" spans="3:3" s="43" customFormat="1" ht="11.25" x14ac:dyDescent="0.2">
      <c r="C235" s="40"/>
    </row>
    <row r="236" spans="3:3" s="43" customFormat="1" ht="11.25" x14ac:dyDescent="0.2">
      <c r="C236" s="40"/>
    </row>
    <row r="237" spans="3:3" s="43" customFormat="1" ht="11.25" x14ac:dyDescent="0.2">
      <c r="C237" s="40"/>
    </row>
    <row r="238" spans="3:3" s="43" customFormat="1" ht="11.25" x14ac:dyDescent="0.2">
      <c r="C238" s="40"/>
    </row>
    <row r="239" spans="3:3" s="43" customFormat="1" ht="11.25" x14ac:dyDescent="0.2">
      <c r="C239" s="40"/>
    </row>
    <row r="240" spans="3:3" s="43" customFormat="1" ht="11.25" x14ac:dyDescent="0.2">
      <c r="C240" s="40"/>
    </row>
    <row r="241" spans="3:3" s="43" customFormat="1" ht="11.25" x14ac:dyDescent="0.2">
      <c r="C241" s="40"/>
    </row>
    <row r="242" spans="3:3" s="43" customFormat="1" ht="11.25" x14ac:dyDescent="0.2">
      <c r="C242" s="40"/>
    </row>
    <row r="243" spans="3:3" s="43" customFormat="1" ht="11.25" x14ac:dyDescent="0.2">
      <c r="C243" s="40"/>
    </row>
    <row r="244" spans="3:3" s="43" customFormat="1" ht="11.25" x14ac:dyDescent="0.2">
      <c r="C244" s="40"/>
    </row>
    <row r="245" spans="3:3" s="43" customFormat="1" ht="11.25" x14ac:dyDescent="0.2">
      <c r="C245" s="40"/>
    </row>
    <row r="246" spans="3:3" s="43" customFormat="1" ht="11.25" x14ac:dyDescent="0.2">
      <c r="C246" s="40"/>
    </row>
    <row r="247" spans="3:3" s="43" customFormat="1" ht="11.25" x14ac:dyDescent="0.2">
      <c r="C247" s="40"/>
    </row>
    <row r="248" spans="3:3" s="43" customFormat="1" ht="11.25" x14ac:dyDescent="0.2">
      <c r="C248" s="40"/>
    </row>
    <row r="249" spans="3:3" s="43" customFormat="1" ht="11.25" x14ac:dyDescent="0.2">
      <c r="C249" s="40"/>
    </row>
    <row r="250" spans="3:3" s="43" customFormat="1" ht="11.25" x14ac:dyDescent="0.2">
      <c r="C250" s="40"/>
    </row>
    <row r="251" spans="3:3" s="43" customFormat="1" ht="11.25" x14ac:dyDescent="0.2">
      <c r="C251" s="40"/>
    </row>
    <row r="252" spans="3:3" s="43" customFormat="1" ht="11.25" x14ac:dyDescent="0.2">
      <c r="C252" s="40"/>
    </row>
    <row r="253" spans="3:3" s="43" customFormat="1" ht="11.25" x14ac:dyDescent="0.2">
      <c r="C253" s="40"/>
    </row>
    <row r="254" spans="3:3" s="43" customFormat="1" ht="11.25" x14ac:dyDescent="0.2">
      <c r="C254" s="40"/>
    </row>
    <row r="255" spans="3:3" s="43" customFormat="1" ht="11.25" x14ac:dyDescent="0.2">
      <c r="C255" s="40"/>
    </row>
    <row r="256" spans="3:3" s="43" customFormat="1" ht="11.25" x14ac:dyDescent="0.2">
      <c r="C256" s="40"/>
    </row>
    <row r="257" spans="3:3" s="43" customFormat="1" ht="11.25" x14ac:dyDescent="0.2">
      <c r="C257" s="40"/>
    </row>
    <row r="258" spans="3:3" s="43" customFormat="1" ht="11.25" x14ac:dyDescent="0.2">
      <c r="C258" s="40"/>
    </row>
    <row r="259" spans="3:3" s="43" customFormat="1" ht="11.25" x14ac:dyDescent="0.2">
      <c r="C259" s="40"/>
    </row>
    <row r="260" spans="3:3" s="43" customFormat="1" ht="11.25" x14ac:dyDescent="0.2">
      <c r="C260" s="40"/>
    </row>
    <row r="261" spans="3:3" s="43" customFormat="1" ht="11.25" x14ac:dyDescent="0.2">
      <c r="C261" s="40"/>
    </row>
    <row r="262" spans="3:3" s="43" customFormat="1" ht="11.25" x14ac:dyDescent="0.2">
      <c r="C262" s="40"/>
    </row>
    <row r="263" spans="3:3" s="43" customFormat="1" ht="11.25" x14ac:dyDescent="0.2">
      <c r="C263" s="40"/>
    </row>
    <row r="264" spans="3:3" s="43" customFormat="1" ht="11.25" x14ac:dyDescent="0.2">
      <c r="C264" s="40"/>
    </row>
    <row r="265" spans="3:3" s="43" customFormat="1" ht="11.25" x14ac:dyDescent="0.2">
      <c r="C265" s="40"/>
    </row>
    <row r="266" spans="3:3" s="43" customFormat="1" ht="11.25" x14ac:dyDescent="0.2">
      <c r="C266" s="40"/>
    </row>
    <row r="267" spans="3:3" s="43" customFormat="1" ht="11.25" x14ac:dyDescent="0.2">
      <c r="C267" s="40"/>
    </row>
    <row r="268" spans="3:3" s="43" customFormat="1" ht="11.25" x14ac:dyDescent="0.2">
      <c r="C268" s="40"/>
    </row>
    <row r="269" spans="3:3" s="43" customFormat="1" ht="11.25" x14ac:dyDescent="0.2">
      <c r="C269" s="40"/>
    </row>
    <row r="270" spans="3:3" s="43" customFormat="1" ht="11.25" x14ac:dyDescent="0.2">
      <c r="C270" s="40"/>
    </row>
    <row r="271" spans="3:3" s="43" customFormat="1" ht="11.25" x14ac:dyDescent="0.2">
      <c r="C271" s="40"/>
    </row>
    <row r="272" spans="3:3" s="43" customFormat="1" ht="11.25" x14ac:dyDescent="0.2">
      <c r="C272" s="40"/>
    </row>
    <row r="273" spans="3:3" s="43" customFormat="1" ht="11.25" x14ac:dyDescent="0.2">
      <c r="C273" s="40"/>
    </row>
    <row r="274" spans="3:3" s="43" customFormat="1" ht="11.25" x14ac:dyDescent="0.2">
      <c r="C274" s="40"/>
    </row>
    <row r="275" spans="3:3" s="43" customFormat="1" ht="11.25" x14ac:dyDescent="0.2">
      <c r="C275" s="40"/>
    </row>
    <row r="276" spans="3:3" s="43" customFormat="1" ht="11.25" x14ac:dyDescent="0.2">
      <c r="C276" s="40"/>
    </row>
    <row r="277" spans="3:3" s="43" customFormat="1" ht="11.25" x14ac:dyDescent="0.2">
      <c r="C277" s="40"/>
    </row>
    <row r="278" spans="3:3" s="43" customFormat="1" ht="11.25" x14ac:dyDescent="0.2">
      <c r="C278" s="40"/>
    </row>
    <row r="279" spans="3:3" s="43" customFormat="1" ht="11.25" x14ac:dyDescent="0.2">
      <c r="C279" s="40"/>
    </row>
    <row r="280" spans="3:3" s="43" customFormat="1" ht="11.25" x14ac:dyDescent="0.2">
      <c r="C280" s="40"/>
    </row>
    <row r="281" spans="3:3" s="43" customFormat="1" ht="11.25" x14ac:dyDescent="0.2">
      <c r="C281" s="40"/>
    </row>
    <row r="282" spans="3:3" s="43" customFormat="1" ht="11.25" x14ac:dyDescent="0.2">
      <c r="C282" s="40"/>
    </row>
    <row r="283" spans="3:3" s="43" customFormat="1" ht="11.25" x14ac:dyDescent="0.2">
      <c r="C283" s="40"/>
    </row>
    <row r="284" spans="3:3" s="43" customFormat="1" ht="11.25" x14ac:dyDescent="0.2">
      <c r="C284" s="40"/>
    </row>
    <row r="285" spans="3:3" s="43" customFormat="1" ht="11.25" x14ac:dyDescent="0.2">
      <c r="C285" s="40"/>
    </row>
    <row r="286" spans="3:3" s="43" customFormat="1" ht="11.25" x14ac:dyDescent="0.2">
      <c r="C286" s="40"/>
    </row>
    <row r="287" spans="3:3" s="43" customFormat="1" ht="11.25" x14ac:dyDescent="0.2">
      <c r="C287" s="40"/>
    </row>
    <row r="288" spans="3:3" s="43" customFormat="1" ht="11.25" x14ac:dyDescent="0.2">
      <c r="C288" s="40"/>
    </row>
    <row r="289" spans="3:3" s="43" customFormat="1" ht="11.25" x14ac:dyDescent="0.2">
      <c r="C289" s="40"/>
    </row>
    <row r="290" spans="3:3" s="43" customFormat="1" ht="11.25" x14ac:dyDescent="0.2">
      <c r="C290" s="40"/>
    </row>
    <row r="291" spans="3:3" s="43" customFormat="1" ht="11.25" x14ac:dyDescent="0.2">
      <c r="C291" s="40"/>
    </row>
    <row r="292" spans="3:3" s="43" customFormat="1" ht="11.25" x14ac:dyDescent="0.2">
      <c r="C292" s="40"/>
    </row>
    <row r="293" spans="3:3" s="43" customFormat="1" ht="11.25" x14ac:dyDescent="0.2">
      <c r="C293" s="40"/>
    </row>
    <row r="294" spans="3:3" s="43" customFormat="1" ht="11.25" x14ac:dyDescent="0.2">
      <c r="C294" s="40"/>
    </row>
    <row r="295" spans="3:3" s="43" customFormat="1" ht="11.25" x14ac:dyDescent="0.2">
      <c r="C295" s="40"/>
    </row>
    <row r="296" spans="3:3" s="43" customFormat="1" ht="11.25" x14ac:dyDescent="0.2">
      <c r="C296" s="40"/>
    </row>
    <row r="297" spans="3:3" s="43" customFormat="1" ht="11.25" x14ac:dyDescent="0.2">
      <c r="C297" s="40"/>
    </row>
    <row r="298" spans="3:3" s="43" customFormat="1" ht="11.25" x14ac:dyDescent="0.2">
      <c r="C298" s="40"/>
    </row>
    <row r="299" spans="3:3" s="43" customFormat="1" ht="11.25" x14ac:dyDescent="0.2">
      <c r="C299" s="40"/>
    </row>
    <row r="300" spans="3:3" s="43" customFormat="1" ht="11.25" x14ac:dyDescent="0.2">
      <c r="C300" s="40"/>
    </row>
    <row r="301" spans="3:3" s="43" customFormat="1" ht="11.25" x14ac:dyDescent="0.2">
      <c r="C301" s="40"/>
    </row>
    <row r="302" spans="3:3" s="43" customFormat="1" ht="11.25" x14ac:dyDescent="0.2">
      <c r="C302" s="40"/>
    </row>
    <row r="303" spans="3:3" s="43" customFormat="1" ht="11.25" x14ac:dyDescent="0.2">
      <c r="C303" s="40"/>
    </row>
    <row r="304" spans="3:3" s="43" customFormat="1" ht="11.25" x14ac:dyDescent="0.2">
      <c r="C304" s="40"/>
    </row>
    <row r="305" spans="3:3" s="43" customFormat="1" ht="11.25" x14ac:dyDescent="0.2">
      <c r="C305" s="40"/>
    </row>
    <row r="306" spans="3:3" s="43" customFormat="1" ht="11.25" x14ac:dyDescent="0.2">
      <c r="C306" s="40"/>
    </row>
    <row r="307" spans="3:3" s="43" customFormat="1" ht="11.25" x14ac:dyDescent="0.2">
      <c r="C307" s="40"/>
    </row>
    <row r="308" spans="3:3" s="43" customFormat="1" ht="11.25" x14ac:dyDescent="0.2">
      <c r="C308" s="40"/>
    </row>
    <row r="309" spans="3:3" s="43" customFormat="1" ht="11.25" x14ac:dyDescent="0.2">
      <c r="C309" s="40"/>
    </row>
    <row r="310" spans="3:3" s="43" customFormat="1" ht="11.25" x14ac:dyDescent="0.2">
      <c r="C310" s="40"/>
    </row>
    <row r="311" spans="3:3" s="43" customFormat="1" ht="11.25" x14ac:dyDescent="0.2">
      <c r="C311" s="40"/>
    </row>
    <row r="312" spans="3:3" s="43" customFormat="1" ht="11.25" x14ac:dyDescent="0.2">
      <c r="C312" s="40"/>
    </row>
    <row r="313" spans="3:3" s="43" customFormat="1" ht="11.25" x14ac:dyDescent="0.2">
      <c r="C313" s="40"/>
    </row>
    <row r="314" spans="3:3" s="43" customFormat="1" ht="11.25" x14ac:dyDescent="0.2">
      <c r="C314" s="40"/>
    </row>
    <row r="315" spans="3:3" s="43" customFormat="1" ht="11.25" x14ac:dyDescent="0.2">
      <c r="C315" s="40"/>
    </row>
    <row r="316" spans="3:3" s="43" customFormat="1" ht="11.25" x14ac:dyDescent="0.2">
      <c r="C316" s="40"/>
    </row>
    <row r="317" spans="3:3" s="43" customFormat="1" ht="11.25" x14ac:dyDescent="0.2">
      <c r="C317" s="40"/>
    </row>
    <row r="318" spans="3:3" s="43" customFormat="1" ht="11.25" x14ac:dyDescent="0.2">
      <c r="C318" s="40"/>
    </row>
    <row r="319" spans="3:3" s="43" customFormat="1" ht="11.25" x14ac:dyDescent="0.2">
      <c r="C319" s="40"/>
    </row>
    <row r="320" spans="3:3" s="43" customFormat="1" ht="11.25" x14ac:dyDescent="0.2">
      <c r="C320" s="40"/>
    </row>
    <row r="321" spans="3:3" s="43" customFormat="1" ht="11.25" x14ac:dyDescent="0.2">
      <c r="C321" s="40"/>
    </row>
    <row r="322" spans="3:3" s="43" customFormat="1" ht="11.25" x14ac:dyDescent="0.2">
      <c r="C322" s="40"/>
    </row>
    <row r="323" spans="3:3" s="43" customFormat="1" ht="11.25" x14ac:dyDescent="0.2">
      <c r="C323" s="40"/>
    </row>
    <row r="324" spans="3:3" s="43" customFormat="1" ht="11.25" x14ac:dyDescent="0.2">
      <c r="C324" s="40"/>
    </row>
    <row r="325" spans="3:3" s="43" customFormat="1" ht="11.25" x14ac:dyDescent="0.2">
      <c r="C325" s="40"/>
    </row>
    <row r="326" spans="3:3" s="43" customFormat="1" ht="11.25" x14ac:dyDescent="0.2">
      <c r="C326" s="40"/>
    </row>
    <row r="327" spans="3:3" s="43" customFormat="1" ht="11.25" x14ac:dyDescent="0.2">
      <c r="C327" s="40"/>
    </row>
    <row r="328" spans="3:3" s="43" customFormat="1" ht="11.25" x14ac:dyDescent="0.2">
      <c r="C328" s="40"/>
    </row>
    <row r="329" spans="3:3" s="43" customFormat="1" ht="11.25" x14ac:dyDescent="0.2">
      <c r="C329" s="40"/>
    </row>
    <row r="330" spans="3:3" s="43" customFormat="1" ht="11.25" x14ac:dyDescent="0.2">
      <c r="C330" s="40"/>
    </row>
    <row r="331" spans="3:3" s="43" customFormat="1" ht="11.25" x14ac:dyDescent="0.2">
      <c r="C331" s="40"/>
    </row>
    <row r="332" spans="3:3" s="43" customFormat="1" ht="11.25" x14ac:dyDescent="0.2">
      <c r="C332" s="40"/>
    </row>
    <row r="333" spans="3:3" s="43" customFormat="1" ht="11.25" x14ac:dyDescent="0.2">
      <c r="C333" s="40"/>
    </row>
    <row r="334" spans="3:3" s="43" customFormat="1" ht="11.25" x14ac:dyDescent="0.2">
      <c r="C334" s="40"/>
    </row>
    <row r="335" spans="3:3" s="43" customFormat="1" ht="11.25" x14ac:dyDescent="0.2">
      <c r="C335" s="40"/>
    </row>
    <row r="336" spans="3:3" s="43" customFormat="1" ht="11.25" x14ac:dyDescent="0.2">
      <c r="C336" s="40"/>
    </row>
    <row r="337" spans="3:3" s="43" customFormat="1" ht="11.25" x14ac:dyDescent="0.2">
      <c r="C337" s="40"/>
    </row>
    <row r="338" spans="3:3" s="43" customFormat="1" ht="11.25" x14ac:dyDescent="0.2">
      <c r="C338" s="40"/>
    </row>
    <row r="339" spans="3:3" s="43" customFormat="1" ht="11.25" x14ac:dyDescent="0.2">
      <c r="C339" s="40"/>
    </row>
    <row r="340" spans="3:3" s="43" customFormat="1" ht="11.25" x14ac:dyDescent="0.2">
      <c r="C340" s="40"/>
    </row>
    <row r="341" spans="3:3" s="43" customFormat="1" ht="11.25" x14ac:dyDescent="0.2">
      <c r="C341" s="40"/>
    </row>
    <row r="342" spans="3:3" s="43" customFormat="1" ht="11.25" x14ac:dyDescent="0.2">
      <c r="C342" s="40"/>
    </row>
    <row r="343" spans="3:3" s="43" customFormat="1" ht="11.25" x14ac:dyDescent="0.2">
      <c r="C343" s="40"/>
    </row>
    <row r="344" spans="3:3" s="43" customFormat="1" ht="11.25" x14ac:dyDescent="0.2">
      <c r="C344" s="40"/>
    </row>
    <row r="345" spans="3:3" s="43" customFormat="1" ht="11.25" x14ac:dyDescent="0.2">
      <c r="C345" s="40"/>
    </row>
    <row r="346" spans="3:3" s="43" customFormat="1" ht="11.25" x14ac:dyDescent="0.2">
      <c r="C346" s="40"/>
    </row>
    <row r="347" spans="3:3" s="43" customFormat="1" ht="11.25" x14ac:dyDescent="0.2">
      <c r="C347" s="40"/>
    </row>
    <row r="348" spans="3:3" s="43" customFormat="1" ht="11.25" x14ac:dyDescent="0.2">
      <c r="C348" s="40"/>
    </row>
    <row r="349" spans="3:3" s="43" customFormat="1" ht="11.25" x14ac:dyDescent="0.2">
      <c r="C349" s="40"/>
    </row>
    <row r="350" spans="3:3" s="43" customFormat="1" ht="11.25" x14ac:dyDescent="0.2">
      <c r="C350" s="40"/>
    </row>
    <row r="351" spans="3:3" s="43" customFormat="1" ht="11.25" x14ac:dyDescent="0.2">
      <c r="C351" s="40"/>
    </row>
    <row r="352" spans="3:3" s="43" customFormat="1" ht="11.25" x14ac:dyDescent="0.2">
      <c r="C352" s="40"/>
    </row>
    <row r="353" spans="3:3" s="43" customFormat="1" ht="11.25" x14ac:dyDescent="0.2">
      <c r="C353" s="40"/>
    </row>
    <row r="354" spans="3:3" s="43" customFormat="1" ht="11.25" x14ac:dyDescent="0.2">
      <c r="C354" s="40"/>
    </row>
    <row r="355" spans="3:3" s="43" customFormat="1" ht="11.25" x14ac:dyDescent="0.2">
      <c r="C355" s="40"/>
    </row>
    <row r="356" spans="3:3" s="43" customFormat="1" ht="11.25" x14ac:dyDescent="0.2">
      <c r="C356" s="40"/>
    </row>
    <row r="357" spans="3:3" s="43" customFormat="1" ht="11.25" x14ac:dyDescent="0.2">
      <c r="C357" s="40"/>
    </row>
    <row r="358" spans="3:3" s="43" customFormat="1" ht="11.25" x14ac:dyDescent="0.2">
      <c r="C358" s="40"/>
    </row>
    <row r="359" spans="3:3" s="43" customFormat="1" ht="11.25" x14ac:dyDescent="0.2">
      <c r="C359" s="40"/>
    </row>
    <row r="360" spans="3:3" s="43" customFormat="1" ht="11.25" x14ac:dyDescent="0.2">
      <c r="C360" s="40"/>
    </row>
    <row r="361" spans="3:3" s="43" customFormat="1" ht="11.25" x14ac:dyDescent="0.2">
      <c r="C361" s="40"/>
    </row>
    <row r="362" spans="3:3" s="43" customFormat="1" ht="11.25" x14ac:dyDescent="0.2">
      <c r="C362" s="40"/>
    </row>
    <row r="363" spans="3:3" s="43" customFormat="1" ht="11.25" x14ac:dyDescent="0.2">
      <c r="C363" s="40"/>
    </row>
    <row r="364" spans="3:3" s="43" customFormat="1" ht="11.25" x14ac:dyDescent="0.2">
      <c r="C364" s="40"/>
    </row>
    <row r="365" spans="3:3" s="43" customFormat="1" ht="11.25" x14ac:dyDescent="0.2">
      <c r="C365" s="40"/>
    </row>
    <row r="366" spans="3:3" s="43" customFormat="1" ht="11.25" x14ac:dyDescent="0.2">
      <c r="C366" s="40"/>
    </row>
    <row r="367" spans="3:3" s="43" customFormat="1" ht="11.25" x14ac:dyDescent="0.2">
      <c r="C367" s="40"/>
    </row>
    <row r="368" spans="3:3" s="43" customFormat="1" ht="11.25" x14ac:dyDescent="0.2">
      <c r="C368" s="40"/>
    </row>
    <row r="369" spans="3:3" s="43" customFormat="1" ht="11.25" x14ac:dyDescent="0.2">
      <c r="C369" s="40"/>
    </row>
    <row r="370" spans="3:3" s="43" customFormat="1" ht="11.25" x14ac:dyDescent="0.2">
      <c r="C370" s="40"/>
    </row>
    <row r="371" spans="3:3" s="43" customFormat="1" ht="11.25" x14ac:dyDescent="0.2">
      <c r="C371" s="40"/>
    </row>
    <row r="372" spans="3:3" s="43" customFormat="1" ht="11.25" x14ac:dyDescent="0.2">
      <c r="C372" s="40"/>
    </row>
    <row r="373" spans="3:3" s="43" customFormat="1" ht="11.25" x14ac:dyDescent="0.2">
      <c r="C373" s="40"/>
    </row>
    <row r="374" spans="3:3" s="43" customFormat="1" ht="11.25" x14ac:dyDescent="0.2">
      <c r="C374" s="40"/>
    </row>
    <row r="375" spans="3:3" s="43" customFormat="1" ht="11.25" x14ac:dyDescent="0.2">
      <c r="C375" s="40"/>
    </row>
    <row r="376" spans="3:3" s="43" customFormat="1" ht="11.25" x14ac:dyDescent="0.2">
      <c r="C376" s="40"/>
    </row>
    <row r="377" spans="3:3" s="43" customFormat="1" ht="11.25" x14ac:dyDescent="0.2">
      <c r="C377" s="40"/>
    </row>
    <row r="378" spans="3:3" s="43" customFormat="1" ht="11.25" x14ac:dyDescent="0.2">
      <c r="C378" s="40"/>
    </row>
    <row r="379" spans="3:3" s="43" customFormat="1" ht="11.25" x14ac:dyDescent="0.2">
      <c r="C379" s="40"/>
    </row>
    <row r="380" spans="3:3" s="43" customFormat="1" ht="11.25" x14ac:dyDescent="0.2">
      <c r="C380" s="40"/>
    </row>
    <row r="381" spans="3:3" s="43" customFormat="1" ht="11.25" x14ac:dyDescent="0.2">
      <c r="C381" s="40"/>
    </row>
    <row r="382" spans="3:3" s="43" customFormat="1" ht="11.25" x14ac:dyDescent="0.2">
      <c r="C382" s="40"/>
    </row>
    <row r="383" spans="3:3" s="43" customFormat="1" ht="11.25" x14ac:dyDescent="0.2">
      <c r="C383" s="40"/>
    </row>
    <row r="384" spans="3:3" s="43" customFormat="1" ht="11.25" x14ac:dyDescent="0.2">
      <c r="C384" s="40"/>
    </row>
    <row r="385" spans="3:3" s="43" customFormat="1" ht="11.25" x14ac:dyDescent="0.2">
      <c r="C385" s="40"/>
    </row>
    <row r="386" spans="3:3" s="43" customFormat="1" ht="11.25" x14ac:dyDescent="0.2">
      <c r="C386" s="40"/>
    </row>
    <row r="387" spans="3:3" s="43" customFormat="1" ht="11.25" x14ac:dyDescent="0.2">
      <c r="C387" s="40"/>
    </row>
    <row r="388" spans="3:3" s="43" customFormat="1" ht="11.25" x14ac:dyDescent="0.2">
      <c r="C388" s="40"/>
    </row>
    <row r="389" spans="3:3" s="43" customFormat="1" ht="11.25" x14ac:dyDescent="0.2">
      <c r="C389" s="40"/>
    </row>
    <row r="390" spans="3:3" s="43" customFormat="1" ht="11.25" x14ac:dyDescent="0.2">
      <c r="C390" s="40"/>
    </row>
    <row r="391" spans="3:3" s="43" customFormat="1" ht="11.25" x14ac:dyDescent="0.2">
      <c r="C391" s="40"/>
    </row>
    <row r="392" spans="3:3" s="43" customFormat="1" ht="11.25" x14ac:dyDescent="0.2">
      <c r="C392" s="40"/>
    </row>
    <row r="393" spans="3:3" s="43" customFormat="1" ht="11.25" x14ac:dyDescent="0.2">
      <c r="C393" s="40"/>
    </row>
    <row r="394" spans="3:3" s="43" customFormat="1" ht="11.25" x14ac:dyDescent="0.2">
      <c r="C394" s="40"/>
    </row>
    <row r="395" spans="3:3" s="43" customFormat="1" ht="11.25" x14ac:dyDescent="0.2">
      <c r="C395" s="40"/>
    </row>
    <row r="396" spans="3:3" s="43" customFormat="1" ht="11.25" x14ac:dyDescent="0.2">
      <c r="C396" s="40"/>
    </row>
    <row r="397" spans="3:3" s="43" customFormat="1" ht="11.25" x14ac:dyDescent="0.2">
      <c r="C397" s="40"/>
    </row>
    <row r="398" spans="3:3" s="43" customFormat="1" ht="11.25" x14ac:dyDescent="0.2">
      <c r="C398" s="40"/>
    </row>
    <row r="399" spans="3:3" s="43" customFormat="1" ht="11.25" x14ac:dyDescent="0.2">
      <c r="C399" s="40"/>
    </row>
    <row r="400" spans="3:3" s="43" customFormat="1" ht="11.25" x14ac:dyDescent="0.2">
      <c r="C400" s="40"/>
    </row>
    <row r="401" spans="3:3" s="43" customFormat="1" ht="11.25" x14ac:dyDescent="0.2">
      <c r="C401" s="40"/>
    </row>
    <row r="402" spans="3:3" s="43" customFormat="1" ht="11.25" x14ac:dyDescent="0.2">
      <c r="C402" s="40"/>
    </row>
    <row r="403" spans="3:3" s="43" customFormat="1" ht="11.25" x14ac:dyDescent="0.2">
      <c r="C403" s="40"/>
    </row>
    <row r="404" spans="3:3" s="43" customFormat="1" ht="11.25" x14ac:dyDescent="0.2">
      <c r="C404" s="40"/>
    </row>
    <row r="405" spans="3:3" s="43" customFormat="1" ht="11.25" x14ac:dyDescent="0.2">
      <c r="C405" s="40"/>
    </row>
    <row r="406" spans="3:3" s="43" customFormat="1" ht="11.25" x14ac:dyDescent="0.2">
      <c r="C406" s="40"/>
    </row>
    <row r="407" spans="3:3" s="43" customFormat="1" ht="11.25" x14ac:dyDescent="0.2">
      <c r="C407" s="40"/>
    </row>
    <row r="408" spans="3:3" s="43" customFormat="1" ht="11.25" x14ac:dyDescent="0.2">
      <c r="C408" s="40"/>
    </row>
    <row r="409" spans="3:3" s="43" customFormat="1" ht="11.25" x14ac:dyDescent="0.2">
      <c r="C409" s="40"/>
    </row>
    <row r="410" spans="3:3" s="43" customFormat="1" ht="11.25" x14ac:dyDescent="0.2">
      <c r="C410" s="40"/>
    </row>
    <row r="411" spans="3:3" s="43" customFormat="1" ht="11.25" x14ac:dyDescent="0.2">
      <c r="C411" s="40"/>
    </row>
    <row r="412" spans="3:3" s="43" customFormat="1" ht="11.25" x14ac:dyDescent="0.2">
      <c r="C412" s="40"/>
    </row>
    <row r="413" spans="3:3" s="43" customFormat="1" ht="11.25" x14ac:dyDescent="0.2">
      <c r="C413" s="40"/>
    </row>
    <row r="414" spans="3:3" s="43" customFormat="1" ht="11.25" x14ac:dyDescent="0.2">
      <c r="C414" s="40"/>
    </row>
    <row r="415" spans="3:3" s="43" customFormat="1" ht="11.25" x14ac:dyDescent="0.2">
      <c r="C415" s="40"/>
    </row>
    <row r="416" spans="3:3" s="43" customFormat="1" ht="11.25" x14ac:dyDescent="0.2">
      <c r="C416" s="40"/>
    </row>
    <row r="417" spans="3:3" s="43" customFormat="1" ht="11.25" x14ac:dyDescent="0.2">
      <c r="C417" s="40"/>
    </row>
    <row r="418" spans="3:3" s="43" customFormat="1" ht="11.25" x14ac:dyDescent="0.2">
      <c r="C418" s="40"/>
    </row>
    <row r="419" spans="3:3" s="43" customFormat="1" ht="11.25" x14ac:dyDescent="0.2">
      <c r="C419" s="40"/>
    </row>
    <row r="420" spans="3:3" s="43" customFormat="1" ht="11.25" x14ac:dyDescent="0.2">
      <c r="C420" s="40"/>
    </row>
    <row r="421" spans="3:3" s="43" customFormat="1" ht="11.25" x14ac:dyDescent="0.2">
      <c r="C421" s="40"/>
    </row>
    <row r="422" spans="3:3" s="43" customFormat="1" ht="11.25" x14ac:dyDescent="0.2">
      <c r="C422" s="40"/>
    </row>
    <row r="423" spans="3:3" s="43" customFormat="1" ht="11.25" x14ac:dyDescent="0.2">
      <c r="C423" s="40"/>
    </row>
    <row r="424" spans="3:3" s="43" customFormat="1" ht="11.25" x14ac:dyDescent="0.2">
      <c r="C424" s="40"/>
    </row>
    <row r="425" spans="3:3" s="43" customFormat="1" ht="11.25" x14ac:dyDescent="0.2">
      <c r="C425" s="40"/>
    </row>
    <row r="426" spans="3:3" s="43" customFormat="1" ht="11.25" x14ac:dyDescent="0.2">
      <c r="C426" s="40"/>
    </row>
    <row r="427" spans="3:3" s="43" customFormat="1" ht="11.25" x14ac:dyDescent="0.2">
      <c r="C427" s="40"/>
    </row>
    <row r="428" spans="3:3" s="43" customFormat="1" ht="11.25" x14ac:dyDescent="0.2">
      <c r="C428" s="40"/>
    </row>
    <row r="429" spans="3:3" s="43" customFormat="1" ht="11.25" x14ac:dyDescent="0.2">
      <c r="C429" s="40"/>
    </row>
    <row r="430" spans="3:3" s="43" customFormat="1" ht="11.25" x14ac:dyDescent="0.2">
      <c r="C430" s="40"/>
    </row>
    <row r="431" spans="3:3" s="43" customFormat="1" ht="11.25" x14ac:dyDescent="0.2">
      <c r="C431" s="40"/>
    </row>
    <row r="432" spans="3:3" s="43" customFormat="1" ht="11.25" x14ac:dyDescent="0.2">
      <c r="C432" s="40"/>
    </row>
    <row r="433" spans="3:3" s="43" customFormat="1" ht="11.25" x14ac:dyDescent="0.2">
      <c r="C433" s="40"/>
    </row>
    <row r="434" spans="3:3" s="43" customFormat="1" ht="11.25" x14ac:dyDescent="0.2">
      <c r="C434" s="40"/>
    </row>
    <row r="435" spans="3:3" s="43" customFormat="1" ht="11.25" x14ac:dyDescent="0.2">
      <c r="C435" s="40"/>
    </row>
    <row r="436" spans="3:3" s="43" customFormat="1" ht="11.25" x14ac:dyDescent="0.2">
      <c r="C436" s="40"/>
    </row>
    <row r="437" spans="3:3" s="43" customFormat="1" ht="11.25" x14ac:dyDescent="0.2">
      <c r="C437" s="40"/>
    </row>
    <row r="438" spans="3:3" s="43" customFormat="1" ht="11.25" x14ac:dyDescent="0.2">
      <c r="C438" s="40"/>
    </row>
    <row r="439" spans="3:3" s="43" customFormat="1" ht="11.25" x14ac:dyDescent="0.2">
      <c r="C439" s="40"/>
    </row>
    <row r="440" spans="3:3" s="43" customFormat="1" ht="11.25" x14ac:dyDescent="0.2">
      <c r="C440" s="40"/>
    </row>
    <row r="441" spans="3:3" s="43" customFormat="1" ht="11.25" x14ac:dyDescent="0.2">
      <c r="C441" s="40"/>
    </row>
    <row r="442" spans="3:3" s="43" customFormat="1" ht="11.25" x14ac:dyDescent="0.2">
      <c r="C442" s="40"/>
    </row>
    <row r="443" spans="3:3" s="43" customFormat="1" ht="11.25" x14ac:dyDescent="0.2">
      <c r="C443" s="40"/>
    </row>
    <row r="444" spans="3:3" s="43" customFormat="1" ht="11.25" x14ac:dyDescent="0.2">
      <c r="C444" s="40"/>
    </row>
    <row r="445" spans="3:3" s="43" customFormat="1" ht="11.25" x14ac:dyDescent="0.2">
      <c r="C445" s="40"/>
    </row>
    <row r="446" spans="3:3" s="43" customFormat="1" ht="11.25" x14ac:dyDescent="0.2">
      <c r="C446" s="40"/>
    </row>
    <row r="447" spans="3:3" s="43" customFormat="1" ht="11.25" x14ac:dyDescent="0.2">
      <c r="C447" s="40"/>
    </row>
    <row r="448" spans="3:3" s="43" customFormat="1" ht="11.25" x14ac:dyDescent="0.2">
      <c r="C448" s="40"/>
    </row>
    <row r="449" spans="3:3" s="43" customFormat="1" ht="11.25" x14ac:dyDescent="0.2">
      <c r="C449" s="40"/>
    </row>
    <row r="450" spans="3:3" s="43" customFormat="1" ht="11.25" x14ac:dyDescent="0.2">
      <c r="C450" s="40"/>
    </row>
    <row r="451" spans="3:3" s="43" customFormat="1" ht="11.25" x14ac:dyDescent="0.2">
      <c r="C451" s="40"/>
    </row>
    <row r="452" spans="3:3" s="43" customFormat="1" ht="11.25" x14ac:dyDescent="0.2">
      <c r="C452" s="40"/>
    </row>
    <row r="453" spans="3:3" s="43" customFormat="1" ht="11.25" x14ac:dyDescent="0.2">
      <c r="C453" s="40"/>
    </row>
    <row r="454" spans="3:3" s="43" customFormat="1" ht="11.25" x14ac:dyDescent="0.2">
      <c r="C454" s="40"/>
    </row>
    <row r="455" spans="3:3" s="43" customFormat="1" ht="11.25" x14ac:dyDescent="0.2">
      <c r="C455" s="40"/>
    </row>
    <row r="456" spans="3:3" s="43" customFormat="1" ht="11.25" x14ac:dyDescent="0.2">
      <c r="C456" s="40"/>
    </row>
    <row r="457" spans="3:3" s="43" customFormat="1" ht="11.25" x14ac:dyDescent="0.2">
      <c r="C457" s="40"/>
    </row>
    <row r="458" spans="3:3" s="43" customFormat="1" ht="11.25" x14ac:dyDescent="0.2">
      <c r="C458" s="40"/>
    </row>
    <row r="459" spans="3:3" s="43" customFormat="1" ht="11.25" x14ac:dyDescent="0.2">
      <c r="C459" s="40"/>
    </row>
    <row r="460" spans="3:3" s="43" customFormat="1" ht="11.25" x14ac:dyDescent="0.2">
      <c r="C460" s="40"/>
    </row>
    <row r="461" spans="3:3" s="43" customFormat="1" ht="11.25" x14ac:dyDescent="0.2">
      <c r="C461" s="40"/>
    </row>
    <row r="462" spans="3:3" s="43" customFormat="1" ht="11.25" x14ac:dyDescent="0.2">
      <c r="C462" s="40"/>
    </row>
    <row r="463" spans="3:3" s="43" customFormat="1" ht="11.25" x14ac:dyDescent="0.2">
      <c r="C463" s="40"/>
    </row>
    <row r="464" spans="3:3" s="43" customFormat="1" ht="11.25" x14ac:dyDescent="0.2">
      <c r="C464" s="40"/>
    </row>
    <row r="465" spans="3:3" s="43" customFormat="1" ht="11.25" x14ac:dyDescent="0.2">
      <c r="C465" s="40"/>
    </row>
    <row r="466" spans="3:3" s="43" customFormat="1" ht="11.25" x14ac:dyDescent="0.2">
      <c r="C466" s="40"/>
    </row>
    <row r="467" spans="3:3" s="43" customFormat="1" ht="11.25" x14ac:dyDescent="0.2">
      <c r="C467" s="40"/>
    </row>
    <row r="468" spans="3:3" s="43" customFormat="1" ht="11.25" x14ac:dyDescent="0.2">
      <c r="C468" s="40"/>
    </row>
    <row r="469" spans="3:3" s="43" customFormat="1" ht="11.25" x14ac:dyDescent="0.2">
      <c r="C469" s="40"/>
    </row>
    <row r="470" spans="3:3" s="43" customFormat="1" ht="11.25" x14ac:dyDescent="0.2">
      <c r="C470" s="40"/>
    </row>
    <row r="471" spans="3:3" s="43" customFormat="1" ht="11.25" x14ac:dyDescent="0.2">
      <c r="C471" s="40"/>
    </row>
    <row r="472" spans="3:3" s="43" customFormat="1" ht="11.25" x14ac:dyDescent="0.2">
      <c r="C472" s="40"/>
    </row>
    <row r="473" spans="3:3" s="43" customFormat="1" ht="11.25" x14ac:dyDescent="0.2">
      <c r="C473" s="40"/>
    </row>
    <row r="474" spans="3:3" s="43" customFormat="1" ht="11.25" x14ac:dyDescent="0.2">
      <c r="C474" s="40"/>
    </row>
    <row r="475" spans="3:3" s="43" customFormat="1" ht="11.25" x14ac:dyDescent="0.2">
      <c r="C475" s="40"/>
    </row>
    <row r="476" spans="3:3" s="43" customFormat="1" ht="11.25" x14ac:dyDescent="0.2">
      <c r="C476" s="40"/>
    </row>
    <row r="477" spans="3:3" s="43" customFormat="1" ht="11.25" x14ac:dyDescent="0.2">
      <c r="C477" s="40"/>
    </row>
    <row r="478" spans="3:3" s="43" customFormat="1" ht="11.25" x14ac:dyDescent="0.2">
      <c r="C478" s="40"/>
    </row>
    <row r="479" spans="3:3" s="43" customFormat="1" ht="11.25" x14ac:dyDescent="0.2">
      <c r="C479" s="40"/>
    </row>
    <row r="480" spans="3:3" s="43" customFormat="1" ht="11.25" x14ac:dyDescent="0.2">
      <c r="C480" s="40"/>
    </row>
    <row r="481" spans="3:3" s="43" customFormat="1" ht="11.25" x14ac:dyDescent="0.2">
      <c r="C481" s="40"/>
    </row>
    <row r="482" spans="3:3" s="43" customFormat="1" ht="11.25" x14ac:dyDescent="0.2">
      <c r="C482" s="40"/>
    </row>
    <row r="483" spans="3:3" s="43" customFormat="1" ht="11.25" x14ac:dyDescent="0.2">
      <c r="C483" s="40"/>
    </row>
    <row r="484" spans="3:3" s="43" customFormat="1" ht="11.25" x14ac:dyDescent="0.2">
      <c r="C484" s="40"/>
    </row>
    <row r="485" spans="3:3" s="43" customFormat="1" ht="11.25" x14ac:dyDescent="0.2">
      <c r="C485" s="40"/>
    </row>
    <row r="486" spans="3:3" s="43" customFormat="1" ht="11.25" x14ac:dyDescent="0.2">
      <c r="C486" s="40"/>
    </row>
    <row r="487" spans="3:3" s="43" customFormat="1" ht="11.25" x14ac:dyDescent="0.2">
      <c r="C487" s="40"/>
    </row>
    <row r="488" spans="3:3" s="43" customFormat="1" ht="11.25" x14ac:dyDescent="0.2">
      <c r="C488" s="40"/>
    </row>
    <row r="489" spans="3:3" s="43" customFormat="1" ht="11.25" x14ac:dyDescent="0.2">
      <c r="C489" s="40"/>
    </row>
    <row r="490" spans="3:3" s="43" customFormat="1" ht="11.25" x14ac:dyDescent="0.2">
      <c r="C490" s="40"/>
    </row>
    <row r="491" spans="3:3" s="43" customFormat="1" ht="11.25" x14ac:dyDescent="0.2">
      <c r="C491" s="40"/>
    </row>
    <row r="492" spans="3:3" s="43" customFormat="1" ht="11.25" x14ac:dyDescent="0.2">
      <c r="C492" s="40"/>
    </row>
    <row r="493" spans="3:3" s="43" customFormat="1" ht="11.25" x14ac:dyDescent="0.2">
      <c r="C493" s="40"/>
    </row>
    <row r="494" spans="3:3" s="43" customFormat="1" ht="11.25" x14ac:dyDescent="0.2">
      <c r="C494" s="40"/>
    </row>
    <row r="495" spans="3:3" s="43" customFormat="1" ht="11.25" x14ac:dyDescent="0.2">
      <c r="C495" s="40"/>
    </row>
    <row r="496" spans="3:3" s="43" customFormat="1" ht="11.25" x14ac:dyDescent="0.2">
      <c r="C496" s="40"/>
    </row>
    <row r="497" spans="3:3" s="43" customFormat="1" ht="11.25" x14ac:dyDescent="0.2">
      <c r="C497" s="40"/>
    </row>
    <row r="498" spans="3:3" s="43" customFormat="1" ht="11.25" x14ac:dyDescent="0.2">
      <c r="C498" s="40"/>
    </row>
    <row r="499" spans="3:3" s="43" customFormat="1" ht="11.25" x14ac:dyDescent="0.2">
      <c r="C499" s="40"/>
    </row>
    <row r="500" spans="3:3" s="43" customFormat="1" ht="11.25" x14ac:dyDescent="0.2">
      <c r="C500" s="40"/>
    </row>
    <row r="501" spans="3:3" s="43" customFormat="1" ht="11.25" x14ac:dyDescent="0.2">
      <c r="C501" s="40"/>
    </row>
    <row r="502" spans="3:3" s="43" customFormat="1" ht="11.25" x14ac:dyDescent="0.2">
      <c r="C502" s="40"/>
    </row>
    <row r="503" spans="3:3" s="43" customFormat="1" ht="11.25" x14ac:dyDescent="0.2">
      <c r="C503" s="40"/>
    </row>
    <row r="504" spans="3:3" s="43" customFormat="1" ht="11.25" x14ac:dyDescent="0.2">
      <c r="C504" s="40"/>
    </row>
    <row r="505" spans="3:3" s="43" customFormat="1" ht="11.25" x14ac:dyDescent="0.2">
      <c r="C505" s="40"/>
    </row>
    <row r="506" spans="3:3" s="43" customFormat="1" ht="11.25" x14ac:dyDescent="0.2">
      <c r="C506" s="40"/>
    </row>
    <row r="507" spans="3:3" s="43" customFormat="1" ht="11.25" x14ac:dyDescent="0.2">
      <c r="C507" s="40"/>
    </row>
    <row r="508" spans="3:3" s="43" customFormat="1" ht="11.25" x14ac:dyDescent="0.2">
      <c r="C508" s="40"/>
    </row>
    <row r="509" spans="3:3" s="43" customFormat="1" ht="11.25" x14ac:dyDescent="0.2">
      <c r="C509" s="40"/>
    </row>
    <row r="510" spans="3:3" s="43" customFormat="1" ht="11.25" x14ac:dyDescent="0.2">
      <c r="C510" s="40"/>
    </row>
    <row r="511" spans="3:3" s="43" customFormat="1" ht="11.25" x14ac:dyDescent="0.2">
      <c r="C511" s="40"/>
    </row>
    <row r="512" spans="3:3" s="43" customFormat="1" ht="11.25" x14ac:dyDescent="0.2">
      <c r="C512" s="40"/>
    </row>
    <row r="513" spans="3:3" s="43" customFormat="1" ht="11.25" x14ac:dyDescent="0.2">
      <c r="C513" s="40"/>
    </row>
    <row r="514" spans="3:3" s="43" customFormat="1" ht="11.25" x14ac:dyDescent="0.2">
      <c r="C514" s="40"/>
    </row>
    <row r="515" spans="3:3" s="43" customFormat="1" ht="11.25" x14ac:dyDescent="0.2">
      <c r="C515" s="40"/>
    </row>
    <row r="516" spans="3:3" s="43" customFormat="1" ht="11.25" x14ac:dyDescent="0.2">
      <c r="C516" s="40"/>
    </row>
    <row r="517" spans="3:3" s="43" customFormat="1" ht="11.25" x14ac:dyDescent="0.2">
      <c r="C517" s="40"/>
    </row>
    <row r="518" spans="3:3" s="43" customFormat="1" ht="11.25" x14ac:dyDescent="0.2">
      <c r="C518" s="40"/>
    </row>
    <row r="519" spans="3:3" s="43" customFormat="1" ht="11.25" x14ac:dyDescent="0.2">
      <c r="C519" s="40"/>
    </row>
    <row r="520" spans="3:3" s="43" customFormat="1" ht="11.25" x14ac:dyDescent="0.2">
      <c r="C520" s="40"/>
    </row>
    <row r="521" spans="3:3" s="43" customFormat="1" ht="11.25" x14ac:dyDescent="0.2">
      <c r="C521" s="40"/>
    </row>
    <row r="522" spans="3:3" s="43" customFormat="1" ht="11.25" x14ac:dyDescent="0.2">
      <c r="C522" s="40"/>
    </row>
    <row r="523" spans="3:3" s="43" customFormat="1" ht="11.25" x14ac:dyDescent="0.2">
      <c r="C523" s="40"/>
    </row>
    <row r="524" spans="3:3" s="43" customFormat="1" ht="11.25" x14ac:dyDescent="0.2">
      <c r="C524" s="40"/>
    </row>
    <row r="525" spans="3:3" s="43" customFormat="1" ht="11.25" x14ac:dyDescent="0.2">
      <c r="C525" s="40"/>
    </row>
    <row r="526" spans="3:3" s="43" customFormat="1" ht="11.25" x14ac:dyDescent="0.2">
      <c r="C526" s="40"/>
    </row>
    <row r="527" spans="3:3" s="43" customFormat="1" ht="11.25" x14ac:dyDescent="0.2">
      <c r="C527" s="40"/>
    </row>
    <row r="528" spans="3:3" s="43" customFormat="1" ht="11.25" x14ac:dyDescent="0.2">
      <c r="C528" s="40"/>
    </row>
    <row r="529" spans="3:3" s="43" customFormat="1" ht="11.25" x14ac:dyDescent="0.2">
      <c r="C529" s="40"/>
    </row>
    <row r="530" spans="3:3" s="43" customFormat="1" ht="11.25" x14ac:dyDescent="0.2">
      <c r="C530" s="40"/>
    </row>
    <row r="531" spans="3:3" s="43" customFormat="1" ht="11.25" x14ac:dyDescent="0.2">
      <c r="C531" s="40"/>
    </row>
    <row r="532" spans="3:3" s="43" customFormat="1" ht="11.25" x14ac:dyDescent="0.2">
      <c r="C532" s="40"/>
    </row>
    <row r="533" spans="3:3" s="43" customFormat="1" ht="11.25" x14ac:dyDescent="0.2">
      <c r="C533" s="40"/>
    </row>
    <row r="534" spans="3:3" s="43" customFormat="1" ht="11.25" x14ac:dyDescent="0.2">
      <c r="C534" s="40"/>
    </row>
    <row r="535" spans="3:3" s="43" customFormat="1" ht="11.25" x14ac:dyDescent="0.2">
      <c r="C535" s="40"/>
    </row>
    <row r="536" spans="3:3" s="43" customFormat="1" ht="11.25" x14ac:dyDescent="0.2">
      <c r="C536" s="40"/>
    </row>
    <row r="537" spans="3:3" s="43" customFormat="1" ht="11.25" x14ac:dyDescent="0.2">
      <c r="C537" s="40"/>
    </row>
    <row r="538" spans="3:3" s="43" customFormat="1" ht="11.25" x14ac:dyDescent="0.2">
      <c r="C538" s="40"/>
    </row>
    <row r="539" spans="3:3" s="43" customFormat="1" ht="11.25" x14ac:dyDescent="0.2">
      <c r="C539" s="40"/>
    </row>
    <row r="540" spans="3:3" s="43" customFormat="1" ht="11.25" x14ac:dyDescent="0.2">
      <c r="C540" s="40"/>
    </row>
    <row r="541" spans="3:3" s="43" customFormat="1" ht="11.25" x14ac:dyDescent="0.2">
      <c r="C541" s="40"/>
    </row>
    <row r="542" spans="3:3" s="43" customFormat="1" ht="11.25" x14ac:dyDescent="0.2">
      <c r="C542" s="40"/>
    </row>
    <row r="543" spans="3:3" s="43" customFormat="1" ht="11.25" x14ac:dyDescent="0.2">
      <c r="C543" s="40"/>
    </row>
    <row r="544" spans="3:3" s="43" customFormat="1" ht="11.25" x14ac:dyDescent="0.2">
      <c r="C544" s="40"/>
    </row>
    <row r="545" spans="3:3" s="43" customFormat="1" ht="11.25" x14ac:dyDescent="0.2">
      <c r="C545" s="40"/>
    </row>
    <row r="546" spans="3:3" s="43" customFormat="1" ht="11.25" x14ac:dyDescent="0.2">
      <c r="C546" s="40"/>
    </row>
    <row r="547" spans="3:3" s="43" customFormat="1" ht="11.25" x14ac:dyDescent="0.2">
      <c r="C547" s="40"/>
    </row>
    <row r="548" spans="3:3" s="43" customFormat="1" ht="11.25" x14ac:dyDescent="0.2">
      <c r="C548" s="40"/>
    </row>
    <row r="549" spans="3:3" s="43" customFormat="1" ht="11.25" x14ac:dyDescent="0.2">
      <c r="C549" s="40"/>
    </row>
    <row r="550" spans="3:3" s="43" customFormat="1" ht="11.25" x14ac:dyDescent="0.2">
      <c r="C550" s="40"/>
    </row>
    <row r="551" spans="3:3" s="43" customFormat="1" ht="11.25" x14ac:dyDescent="0.2">
      <c r="C551" s="40"/>
    </row>
    <row r="552" spans="3:3" s="43" customFormat="1" ht="11.25" x14ac:dyDescent="0.2">
      <c r="C552" s="40"/>
    </row>
    <row r="553" spans="3:3" s="43" customFormat="1" ht="11.25" x14ac:dyDescent="0.2">
      <c r="C553" s="40"/>
    </row>
    <row r="554" spans="3:3" s="43" customFormat="1" ht="11.25" x14ac:dyDescent="0.2">
      <c r="C554" s="40"/>
    </row>
    <row r="555" spans="3:3" s="43" customFormat="1" ht="11.25" x14ac:dyDescent="0.2">
      <c r="C555" s="40"/>
    </row>
    <row r="556" spans="3:3" s="43" customFormat="1" ht="11.25" x14ac:dyDescent="0.2">
      <c r="C556" s="40"/>
    </row>
    <row r="557" spans="3:3" s="43" customFormat="1" ht="11.25" x14ac:dyDescent="0.2">
      <c r="C557" s="40"/>
    </row>
    <row r="558" spans="3:3" s="43" customFormat="1" ht="11.25" x14ac:dyDescent="0.2">
      <c r="C558" s="40"/>
    </row>
    <row r="559" spans="3:3" s="43" customFormat="1" ht="11.25" x14ac:dyDescent="0.2">
      <c r="C559" s="40"/>
    </row>
    <row r="560" spans="3:3" s="43" customFormat="1" ht="11.25" x14ac:dyDescent="0.2">
      <c r="C560" s="40"/>
    </row>
    <row r="561" spans="3:3" s="43" customFormat="1" ht="11.25" x14ac:dyDescent="0.2">
      <c r="C561" s="40"/>
    </row>
    <row r="562" spans="3:3" s="43" customFormat="1" ht="11.25" x14ac:dyDescent="0.2">
      <c r="C562" s="40"/>
    </row>
    <row r="563" spans="3:3" s="43" customFormat="1" ht="11.25" x14ac:dyDescent="0.2">
      <c r="C563" s="40"/>
    </row>
    <row r="564" spans="3:3" s="43" customFormat="1" ht="11.25" x14ac:dyDescent="0.2">
      <c r="C564" s="40"/>
    </row>
    <row r="565" spans="3:3" s="43" customFormat="1" ht="11.25" x14ac:dyDescent="0.2">
      <c r="C565" s="40"/>
    </row>
    <row r="566" spans="3:3" s="43" customFormat="1" ht="11.25" x14ac:dyDescent="0.2">
      <c r="C566" s="40"/>
    </row>
    <row r="567" spans="3:3" s="43" customFormat="1" ht="11.25" x14ac:dyDescent="0.2">
      <c r="C567" s="40"/>
    </row>
    <row r="568" spans="3:3" s="43" customFormat="1" ht="11.25" x14ac:dyDescent="0.2">
      <c r="C568" s="40"/>
    </row>
    <row r="569" spans="3:3" s="43" customFormat="1" ht="11.25" x14ac:dyDescent="0.2">
      <c r="C569" s="40"/>
    </row>
    <row r="570" spans="3:3" s="43" customFormat="1" ht="11.25" x14ac:dyDescent="0.2">
      <c r="C570" s="40"/>
    </row>
    <row r="571" spans="3:3" s="43" customFormat="1" ht="11.25" x14ac:dyDescent="0.2">
      <c r="C571" s="40"/>
    </row>
    <row r="572" spans="3:3" s="43" customFormat="1" ht="11.25" x14ac:dyDescent="0.2">
      <c r="C572" s="40"/>
    </row>
    <row r="573" spans="3:3" s="43" customFormat="1" ht="11.25" x14ac:dyDescent="0.2">
      <c r="C573" s="40"/>
    </row>
    <row r="574" spans="3:3" s="43" customFormat="1" ht="11.25" x14ac:dyDescent="0.2">
      <c r="C574" s="40"/>
    </row>
    <row r="575" spans="3:3" s="43" customFormat="1" ht="11.25" x14ac:dyDescent="0.2">
      <c r="C575" s="40"/>
    </row>
    <row r="576" spans="3:3" s="43" customFormat="1" ht="11.25" x14ac:dyDescent="0.2">
      <c r="C576" s="40"/>
    </row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0B59B-E307-4BE9-8B2C-A18B5E559181}">
  <sheetPr>
    <tabColor rgb="FFFF0000"/>
  </sheetPr>
  <dimension ref="A1:AS27"/>
  <sheetViews>
    <sheetView workbookViewId="0">
      <pane xSplit="6" ySplit="5" topLeftCell="T6" activePane="bottomRight" state="frozen"/>
      <selection pane="topRight" activeCell="G1" sqref="G1"/>
      <selection pane="bottomLeft" activeCell="A6" sqref="A6"/>
      <selection pane="bottomRight" activeCell="AG20" sqref="AG20"/>
    </sheetView>
  </sheetViews>
  <sheetFormatPr defaultRowHeight="12.75" x14ac:dyDescent="0.2"/>
  <cols>
    <col min="1" max="1" width="6.42578125" style="46" customWidth="1"/>
    <col min="2" max="2" width="8.7109375" style="46" bestFit="1" customWidth="1"/>
    <col min="3" max="3" width="4.7109375" style="46" bestFit="1" customWidth="1"/>
    <col min="4" max="4" width="28.28515625" style="443" customWidth="1"/>
    <col min="5" max="5" width="4.42578125" bestFit="1" customWidth="1"/>
    <col min="6" max="6" width="32.42578125" style="443" customWidth="1"/>
    <col min="7" max="15" width="6.7109375" customWidth="1"/>
    <col min="16" max="16" width="10" customWidth="1"/>
    <col min="17" max="19" width="9.140625" customWidth="1"/>
    <col min="20" max="28" width="6.7109375" customWidth="1"/>
    <col min="29" max="32" width="9.140625" customWidth="1"/>
    <col min="33" max="33" width="9.85546875" customWidth="1"/>
    <col min="37" max="45" width="5.7109375" customWidth="1"/>
    <col min="251" max="251" width="6.42578125" customWidth="1"/>
    <col min="252" max="252" width="26.5703125" customWidth="1"/>
    <col min="253" max="253" width="4.42578125" bestFit="1" customWidth="1"/>
    <col min="254" max="254" width="30.42578125" customWidth="1"/>
    <col min="255" max="263" width="6.7109375" customWidth="1"/>
    <col min="264" max="264" width="10" customWidth="1"/>
    <col min="268" max="276" width="6.7109375" customWidth="1"/>
    <col min="281" max="281" width="8.28515625" customWidth="1"/>
    <col min="285" max="293" width="5.7109375" customWidth="1"/>
    <col min="507" max="507" width="6.42578125" customWidth="1"/>
    <col min="508" max="508" width="26.5703125" customWidth="1"/>
    <col min="509" max="509" width="4.42578125" bestFit="1" customWidth="1"/>
    <col min="510" max="510" width="30.42578125" customWidth="1"/>
    <col min="511" max="519" width="6.7109375" customWidth="1"/>
    <col min="520" max="520" width="10" customWidth="1"/>
    <col min="524" max="532" width="6.7109375" customWidth="1"/>
    <col min="537" max="537" width="8.28515625" customWidth="1"/>
    <col min="541" max="549" width="5.7109375" customWidth="1"/>
    <col min="763" max="763" width="6.42578125" customWidth="1"/>
    <col min="764" max="764" width="26.5703125" customWidth="1"/>
    <col min="765" max="765" width="4.42578125" bestFit="1" customWidth="1"/>
    <col min="766" max="766" width="30.42578125" customWidth="1"/>
    <col min="767" max="775" width="6.7109375" customWidth="1"/>
    <col min="776" max="776" width="10" customWidth="1"/>
    <col min="780" max="788" width="6.7109375" customWidth="1"/>
    <col min="793" max="793" width="8.28515625" customWidth="1"/>
    <col min="797" max="805" width="5.7109375" customWidth="1"/>
    <col min="1019" max="1019" width="6.42578125" customWidth="1"/>
    <col min="1020" max="1020" width="26.5703125" customWidth="1"/>
    <col min="1021" max="1021" width="4.42578125" bestFit="1" customWidth="1"/>
    <col min="1022" max="1022" width="30.42578125" customWidth="1"/>
    <col min="1023" max="1031" width="6.7109375" customWidth="1"/>
    <col min="1032" max="1032" width="10" customWidth="1"/>
    <col min="1036" max="1044" width="6.7109375" customWidth="1"/>
    <col min="1049" max="1049" width="8.28515625" customWidth="1"/>
    <col min="1053" max="1061" width="5.7109375" customWidth="1"/>
    <col min="1275" max="1275" width="6.42578125" customWidth="1"/>
    <col min="1276" max="1276" width="26.5703125" customWidth="1"/>
    <col min="1277" max="1277" width="4.42578125" bestFit="1" customWidth="1"/>
    <col min="1278" max="1278" width="30.42578125" customWidth="1"/>
    <col min="1279" max="1287" width="6.7109375" customWidth="1"/>
    <col min="1288" max="1288" width="10" customWidth="1"/>
    <col min="1292" max="1300" width="6.7109375" customWidth="1"/>
    <col min="1305" max="1305" width="8.28515625" customWidth="1"/>
    <col min="1309" max="1317" width="5.7109375" customWidth="1"/>
    <col min="1531" max="1531" width="6.42578125" customWidth="1"/>
    <col min="1532" max="1532" width="26.5703125" customWidth="1"/>
    <col min="1533" max="1533" width="4.42578125" bestFit="1" customWidth="1"/>
    <col min="1534" max="1534" width="30.42578125" customWidth="1"/>
    <col min="1535" max="1543" width="6.7109375" customWidth="1"/>
    <col min="1544" max="1544" width="10" customWidth="1"/>
    <col min="1548" max="1556" width="6.7109375" customWidth="1"/>
    <col min="1561" max="1561" width="8.28515625" customWidth="1"/>
    <col min="1565" max="1573" width="5.7109375" customWidth="1"/>
    <col min="1787" max="1787" width="6.42578125" customWidth="1"/>
    <col min="1788" max="1788" width="26.5703125" customWidth="1"/>
    <col min="1789" max="1789" width="4.42578125" bestFit="1" customWidth="1"/>
    <col min="1790" max="1790" width="30.42578125" customWidth="1"/>
    <col min="1791" max="1799" width="6.7109375" customWidth="1"/>
    <col min="1800" max="1800" width="10" customWidth="1"/>
    <col min="1804" max="1812" width="6.7109375" customWidth="1"/>
    <col min="1817" max="1817" width="8.28515625" customWidth="1"/>
    <col min="1821" max="1829" width="5.7109375" customWidth="1"/>
    <col min="2043" max="2043" width="6.42578125" customWidth="1"/>
    <col min="2044" max="2044" width="26.5703125" customWidth="1"/>
    <col min="2045" max="2045" width="4.42578125" bestFit="1" customWidth="1"/>
    <col min="2046" max="2046" width="30.42578125" customWidth="1"/>
    <col min="2047" max="2055" width="6.7109375" customWidth="1"/>
    <col min="2056" max="2056" width="10" customWidth="1"/>
    <col min="2060" max="2068" width="6.7109375" customWidth="1"/>
    <col min="2073" max="2073" width="8.28515625" customWidth="1"/>
    <col min="2077" max="2085" width="5.7109375" customWidth="1"/>
    <col min="2299" max="2299" width="6.42578125" customWidth="1"/>
    <col min="2300" max="2300" width="26.5703125" customWidth="1"/>
    <col min="2301" max="2301" width="4.42578125" bestFit="1" customWidth="1"/>
    <col min="2302" max="2302" width="30.42578125" customWidth="1"/>
    <col min="2303" max="2311" width="6.7109375" customWidth="1"/>
    <col min="2312" max="2312" width="10" customWidth="1"/>
    <col min="2316" max="2324" width="6.7109375" customWidth="1"/>
    <col min="2329" max="2329" width="8.28515625" customWidth="1"/>
    <col min="2333" max="2341" width="5.7109375" customWidth="1"/>
    <col min="2555" max="2555" width="6.42578125" customWidth="1"/>
    <col min="2556" max="2556" width="26.5703125" customWidth="1"/>
    <col min="2557" max="2557" width="4.42578125" bestFit="1" customWidth="1"/>
    <col min="2558" max="2558" width="30.42578125" customWidth="1"/>
    <col min="2559" max="2567" width="6.7109375" customWidth="1"/>
    <col min="2568" max="2568" width="10" customWidth="1"/>
    <col min="2572" max="2580" width="6.7109375" customWidth="1"/>
    <col min="2585" max="2585" width="8.28515625" customWidth="1"/>
    <col min="2589" max="2597" width="5.7109375" customWidth="1"/>
    <col min="2811" max="2811" width="6.42578125" customWidth="1"/>
    <col min="2812" max="2812" width="26.5703125" customWidth="1"/>
    <col min="2813" max="2813" width="4.42578125" bestFit="1" customWidth="1"/>
    <col min="2814" max="2814" width="30.42578125" customWidth="1"/>
    <col min="2815" max="2823" width="6.7109375" customWidth="1"/>
    <col min="2824" max="2824" width="10" customWidth="1"/>
    <col min="2828" max="2836" width="6.7109375" customWidth="1"/>
    <col min="2841" max="2841" width="8.28515625" customWidth="1"/>
    <col min="2845" max="2853" width="5.7109375" customWidth="1"/>
    <col min="3067" max="3067" width="6.42578125" customWidth="1"/>
    <col min="3068" max="3068" width="26.5703125" customWidth="1"/>
    <col min="3069" max="3069" width="4.42578125" bestFit="1" customWidth="1"/>
    <col min="3070" max="3070" width="30.42578125" customWidth="1"/>
    <col min="3071" max="3079" width="6.7109375" customWidth="1"/>
    <col min="3080" max="3080" width="10" customWidth="1"/>
    <col min="3084" max="3092" width="6.7109375" customWidth="1"/>
    <col min="3097" max="3097" width="8.28515625" customWidth="1"/>
    <col min="3101" max="3109" width="5.7109375" customWidth="1"/>
    <col min="3323" max="3323" width="6.42578125" customWidth="1"/>
    <col min="3324" max="3324" width="26.5703125" customWidth="1"/>
    <col min="3325" max="3325" width="4.42578125" bestFit="1" customWidth="1"/>
    <col min="3326" max="3326" width="30.42578125" customWidth="1"/>
    <col min="3327" max="3335" width="6.7109375" customWidth="1"/>
    <col min="3336" max="3336" width="10" customWidth="1"/>
    <col min="3340" max="3348" width="6.7109375" customWidth="1"/>
    <col min="3353" max="3353" width="8.28515625" customWidth="1"/>
    <col min="3357" max="3365" width="5.7109375" customWidth="1"/>
    <col min="3579" max="3579" width="6.42578125" customWidth="1"/>
    <col min="3580" max="3580" width="26.5703125" customWidth="1"/>
    <col min="3581" max="3581" width="4.42578125" bestFit="1" customWidth="1"/>
    <col min="3582" max="3582" width="30.42578125" customWidth="1"/>
    <col min="3583" max="3591" width="6.7109375" customWidth="1"/>
    <col min="3592" max="3592" width="10" customWidth="1"/>
    <col min="3596" max="3604" width="6.7109375" customWidth="1"/>
    <col min="3609" max="3609" width="8.28515625" customWidth="1"/>
    <col min="3613" max="3621" width="5.7109375" customWidth="1"/>
    <col min="3835" max="3835" width="6.42578125" customWidth="1"/>
    <col min="3836" max="3836" width="26.5703125" customWidth="1"/>
    <col min="3837" max="3837" width="4.42578125" bestFit="1" customWidth="1"/>
    <col min="3838" max="3838" width="30.42578125" customWidth="1"/>
    <col min="3839" max="3847" width="6.7109375" customWidth="1"/>
    <col min="3848" max="3848" width="10" customWidth="1"/>
    <col min="3852" max="3860" width="6.7109375" customWidth="1"/>
    <col min="3865" max="3865" width="8.28515625" customWidth="1"/>
    <col min="3869" max="3877" width="5.7109375" customWidth="1"/>
    <col min="4091" max="4091" width="6.42578125" customWidth="1"/>
    <col min="4092" max="4092" width="26.5703125" customWidth="1"/>
    <col min="4093" max="4093" width="4.42578125" bestFit="1" customWidth="1"/>
    <col min="4094" max="4094" width="30.42578125" customWidth="1"/>
    <col min="4095" max="4103" width="6.7109375" customWidth="1"/>
    <col min="4104" max="4104" width="10" customWidth="1"/>
    <col min="4108" max="4116" width="6.7109375" customWidth="1"/>
    <col min="4121" max="4121" width="8.28515625" customWidth="1"/>
    <col min="4125" max="4133" width="5.7109375" customWidth="1"/>
    <col min="4347" max="4347" width="6.42578125" customWidth="1"/>
    <col min="4348" max="4348" width="26.5703125" customWidth="1"/>
    <col min="4349" max="4349" width="4.42578125" bestFit="1" customWidth="1"/>
    <col min="4350" max="4350" width="30.42578125" customWidth="1"/>
    <col min="4351" max="4359" width="6.7109375" customWidth="1"/>
    <col min="4360" max="4360" width="10" customWidth="1"/>
    <col min="4364" max="4372" width="6.7109375" customWidth="1"/>
    <col min="4377" max="4377" width="8.28515625" customWidth="1"/>
    <col min="4381" max="4389" width="5.7109375" customWidth="1"/>
    <col min="4603" max="4603" width="6.42578125" customWidth="1"/>
    <col min="4604" max="4604" width="26.5703125" customWidth="1"/>
    <col min="4605" max="4605" width="4.42578125" bestFit="1" customWidth="1"/>
    <col min="4606" max="4606" width="30.42578125" customWidth="1"/>
    <col min="4607" max="4615" width="6.7109375" customWidth="1"/>
    <col min="4616" max="4616" width="10" customWidth="1"/>
    <col min="4620" max="4628" width="6.7109375" customWidth="1"/>
    <col min="4633" max="4633" width="8.28515625" customWidth="1"/>
    <col min="4637" max="4645" width="5.7109375" customWidth="1"/>
    <col min="4859" max="4859" width="6.42578125" customWidth="1"/>
    <col min="4860" max="4860" width="26.5703125" customWidth="1"/>
    <col min="4861" max="4861" width="4.42578125" bestFit="1" customWidth="1"/>
    <col min="4862" max="4862" width="30.42578125" customWidth="1"/>
    <col min="4863" max="4871" width="6.7109375" customWidth="1"/>
    <col min="4872" max="4872" width="10" customWidth="1"/>
    <col min="4876" max="4884" width="6.7109375" customWidth="1"/>
    <col min="4889" max="4889" width="8.28515625" customWidth="1"/>
    <col min="4893" max="4901" width="5.7109375" customWidth="1"/>
    <col min="5115" max="5115" width="6.42578125" customWidth="1"/>
    <col min="5116" max="5116" width="26.5703125" customWidth="1"/>
    <col min="5117" max="5117" width="4.42578125" bestFit="1" customWidth="1"/>
    <col min="5118" max="5118" width="30.42578125" customWidth="1"/>
    <col min="5119" max="5127" width="6.7109375" customWidth="1"/>
    <col min="5128" max="5128" width="10" customWidth="1"/>
    <col min="5132" max="5140" width="6.7109375" customWidth="1"/>
    <col min="5145" max="5145" width="8.28515625" customWidth="1"/>
    <col min="5149" max="5157" width="5.7109375" customWidth="1"/>
    <col min="5371" max="5371" width="6.42578125" customWidth="1"/>
    <col min="5372" max="5372" width="26.5703125" customWidth="1"/>
    <col min="5373" max="5373" width="4.42578125" bestFit="1" customWidth="1"/>
    <col min="5374" max="5374" width="30.42578125" customWidth="1"/>
    <col min="5375" max="5383" width="6.7109375" customWidth="1"/>
    <col min="5384" max="5384" width="10" customWidth="1"/>
    <col min="5388" max="5396" width="6.7109375" customWidth="1"/>
    <col min="5401" max="5401" width="8.28515625" customWidth="1"/>
    <col min="5405" max="5413" width="5.7109375" customWidth="1"/>
    <col min="5627" max="5627" width="6.42578125" customWidth="1"/>
    <col min="5628" max="5628" width="26.5703125" customWidth="1"/>
    <col min="5629" max="5629" width="4.42578125" bestFit="1" customWidth="1"/>
    <col min="5630" max="5630" width="30.42578125" customWidth="1"/>
    <col min="5631" max="5639" width="6.7109375" customWidth="1"/>
    <col min="5640" max="5640" width="10" customWidth="1"/>
    <col min="5644" max="5652" width="6.7109375" customWidth="1"/>
    <col min="5657" max="5657" width="8.28515625" customWidth="1"/>
    <col min="5661" max="5669" width="5.7109375" customWidth="1"/>
    <col min="5883" max="5883" width="6.42578125" customWidth="1"/>
    <col min="5884" max="5884" width="26.5703125" customWidth="1"/>
    <col min="5885" max="5885" width="4.42578125" bestFit="1" customWidth="1"/>
    <col min="5886" max="5886" width="30.42578125" customWidth="1"/>
    <col min="5887" max="5895" width="6.7109375" customWidth="1"/>
    <col min="5896" max="5896" width="10" customWidth="1"/>
    <col min="5900" max="5908" width="6.7109375" customWidth="1"/>
    <col min="5913" max="5913" width="8.28515625" customWidth="1"/>
    <col min="5917" max="5925" width="5.7109375" customWidth="1"/>
    <col min="6139" max="6139" width="6.42578125" customWidth="1"/>
    <col min="6140" max="6140" width="26.5703125" customWidth="1"/>
    <col min="6141" max="6141" width="4.42578125" bestFit="1" customWidth="1"/>
    <col min="6142" max="6142" width="30.42578125" customWidth="1"/>
    <col min="6143" max="6151" width="6.7109375" customWidth="1"/>
    <col min="6152" max="6152" width="10" customWidth="1"/>
    <col min="6156" max="6164" width="6.7109375" customWidth="1"/>
    <col min="6169" max="6169" width="8.28515625" customWidth="1"/>
    <col min="6173" max="6181" width="5.7109375" customWidth="1"/>
    <col min="6395" max="6395" width="6.42578125" customWidth="1"/>
    <col min="6396" max="6396" width="26.5703125" customWidth="1"/>
    <col min="6397" max="6397" width="4.42578125" bestFit="1" customWidth="1"/>
    <col min="6398" max="6398" width="30.42578125" customWidth="1"/>
    <col min="6399" max="6407" width="6.7109375" customWidth="1"/>
    <col min="6408" max="6408" width="10" customWidth="1"/>
    <col min="6412" max="6420" width="6.7109375" customWidth="1"/>
    <col min="6425" max="6425" width="8.28515625" customWidth="1"/>
    <col min="6429" max="6437" width="5.7109375" customWidth="1"/>
    <col min="6651" max="6651" width="6.42578125" customWidth="1"/>
    <col min="6652" max="6652" width="26.5703125" customWidth="1"/>
    <col min="6653" max="6653" width="4.42578125" bestFit="1" customWidth="1"/>
    <col min="6654" max="6654" width="30.42578125" customWidth="1"/>
    <col min="6655" max="6663" width="6.7109375" customWidth="1"/>
    <col min="6664" max="6664" width="10" customWidth="1"/>
    <col min="6668" max="6676" width="6.7109375" customWidth="1"/>
    <col min="6681" max="6681" width="8.28515625" customWidth="1"/>
    <col min="6685" max="6693" width="5.7109375" customWidth="1"/>
    <col min="6907" max="6907" width="6.42578125" customWidth="1"/>
    <col min="6908" max="6908" width="26.5703125" customWidth="1"/>
    <col min="6909" max="6909" width="4.42578125" bestFit="1" customWidth="1"/>
    <col min="6910" max="6910" width="30.42578125" customWidth="1"/>
    <col min="6911" max="6919" width="6.7109375" customWidth="1"/>
    <col min="6920" max="6920" width="10" customWidth="1"/>
    <col min="6924" max="6932" width="6.7109375" customWidth="1"/>
    <col min="6937" max="6937" width="8.28515625" customWidth="1"/>
    <col min="6941" max="6949" width="5.7109375" customWidth="1"/>
    <col min="7163" max="7163" width="6.42578125" customWidth="1"/>
    <col min="7164" max="7164" width="26.5703125" customWidth="1"/>
    <col min="7165" max="7165" width="4.42578125" bestFit="1" customWidth="1"/>
    <col min="7166" max="7166" width="30.42578125" customWidth="1"/>
    <col min="7167" max="7175" width="6.7109375" customWidth="1"/>
    <col min="7176" max="7176" width="10" customWidth="1"/>
    <col min="7180" max="7188" width="6.7109375" customWidth="1"/>
    <col min="7193" max="7193" width="8.28515625" customWidth="1"/>
    <col min="7197" max="7205" width="5.7109375" customWidth="1"/>
    <col min="7419" max="7419" width="6.42578125" customWidth="1"/>
    <col min="7420" max="7420" width="26.5703125" customWidth="1"/>
    <col min="7421" max="7421" width="4.42578125" bestFit="1" customWidth="1"/>
    <col min="7422" max="7422" width="30.42578125" customWidth="1"/>
    <col min="7423" max="7431" width="6.7109375" customWidth="1"/>
    <col min="7432" max="7432" width="10" customWidth="1"/>
    <col min="7436" max="7444" width="6.7109375" customWidth="1"/>
    <col min="7449" max="7449" width="8.28515625" customWidth="1"/>
    <col min="7453" max="7461" width="5.7109375" customWidth="1"/>
    <col min="7675" max="7675" width="6.42578125" customWidth="1"/>
    <col min="7676" max="7676" width="26.5703125" customWidth="1"/>
    <col min="7677" max="7677" width="4.42578125" bestFit="1" customWidth="1"/>
    <col min="7678" max="7678" width="30.42578125" customWidth="1"/>
    <col min="7679" max="7687" width="6.7109375" customWidth="1"/>
    <col min="7688" max="7688" width="10" customWidth="1"/>
    <col min="7692" max="7700" width="6.7109375" customWidth="1"/>
    <col min="7705" max="7705" width="8.28515625" customWidth="1"/>
    <col min="7709" max="7717" width="5.7109375" customWidth="1"/>
    <col min="7931" max="7931" width="6.42578125" customWidth="1"/>
    <col min="7932" max="7932" width="26.5703125" customWidth="1"/>
    <col min="7933" max="7933" width="4.42578125" bestFit="1" customWidth="1"/>
    <col min="7934" max="7934" width="30.42578125" customWidth="1"/>
    <col min="7935" max="7943" width="6.7109375" customWidth="1"/>
    <col min="7944" max="7944" width="10" customWidth="1"/>
    <col min="7948" max="7956" width="6.7109375" customWidth="1"/>
    <col min="7961" max="7961" width="8.28515625" customWidth="1"/>
    <col min="7965" max="7973" width="5.7109375" customWidth="1"/>
    <col min="8187" max="8187" width="6.42578125" customWidth="1"/>
    <col min="8188" max="8188" width="26.5703125" customWidth="1"/>
    <col min="8189" max="8189" width="4.42578125" bestFit="1" customWidth="1"/>
    <col min="8190" max="8190" width="30.42578125" customWidth="1"/>
    <col min="8191" max="8199" width="6.7109375" customWidth="1"/>
    <col min="8200" max="8200" width="10" customWidth="1"/>
    <col min="8204" max="8212" width="6.7109375" customWidth="1"/>
    <col min="8217" max="8217" width="8.28515625" customWidth="1"/>
    <col min="8221" max="8229" width="5.7109375" customWidth="1"/>
    <col min="8443" max="8443" width="6.42578125" customWidth="1"/>
    <col min="8444" max="8444" width="26.5703125" customWidth="1"/>
    <col min="8445" max="8445" width="4.42578125" bestFit="1" customWidth="1"/>
    <col min="8446" max="8446" width="30.42578125" customWidth="1"/>
    <col min="8447" max="8455" width="6.7109375" customWidth="1"/>
    <col min="8456" max="8456" width="10" customWidth="1"/>
    <col min="8460" max="8468" width="6.7109375" customWidth="1"/>
    <col min="8473" max="8473" width="8.28515625" customWidth="1"/>
    <col min="8477" max="8485" width="5.7109375" customWidth="1"/>
    <col min="8699" max="8699" width="6.42578125" customWidth="1"/>
    <col min="8700" max="8700" width="26.5703125" customWidth="1"/>
    <col min="8701" max="8701" width="4.42578125" bestFit="1" customWidth="1"/>
    <col min="8702" max="8702" width="30.42578125" customWidth="1"/>
    <col min="8703" max="8711" width="6.7109375" customWidth="1"/>
    <col min="8712" max="8712" width="10" customWidth="1"/>
    <col min="8716" max="8724" width="6.7109375" customWidth="1"/>
    <col min="8729" max="8729" width="8.28515625" customWidth="1"/>
    <col min="8733" max="8741" width="5.7109375" customWidth="1"/>
    <col min="8955" max="8955" width="6.42578125" customWidth="1"/>
    <col min="8956" max="8956" width="26.5703125" customWidth="1"/>
    <col min="8957" max="8957" width="4.42578125" bestFit="1" customWidth="1"/>
    <col min="8958" max="8958" width="30.42578125" customWidth="1"/>
    <col min="8959" max="8967" width="6.7109375" customWidth="1"/>
    <col min="8968" max="8968" width="10" customWidth="1"/>
    <col min="8972" max="8980" width="6.7109375" customWidth="1"/>
    <col min="8985" max="8985" width="8.28515625" customWidth="1"/>
    <col min="8989" max="8997" width="5.7109375" customWidth="1"/>
    <col min="9211" max="9211" width="6.42578125" customWidth="1"/>
    <col min="9212" max="9212" width="26.5703125" customWidth="1"/>
    <col min="9213" max="9213" width="4.42578125" bestFit="1" customWidth="1"/>
    <col min="9214" max="9214" width="30.42578125" customWidth="1"/>
    <col min="9215" max="9223" width="6.7109375" customWidth="1"/>
    <col min="9224" max="9224" width="10" customWidth="1"/>
    <col min="9228" max="9236" width="6.7109375" customWidth="1"/>
    <col min="9241" max="9241" width="8.28515625" customWidth="1"/>
    <col min="9245" max="9253" width="5.7109375" customWidth="1"/>
    <col min="9467" max="9467" width="6.42578125" customWidth="1"/>
    <col min="9468" max="9468" width="26.5703125" customWidth="1"/>
    <col min="9469" max="9469" width="4.42578125" bestFit="1" customWidth="1"/>
    <col min="9470" max="9470" width="30.42578125" customWidth="1"/>
    <col min="9471" max="9479" width="6.7109375" customWidth="1"/>
    <col min="9480" max="9480" width="10" customWidth="1"/>
    <col min="9484" max="9492" width="6.7109375" customWidth="1"/>
    <col min="9497" max="9497" width="8.28515625" customWidth="1"/>
    <col min="9501" max="9509" width="5.7109375" customWidth="1"/>
    <col min="9723" max="9723" width="6.42578125" customWidth="1"/>
    <col min="9724" max="9724" width="26.5703125" customWidth="1"/>
    <col min="9725" max="9725" width="4.42578125" bestFit="1" customWidth="1"/>
    <col min="9726" max="9726" width="30.42578125" customWidth="1"/>
    <col min="9727" max="9735" width="6.7109375" customWidth="1"/>
    <col min="9736" max="9736" width="10" customWidth="1"/>
    <col min="9740" max="9748" width="6.7109375" customWidth="1"/>
    <col min="9753" max="9753" width="8.28515625" customWidth="1"/>
    <col min="9757" max="9765" width="5.7109375" customWidth="1"/>
    <col min="9979" max="9979" width="6.42578125" customWidth="1"/>
    <col min="9980" max="9980" width="26.5703125" customWidth="1"/>
    <col min="9981" max="9981" width="4.42578125" bestFit="1" customWidth="1"/>
    <col min="9982" max="9982" width="30.42578125" customWidth="1"/>
    <col min="9983" max="9991" width="6.7109375" customWidth="1"/>
    <col min="9992" max="9992" width="10" customWidth="1"/>
    <col min="9996" max="10004" width="6.7109375" customWidth="1"/>
    <col min="10009" max="10009" width="8.28515625" customWidth="1"/>
    <col min="10013" max="10021" width="5.7109375" customWidth="1"/>
    <col min="10235" max="10235" width="6.42578125" customWidth="1"/>
    <col min="10236" max="10236" width="26.5703125" customWidth="1"/>
    <col min="10237" max="10237" width="4.42578125" bestFit="1" customWidth="1"/>
    <col min="10238" max="10238" width="30.42578125" customWidth="1"/>
    <col min="10239" max="10247" width="6.7109375" customWidth="1"/>
    <col min="10248" max="10248" width="10" customWidth="1"/>
    <col min="10252" max="10260" width="6.7109375" customWidth="1"/>
    <col min="10265" max="10265" width="8.28515625" customWidth="1"/>
    <col min="10269" max="10277" width="5.7109375" customWidth="1"/>
    <col min="10491" max="10491" width="6.42578125" customWidth="1"/>
    <col min="10492" max="10492" width="26.5703125" customWidth="1"/>
    <col min="10493" max="10493" width="4.42578125" bestFit="1" customWidth="1"/>
    <col min="10494" max="10494" width="30.42578125" customWidth="1"/>
    <col min="10495" max="10503" width="6.7109375" customWidth="1"/>
    <col min="10504" max="10504" width="10" customWidth="1"/>
    <col min="10508" max="10516" width="6.7109375" customWidth="1"/>
    <col min="10521" max="10521" width="8.28515625" customWidth="1"/>
    <col min="10525" max="10533" width="5.7109375" customWidth="1"/>
    <col min="10747" max="10747" width="6.42578125" customWidth="1"/>
    <col min="10748" max="10748" width="26.5703125" customWidth="1"/>
    <col min="10749" max="10749" width="4.42578125" bestFit="1" customWidth="1"/>
    <col min="10750" max="10750" width="30.42578125" customWidth="1"/>
    <col min="10751" max="10759" width="6.7109375" customWidth="1"/>
    <col min="10760" max="10760" width="10" customWidth="1"/>
    <col min="10764" max="10772" width="6.7109375" customWidth="1"/>
    <col min="10777" max="10777" width="8.28515625" customWidth="1"/>
    <col min="10781" max="10789" width="5.7109375" customWidth="1"/>
    <col min="11003" max="11003" width="6.42578125" customWidth="1"/>
    <col min="11004" max="11004" width="26.5703125" customWidth="1"/>
    <col min="11005" max="11005" width="4.42578125" bestFit="1" customWidth="1"/>
    <col min="11006" max="11006" width="30.42578125" customWidth="1"/>
    <col min="11007" max="11015" width="6.7109375" customWidth="1"/>
    <col min="11016" max="11016" width="10" customWidth="1"/>
    <col min="11020" max="11028" width="6.7109375" customWidth="1"/>
    <col min="11033" max="11033" width="8.28515625" customWidth="1"/>
    <col min="11037" max="11045" width="5.7109375" customWidth="1"/>
    <col min="11259" max="11259" width="6.42578125" customWidth="1"/>
    <col min="11260" max="11260" width="26.5703125" customWidth="1"/>
    <col min="11261" max="11261" width="4.42578125" bestFit="1" customWidth="1"/>
    <col min="11262" max="11262" width="30.42578125" customWidth="1"/>
    <col min="11263" max="11271" width="6.7109375" customWidth="1"/>
    <col min="11272" max="11272" width="10" customWidth="1"/>
    <col min="11276" max="11284" width="6.7109375" customWidth="1"/>
    <col min="11289" max="11289" width="8.28515625" customWidth="1"/>
    <col min="11293" max="11301" width="5.7109375" customWidth="1"/>
    <col min="11515" max="11515" width="6.42578125" customWidth="1"/>
    <col min="11516" max="11516" width="26.5703125" customWidth="1"/>
    <col min="11517" max="11517" width="4.42578125" bestFit="1" customWidth="1"/>
    <col min="11518" max="11518" width="30.42578125" customWidth="1"/>
    <col min="11519" max="11527" width="6.7109375" customWidth="1"/>
    <col min="11528" max="11528" width="10" customWidth="1"/>
    <col min="11532" max="11540" width="6.7109375" customWidth="1"/>
    <col min="11545" max="11545" width="8.28515625" customWidth="1"/>
    <col min="11549" max="11557" width="5.7109375" customWidth="1"/>
    <col min="11771" max="11771" width="6.42578125" customWidth="1"/>
    <col min="11772" max="11772" width="26.5703125" customWidth="1"/>
    <col min="11773" max="11773" width="4.42578125" bestFit="1" customWidth="1"/>
    <col min="11774" max="11774" width="30.42578125" customWidth="1"/>
    <col min="11775" max="11783" width="6.7109375" customWidth="1"/>
    <col min="11784" max="11784" width="10" customWidth="1"/>
    <col min="11788" max="11796" width="6.7109375" customWidth="1"/>
    <col min="11801" max="11801" width="8.28515625" customWidth="1"/>
    <col min="11805" max="11813" width="5.7109375" customWidth="1"/>
    <col min="12027" max="12027" width="6.42578125" customWidth="1"/>
    <col min="12028" max="12028" width="26.5703125" customWidth="1"/>
    <col min="12029" max="12029" width="4.42578125" bestFit="1" customWidth="1"/>
    <col min="12030" max="12030" width="30.42578125" customWidth="1"/>
    <col min="12031" max="12039" width="6.7109375" customWidth="1"/>
    <col min="12040" max="12040" width="10" customWidth="1"/>
    <col min="12044" max="12052" width="6.7109375" customWidth="1"/>
    <col min="12057" max="12057" width="8.28515625" customWidth="1"/>
    <col min="12061" max="12069" width="5.7109375" customWidth="1"/>
    <col min="12283" max="12283" width="6.42578125" customWidth="1"/>
    <col min="12284" max="12284" width="26.5703125" customWidth="1"/>
    <col min="12285" max="12285" width="4.42578125" bestFit="1" customWidth="1"/>
    <col min="12286" max="12286" width="30.42578125" customWidth="1"/>
    <col min="12287" max="12295" width="6.7109375" customWidth="1"/>
    <col min="12296" max="12296" width="10" customWidth="1"/>
    <col min="12300" max="12308" width="6.7109375" customWidth="1"/>
    <col min="12313" max="12313" width="8.28515625" customWidth="1"/>
    <col min="12317" max="12325" width="5.7109375" customWidth="1"/>
    <col min="12539" max="12539" width="6.42578125" customWidth="1"/>
    <col min="12540" max="12540" width="26.5703125" customWidth="1"/>
    <col min="12541" max="12541" width="4.42578125" bestFit="1" customWidth="1"/>
    <col min="12542" max="12542" width="30.42578125" customWidth="1"/>
    <col min="12543" max="12551" width="6.7109375" customWidth="1"/>
    <col min="12552" max="12552" width="10" customWidth="1"/>
    <col min="12556" max="12564" width="6.7109375" customWidth="1"/>
    <col min="12569" max="12569" width="8.28515625" customWidth="1"/>
    <col min="12573" max="12581" width="5.7109375" customWidth="1"/>
    <col min="12795" max="12795" width="6.42578125" customWidth="1"/>
    <col min="12796" max="12796" width="26.5703125" customWidth="1"/>
    <col min="12797" max="12797" width="4.42578125" bestFit="1" customWidth="1"/>
    <col min="12798" max="12798" width="30.42578125" customWidth="1"/>
    <col min="12799" max="12807" width="6.7109375" customWidth="1"/>
    <col min="12808" max="12808" width="10" customWidth="1"/>
    <col min="12812" max="12820" width="6.7109375" customWidth="1"/>
    <col min="12825" max="12825" width="8.28515625" customWidth="1"/>
    <col min="12829" max="12837" width="5.7109375" customWidth="1"/>
    <col min="13051" max="13051" width="6.42578125" customWidth="1"/>
    <col min="13052" max="13052" width="26.5703125" customWidth="1"/>
    <col min="13053" max="13053" width="4.42578125" bestFit="1" customWidth="1"/>
    <col min="13054" max="13054" width="30.42578125" customWidth="1"/>
    <col min="13055" max="13063" width="6.7109375" customWidth="1"/>
    <col min="13064" max="13064" width="10" customWidth="1"/>
    <col min="13068" max="13076" width="6.7109375" customWidth="1"/>
    <col min="13081" max="13081" width="8.28515625" customWidth="1"/>
    <col min="13085" max="13093" width="5.7109375" customWidth="1"/>
    <col min="13307" max="13307" width="6.42578125" customWidth="1"/>
    <col min="13308" max="13308" width="26.5703125" customWidth="1"/>
    <col min="13309" max="13309" width="4.42578125" bestFit="1" customWidth="1"/>
    <col min="13310" max="13310" width="30.42578125" customWidth="1"/>
    <col min="13311" max="13319" width="6.7109375" customWidth="1"/>
    <col min="13320" max="13320" width="10" customWidth="1"/>
    <col min="13324" max="13332" width="6.7109375" customWidth="1"/>
    <col min="13337" max="13337" width="8.28515625" customWidth="1"/>
    <col min="13341" max="13349" width="5.7109375" customWidth="1"/>
    <col min="13563" max="13563" width="6.42578125" customWidth="1"/>
    <col min="13564" max="13564" width="26.5703125" customWidth="1"/>
    <col min="13565" max="13565" width="4.42578125" bestFit="1" customWidth="1"/>
    <col min="13566" max="13566" width="30.42578125" customWidth="1"/>
    <col min="13567" max="13575" width="6.7109375" customWidth="1"/>
    <col min="13576" max="13576" width="10" customWidth="1"/>
    <col min="13580" max="13588" width="6.7109375" customWidth="1"/>
    <col min="13593" max="13593" width="8.28515625" customWidth="1"/>
    <col min="13597" max="13605" width="5.7109375" customWidth="1"/>
    <col min="13819" max="13819" width="6.42578125" customWidth="1"/>
    <col min="13820" max="13820" width="26.5703125" customWidth="1"/>
    <col min="13821" max="13821" width="4.42578125" bestFit="1" customWidth="1"/>
    <col min="13822" max="13822" width="30.42578125" customWidth="1"/>
    <col min="13823" max="13831" width="6.7109375" customWidth="1"/>
    <col min="13832" max="13832" width="10" customWidth="1"/>
    <col min="13836" max="13844" width="6.7109375" customWidth="1"/>
    <col min="13849" max="13849" width="8.28515625" customWidth="1"/>
    <col min="13853" max="13861" width="5.7109375" customWidth="1"/>
    <col min="14075" max="14075" width="6.42578125" customWidth="1"/>
    <col min="14076" max="14076" width="26.5703125" customWidth="1"/>
    <col min="14077" max="14077" width="4.42578125" bestFit="1" customWidth="1"/>
    <col min="14078" max="14078" width="30.42578125" customWidth="1"/>
    <col min="14079" max="14087" width="6.7109375" customWidth="1"/>
    <col min="14088" max="14088" width="10" customWidth="1"/>
    <col min="14092" max="14100" width="6.7109375" customWidth="1"/>
    <col min="14105" max="14105" width="8.28515625" customWidth="1"/>
    <col min="14109" max="14117" width="5.7109375" customWidth="1"/>
    <col min="14331" max="14331" width="6.42578125" customWidth="1"/>
    <col min="14332" max="14332" width="26.5703125" customWidth="1"/>
    <col min="14333" max="14333" width="4.42578125" bestFit="1" customWidth="1"/>
    <col min="14334" max="14334" width="30.42578125" customWidth="1"/>
    <col min="14335" max="14343" width="6.7109375" customWidth="1"/>
    <col min="14344" max="14344" width="10" customWidth="1"/>
    <col min="14348" max="14356" width="6.7109375" customWidth="1"/>
    <col min="14361" max="14361" width="8.28515625" customWidth="1"/>
    <col min="14365" max="14373" width="5.7109375" customWidth="1"/>
    <col min="14587" max="14587" width="6.42578125" customWidth="1"/>
    <col min="14588" max="14588" width="26.5703125" customWidth="1"/>
    <col min="14589" max="14589" width="4.42578125" bestFit="1" customWidth="1"/>
    <col min="14590" max="14590" width="30.42578125" customWidth="1"/>
    <col min="14591" max="14599" width="6.7109375" customWidth="1"/>
    <col min="14600" max="14600" width="10" customWidth="1"/>
    <col min="14604" max="14612" width="6.7109375" customWidth="1"/>
    <col min="14617" max="14617" width="8.28515625" customWidth="1"/>
    <col min="14621" max="14629" width="5.7109375" customWidth="1"/>
    <col min="14843" max="14843" width="6.42578125" customWidth="1"/>
    <col min="14844" max="14844" width="26.5703125" customWidth="1"/>
    <col min="14845" max="14845" width="4.42578125" bestFit="1" customWidth="1"/>
    <col min="14846" max="14846" width="30.42578125" customWidth="1"/>
    <col min="14847" max="14855" width="6.7109375" customWidth="1"/>
    <col min="14856" max="14856" width="10" customWidth="1"/>
    <col min="14860" max="14868" width="6.7109375" customWidth="1"/>
    <col min="14873" max="14873" width="8.28515625" customWidth="1"/>
    <col min="14877" max="14885" width="5.7109375" customWidth="1"/>
    <col min="15099" max="15099" width="6.42578125" customWidth="1"/>
    <col min="15100" max="15100" width="26.5703125" customWidth="1"/>
    <col min="15101" max="15101" width="4.42578125" bestFit="1" customWidth="1"/>
    <col min="15102" max="15102" width="30.42578125" customWidth="1"/>
    <col min="15103" max="15111" width="6.7109375" customWidth="1"/>
    <col min="15112" max="15112" width="10" customWidth="1"/>
    <col min="15116" max="15124" width="6.7109375" customWidth="1"/>
    <col min="15129" max="15129" width="8.28515625" customWidth="1"/>
    <col min="15133" max="15141" width="5.7109375" customWidth="1"/>
    <col min="15355" max="15355" width="6.42578125" customWidth="1"/>
    <col min="15356" max="15356" width="26.5703125" customWidth="1"/>
    <col min="15357" max="15357" width="4.42578125" bestFit="1" customWidth="1"/>
    <col min="15358" max="15358" width="30.42578125" customWidth="1"/>
    <col min="15359" max="15367" width="6.7109375" customWidth="1"/>
    <col min="15368" max="15368" width="10" customWidth="1"/>
    <col min="15372" max="15380" width="6.7109375" customWidth="1"/>
    <col min="15385" max="15385" width="8.28515625" customWidth="1"/>
    <col min="15389" max="15397" width="5.7109375" customWidth="1"/>
    <col min="15611" max="15611" width="6.42578125" customWidth="1"/>
    <col min="15612" max="15612" width="26.5703125" customWidth="1"/>
    <col min="15613" max="15613" width="4.42578125" bestFit="1" customWidth="1"/>
    <col min="15614" max="15614" width="30.42578125" customWidth="1"/>
    <col min="15615" max="15623" width="6.7109375" customWidth="1"/>
    <col min="15624" max="15624" width="10" customWidth="1"/>
    <col min="15628" max="15636" width="6.7109375" customWidth="1"/>
    <col min="15641" max="15641" width="8.28515625" customWidth="1"/>
    <col min="15645" max="15653" width="5.7109375" customWidth="1"/>
    <col min="15867" max="15867" width="6.42578125" customWidth="1"/>
    <col min="15868" max="15868" width="26.5703125" customWidth="1"/>
    <col min="15869" max="15869" width="4.42578125" bestFit="1" customWidth="1"/>
    <col min="15870" max="15870" width="30.42578125" customWidth="1"/>
    <col min="15871" max="15879" width="6.7109375" customWidth="1"/>
    <col min="15880" max="15880" width="10" customWidth="1"/>
    <col min="15884" max="15892" width="6.7109375" customWidth="1"/>
    <col min="15897" max="15897" width="8.28515625" customWidth="1"/>
    <col min="15901" max="15909" width="5.7109375" customWidth="1"/>
    <col min="16123" max="16123" width="6.42578125" customWidth="1"/>
    <col min="16124" max="16124" width="26.5703125" customWidth="1"/>
    <col min="16125" max="16125" width="4.42578125" bestFit="1" customWidth="1"/>
    <col min="16126" max="16126" width="30.42578125" customWidth="1"/>
    <col min="16127" max="16135" width="6.7109375" customWidth="1"/>
    <col min="16136" max="16136" width="10" customWidth="1"/>
    <col min="16140" max="16148" width="6.7109375" customWidth="1"/>
    <col min="16153" max="16153" width="8.28515625" customWidth="1"/>
    <col min="16157" max="16165" width="5.7109375" customWidth="1"/>
  </cols>
  <sheetData>
    <row r="1" spans="1:45" ht="20.25" x14ac:dyDescent="0.3">
      <c r="A1" s="526" t="s">
        <v>615</v>
      </c>
      <c r="B1" s="7"/>
      <c r="C1" s="7"/>
      <c r="D1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45" ht="21" thickBot="1" x14ac:dyDescent="0.35">
      <c r="A2" s="527" t="s">
        <v>631</v>
      </c>
      <c r="B2" s="7"/>
      <c r="C2" s="7"/>
      <c r="D2"/>
      <c r="E2" s="12"/>
      <c r="F2" s="8"/>
      <c r="G2" s="311" t="s">
        <v>610</v>
      </c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311" t="s">
        <v>630</v>
      </c>
      <c r="U2" s="43"/>
      <c r="V2" s="43"/>
      <c r="W2" s="43"/>
      <c r="X2" s="43"/>
      <c r="Y2" s="43"/>
      <c r="Z2" s="43"/>
      <c r="AA2" s="43"/>
      <c r="AB2" s="43"/>
      <c r="AC2" s="43"/>
    </row>
    <row r="3" spans="1:45" ht="13.5" thickBot="1" x14ac:dyDescent="0.25">
      <c r="A3" s="8"/>
      <c r="B3" s="7"/>
      <c r="C3" s="7"/>
      <c r="D3"/>
      <c r="E3" s="12"/>
      <c r="F3" s="8"/>
      <c r="G3" s="788" t="s">
        <v>633</v>
      </c>
      <c r="H3" s="789"/>
      <c r="I3" s="789"/>
      <c r="J3" s="789"/>
      <c r="K3" s="789"/>
      <c r="L3" s="789"/>
      <c r="M3" s="789"/>
      <c r="N3" s="789"/>
      <c r="O3" s="789"/>
      <c r="P3" s="789"/>
      <c r="Q3" s="789"/>
      <c r="R3" s="789"/>
      <c r="S3" s="790"/>
      <c r="T3" s="791" t="s">
        <v>631</v>
      </c>
      <c r="U3" s="792"/>
      <c r="V3" s="792"/>
      <c r="W3" s="792"/>
      <c r="X3" s="792"/>
      <c r="Y3" s="792"/>
      <c r="Z3" s="792"/>
      <c r="AA3" s="792"/>
      <c r="AB3" s="792"/>
      <c r="AC3" s="793"/>
      <c r="AD3" s="793"/>
      <c r="AE3" s="793"/>
      <c r="AF3" s="794"/>
      <c r="AG3" s="795" t="s">
        <v>619</v>
      </c>
      <c r="AH3" s="796"/>
      <c r="AI3" s="796"/>
      <c r="AJ3" s="797"/>
      <c r="AK3" s="798" t="s">
        <v>620</v>
      </c>
      <c r="AL3" s="798"/>
      <c r="AM3" s="798"/>
      <c r="AN3" s="798"/>
      <c r="AO3" s="798"/>
      <c r="AP3" s="798"/>
      <c r="AQ3" s="798"/>
      <c r="AR3" s="798"/>
      <c r="AS3" s="799"/>
    </row>
    <row r="4" spans="1:45" ht="16.5" customHeight="1" thickBot="1" x14ac:dyDescent="0.3">
      <c r="A4" s="23" t="s">
        <v>240</v>
      </c>
      <c r="B4" s="7"/>
      <c r="C4" s="7"/>
      <c r="D4"/>
      <c r="E4" s="2"/>
      <c r="F4" s="8"/>
      <c r="G4" s="800" t="s">
        <v>371</v>
      </c>
      <c r="H4" s="801"/>
      <c r="I4" s="802"/>
      <c r="J4" s="803" t="s">
        <v>372</v>
      </c>
      <c r="K4" s="804"/>
      <c r="L4" s="805"/>
      <c r="M4" s="806" t="s">
        <v>373</v>
      </c>
      <c r="N4" s="804"/>
      <c r="O4" s="807"/>
      <c r="P4" s="808" t="s">
        <v>621</v>
      </c>
      <c r="Q4" s="810" t="s">
        <v>622</v>
      </c>
      <c r="R4" s="812" t="s">
        <v>623</v>
      </c>
      <c r="S4" s="777" t="s">
        <v>624</v>
      </c>
      <c r="T4" s="800" t="s">
        <v>371</v>
      </c>
      <c r="U4" s="801"/>
      <c r="V4" s="801"/>
      <c r="W4" s="806" t="s">
        <v>372</v>
      </c>
      <c r="X4" s="804"/>
      <c r="Y4" s="807"/>
      <c r="Z4" s="806" t="s">
        <v>373</v>
      </c>
      <c r="AA4" s="804"/>
      <c r="AB4" s="807"/>
      <c r="AC4" s="814" t="s">
        <v>625</v>
      </c>
      <c r="AD4" s="786" t="s">
        <v>622</v>
      </c>
      <c r="AE4" s="775" t="s">
        <v>623</v>
      </c>
      <c r="AF4" s="777" t="s">
        <v>624</v>
      </c>
      <c r="AG4" s="779" t="s">
        <v>632</v>
      </c>
      <c r="AH4" s="781" t="s">
        <v>626</v>
      </c>
      <c r="AI4" s="783" t="s">
        <v>627</v>
      </c>
      <c r="AJ4" s="784" t="s">
        <v>628</v>
      </c>
      <c r="AK4" s="770" t="s">
        <v>293</v>
      </c>
      <c r="AL4" s="771"/>
      <c r="AM4" s="772"/>
      <c r="AN4" s="773" t="s">
        <v>441</v>
      </c>
      <c r="AO4" s="771"/>
      <c r="AP4" s="774"/>
      <c r="AQ4" s="770" t="s">
        <v>295</v>
      </c>
      <c r="AR4" s="771"/>
      <c r="AS4" s="772"/>
    </row>
    <row r="5" spans="1:45" ht="40.5" customHeight="1" thickBot="1" x14ac:dyDescent="0.25">
      <c r="A5" s="591" t="s">
        <v>629</v>
      </c>
      <c r="B5" s="36" t="s">
        <v>579</v>
      </c>
      <c r="C5" s="36" t="s">
        <v>313</v>
      </c>
      <c r="D5" s="679" t="s">
        <v>594</v>
      </c>
      <c r="E5" s="36" t="s">
        <v>0</v>
      </c>
      <c r="F5" s="224" t="s">
        <v>1</v>
      </c>
      <c r="G5" s="680" t="s">
        <v>228</v>
      </c>
      <c r="H5" s="681" t="s">
        <v>229</v>
      </c>
      <c r="I5" s="682" t="s">
        <v>230</v>
      </c>
      <c r="J5" s="680" t="s">
        <v>228</v>
      </c>
      <c r="K5" s="681" t="s">
        <v>229</v>
      </c>
      <c r="L5" s="683" t="s">
        <v>230</v>
      </c>
      <c r="M5" s="684" t="s">
        <v>228</v>
      </c>
      <c r="N5" s="681" t="s">
        <v>229</v>
      </c>
      <c r="O5" s="682" t="s">
        <v>230</v>
      </c>
      <c r="P5" s="809"/>
      <c r="Q5" s="811"/>
      <c r="R5" s="813"/>
      <c r="S5" s="778"/>
      <c r="T5" s="685" t="s">
        <v>228</v>
      </c>
      <c r="U5" s="686" t="s">
        <v>229</v>
      </c>
      <c r="V5" s="687" t="s">
        <v>230</v>
      </c>
      <c r="W5" s="685" t="s">
        <v>228</v>
      </c>
      <c r="X5" s="686" t="s">
        <v>229</v>
      </c>
      <c r="Y5" s="688" t="s">
        <v>230</v>
      </c>
      <c r="Z5" s="689" t="s">
        <v>228</v>
      </c>
      <c r="AA5" s="686" t="s">
        <v>229</v>
      </c>
      <c r="AB5" s="688" t="s">
        <v>230</v>
      </c>
      <c r="AC5" s="815"/>
      <c r="AD5" s="787"/>
      <c r="AE5" s="776"/>
      <c r="AF5" s="778"/>
      <c r="AG5" s="780"/>
      <c r="AH5" s="782"/>
      <c r="AI5" s="782"/>
      <c r="AJ5" s="785"/>
      <c r="AK5" s="690" t="s">
        <v>228</v>
      </c>
      <c r="AL5" s="691" t="s">
        <v>229</v>
      </c>
      <c r="AM5" s="692" t="s">
        <v>230</v>
      </c>
      <c r="AN5" s="693" t="s">
        <v>228</v>
      </c>
      <c r="AO5" s="691" t="s">
        <v>229</v>
      </c>
      <c r="AP5" s="694" t="s">
        <v>230</v>
      </c>
      <c r="AQ5" s="690" t="s">
        <v>228</v>
      </c>
      <c r="AR5" s="691" t="s">
        <v>229</v>
      </c>
      <c r="AS5" s="692" t="s">
        <v>230</v>
      </c>
    </row>
    <row r="6" spans="1:45" ht="12.75" customHeight="1" x14ac:dyDescent="0.2">
      <c r="A6" s="581">
        <f>TA_stat!A6</f>
        <v>1</v>
      </c>
      <c r="B6" s="695">
        <f>TA_stat!B6</f>
        <v>600078078</v>
      </c>
      <c r="C6" s="695">
        <f>TA_stat!C6</f>
        <v>3440</v>
      </c>
      <c r="D6" s="695" t="str">
        <f>TA_stat!D6</f>
        <v>MŠ Tanvald, U Školky 579</v>
      </c>
      <c r="E6" s="695">
        <f>TA_stat!E6</f>
        <v>3141</v>
      </c>
      <c r="F6" s="582" t="str">
        <f>TA_stat!F6</f>
        <v>MŠ Tanvald, U Školky 579</v>
      </c>
      <c r="G6" s="581">
        <v>73</v>
      </c>
      <c r="H6" s="695">
        <v>0</v>
      </c>
      <c r="I6" s="696">
        <v>0</v>
      </c>
      <c r="J6" s="581">
        <v>25</v>
      </c>
      <c r="K6" s="695">
        <v>0</v>
      </c>
      <c r="L6" s="582">
        <v>0</v>
      </c>
      <c r="M6" s="581">
        <v>0</v>
      </c>
      <c r="N6" s="695">
        <v>0</v>
      </c>
      <c r="O6" s="582">
        <v>0</v>
      </c>
      <c r="P6" s="697">
        <v>834932</v>
      </c>
      <c r="Q6" s="698">
        <f>ROUND(P6/12*4,0)</f>
        <v>278311</v>
      </c>
      <c r="R6" s="699">
        <v>2.63</v>
      </c>
      <c r="S6" s="700">
        <f>ROUND(R6/12*4,2)</f>
        <v>0.88</v>
      </c>
      <c r="T6" s="583">
        <f>TA_stat!H6</f>
        <v>71</v>
      </c>
      <c r="U6" s="695">
        <f>TA_stat!I6</f>
        <v>0</v>
      </c>
      <c r="V6" s="696">
        <f>TA_stat!J6</f>
        <v>0</v>
      </c>
      <c r="W6" s="581">
        <f>TA_stat!K6</f>
        <v>25</v>
      </c>
      <c r="X6" s="695">
        <f>TA_stat!L6</f>
        <v>0</v>
      </c>
      <c r="Y6" s="582">
        <f>TA_stat!M6</f>
        <v>0</v>
      </c>
      <c r="Z6" s="583">
        <f>TA_stat!N6</f>
        <v>0</v>
      </c>
      <c r="AA6" s="695">
        <f>TA_stat!O6</f>
        <v>0</v>
      </c>
      <c r="AB6" s="696">
        <f>TA_stat!P6</f>
        <v>0</v>
      </c>
      <c r="AC6" s="697">
        <f>TA_ZUKA!H6</f>
        <v>822831</v>
      </c>
      <c r="AD6" s="698">
        <f>ROUND(AC6/12*4,0)</f>
        <v>274277</v>
      </c>
      <c r="AE6" s="701">
        <f>TA_ZUKA!L6</f>
        <v>2.59</v>
      </c>
      <c r="AF6" s="700">
        <f>ROUND(AE6/12*4,2)</f>
        <v>0.86</v>
      </c>
      <c r="AG6" s="702">
        <f t="shared" ref="AG6:AG23" si="0">AD6-Q6</f>
        <v>-4034</v>
      </c>
      <c r="AH6" s="699">
        <f t="shared" ref="AH6:AH23" si="1">AF6-S6</f>
        <v>-2.0000000000000018E-2</v>
      </c>
      <c r="AI6" s="699">
        <v>0</v>
      </c>
      <c r="AJ6" s="703">
        <f>AH6</f>
        <v>-2.0000000000000018E-2</v>
      </c>
      <c r="AK6" s="704">
        <f t="shared" ref="AK6:AS21" si="2">T6-G6</f>
        <v>-2</v>
      </c>
      <c r="AL6" s="705">
        <f t="shared" si="2"/>
        <v>0</v>
      </c>
      <c r="AM6" s="726">
        <f t="shared" si="2"/>
        <v>0</v>
      </c>
      <c r="AN6" s="704">
        <f t="shared" si="2"/>
        <v>0</v>
      </c>
      <c r="AO6" s="705">
        <f t="shared" si="2"/>
        <v>0</v>
      </c>
      <c r="AP6" s="706">
        <f t="shared" si="2"/>
        <v>0</v>
      </c>
      <c r="AQ6" s="707">
        <f t="shared" si="2"/>
        <v>0</v>
      </c>
      <c r="AR6" s="705">
        <f t="shared" si="2"/>
        <v>0</v>
      </c>
      <c r="AS6" s="706">
        <f t="shared" si="2"/>
        <v>0</v>
      </c>
    </row>
    <row r="7" spans="1:45" ht="12.75" customHeight="1" x14ac:dyDescent="0.2">
      <c r="A7" s="58">
        <f>TA_stat!A7</f>
        <v>1</v>
      </c>
      <c r="B7" s="20">
        <f>TA_stat!B7</f>
        <v>600078078</v>
      </c>
      <c r="C7" s="20">
        <f>TA_stat!C7</f>
        <v>3440</v>
      </c>
      <c r="D7" s="20" t="str">
        <f>TA_stat!D7</f>
        <v>MŠ Tanvald, U Školky 579</v>
      </c>
      <c r="E7" s="20">
        <f>TA_stat!E7</f>
        <v>3141</v>
      </c>
      <c r="F7" s="144" t="str">
        <f>TA_stat!F7</f>
        <v>MŠ Tanvald, Radniční 540</v>
      </c>
      <c r="G7" s="5">
        <v>47</v>
      </c>
      <c r="H7" s="11">
        <v>0</v>
      </c>
      <c r="I7" s="259">
        <v>0</v>
      </c>
      <c r="J7" s="13">
        <v>0</v>
      </c>
      <c r="K7" s="11">
        <v>0</v>
      </c>
      <c r="L7" s="60">
        <v>0</v>
      </c>
      <c r="M7" s="13">
        <v>0</v>
      </c>
      <c r="N7" s="11">
        <v>0</v>
      </c>
      <c r="O7" s="60">
        <v>0</v>
      </c>
      <c r="P7" s="105">
        <v>483376</v>
      </c>
      <c r="Q7" s="29">
        <f t="shared" ref="Q7:Q23" si="3">ROUND(P7/12*4,0)</f>
        <v>161125</v>
      </c>
      <c r="R7" s="74">
        <v>1.52</v>
      </c>
      <c r="S7" s="47">
        <f t="shared" ref="S7:S23" si="4">ROUND(R7/12*4,2)</f>
        <v>0.51</v>
      </c>
      <c r="T7" s="5">
        <f>TA_stat!H7</f>
        <v>42</v>
      </c>
      <c r="U7" s="11">
        <f>TA_stat!I7</f>
        <v>0</v>
      </c>
      <c r="V7" s="259">
        <f>TA_stat!J7</f>
        <v>0</v>
      </c>
      <c r="W7" s="13">
        <f>TA_stat!K7</f>
        <v>0</v>
      </c>
      <c r="X7" s="11">
        <f>TA_stat!L7</f>
        <v>0</v>
      </c>
      <c r="Y7" s="60">
        <f>TA_stat!M7</f>
        <v>0</v>
      </c>
      <c r="Z7" s="5">
        <f>TA_stat!N7</f>
        <v>0</v>
      </c>
      <c r="AA7" s="11">
        <f>TA_stat!O7</f>
        <v>0</v>
      </c>
      <c r="AB7" s="259">
        <f>TA_stat!P7</f>
        <v>0</v>
      </c>
      <c r="AC7" s="105">
        <f>TA_ZUKA!H7</f>
        <v>447185</v>
      </c>
      <c r="AD7" s="29">
        <f t="shared" ref="AD7:AD23" si="5">ROUND(AC7/12*4,0)</f>
        <v>149062</v>
      </c>
      <c r="AE7" s="708">
        <f>TA_ZUKA!L7</f>
        <v>1.41</v>
      </c>
      <c r="AF7" s="47">
        <f t="shared" ref="AF7:AF23" si="6">ROUND(AE7/12*4,2)</f>
        <v>0.47</v>
      </c>
      <c r="AG7" s="378">
        <f t="shared" si="0"/>
        <v>-12063</v>
      </c>
      <c r="AH7" s="74">
        <f t="shared" si="1"/>
        <v>-4.0000000000000036E-2</v>
      </c>
      <c r="AI7" s="74">
        <v>0</v>
      </c>
      <c r="AJ7" s="419">
        <f t="shared" ref="AJ7:AJ23" si="7">AH7</f>
        <v>-4.0000000000000036E-2</v>
      </c>
      <c r="AK7" s="207">
        <f t="shared" si="2"/>
        <v>-5</v>
      </c>
      <c r="AL7" s="300">
        <f t="shared" si="2"/>
        <v>0</v>
      </c>
      <c r="AM7" s="727">
        <f t="shared" si="2"/>
        <v>0</v>
      </c>
      <c r="AN7" s="207">
        <f t="shared" si="2"/>
        <v>0</v>
      </c>
      <c r="AO7" s="300">
        <f t="shared" si="2"/>
        <v>0</v>
      </c>
      <c r="AP7" s="170">
        <f t="shared" si="2"/>
        <v>0</v>
      </c>
      <c r="AQ7" s="409">
        <f t="shared" si="2"/>
        <v>0</v>
      </c>
      <c r="AR7" s="300">
        <f t="shared" si="2"/>
        <v>0</v>
      </c>
      <c r="AS7" s="170">
        <f t="shared" si="2"/>
        <v>0</v>
      </c>
    </row>
    <row r="8" spans="1:45" ht="12.75" customHeight="1" x14ac:dyDescent="0.2">
      <c r="A8" s="13">
        <f>TA_stat!A8</f>
        <v>1</v>
      </c>
      <c r="B8" s="11">
        <f>TA_stat!B8</f>
        <v>600078078</v>
      </c>
      <c r="C8" s="11">
        <f>TA_stat!C8</f>
        <v>3440</v>
      </c>
      <c r="D8" s="11" t="str">
        <f>TA_stat!D8</f>
        <v>MŠ Tanvald, U Školky 579</v>
      </c>
      <c r="E8" s="11">
        <f>TA_stat!E8</f>
        <v>3141</v>
      </c>
      <c r="F8" s="60" t="str">
        <f>TA_stat!F8</f>
        <v>MŠ Tanvald, Woklerova 378 - výdejna</v>
      </c>
      <c r="G8" s="5">
        <v>0</v>
      </c>
      <c r="H8" s="11">
        <v>0</v>
      </c>
      <c r="I8" s="259">
        <v>0</v>
      </c>
      <c r="J8" s="13">
        <v>0</v>
      </c>
      <c r="K8" s="11">
        <v>0</v>
      </c>
      <c r="L8" s="60">
        <v>0</v>
      </c>
      <c r="M8" s="13">
        <v>25</v>
      </c>
      <c r="N8" s="11">
        <v>0</v>
      </c>
      <c r="O8" s="60">
        <v>0</v>
      </c>
      <c r="P8" s="105">
        <v>122581</v>
      </c>
      <c r="Q8" s="29">
        <f t="shared" si="3"/>
        <v>40860</v>
      </c>
      <c r="R8" s="74">
        <v>0.39</v>
      </c>
      <c r="S8" s="47">
        <f t="shared" si="4"/>
        <v>0.13</v>
      </c>
      <c r="T8" s="5">
        <f>TA_stat!H8</f>
        <v>0</v>
      </c>
      <c r="U8" s="11">
        <f>TA_stat!I8</f>
        <v>0</v>
      </c>
      <c r="V8" s="259">
        <f>TA_stat!J8</f>
        <v>0</v>
      </c>
      <c r="W8" s="13">
        <f>TA_stat!K8</f>
        <v>0</v>
      </c>
      <c r="X8" s="11">
        <f>TA_stat!L8</f>
        <v>0</v>
      </c>
      <c r="Y8" s="60">
        <f>TA_stat!M8</f>
        <v>0</v>
      </c>
      <c r="Z8" s="5">
        <f>TA_stat!N8</f>
        <v>25</v>
      </c>
      <c r="AA8" s="11">
        <f>TA_stat!O8</f>
        <v>0</v>
      </c>
      <c r="AB8" s="259">
        <f>TA_stat!P8</f>
        <v>0</v>
      </c>
      <c r="AC8" s="105">
        <f>TA_ZUKA!H8</f>
        <v>122581</v>
      </c>
      <c r="AD8" s="29">
        <f t="shared" si="5"/>
        <v>40860</v>
      </c>
      <c r="AE8" s="708">
        <f>TA_ZUKA!L8</f>
        <v>0.39</v>
      </c>
      <c r="AF8" s="47">
        <f t="shared" si="6"/>
        <v>0.13</v>
      </c>
      <c r="AG8" s="378">
        <f t="shared" si="0"/>
        <v>0</v>
      </c>
      <c r="AH8" s="74">
        <f t="shared" si="1"/>
        <v>0</v>
      </c>
      <c r="AI8" s="74">
        <v>0</v>
      </c>
      <c r="AJ8" s="419">
        <f t="shared" si="7"/>
        <v>0</v>
      </c>
      <c r="AK8" s="207">
        <f t="shared" si="2"/>
        <v>0</v>
      </c>
      <c r="AL8" s="300">
        <f t="shared" si="2"/>
        <v>0</v>
      </c>
      <c r="AM8" s="727">
        <f t="shared" si="2"/>
        <v>0</v>
      </c>
      <c r="AN8" s="207">
        <f t="shared" si="2"/>
        <v>0</v>
      </c>
      <c r="AO8" s="300">
        <f t="shared" si="2"/>
        <v>0</v>
      </c>
      <c r="AP8" s="170">
        <f t="shared" si="2"/>
        <v>0</v>
      </c>
      <c r="AQ8" s="409">
        <f t="shared" si="2"/>
        <v>0</v>
      </c>
      <c r="AR8" s="300">
        <f t="shared" si="2"/>
        <v>0</v>
      </c>
      <c r="AS8" s="170">
        <f t="shared" si="2"/>
        <v>0</v>
      </c>
    </row>
    <row r="9" spans="1:45" ht="12.75" customHeight="1" x14ac:dyDescent="0.2">
      <c r="A9" s="13">
        <f>TA_stat!A9</f>
        <v>6</v>
      </c>
      <c r="B9" s="11">
        <f>TA_stat!B9</f>
        <v>650023404</v>
      </c>
      <c r="C9" s="11">
        <f>TA_stat!C9</f>
        <v>3401</v>
      </c>
      <c r="D9" s="11" t="str">
        <f>TA_stat!D9</f>
        <v>ZŠ a MŠ Albrechtice v Jiz. horách 226</v>
      </c>
      <c r="E9" s="11">
        <f>TA_stat!E9</f>
        <v>3141</v>
      </c>
      <c r="F9" s="60" t="str">
        <f>TA_stat!F9</f>
        <v>MŠ Albrechtice v Jiz. horách 261</v>
      </c>
      <c r="G9" s="5">
        <v>24</v>
      </c>
      <c r="H9" s="11">
        <v>36</v>
      </c>
      <c r="I9" s="259">
        <v>0</v>
      </c>
      <c r="J9" s="13">
        <v>0</v>
      </c>
      <c r="K9" s="11">
        <v>0</v>
      </c>
      <c r="L9" s="60">
        <v>0</v>
      </c>
      <c r="M9" s="13">
        <v>0</v>
      </c>
      <c r="N9" s="11">
        <v>0</v>
      </c>
      <c r="O9" s="60">
        <v>0</v>
      </c>
      <c r="P9" s="105">
        <v>602078</v>
      </c>
      <c r="Q9" s="29">
        <f t="shared" si="3"/>
        <v>200693</v>
      </c>
      <c r="R9" s="74">
        <v>1.9</v>
      </c>
      <c r="S9" s="47">
        <f t="shared" si="4"/>
        <v>0.63</v>
      </c>
      <c r="T9" s="5">
        <f>TA_stat!H9</f>
        <v>22</v>
      </c>
      <c r="U9" s="11">
        <f>TA_stat!I9</f>
        <v>36</v>
      </c>
      <c r="V9" s="259">
        <f>TA_stat!J9</f>
        <v>0</v>
      </c>
      <c r="W9" s="13">
        <f>TA_stat!K9</f>
        <v>0</v>
      </c>
      <c r="X9" s="11">
        <f>TA_stat!L9</f>
        <v>0</v>
      </c>
      <c r="Y9" s="60">
        <f>TA_stat!M9</f>
        <v>0</v>
      </c>
      <c r="Z9" s="5">
        <f>TA_stat!N9</f>
        <v>0</v>
      </c>
      <c r="AA9" s="11">
        <f>TA_stat!O9</f>
        <v>0</v>
      </c>
      <c r="AB9" s="259">
        <f>TA_stat!P9</f>
        <v>0</v>
      </c>
      <c r="AC9" s="105">
        <f>TA_ZUKA!H9</f>
        <v>582733</v>
      </c>
      <c r="AD9" s="29">
        <f t="shared" si="5"/>
        <v>194244</v>
      </c>
      <c r="AE9" s="708">
        <f>TA_ZUKA!L9</f>
        <v>1.84</v>
      </c>
      <c r="AF9" s="47">
        <f t="shared" si="6"/>
        <v>0.61</v>
      </c>
      <c r="AG9" s="378">
        <f t="shared" si="0"/>
        <v>-6449</v>
      </c>
      <c r="AH9" s="74">
        <f t="shared" si="1"/>
        <v>-2.0000000000000018E-2</v>
      </c>
      <c r="AI9" s="74">
        <v>0</v>
      </c>
      <c r="AJ9" s="419">
        <f t="shared" si="7"/>
        <v>-2.0000000000000018E-2</v>
      </c>
      <c r="AK9" s="207">
        <f t="shared" si="2"/>
        <v>-2</v>
      </c>
      <c r="AL9" s="300">
        <f t="shared" si="2"/>
        <v>0</v>
      </c>
      <c r="AM9" s="727">
        <f t="shared" si="2"/>
        <v>0</v>
      </c>
      <c r="AN9" s="207">
        <f t="shared" si="2"/>
        <v>0</v>
      </c>
      <c r="AO9" s="300">
        <f t="shared" si="2"/>
        <v>0</v>
      </c>
      <c r="AP9" s="170">
        <f t="shared" si="2"/>
        <v>0</v>
      </c>
      <c r="AQ9" s="409">
        <f t="shared" si="2"/>
        <v>0</v>
      </c>
      <c r="AR9" s="300">
        <f t="shared" si="2"/>
        <v>0</v>
      </c>
      <c r="AS9" s="170">
        <f t="shared" si="2"/>
        <v>0</v>
      </c>
    </row>
    <row r="10" spans="1:45" x14ac:dyDescent="0.2">
      <c r="A10" s="13">
        <f>TA_stat!A10</f>
        <v>7</v>
      </c>
      <c r="B10" s="11">
        <f>TA_stat!B10</f>
        <v>650023021</v>
      </c>
      <c r="C10" s="11">
        <f>TA_stat!C10</f>
        <v>3404</v>
      </c>
      <c r="D10" s="11" t="str">
        <f>TA_stat!D10</f>
        <v>ZŠ a MŠ Desná v Jiz. horách, Krkonošská 613</v>
      </c>
      <c r="E10" s="11">
        <f>TA_stat!E10</f>
        <v>3141</v>
      </c>
      <c r="F10" s="60" t="str">
        <f>TA_stat!F10</f>
        <v>MŠ Desná v Jiz. horách, Údolní I/212 - výdejna</v>
      </c>
      <c r="G10" s="5">
        <v>0</v>
      </c>
      <c r="H10" s="11">
        <v>0</v>
      </c>
      <c r="I10" s="259">
        <v>0</v>
      </c>
      <c r="J10" s="13">
        <v>0</v>
      </c>
      <c r="K10" s="11">
        <v>0</v>
      </c>
      <c r="L10" s="60">
        <v>0</v>
      </c>
      <c r="M10" s="13">
        <v>82</v>
      </c>
      <c r="N10" s="11">
        <v>0</v>
      </c>
      <c r="O10" s="60">
        <v>0</v>
      </c>
      <c r="P10" s="105">
        <v>281862</v>
      </c>
      <c r="Q10" s="29">
        <f t="shared" si="3"/>
        <v>93954</v>
      </c>
      <c r="R10" s="74">
        <v>0.89</v>
      </c>
      <c r="S10" s="47">
        <f t="shared" si="4"/>
        <v>0.3</v>
      </c>
      <c r="T10" s="5">
        <f>TA_stat!H10</f>
        <v>0</v>
      </c>
      <c r="U10" s="11">
        <f>TA_stat!I10</f>
        <v>0</v>
      </c>
      <c r="V10" s="259">
        <f>TA_stat!J10</f>
        <v>0</v>
      </c>
      <c r="W10" s="13">
        <f>TA_stat!K10</f>
        <v>0</v>
      </c>
      <c r="X10" s="11">
        <f>TA_stat!L10</f>
        <v>0</v>
      </c>
      <c r="Y10" s="60">
        <f>TA_stat!M10</f>
        <v>0</v>
      </c>
      <c r="Z10" s="5">
        <f>TA_stat!N10</f>
        <v>79</v>
      </c>
      <c r="AA10" s="11">
        <f>TA_stat!O10</f>
        <v>0</v>
      </c>
      <c r="AB10" s="259">
        <f>TA_stat!P10</f>
        <v>0</v>
      </c>
      <c r="AC10" s="105">
        <f>TA_ZUKA!H10</f>
        <v>274767</v>
      </c>
      <c r="AD10" s="29">
        <f t="shared" si="5"/>
        <v>91589</v>
      </c>
      <c r="AE10" s="708">
        <f>TA_ZUKA!L10</f>
        <v>0.87</v>
      </c>
      <c r="AF10" s="47">
        <f t="shared" si="6"/>
        <v>0.28999999999999998</v>
      </c>
      <c r="AG10" s="378">
        <f t="shared" si="0"/>
        <v>-2365</v>
      </c>
      <c r="AH10" s="74">
        <f t="shared" si="1"/>
        <v>-1.0000000000000009E-2</v>
      </c>
      <c r="AI10" s="74">
        <v>0</v>
      </c>
      <c r="AJ10" s="419">
        <f t="shared" si="7"/>
        <v>-1.0000000000000009E-2</v>
      </c>
      <c r="AK10" s="207">
        <f t="shared" si="2"/>
        <v>0</v>
      </c>
      <c r="AL10" s="300">
        <f t="shared" si="2"/>
        <v>0</v>
      </c>
      <c r="AM10" s="727">
        <f t="shared" si="2"/>
        <v>0</v>
      </c>
      <c r="AN10" s="207">
        <f t="shared" si="2"/>
        <v>0</v>
      </c>
      <c r="AO10" s="300">
        <f t="shared" si="2"/>
        <v>0</v>
      </c>
      <c r="AP10" s="170">
        <f t="shared" si="2"/>
        <v>0</v>
      </c>
      <c r="AQ10" s="409">
        <f t="shared" si="2"/>
        <v>-3</v>
      </c>
      <c r="AR10" s="300">
        <f t="shared" si="2"/>
        <v>0</v>
      </c>
      <c r="AS10" s="170">
        <f t="shared" si="2"/>
        <v>0</v>
      </c>
    </row>
    <row r="11" spans="1:45" x14ac:dyDescent="0.2">
      <c r="A11" s="13">
        <f>TA_stat!A11</f>
        <v>7</v>
      </c>
      <c r="B11" s="11">
        <f>TA_stat!B11</f>
        <v>650023021</v>
      </c>
      <c r="C11" s="11">
        <f>TA_stat!C11</f>
        <v>3404</v>
      </c>
      <c r="D11" s="11" t="str">
        <f>TA_stat!D11</f>
        <v>ZŠ a MŠ Desná v Jiz. horách, Krkonošská 613</v>
      </c>
      <c r="E11" s="11">
        <f>TA_stat!E11</f>
        <v>3141</v>
      </c>
      <c r="F11" s="60" t="str">
        <f>TA_stat!F11</f>
        <v>ZŠ a MŠ Desná v Jiz. horách, Krkonošská 613</v>
      </c>
      <c r="G11" s="5">
        <v>0</v>
      </c>
      <c r="H11" s="11">
        <v>238</v>
      </c>
      <c r="I11" s="259">
        <v>0</v>
      </c>
      <c r="J11" s="13">
        <v>82</v>
      </c>
      <c r="K11" s="11">
        <v>0</v>
      </c>
      <c r="L11" s="60">
        <v>0</v>
      </c>
      <c r="M11" s="13">
        <v>0</v>
      </c>
      <c r="N11" s="11">
        <v>0</v>
      </c>
      <c r="O11" s="60">
        <v>0</v>
      </c>
      <c r="P11" s="105">
        <v>1692896</v>
      </c>
      <c r="Q11" s="29">
        <f t="shared" si="3"/>
        <v>564299</v>
      </c>
      <c r="R11" s="74">
        <v>5.33</v>
      </c>
      <c r="S11" s="47">
        <f t="shared" si="4"/>
        <v>1.78</v>
      </c>
      <c r="T11" s="5">
        <f>TA_stat!H11</f>
        <v>0</v>
      </c>
      <c r="U11" s="11">
        <f>TA_stat!I11</f>
        <v>197</v>
      </c>
      <c r="V11" s="259">
        <f>TA_stat!J11</f>
        <v>0</v>
      </c>
      <c r="W11" s="13">
        <f>TA_stat!K11</f>
        <v>79</v>
      </c>
      <c r="X11" s="11">
        <f>TA_stat!L11</f>
        <v>0</v>
      </c>
      <c r="Y11" s="60">
        <f>TA_stat!M11</f>
        <v>0</v>
      </c>
      <c r="Z11" s="5">
        <f>TA_stat!N11</f>
        <v>0</v>
      </c>
      <c r="AA11" s="11">
        <f>TA_stat!O11</f>
        <v>0</v>
      </c>
      <c r="AB11" s="259">
        <f>TA_stat!P11</f>
        <v>0</v>
      </c>
      <c r="AC11" s="105">
        <f>TA_ZUKA!H11</f>
        <v>1505938</v>
      </c>
      <c r="AD11" s="29">
        <f t="shared" si="5"/>
        <v>501979</v>
      </c>
      <c r="AE11" s="708">
        <f>TA_ZUKA!L11</f>
        <v>4.74</v>
      </c>
      <c r="AF11" s="47">
        <f t="shared" si="6"/>
        <v>1.58</v>
      </c>
      <c r="AG11" s="378">
        <f t="shared" si="0"/>
        <v>-62320</v>
      </c>
      <c r="AH11" s="74">
        <f t="shared" si="1"/>
        <v>-0.19999999999999996</v>
      </c>
      <c r="AI11" s="74">
        <v>0</v>
      </c>
      <c r="AJ11" s="419">
        <f t="shared" si="7"/>
        <v>-0.19999999999999996</v>
      </c>
      <c r="AK11" s="207">
        <f t="shared" si="2"/>
        <v>0</v>
      </c>
      <c r="AL11" s="300">
        <f t="shared" si="2"/>
        <v>-41</v>
      </c>
      <c r="AM11" s="727">
        <f t="shared" si="2"/>
        <v>0</v>
      </c>
      <c r="AN11" s="207">
        <f t="shared" si="2"/>
        <v>-3</v>
      </c>
      <c r="AO11" s="300">
        <f t="shared" si="2"/>
        <v>0</v>
      </c>
      <c r="AP11" s="170">
        <f t="shared" si="2"/>
        <v>0</v>
      </c>
      <c r="AQ11" s="409">
        <f t="shared" si="2"/>
        <v>0</v>
      </c>
      <c r="AR11" s="300">
        <f t="shared" si="2"/>
        <v>0</v>
      </c>
      <c r="AS11" s="170">
        <f t="shared" si="2"/>
        <v>0</v>
      </c>
    </row>
    <row r="12" spans="1:45" x14ac:dyDescent="0.2">
      <c r="A12" s="13">
        <f>TA_stat!A12</f>
        <v>8</v>
      </c>
      <c r="B12" s="11">
        <f>TA_stat!B12</f>
        <v>600098451</v>
      </c>
      <c r="C12" s="11">
        <f>TA_stat!C12</f>
        <v>5409</v>
      </c>
      <c r="D12" s="11" t="str">
        <f>TA_stat!D12</f>
        <v>MŠ Harrachov 419</v>
      </c>
      <c r="E12" s="11">
        <f>TA_stat!E12</f>
        <v>3141</v>
      </c>
      <c r="F12" s="60" t="str">
        <f>TA_stat!F12</f>
        <v>MŠ Harrachov 419</v>
      </c>
      <c r="G12" s="5">
        <v>48</v>
      </c>
      <c r="H12" s="11">
        <v>0</v>
      </c>
      <c r="I12" s="259">
        <v>0</v>
      </c>
      <c r="J12" s="13">
        <v>0</v>
      </c>
      <c r="K12" s="11">
        <v>0</v>
      </c>
      <c r="L12" s="60">
        <v>0</v>
      </c>
      <c r="M12" s="13">
        <v>0</v>
      </c>
      <c r="N12" s="11">
        <v>0</v>
      </c>
      <c r="O12" s="60">
        <v>0</v>
      </c>
      <c r="P12" s="105">
        <v>490407</v>
      </c>
      <c r="Q12" s="29">
        <f t="shared" si="3"/>
        <v>163469</v>
      </c>
      <c r="R12" s="74">
        <v>1.54</v>
      </c>
      <c r="S12" s="47">
        <f t="shared" si="4"/>
        <v>0.51</v>
      </c>
      <c r="T12" s="5">
        <f>TA_stat!H12</f>
        <v>48</v>
      </c>
      <c r="U12" s="11">
        <f>TA_stat!I12</f>
        <v>0</v>
      </c>
      <c r="V12" s="259">
        <f>TA_stat!J12</f>
        <v>0</v>
      </c>
      <c r="W12" s="13">
        <f>TA_stat!K12</f>
        <v>0</v>
      </c>
      <c r="X12" s="11">
        <f>TA_stat!L12</f>
        <v>0</v>
      </c>
      <c r="Y12" s="60">
        <f>TA_stat!M12</f>
        <v>0</v>
      </c>
      <c r="Z12" s="5">
        <f>TA_stat!N12</f>
        <v>0</v>
      </c>
      <c r="AA12" s="11">
        <f>TA_stat!O12</f>
        <v>0</v>
      </c>
      <c r="AB12" s="259">
        <f>TA_stat!P12</f>
        <v>0</v>
      </c>
      <c r="AC12" s="105">
        <f>TA_ZUKA!H12</f>
        <v>490407</v>
      </c>
      <c r="AD12" s="29">
        <f t="shared" si="5"/>
        <v>163469</v>
      </c>
      <c r="AE12" s="708">
        <f>TA_ZUKA!L12</f>
        <v>1.54</v>
      </c>
      <c r="AF12" s="47">
        <f t="shared" si="6"/>
        <v>0.51</v>
      </c>
      <c r="AG12" s="378">
        <f t="shared" si="0"/>
        <v>0</v>
      </c>
      <c r="AH12" s="74">
        <f t="shared" si="1"/>
        <v>0</v>
      </c>
      <c r="AI12" s="74">
        <v>0</v>
      </c>
      <c r="AJ12" s="419">
        <f t="shared" si="7"/>
        <v>0</v>
      </c>
      <c r="AK12" s="207">
        <f t="shared" si="2"/>
        <v>0</v>
      </c>
      <c r="AL12" s="300">
        <f t="shared" si="2"/>
        <v>0</v>
      </c>
      <c r="AM12" s="727">
        <f t="shared" si="2"/>
        <v>0</v>
      </c>
      <c r="AN12" s="207">
        <f t="shared" si="2"/>
        <v>0</v>
      </c>
      <c r="AO12" s="300">
        <f t="shared" si="2"/>
        <v>0</v>
      </c>
      <c r="AP12" s="170">
        <f t="shared" si="2"/>
        <v>0</v>
      </c>
      <c r="AQ12" s="409">
        <f t="shared" si="2"/>
        <v>0</v>
      </c>
      <c r="AR12" s="300">
        <f t="shared" si="2"/>
        <v>0</v>
      </c>
      <c r="AS12" s="170">
        <f t="shared" si="2"/>
        <v>0</v>
      </c>
    </row>
    <row r="13" spans="1:45" x14ac:dyDescent="0.2">
      <c r="A13" s="13">
        <f>TA_stat!A13</f>
        <v>9</v>
      </c>
      <c r="B13" s="11">
        <f>TA_stat!B13</f>
        <v>600099164</v>
      </c>
      <c r="C13" s="11">
        <f>TA_stat!C13</f>
        <v>5408</v>
      </c>
      <c r="D13" s="11" t="str">
        <f>TA_stat!D13</f>
        <v xml:space="preserve">ZŠ Harrachov, Nový Svět 77 </v>
      </c>
      <c r="E13" s="11">
        <f>TA_stat!E13</f>
        <v>3141</v>
      </c>
      <c r="F13" s="60" t="str">
        <f>TA_stat!F13</f>
        <v xml:space="preserve">ZŠ Harrachov, Nový Svět 77 </v>
      </c>
      <c r="G13" s="5">
        <v>0</v>
      </c>
      <c r="H13" s="11">
        <v>112</v>
      </c>
      <c r="I13" s="259">
        <v>0</v>
      </c>
      <c r="J13" s="13">
        <v>0</v>
      </c>
      <c r="K13" s="11">
        <v>0</v>
      </c>
      <c r="L13" s="60">
        <v>0</v>
      </c>
      <c r="M13" s="13">
        <v>0</v>
      </c>
      <c r="N13" s="11">
        <v>0</v>
      </c>
      <c r="O13" s="60">
        <v>0</v>
      </c>
      <c r="P13" s="105">
        <v>704529</v>
      </c>
      <c r="Q13" s="29">
        <f t="shared" si="3"/>
        <v>234843</v>
      </c>
      <c r="R13" s="74">
        <v>2.2200000000000002</v>
      </c>
      <c r="S13" s="47">
        <f t="shared" si="4"/>
        <v>0.74</v>
      </c>
      <c r="T13" s="5">
        <f>TA_stat!H13</f>
        <v>0</v>
      </c>
      <c r="U13" s="11">
        <f>TA_stat!I13</f>
        <v>107</v>
      </c>
      <c r="V13" s="259">
        <f>TA_stat!J13</f>
        <v>0</v>
      </c>
      <c r="W13" s="13">
        <f>TA_stat!K13</f>
        <v>0</v>
      </c>
      <c r="X13" s="11">
        <f>TA_stat!L13</f>
        <v>0</v>
      </c>
      <c r="Y13" s="60">
        <f>TA_stat!M13</f>
        <v>0</v>
      </c>
      <c r="Z13" s="5">
        <f>TA_stat!N13</f>
        <v>0</v>
      </c>
      <c r="AA13" s="11">
        <f>TA_stat!O13</f>
        <v>0</v>
      </c>
      <c r="AB13" s="259">
        <f>TA_stat!P13</f>
        <v>0</v>
      </c>
      <c r="AC13" s="105">
        <f>TA_ZUKA!H13</f>
        <v>680262</v>
      </c>
      <c r="AD13" s="29">
        <f t="shared" si="5"/>
        <v>226754</v>
      </c>
      <c r="AE13" s="708">
        <f>TA_ZUKA!L13</f>
        <v>2.14</v>
      </c>
      <c r="AF13" s="47">
        <f t="shared" si="6"/>
        <v>0.71</v>
      </c>
      <c r="AG13" s="378">
        <f t="shared" si="0"/>
        <v>-8089</v>
      </c>
      <c r="AH13" s="74">
        <f t="shared" si="1"/>
        <v>-3.0000000000000027E-2</v>
      </c>
      <c r="AI13" s="74">
        <v>0</v>
      </c>
      <c r="AJ13" s="419">
        <f t="shared" si="7"/>
        <v>-3.0000000000000027E-2</v>
      </c>
      <c r="AK13" s="207">
        <f t="shared" si="2"/>
        <v>0</v>
      </c>
      <c r="AL13" s="300">
        <f t="shared" si="2"/>
        <v>-5</v>
      </c>
      <c r="AM13" s="727">
        <f t="shared" si="2"/>
        <v>0</v>
      </c>
      <c r="AN13" s="207">
        <f t="shared" si="2"/>
        <v>0</v>
      </c>
      <c r="AO13" s="300">
        <f t="shared" si="2"/>
        <v>0</v>
      </c>
      <c r="AP13" s="170">
        <f t="shared" si="2"/>
        <v>0</v>
      </c>
      <c r="AQ13" s="409">
        <f t="shared" si="2"/>
        <v>0</v>
      </c>
      <c r="AR13" s="300">
        <f t="shared" si="2"/>
        <v>0</v>
      </c>
      <c r="AS13" s="170">
        <f t="shared" si="2"/>
        <v>0</v>
      </c>
    </row>
    <row r="14" spans="1:45" x14ac:dyDescent="0.2">
      <c r="A14" s="13">
        <f>TA_stat!A14</f>
        <v>10</v>
      </c>
      <c r="B14" s="11">
        <f>TA_stat!B14</f>
        <v>650040384</v>
      </c>
      <c r="C14" s="11">
        <f>TA_stat!C14</f>
        <v>3424</v>
      </c>
      <c r="D14" s="11" t="str">
        <f>TA_stat!D14</f>
        <v>ZŠ a MŠ Kořenov 800</v>
      </c>
      <c r="E14" s="11">
        <f>TA_stat!E14</f>
        <v>3141</v>
      </c>
      <c r="F14" s="60" t="str">
        <f>TA_stat!F14</f>
        <v>ZŠ Kořenov 800 - výdejna</v>
      </c>
      <c r="G14" s="5">
        <v>0</v>
      </c>
      <c r="H14" s="11">
        <v>0</v>
      </c>
      <c r="I14" s="259">
        <v>0</v>
      </c>
      <c r="J14" s="13">
        <v>0</v>
      </c>
      <c r="K14" s="11">
        <v>0</v>
      </c>
      <c r="L14" s="60">
        <v>0</v>
      </c>
      <c r="M14" s="13">
        <v>0</v>
      </c>
      <c r="N14" s="11">
        <v>26</v>
      </c>
      <c r="O14" s="60">
        <v>0</v>
      </c>
      <c r="P14" s="105">
        <v>92282</v>
      </c>
      <c r="Q14" s="29">
        <f t="shared" si="3"/>
        <v>30761</v>
      </c>
      <c r="R14" s="74">
        <v>0.28999999999999998</v>
      </c>
      <c r="S14" s="47">
        <f t="shared" si="4"/>
        <v>0.1</v>
      </c>
      <c r="T14" s="5">
        <f>TA_stat!H14</f>
        <v>0</v>
      </c>
      <c r="U14" s="11">
        <f>TA_stat!I14</f>
        <v>0</v>
      </c>
      <c r="V14" s="259">
        <f>TA_stat!J14</f>
        <v>0</v>
      </c>
      <c r="W14" s="13">
        <f>TA_stat!K14</f>
        <v>0</v>
      </c>
      <c r="X14" s="11">
        <f>TA_stat!L14</f>
        <v>0</v>
      </c>
      <c r="Y14" s="60">
        <f>TA_stat!M14</f>
        <v>0</v>
      </c>
      <c r="Z14" s="5">
        <f>TA_stat!N14</f>
        <v>0</v>
      </c>
      <c r="AA14" s="11">
        <f>TA_stat!O14</f>
        <v>28</v>
      </c>
      <c r="AB14" s="259">
        <f>TA_stat!P14</f>
        <v>0</v>
      </c>
      <c r="AC14" s="105">
        <f>TA_ZUKA!H14</f>
        <v>99381</v>
      </c>
      <c r="AD14" s="29">
        <f t="shared" si="5"/>
        <v>33127</v>
      </c>
      <c r="AE14" s="708">
        <f>TA_ZUKA!L14</f>
        <v>0.31</v>
      </c>
      <c r="AF14" s="47">
        <f t="shared" si="6"/>
        <v>0.1</v>
      </c>
      <c r="AG14" s="378">
        <f t="shared" si="0"/>
        <v>2366</v>
      </c>
      <c r="AH14" s="74">
        <f t="shared" si="1"/>
        <v>0</v>
      </c>
      <c r="AI14" s="74">
        <v>0</v>
      </c>
      <c r="AJ14" s="419">
        <f t="shared" si="7"/>
        <v>0</v>
      </c>
      <c r="AK14" s="207">
        <f t="shared" si="2"/>
        <v>0</v>
      </c>
      <c r="AL14" s="300">
        <f t="shared" si="2"/>
        <v>0</v>
      </c>
      <c r="AM14" s="727">
        <f t="shared" si="2"/>
        <v>0</v>
      </c>
      <c r="AN14" s="207">
        <f t="shared" si="2"/>
        <v>0</v>
      </c>
      <c r="AO14" s="300">
        <f t="shared" si="2"/>
        <v>0</v>
      </c>
      <c r="AP14" s="170">
        <f t="shared" si="2"/>
        <v>0</v>
      </c>
      <c r="AQ14" s="409">
        <f t="shared" si="2"/>
        <v>0</v>
      </c>
      <c r="AR14" s="300">
        <f t="shared" si="2"/>
        <v>2</v>
      </c>
      <c r="AS14" s="170">
        <f t="shared" si="2"/>
        <v>0</v>
      </c>
    </row>
    <row r="15" spans="1:45" x14ac:dyDescent="0.2">
      <c r="A15" s="13">
        <f>TA_stat!A15</f>
        <v>10</v>
      </c>
      <c r="B15" s="11">
        <f>TA_stat!B15</f>
        <v>650040384</v>
      </c>
      <c r="C15" s="11">
        <f>TA_stat!C15</f>
        <v>3424</v>
      </c>
      <c r="D15" s="11" t="str">
        <f>TA_stat!D15</f>
        <v>ZŠ a MŠ Kořenov 800</v>
      </c>
      <c r="E15" s="11">
        <f>TA_stat!E15</f>
        <v>3141</v>
      </c>
      <c r="F15" s="60" t="str">
        <f>TA_stat!F15</f>
        <v xml:space="preserve">MŠ Kořenov, Horní Polubný 810 </v>
      </c>
      <c r="G15" s="5">
        <v>21</v>
      </c>
      <c r="H15" s="11">
        <v>0</v>
      </c>
      <c r="I15" s="259">
        <v>0</v>
      </c>
      <c r="J15" s="13">
        <v>0</v>
      </c>
      <c r="K15" s="11">
        <v>26</v>
      </c>
      <c r="L15" s="60">
        <v>0</v>
      </c>
      <c r="M15" s="13">
        <v>0</v>
      </c>
      <c r="N15" s="11">
        <v>0</v>
      </c>
      <c r="O15" s="60">
        <v>0</v>
      </c>
      <c r="P15" s="105">
        <v>406171</v>
      </c>
      <c r="Q15" s="29">
        <f t="shared" si="3"/>
        <v>135390</v>
      </c>
      <c r="R15" s="74">
        <v>1.28</v>
      </c>
      <c r="S15" s="47">
        <f t="shared" si="4"/>
        <v>0.43</v>
      </c>
      <c r="T15" s="5">
        <f>TA_stat!H15</f>
        <v>19</v>
      </c>
      <c r="U15" s="11">
        <f>TA_stat!I15</f>
        <v>0</v>
      </c>
      <c r="V15" s="259">
        <f>TA_stat!J15</f>
        <v>0</v>
      </c>
      <c r="W15" s="13">
        <f>TA_stat!K15</f>
        <v>0</v>
      </c>
      <c r="X15" s="11">
        <f>TA_stat!L15</f>
        <v>28</v>
      </c>
      <c r="Y15" s="60">
        <f>TA_stat!M15</f>
        <v>0</v>
      </c>
      <c r="Z15" s="5">
        <f>TA_stat!N15</f>
        <v>0</v>
      </c>
      <c r="AA15" s="11">
        <f>TA_stat!O15</f>
        <v>0</v>
      </c>
      <c r="AB15" s="259">
        <f>TA_stat!P15</f>
        <v>0</v>
      </c>
      <c r="AC15" s="105">
        <f>TA_ZUKA!H15</f>
        <v>396390</v>
      </c>
      <c r="AD15" s="29">
        <f t="shared" si="5"/>
        <v>132130</v>
      </c>
      <c r="AE15" s="708">
        <f>TA_ZUKA!L15</f>
        <v>1.25</v>
      </c>
      <c r="AF15" s="47">
        <f t="shared" si="6"/>
        <v>0.42</v>
      </c>
      <c r="AG15" s="378">
        <f t="shared" si="0"/>
        <v>-3260</v>
      </c>
      <c r="AH15" s="74">
        <f t="shared" si="1"/>
        <v>-1.0000000000000009E-2</v>
      </c>
      <c r="AI15" s="74">
        <v>0</v>
      </c>
      <c r="AJ15" s="419">
        <f t="shared" si="7"/>
        <v>-1.0000000000000009E-2</v>
      </c>
      <c r="AK15" s="207">
        <f t="shared" si="2"/>
        <v>-2</v>
      </c>
      <c r="AL15" s="300">
        <f t="shared" si="2"/>
        <v>0</v>
      </c>
      <c r="AM15" s="727">
        <f t="shared" si="2"/>
        <v>0</v>
      </c>
      <c r="AN15" s="207">
        <f t="shared" si="2"/>
        <v>0</v>
      </c>
      <c r="AO15" s="300">
        <f t="shared" si="2"/>
        <v>2</v>
      </c>
      <c r="AP15" s="170">
        <f t="shared" si="2"/>
        <v>0</v>
      </c>
      <c r="AQ15" s="409">
        <f t="shared" si="2"/>
        <v>0</v>
      </c>
      <c r="AR15" s="300">
        <f t="shared" si="2"/>
        <v>0</v>
      </c>
      <c r="AS15" s="170">
        <f t="shared" si="2"/>
        <v>0</v>
      </c>
    </row>
    <row r="16" spans="1:45" x14ac:dyDescent="0.2">
      <c r="A16" s="13">
        <f>TA_stat!A16</f>
        <v>11</v>
      </c>
      <c r="B16" s="11">
        <f>TA_stat!B16</f>
        <v>600078183</v>
      </c>
      <c r="C16" s="11">
        <f>TA_stat!C16</f>
        <v>3430</v>
      </c>
      <c r="D16" s="11" t="str">
        <f>TA_stat!D16</f>
        <v>MŠ Plavy 24</v>
      </c>
      <c r="E16" s="11">
        <f>TA_stat!E16</f>
        <v>3141</v>
      </c>
      <c r="F16" s="60" t="str">
        <f>TA_stat!F16</f>
        <v>MŠ Plavy 24</v>
      </c>
      <c r="G16" s="5">
        <v>49</v>
      </c>
      <c r="H16" s="11">
        <v>0</v>
      </c>
      <c r="I16" s="259">
        <v>0</v>
      </c>
      <c r="J16" s="13">
        <v>0</v>
      </c>
      <c r="K16" s="11">
        <v>0</v>
      </c>
      <c r="L16" s="60">
        <v>0</v>
      </c>
      <c r="M16" s="13">
        <v>0</v>
      </c>
      <c r="N16" s="11">
        <v>0</v>
      </c>
      <c r="O16" s="60">
        <v>0</v>
      </c>
      <c r="P16" s="105">
        <v>497376</v>
      </c>
      <c r="Q16" s="29">
        <f t="shared" si="3"/>
        <v>165792</v>
      </c>
      <c r="R16" s="74">
        <v>1.57</v>
      </c>
      <c r="S16" s="47">
        <f t="shared" si="4"/>
        <v>0.52</v>
      </c>
      <c r="T16" s="5">
        <f>TA_stat!H16</f>
        <v>48</v>
      </c>
      <c r="U16" s="11">
        <f>TA_stat!I16</f>
        <v>0</v>
      </c>
      <c r="V16" s="259">
        <f>TA_stat!J16</f>
        <v>0</v>
      </c>
      <c r="W16" s="13">
        <f>TA_stat!K16</f>
        <v>0</v>
      </c>
      <c r="X16" s="11">
        <f>TA_stat!L16</f>
        <v>0</v>
      </c>
      <c r="Y16" s="60">
        <f>TA_stat!M16</f>
        <v>0</v>
      </c>
      <c r="Z16" s="5">
        <f>TA_stat!N16</f>
        <v>0</v>
      </c>
      <c r="AA16" s="11">
        <f>TA_stat!O16</f>
        <v>0</v>
      </c>
      <c r="AB16" s="259">
        <f>TA_stat!P16</f>
        <v>0</v>
      </c>
      <c r="AC16" s="105">
        <f>TA_ZUKA!H16</f>
        <v>490407</v>
      </c>
      <c r="AD16" s="29">
        <f t="shared" si="5"/>
        <v>163469</v>
      </c>
      <c r="AE16" s="708">
        <f>TA_ZUKA!L16</f>
        <v>1.54</v>
      </c>
      <c r="AF16" s="47">
        <f t="shared" si="6"/>
        <v>0.51</v>
      </c>
      <c r="AG16" s="378">
        <f t="shared" si="0"/>
        <v>-2323</v>
      </c>
      <c r="AH16" s="74">
        <f t="shared" si="1"/>
        <v>-1.0000000000000009E-2</v>
      </c>
      <c r="AI16" s="74">
        <v>0</v>
      </c>
      <c r="AJ16" s="419">
        <f t="shared" si="7"/>
        <v>-1.0000000000000009E-2</v>
      </c>
      <c r="AK16" s="207">
        <f t="shared" si="2"/>
        <v>-1</v>
      </c>
      <c r="AL16" s="300">
        <f t="shared" si="2"/>
        <v>0</v>
      </c>
      <c r="AM16" s="727">
        <f t="shared" si="2"/>
        <v>0</v>
      </c>
      <c r="AN16" s="207">
        <f t="shared" si="2"/>
        <v>0</v>
      </c>
      <c r="AO16" s="300">
        <f t="shared" si="2"/>
        <v>0</v>
      </c>
      <c r="AP16" s="170">
        <f t="shared" si="2"/>
        <v>0</v>
      </c>
      <c r="AQ16" s="409">
        <f t="shared" si="2"/>
        <v>0</v>
      </c>
      <c r="AR16" s="300">
        <f t="shared" si="2"/>
        <v>0</v>
      </c>
      <c r="AS16" s="170">
        <f t="shared" si="2"/>
        <v>0</v>
      </c>
    </row>
    <row r="17" spans="1:45" x14ac:dyDescent="0.2">
      <c r="A17" s="13">
        <f>TA_stat!A17</f>
        <v>12</v>
      </c>
      <c r="B17" s="11">
        <f>TA_stat!B17</f>
        <v>600078370</v>
      </c>
      <c r="C17" s="11">
        <f>TA_stat!C17</f>
        <v>3431</v>
      </c>
      <c r="D17" s="11" t="str">
        <f>TA_stat!D17</f>
        <v>ZŠ Plavy 65</v>
      </c>
      <c r="E17" s="11">
        <f>TA_stat!E17</f>
        <v>3141</v>
      </c>
      <c r="F17" s="60" t="str">
        <f>TA_stat!F17</f>
        <v>ZŠ Plavy 65</v>
      </c>
      <c r="G17" s="5">
        <v>0</v>
      </c>
      <c r="H17" s="11">
        <v>44</v>
      </c>
      <c r="I17" s="259">
        <v>0</v>
      </c>
      <c r="J17" s="13">
        <v>0</v>
      </c>
      <c r="K17" s="11">
        <v>0</v>
      </c>
      <c r="L17" s="60">
        <v>0</v>
      </c>
      <c r="M17" s="13">
        <v>0</v>
      </c>
      <c r="N17" s="11">
        <v>0</v>
      </c>
      <c r="O17" s="60">
        <v>0</v>
      </c>
      <c r="P17" s="105">
        <v>351529</v>
      </c>
      <c r="Q17" s="29">
        <f t="shared" si="3"/>
        <v>117176</v>
      </c>
      <c r="R17" s="74">
        <v>1.1100000000000001</v>
      </c>
      <c r="S17" s="47">
        <f t="shared" si="4"/>
        <v>0.37</v>
      </c>
      <c r="T17" s="5">
        <f>TA_stat!H17</f>
        <v>0</v>
      </c>
      <c r="U17" s="11">
        <f>TA_stat!I17</f>
        <v>48</v>
      </c>
      <c r="V17" s="259">
        <f>TA_stat!J17</f>
        <v>0</v>
      </c>
      <c r="W17" s="13">
        <f>TA_stat!K17</f>
        <v>0</v>
      </c>
      <c r="X17" s="11">
        <f>TA_stat!L17</f>
        <v>0</v>
      </c>
      <c r="Y17" s="60">
        <f>TA_stat!M17</f>
        <v>0</v>
      </c>
      <c r="Z17" s="5">
        <f>TA_stat!N17</f>
        <v>0</v>
      </c>
      <c r="AA17" s="11">
        <f>TA_stat!O17</f>
        <v>0</v>
      </c>
      <c r="AB17" s="259">
        <f>TA_stat!P17</f>
        <v>0</v>
      </c>
      <c r="AC17" s="105">
        <f>TA_ZUKA!H17</f>
        <v>374187</v>
      </c>
      <c r="AD17" s="29">
        <f t="shared" si="5"/>
        <v>124729</v>
      </c>
      <c r="AE17" s="708">
        <f>TA_ZUKA!L17</f>
        <v>1.18</v>
      </c>
      <c r="AF17" s="47">
        <f t="shared" si="6"/>
        <v>0.39</v>
      </c>
      <c r="AG17" s="378">
        <f t="shared" si="0"/>
        <v>7553</v>
      </c>
      <c r="AH17" s="74">
        <f t="shared" si="1"/>
        <v>2.0000000000000018E-2</v>
      </c>
      <c r="AI17" s="74">
        <v>0</v>
      </c>
      <c r="AJ17" s="419">
        <f t="shared" si="7"/>
        <v>2.0000000000000018E-2</v>
      </c>
      <c r="AK17" s="207">
        <f t="shared" si="2"/>
        <v>0</v>
      </c>
      <c r="AL17" s="300">
        <f t="shared" si="2"/>
        <v>4</v>
      </c>
      <c r="AM17" s="727">
        <f t="shared" si="2"/>
        <v>0</v>
      </c>
      <c r="AN17" s="207">
        <f t="shared" si="2"/>
        <v>0</v>
      </c>
      <c r="AO17" s="300">
        <f t="shared" si="2"/>
        <v>0</v>
      </c>
      <c r="AP17" s="170">
        <f t="shared" si="2"/>
        <v>0</v>
      </c>
      <c r="AQ17" s="409">
        <f t="shared" si="2"/>
        <v>0</v>
      </c>
      <c r="AR17" s="300">
        <f t="shared" si="2"/>
        <v>0</v>
      </c>
      <c r="AS17" s="170">
        <f t="shared" si="2"/>
        <v>0</v>
      </c>
    </row>
    <row r="18" spans="1:45" x14ac:dyDescent="0.2">
      <c r="A18" s="13">
        <f>TA_stat!A18</f>
        <v>13</v>
      </c>
      <c r="B18" s="11">
        <f>TA_stat!B18</f>
        <v>600078051</v>
      </c>
      <c r="C18" s="11">
        <f>TA_stat!C18</f>
        <v>3437</v>
      </c>
      <c r="D18" s="11" t="str">
        <f>TA_stat!D18</f>
        <v>MŠ Smržovka, Havlíčkova 826</v>
      </c>
      <c r="E18" s="11">
        <f>TA_stat!E18</f>
        <v>3141</v>
      </c>
      <c r="F18" s="60" t="str">
        <f>TA_stat!F18</f>
        <v>MŠ Smržovka, Havlíčkova 826</v>
      </c>
      <c r="G18" s="5">
        <v>92</v>
      </c>
      <c r="H18" s="11">
        <v>0</v>
      </c>
      <c r="I18" s="259">
        <v>0</v>
      </c>
      <c r="J18" s="13">
        <v>0</v>
      </c>
      <c r="K18" s="11">
        <v>0</v>
      </c>
      <c r="L18" s="60">
        <v>0</v>
      </c>
      <c r="M18" s="13">
        <v>0</v>
      </c>
      <c r="N18" s="11">
        <v>0</v>
      </c>
      <c r="O18" s="60">
        <v>0</v>
      </c>
      <c r="P18" s="105">
        <v>763261</v>
      </c>
      <c r="Q18" s="29">
        <f t="shared" si="3"/>
        <v>254420</v>
      </c>
      <c r="R18" s="74">
        <v>2.4</v>
      </c>
      <c r="S18" s="47">
        <f t="shared" si="4"/>
        <v>0.8</v>
      </c>
      <c r="T18" s="5">
        <f>TA_stat!H18</f>
        <v>87</v>
      </c>
      <c r="U18" s="11">
        <f>TA_stat!I18</f>
        <v>0</v>
      </c>
      <c r="V18" s="259">
        <f>TA_stat!J18</f>
        <v>0</v>
      </c>
      <c r="W18" s="13">
        <f>TA_stat!K18</f>
        <v>0</v>
      </c>
      <c r="X18" s="11">
        <f>TA_stat!L18</f>
        <v>0</v>
      </c>
      <c r="Y18" s="60">
        <f>TA_stat!M18</f>
        <v>0</v>
      </c>
      <c r="Z18" s="5">
        <f>TA_stat!N18</f>
        <v>0</v>
      </c>
      <c r="AA18" s="11">
        <f>TA_stat!O18</f>
        <v>0</v>
      </c>
      <c r="AB18" s="259">
        <f>TA_stat!P18</f>
        <v>0</v>
      </c>
      <c r="AC18" s="105">
        <f>TA_ZUKA!H18</f>
        <v>734025</v>
      </c>
      <c r="AD18" s="29">
        <f t="shared" si="5"/>
        <v>244675</v>
      </c>
      <c r="AE18" s="708">
        <f>TA_ZUKA!L18</f>
        <v>2.31</v>
      </c>
      <c r="AF18" s="47">
        <f t="shared" si="6"/>
        <v>0.77</v>
      </c>
      <c r="AG18" s="378">
        <f t="shared" si="0"/>
        <v>-9745</v>
      </c>
      <c r="AH18" s="74">
        <f t="shared" si="1"/>
        <v>-3.0000000000000027E-2</v>
      </c>
      <c r="AI18" s="74">
        <v>0</v>
      </c>
      <c r="AJ18" s="419">
        <f t="shared" si="7"/>
        <v>-3.0000000000000027E-2</v>
      </c>
      <c r="AK18" s="207">
        <f t="shared" si="2"/>
        <v>-5</v>
      </c>
      <c r="AL18" s="300">
        <f t="shared" si="2"/>
        <v>0</v>
      </c>
      <c r="AM18" s="727">
        <f t="shared" si="2"/>
        <v>0</v>
      </c>
      <c r="AN18" s="207">
        <f t="shared" si="2"/>
        <v>0</v>
      </c>
      <c r="AO18" s="300">
        <f t="shared" si="2"/>
        <v>0</v>
      </c>
      <c r="AP18" s="170">
        <f t="shared" si="2"/>
        <v>0</v>
      </c>
      <c r="AQ18" s="409">
        <f t="shared" si="2"/>
        <v>0</v>
      </c>
      <c r="AR18" s="300">
        <f t="shared" si="2"/>
        <v>0</v>
      </c>
      <c r="AS18" s="170">
        <f t="shared" si="2"/>
        <v>0</v>
      </c>
    </row>
    <row r="19" spans="1:45" x14ac:dyDescent="0.2">
      <c r="A19" s="13">
        <f>TA_stat!A19</f>
        <v>14</v>
      </c>
      <c r="B19" s="11">
        <f>TA_stat!B19</f>
        <v>600078485</v>
      </c>
      <c r="C19" s="11">
        <f>TA_stat!C19</f>
        <v>3436</v>
      </c>
      <c r="D19" s="11" t="str">
        <f>TA_stat!D19</f>
        <v>ZŠ Smržovka, Komenského 964</v>
      </c>
      <c r="E19" s="11">
        <f>TA_stat!E19</f>
        <v>3141</v>
      </c>
      <c r="F19" s="60" t="str">
        <f>TA_stat!F19</f>
        <v>ZŠ Smržovka, Školní 828</v>
      </c>
      <c r="G19" s="5">
        <v>43</v>
      </c>
      <c r="H19" s="11">
        <v>342</v>
      </c>
      <c r="I19" s="259">
        <v>0</v>
      </c>
      <c r="J19" s="13">
        <v>0</v>
      </c>
      <c r="K19" s="11">
        <v>0</v>
      </c>
      <c r="L19" s="60">
        <v>0</v>
      </c>
      <c r="M19" s="13">
        <v>0</v>
      </c>
      <c r="N19" s="11">
        <v>0</v>
      </c>
      <c r="O19" s="60">
        <v>0</v>
      </c>
      <c r="P19" s="105">
        <v>2149737</v>
      </c>
      <c r="Q19" s="29">
        <f t="shared" si="3"/>
        <v>716579</v>
      </c>
      <c r="R19" s="74">
        <v>6.77</v>
      </c>
      <c r="S19" s="47">
        <f t="shared" si="4"/>
        <v>2.2599999999999998</v>
      </c>
      <c r="T19" s="5">
        <f>TA_stat!H19</f>
        <v>44</v>
      </c>
      <c r="U19" s="11">
        <f>TA_stat!I19</f>
        <v>331</v>
      </c>
      <c r="V19" s="259">
        <f>TA_stat!J19</f>
        <v>0</v>
      </c>
      <c r="W19" s="13">
        <f>TA_stat!K19</f>
        <v>0</v>
      </c>
      <c r="X19" s="11">
        <f>TA_stat!L19</f>
        <v>0</v>
      </c>
      <c r="Y19" s="60">
        <f>TA_stat!M19</f>
        <v>0</v>
      </c>
      <c r="Z19" s="5">
        <f>TA_stat!N19</f>
        <v>0</v>
      </c>
      <c r="AA19" s="11">
        <f>TA_stat!O19</f>
        <v>0</v>
      </c>
      <c r="AB19" s="259">
        <f>TA_stat!P19</f>
        <v>0</v>
      </c>
      <c r="AC19" s="105">
        <f>TA_ZUKA!H19</f>
        <v>2113339</v>
      </c>
      <c r="AD19" s="29">
        <f t="shared" si="5"/>
        <v>704446</v>
      </c>
      <c r="AE19" s="708">
        <f>TA_ZUKA!L19</f>
        <v>6.66</v>
      </c>
      <c r="AF19" s="47">
        <f t="shared" si="6"/>
        <v>2.2200000000000002</v>
      </c>
      <c r="AG19" s="378">
        <f t="shared" si="0"/>
        <v>-12133</v>
      </c>
      <c r="AH19" s="74">
        <f t="shared" si="1"/>
        <v>-3.9999999999999591E-2</v>
      </c>
      <c r="AI19" s="74">
        <v>0</v>
      </c>
      <c r="AJ19" s="419">
        <f t="shared" si="7"/>
        <v>-3.9999999999999591E-2</v>
      </c>
      <c r="AK19" s="207">
        <f t="shared" si="2"/>
        <v>1</v>
      </c>
      <c r="AL19" s="300">
        <f t="shared" si="2"/>
        <v>-11</v>
      </c>
      <c r="AM19" s="727">
        <f t="shared" si="2"/>
        <v>0</v>
      </c>
      <c r="AN19" s="207">
        <f t="shared" si="2"/>
        <v>0</v>
      </c>
      <c r="AO19" s="300">
        <f t="shared" si="2"/>
        <v>0</v>
      </c>
      <c r="AP19" s="170">
        <f t="shared" si="2"/>
        <v>0</v>
      </c>
      <c r="AQ19" s="409">
        <f t="shared" si="2"/>
        <v>0</v>
      </c>
      <c r="AR19" s="300">
        <f t="shared" si="2"/>
        <v>0</v>
      </c>
      <c r="AS19" s="170">
        <f t="shared" si="2"/>
        <v>0</v>
      </c>
    </row>
    <row r="20" spans="1:45" x14ac:dyDescent="0.2">
      <c r="A20" s="13">
        <f>TA_stat!A20</f>
        <v>15</v>
      </c>
      <c r="B20" s="11">
        <f>TA_stat!B20</f>
        <v>600078205</v>
      </c>
      <c r="C20" s="11">
        <f>TA_stat!C20</f>
        <v>3442</v>
      </c>
      <c r="D20" s="11" t="str">
        <f>TA_stat!D20</f>
        <v>MŠ Velké Hamry I.621</v>
      </c>
      <c r="E20" s="11">
        <f>TA_stat!E20</f>
        <v>3141</v>
      </c>
      <c r="F20" s="60" t="str">
        <f>TA_stat!F20</f>
        <v>MŠ Velké Hamry I.621</v>
      </c>
      <c r="G20" s="5">
        <v>83</v>
      </c>
      <c r="H20" s="11">
        <v>0</v>
      </c>
      <c r="I20" s="259">
        <v>0</v>
      </c>
      <c r="J20" s="13">
        <v>0</v>
      </c>
      <c r="K20" s="11">
        <v>0</v>
      </c>
      <c r="L20" s="60">
        <v>0</v>
      </c>
      <c r="M20" s="13">
        <v>0</v>
      </c>
      <c r="N20" s="11">
        <v>0</v>
      </c>
      <c r="O20" s="60">
        <v>0</v>
      </c>
      <c r="P20" s="105">
        <v>710545</v>
      </c>
      <c r="Q20" s="29">
        <f t="shared" si="3"/>
        <v>236848</v>
      </c>
      <c r="R20" s="74">
        <v>2.2400000000000002</v>
      </c>
      <c r="S20" s="47">
        <f t="shared" si="4"/>
        <v>0.75</v>
      </c>
      <c r="T20" s="5">
        <f>TA_stat!H20</f>
        <v>88</v>
      </c>
      <c r="U20" s="11">
        <f>TA_stat!I20</f>
        <v>0</v>
      </c>
      <c r="V20" s="259">
        <f>TA_stat!J20</f>
        <v>0</v>
      </c>
      <c r="W20" s="13">
        <f>TA_stat!K20</f>
        <v>0</v>
      </c>
      <c r="X20" s="11">
        <f>TA_stat!L20</f>
        <v>0</v>
      </c>
      <c r="Y20" s="60">
        <f>TA_stat!M20</f>
        <v>0</v>
      </c>
      <c r="Z20" s="5">
        <f>TA_stat!N20</f>
        <v>0</v>
      </c>
      <c r="AA20" s="11">
        <f>TA_stat!O20</f>
        <v>0</v>
      </c>
      <c r="AB20" s="259">
        <f>TA_stat!P20</f>
        <v>0</v>
      </c>
      <c r="AC20" s="105">
        <f>TA_ZUKA!H20</f>
        <v>739879</v>
      </c>
      <c r="AD20" s="29">
        <f t="shared" si="5"/>
        <v>246626</v>
      </c>
      <c r="AE20" s="708">
        <f>TA_ZUKA!L20</f>
        <v>2.33</v>
      </c>
      <c r="AF20" s="47">
        <f t="shared" si="6"/>
        <v>0.78</v>
      </c>
      <c r="AG20" s="378">
        <f t="shared" si="0"/>
        <v>9778</v>
      </c>
      <c r="AH20" s="74">
        <f t="shared" si="1"/>
        <v>3.0000000000000027E-2</v>
      </c>
      <c r="AI20" s="74">
        <v>0</v>
      </c>
      <c r="AJ20" s="419">
        <f t="shared" si="7"/>
        <v>3.0000000000000027E-2</v>
      </c>
      <c r="AK20" s="207">
        <f t="shared" si="2"/>
        <v>5</v>
      </c>
      <c r="AL20" s="300">
        <f t="shared" si="2"/>
        <v>0</v>
      </c>
      <c r="AM20" s="727">
        <f t="shared" si="2"/>
        <v>0</v>
      </c>
      <c r="AN20" s="207">
        <f t="shared" si="2"/>
        <v>0</v>
      </c>
      <c r="AO20" s="300">
        <f t="shared" si="2"/>
        <v>0</v>
      </c>
      <c r="AP20" s="170">
        <f t="shared" si="2"/>
        <v>0</v>
      </c>
      <c r="AQ20" s="409">
        <f t="shared" si="2"/>
        <v>0</v>
      </c>
      <c r="AR20" s="300">
        <f t="shared" si="2"/>
        <v>0</v>
      </c>
      <c r="AS20" s="170">
        <f t="shared" si="2"/>
        <v>0</v>
      </c>
    </row>
    <row r="21" spans="1:45" x14ac:dyDescent="0.2">
      <c r="A21" s="13">
        <f>TA_stat!A21</f>
        <v>16</v>
      </c>
      <c r="B21" s="11">
        <f>TA_stat!B21</f>
        <v>600078264</v>
      </c>
      <c r="C21" s="11">
        <f>TA_stat!C21</f>
        <v>3452</v>
      </c>
      <c r="D21" s="11" t="str">
        <f>TA_stat!D21</f>
        <v>ZŠ a MŠ Velké Hamry II.212</v>
      </c>
      <c r="E21" s="11">
        <f>TA_stat!E21</f>
        <v>3141</v>
      </c>
      <c r="F21" s="60" t="str">
        <f>TA_stat!F21</f>
        <v>ZŠ a MŠ Velké Hamry II.212</v>
      </c>
      <c r="G21" s="5">
        <v>19</v>
      </c>
      <c r="H21" s="11">
        <v>16</v>
      </c>
      <c r="I21" s="259">
        <v>0</v>
      </c>
      <c r="J21" s="13">
        <v>0</v>
      </c>
      <c r="K21" s="11">
        <v>0</v>
      </c>
      <c r="L21" s="60">
        <v>0</v>
      </c>
      <c r="M21" s="13">
        <v>0</v>
      </c>
      <c r="N21" s="11">
        <v>0</v>
      </c>
      <c r="O21" s="60">
        <v>0</v>
      </c>
      <c r="P21" s="105">
        <v>389292</v>
      </c>
      <c r="Q21" s="29">
        <f t="shared" si="3"/>
        <v>129764</v>
      </c>
      <c r="R21" s="74">
        <v>1.23</v>
      </c>
      <c r="S21" s="47">
        <f t="shared" si="4"/>
        <v>0.41</v>
      </c>
      <c r="T21" s="5">
        <f>TA_stat!H21</f>
        <v>21</v>
      </c>
      <c r="U21" s="11">
        <f>TA_stat!I21</f>
        <v>17</v>
      </c>
      <c r="V21" s="259">
        <f>TA_stat!J21</f>
        <v>0</v>
      </c>
      <c r="W21" s="13">
        <f>TA_stat!K21</f>
        <v>0</v>
      </c>
      <c r="X21" s="11">
        <f>TA_stat!L21</f>
        <v>0</v>
      </c>
      <c r="Y21" s="60">
        <f>TA_stat!M21</f>
        <v>0</v>
      </c>
      <c r="Z21" s="5">
        <f>TA_stat!N21</f>
        <v>0</v>
      </c>
      <c r="AA21" s="11">
        <f>TA_stat!O21</f>
        <v>0</v>
      </c>
      <c r="AB21" s="259">
        <f>TA_stat!P21</f>
        <v>0</v>
      </c>
      <c r="AC21" s="105">
        <f>TA_ZUKA!H21</f>
        <v>418594</v>
      </c>
      <c r="AD21" s="29">
        <f t="shared" si="5"/>
        <v>139531</v>
      </c>
      <c r="AE21" s="708">
        <f>TA_ZUKA!L21</f>
        <v>1.32</v>
      </c>
      <c r="AF21" s="47">
        <f t="shared" si="6"/>
        <v>0.44</v>
      </c>
      <c r="AG21" s="378">
        <f t="shared" si="0"/>
        <v>9767</v>
      </c>
      <c r="AH21" s="74">
        <f t="shared" si="1"/>
        <v>3.0000000000000027E-2</v>
      </c>
      <c r="AI21" s="74">
        <v>0</v>
      </c>
      <c r="AJ21" s="419">
        <f t="shared" si="7"/>
        <v>3.0000000000000027E-2</v>
      </c>
      <c r="AK21" s="207">
        <f t="shared" si="2"/>
        <v>2</v>
      </c>
      <c r="AL21" s="300">
        <f t="shared" si="2"/>
        <v>1</v>
      </c>
      <c r="AM21" s="727">
        <f t="shared" si="2"/>
        <v>0</v>
      </c>
      <c r="AN21" s="207">
        <f t="shared" si="2"/>
        <v>0</v>
      </c>
      <c r="AO21" s="300">
        <f t="shared" si="2"/>
        <v>0</v>
      </c>
      <c r="AP21" s="170">
        <f t="shared" si="2"/>
        <v>0</v>
      </c>
      <c r="AQ21" s="409">
        <f t="shared" si="2"/>
        <v>0</v>
      </c>
      <c r="AR21" s="300">
        <f t="shared" si="2"/>
        <v>0</v>
      </c>
      <c r="AS21" s="170">
        <f t="shared" si="2"/>
        <v>0</v>
      </c>
    </row>
    <row r="22" spans="1:45" x14ac:dyDescent="0.2">
      <c r="A22" s="13">
        <f>TA_stat!A22</f>
        <v>16</v>
      </c>
      <c r="B22" s="11">
        <f>TA_stat!B22</f>
        <v>600078264</v>
      </c>
      <c r="C22" s="11">
        <f>TA_stat!C22</f>
        <v>3452</v>
      </c>
      <c r="D22" s="11" t="str">
        <f>TA_stat!D22</f>
        <v>ZŠ a MŠ Velké Hamry II.212</v>
      </c>
      <c r="E22" s="11">
        <f>TA_stat!E22</f>
        <v>3141</v>
      </c>
      <c r="F22" s="60" t="str">
        <f>TA_stat!F22</f>
        <v>ZŠ Velké Hamry, Školní 541</v>
      </c>
      <c r="G22" s="5">
        <v>0</v>
      </c>
      <c r="H22" s="11">
        <v>237</v>
      </c>
      <c r="I22" s="259">
        <v>0</v>
      </c>
      <c r="J22" s="13">
        <v>0</v>
      </c>
      <c r="K22" s="11">
        <v>0</v>
      </c>
      <c r="L22" s="60">
        <v>0</v>
      </c>
      <c r="M22" s="13">
        <v>0</v>
      </c>
      <c r="N22" s="11">
        <v>0</v>
      </c>
      <c r="O22" s="60">
        <v>0</v>
      </c>
      <c r="P22" s="105">
        <v>1265871</v>
      </c>
      <c r="Q22" s="29">
        <f t="shared" si="3"/>
        <v>421957</v>
      </c>
      <c r="R22" s="74">
        <v>3.99</v>
      </c>
      <c r="S22" s="47">
        <f t="shared" si="4"/>
        <v>1.33</v>
      </c>
      <c r="T22" s="5">
        <f>TA_stat!H22</f>
        <v>0</v>
      </c>
      <c r="U22" s="11">
        <f>TA_stat!I22</f>
        <v>219</v>
      </c>
      <c r="V22" s="259">
        <f>TA_stat!J22</f>
        <v>0</v>
      </c>
      <c r="W22" s="13">
        <f>TA_stat!K22</f>
        <v>0</v>
      </c>
      <c r="X22" s="11">
        <f>TA_stat!L22</f>
        <v>0</v>
      </c>
      <c r="Y22" s="60">
        <f>TA_stat!M22</f>
        <v>0</v>
      </c>
      <c r="Z22" s="5">
        <f>TA_stat!N22</f>
        <v>0</v>
      </c>
      <c r="AA22" s="11">
        <f>TA_stat!O22</f>
        <v>0</v>
      </c>
      <c r="AB22" s="259">
        <f>TA_stat!P22</f>
        <v>0</v>
      </c>
      <c r="AC22" s="105">
        <f>TA_ZUKA!H22</f>
        <v>1189130</v>
      </c>
      <c r="AD22" s="29">
        <f t="shared" si="5"/>
        <v>396377</v>
      </c>
      <c r="AE22" s="708">
        <f>TA_ZUKA!L22</f>
        <v>3.75</v>
      </c>
      <c r="AF22" s="47">
        <f t="shared" si="6"/>
        <v>1.25</v>
      </c>
      <c r="AG22" s="378">
        <f t="shared" si="0"/>
        <v>-25580</v>
      </c>
      <c r="AH22" s="74">
        <f t="shared" si="1"/>
        <v>-8.0000000000000071E-2</v>
      </c>
      <c r="AI22" s="74">
        <v>0</v>
      </c>
      <c r="AJ22" s="419">
        <f t="shared" si="7"/>
        <v>-8.0000000000000071E-2</v>
      </c>
      <c r="AK22" s="207">
        <f t="shared" ref="AK22:AS23" si="8">T22-G22</f>
        <v>0</v>
      </c>
      <c r="AL22" s="300">
        <f t="shared" si="8"/>
        <v>-18</v>
      </c>
      <c r="AM22" s="727">
        <f t="shared" si="8"/>
        <v>0</v>
      </c>
      <c r="AN22" s="207">
        <f t="shared" si="8"/>
        <v>0</v>
      </c>
      <c r="AO22" s="300">
        <f t="shared" si="8"/>
        <v>0</v>
      </c>
      <c r="AP22" s="170">
        <f t="shared" si="8"/>
        <v>0</v>
      </c>
      <c r="AQ22" s="409">
        <f t="shared" si="8"/>
        <v>0</v>
      </c>
      <c r="AR22" s="300">
        <f t="shared" si="8"/>
        <v>0</v>
      </c>
      <c r="AS22" s="170">
        <f t="shared" si="8"/>
        <v>0</v>
      </c>
    </row>
    <row r="23" spans="1:45" ht="13.5" thickBot="1" x14ac:dyDescent="0.25">
      <c r="A23" s="64">
        <f>TA_stat!A23</f>
        <v>17</v>
      </c>
      <c r="B23" s="41">
        <f>TA_stat!B23</f>
        <v>600078604</v>
      </c>
      <c r="C23" s="41">
        <f>TA_stat!C23</f>
        <v>3445</v>
      </c>
      <c r="D23" s="41" t="str">
        <f>TA_stat!D23</f>
        <v>ZŠ a MŠ Zlatá Olešnice 34</v>
      </c>
      <c r="E23" s="41">
        <f>TA_stat!E23</f>
        <v>3141</v>
      </c>
      <c r="F23" s="145" t="str">
        <f>TA_stat!F23</f>
        <v>ZŠ a MŠ Zlatá Olešnice 34</v>
      </c>
      <c r="G23" s="253">
        <v>27</v>
      </c>
      <c r="H23" s="41">
        <v>18</v>
      </c>
      <c r="I23" s="637">
        <v>0</v>
      </c>
      <c r="J23" s="64">
        <v>0</v>
      </c>
      <c r="K23" s="41">
        <v>0</v>
      </c>
      <c r="L23" s="145">
        <v>0</v>
      </c>
      <c r="M23" s="64">
        <v>0</v>
      </c>
      <c r="N23" s="41">
        <v>0</v>
      </c>
      <c r="O23" s="145">
        <v>0</v>
      </c>
      <c r="P23" s="718">
        <v>484560</v>
      </c>
      <c r="Q23" s="266">
        <f t="shared" si="3"/>
        <v>161520</v>
      </c>
      <c r="R23" s="294">
        <v>1.53</v>
      </c>
      <c r="S23" s="720">
        <f t="shared" si="4"/>
        <v>0.51</v>
      </c>
      <c r="T23" s="253">
        <f>TA_stat!H23</f>
        <v>27</v>
      </c>
      <c r="U23" s="41">
        <f>TA_stat!I23</f>
        <v>17</v>
      </c>
      <c r="V23" s="637">
        <f>TA_stat!J23</f>
        <v>0</v>
      </c>
      <c r="W23" s="64">
        <f>TA_stat!K23</f>
        <v>0</v>
      </c>
      <c r="X23" s="41">
        <f>TA_stat!L23</f>
        <v>0</v>
      </c>
      <c r="Y23" s="145">
        <f>TA_stat!M23</f>
        <v>0</v>
      </c>
      <c r="Z23" s="253">
        <f>TA_stat!N23</f>
        <v>0</v>
      </c>
      <c r="AA23" s="41">
        <f>TA_stat!O23</f>
        <v>0</v>
      </c>
      <c r="AB23" s="637">
        <f>TA_stat!P23</f>
        <v>0</v>
      </c>
      <c r="AC23" s="718">
        <f>TA_ZUKA!H23</f>
        <v>475687</v>
      </c>
      <c r="AD23" s="266">
        <f t="shared" si="5"/>
        <v>158562</v>
      </c>
      <c r="AE23" s="719">
        <f>TA_ZUKA!L23</f>
        <v>1.5</v>
      </c>
      <c r="AF23" s="720">
        <f t="shared" si="6"/>
        <v>0.5</v>
      </c>
      <c r="AG23" s="379">
        <f t="shared" si="0"/>
        <v>-2958</v>
      </c>
      <c r="AH23" s="294">
        <f t="shared" si="1"/>
        <v>-1.0000000000000009E-2</v>
      </c>
      <c r="AI23" s="294">
        <v>0</v>
      </c>
      <c r="AJ23" s="721">
        <f t="shared" si="7"/>
        <v>-1.0000000000000009E-2</v>
      </c>
      <c r="AK23" s="722">
        <f t="shared" si="8"/>
        <v>0</v>
      </c>
      <c r="AL23" s="723">
        <f t="shared" si="8"/>
        <v>-1</v>
      </c>
      <c r="AM23" s="728">
        <f t="shared" si="8"/>
        <v>0</v>
      </c>
      <c r="AN23" s="722">
        <f t="shared" si="8"/>
        <v>0</v>
      </c>
      <c r="AO23" s="723">
        <f t="shared" si="8"/>
        <v>0</v>
      </c>
      <c r="AP23" s="724">
        <f t="shared" si="8"/>
        <v>0</v>
      </c>
      <c r="AQ23" s="729">
        <f t="shared" si="8"/>
        <v>0</v>
      </c>
      <c r="AR23" s="723">
        <f t="shared" si="8"/>
        <v>0</v>
      </c>
      <c r="AS23" s="724">
        <f t="shared" si="8"/>
        <v>0</v>
      </c>
    </row>
    <row r="24" spans="1:45" ht="13.5" thickBot="1" x14ac:dyDescent="0.25">
      <c r="A24" s="738"/>
      <c r="B24" s="248"/>
      <c r="C24" s="248"/>
      <c r="D24" s="148" t="s">
        <v>43</v>
      </c>
      <c r="E24" s="203"/>
      <c r="F24" s="136"/>
      <c r="G24" s="137">
        <f t="shared" ref="G24:AS24" si="9">SUM(G6:G23)</f>
        <v>526</v>
      </c>
      <c r="H24" s="112">
        <f t="shared" si="9"/>
        <v>1043</v>
      </c>
      <c r="I24" s="165">
        <f t="shared" si="9"/>
        <v>0</v>
      </c>
      <c r="J24" s="137">
        <f t="shared" si="9"/>
        <v>107</v>
      </c>
      <c r="K24" s="112">
        <f t="shared" si="9"/>
        <v>26</v>
      </c>
      <c r="L24" s="156">
        <f t="shared" si="9"/>
        <v>0</v>
      </c>
      <c r="M24" s="137">
        <f t="shared" si="9"/>
        <v>107</v>
      </c>
      <c r="N24" s="112">
        <f t="shared" si="9"/>
        <v>26</v>
      </c>
      <c r="O24" s="147">
        <f t="shared" si="9"/>
        <v>0</v>
      </c>
      <c r="P24" s="137">
        <f t="shared" si="9"/>
        <v>12323285</v>
      </c>
      <c r="Q24" s="112">
        <f t="shared" si="9"/>
        <v>4107761</v>
      </c>
      <c r="R24" s="129">
        <f t="shared" si="9"/>
        <v>38.83</v>
      </c>
      <c r="S24" s="286">
        <f t="shared" si="9"/>
        <v>12.959999999999999</v>
      </c>
      <c r="T24" s="137">
        <f t="shared" si="9"/>
        <v>517</v>
      </c>
      <c r="U24" s="112">
        <f t="shared" si="9"/>
        <v>972</v>
      </c>
      <c r="V24" s="165">
        <f t="shared" si="9"/>
        <v>0</v>
      </c>
      <c r="W24" s="137">
        <f t="shared" si="9"/>
        <v>104</v>
      </c>
      <c r="X24" s="112">
        <f t="shared" si="9"/>
        <v>28</v>
      </c>
      <c r="Y24" s="156">
        <f t="shared" si="9"/>
        <v>0</v>
      </c>
      <c r="Z24" s="133">
        <f t="shared" si="9"/>
        <v>104</v>
      </c>
      <c r="AA24" s="112">
        <f t="shared" si="9"/>
        <v>28</v>
      </c>
      <c r="AB24" s="165">
        <f t="shared" si="9"/>
        <v>0</v>
      </c>
      <c r="AC24" s="137">
        <f t="shared" si="9"/>
        <v>11957723</v>
      </c>
      <c r="AD24" s="112">
        <f t="shared" si="9"/>
        <v>3985906</v>
      </c>
      <c r="AE24" s="725">
        <f t="shared" si="9"/>
        <v>37.669999999999995</v>
      </c>
      <c r="AF24" s="130">
        <f t="shared" si="9"/>
        <v>12.54</v>
      </c>
      <c r="AG24" s="137">
        <f t="shared" si="9"/>
        <v>-121855</v>
      </c>
      <c r="AH24" s="129">
        <f t="shared" si="9"/>
        <v>-0.41999999999999971</v>
      </c>
      <c r="AI24" s="129">
        <f t="shared" si="9"/>
        <v>0</v>
      </c>
      <c r="AJ24" s="471">
        <f t="shared" si="9"/>
        <v>-0.41999999999999971</v>
      </c>
      <c r="AK24" s="137">
        <f t="shared" si="9"/>
        <v>-9</v>
      </c>
      <c r="AL24" s="112">
        <f t="shared" si="9"/>
        <v>-71</v>
      </c>
      <c r="AM24" s="165">
        <f t="shared" si="9"/>
        <v>0</v>
      </c>
      <c r="AN24" s="137">
        <f t="shared" si="9"/>
        <v>-3</v>
      </c>
      <c r="AO24" s="112">
        <f t="shared" si="9"/>
        <v>2</v>
      </c>
      <c r="AP24" s="156">
        <f t="shared" si="9"/>
        <v>0</v>
      </c>
      <c r="AQ24" s="133">
        <f t="shared" si="9"/>
        <v>-3</v>
      </c>
      <c r="AR24" s="112">
        <f t="shared" si="9"/>
        <v>2</v>
      </c>
      <c r="AS24" s="156">
        <f t="shared" si="9"/>
        <v>0</v>
      </c>
    </row>
    <row r="25" spans="1:45" x14ac:dyDescent="0.2">
      <c r="O25" s="57"/>
      <c r="AG25" s="67">
        <f>AD24-Q24</f>
        <v>-121855</v>
      </c>
      <c r="AH25" s="730">
        <f>AF24-S24</f>
        <v>-0.41999999999999993</v>
      </c>
      <c r="AI25" s="730">
        <v>0</v>
      </c>
      <c r="AJ25" s="730">
        <f>AH24</f>
        <v>-0.41999999999999971</v>
      </c>
      <c r="AK25" s="67">
        <f t="shared" ref="AK25:AS25" si="10">T24-G24</f>
        <v>-9</v>
      </c>
      <c r="AL25" s="67">
        <f t="shared" si="10"/>
        <v>-71</v>
      </c>
      <c r="AM25" s="67">
        <f t="shared" si="10"/>
        <v>0</v>
      </c>
      <c r="AN25" s="67">
        <f t="shared" si="10"/>
        <v>-3</v>
      </c>
      <c r="AO25" s="67">
        <f t="shared" si="10"/>
        <v>2</v>
      </c>
      <c r="AP25" s="67">
        <f t="shared" si="10"/>
        <v>0</v>
      </c>
      <c r="AQ25" s="67">
        <f t="shared" si="10"/>
        <v>-3</v>
      </c>
      <c r="AR25" s="67">
        <f t="shared" si="10"/>
        <v>2</v>
      </c>
      <c r="AS25" s="67">
        <f t="shared" si="10"/>
        <v>0</v>
      </c>
    </row>
    <row r="26" spans="1:45" x14ac:dyDescent="0.2"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</row>
    <row r="27" spans="1:45" s="429" customFormat="1" x14ac:dyDescent="0.2">
      <c r="A27" s="46"/>
      <c r="B27" s="46"/>
      <c r="C27" s="46"/>
      <c r="D27" s="443"/>
      <c r="E27"/>
      <c r="F27" s="443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 s="52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</row>
  </sheetData>
  <mergeCells count="25">
    <mergeCell ref="AD4:AD5"/>
    <mergeCell ref="G3:S3"/>
    <mergeCell ref="T3:AF3"/>
    <mergeCell ref="AG3:AJ3"/>
    <mergeCell ref="AK3:AS3"/>
    <mergeCell ref="G4:I4"/>
    <mergeCell ref="J4:L4"/>
    <mergeCell ref="M4:O4"/>
    <mergeCell ref="P4:P5"/>
    <mergeCell ref="Q4:Q5"/>
    <mergeCell ref="R4:R5"/>
    <mergeCell ref="S4:S5"/>
    <mergeCell ref="T4:V4"/>
    <mergeCell ref="W4:Y4"/>
    <mergeCell ref="Z4:AB4"/>
    <mergeCell ref="AC4:AC5"/>
    <mergeCell ref="AK4:AM4"/>
    <mergeCell ref="AN4:AP4"/>
    <mergeCell ref="AQ4:AS4"/>
    <mergeCell ref="AE4:AE5"/>
    <mergeCell ref="AF4:AF5"/>
    <mergeCell ref="AG4:AG5"/>
    <mergeCell ref="AH4:AH5"/>
    <mergeCell ref="AI4:AI5"/>
    <mergeCell ref="AJ4:AJ5"/>
  </mergeCells>
  <pageMargins left="0.7" right="0.7" top="0.78740157499999996" bottom="0.78740157499999996" header="0.3" footer="0.3"/>
  <pageSetup paperSize="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K121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I15" sqref="I15"/>
    </sheetView>
  </sheetViews>
  <sheetFormatPr defaultColWidth="11.28515625" defaultRowHeight="18" customHeight="1" x14ac:dyDescent="0.2"/>
  <cols>
    <col min="1" max="1" width="7.5703125" style="7" customWidth="1"/>
    <col min="2" max="2" width="10.42578125" style="7" customWidth="1"/>
    <col min="3" max="3" width="6.42578125" style="7" customWidth="1"/>
    <col min="4" max="4" width="31.42578125" style="1" customWidth="1"/>
    <col min="5" max="5" width="6.140625" style="7" customWidth="1"/>
    <col min="6" max="6" width="33.140625" style="1" customWidth="1"/>
    <col min="7" max="7" width="7.7109375" style="67" customWidth="1"/>
    <col min="8" max="37" width="6.5703125" style="1" customWidth="1"/>
    <col min="38" max="16384" width="11.28515625" style="1"/>
  </cols>
  <sheetData>
    <row r="1" spans="1:37" ht="18" customHeight="1" x14ac:dyDescent="0.3">
      <c r="A1" s="22" t="s">
        <v>615</v>
      </c>
      <c r="D1" s="22"/>
      <c r="E1" s="201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D1" s="27"/>
      <c r="AG1" s="27"/>
      <c r="AH1" s="27"/>
      <c r="AI1" s="27"/>
      <c r="AJ1" s="27"/>
    </row>
    <row r="2" spans="1:37" ht="18" customHeight="1" thickBot="1" x14ac:dyDescent="0.35">
      <c r="A2" s="71" t="s">
        <v>284</v>
      </c>
      <c r="D2" s="71"/>
      <c r="E2" s="202"/>
      <c r="F2" s="22"/>
      <c r="G2" s="22"/>
      <c r="H2" s="311" t="s">
        <v>630</v>
      </c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D2" s="27"/>
      <c r="AG2" s="27"/>
      <c r="AH2" s="27"/>
      <c r="AI2" s="27"/>
      <c r="AJ2" s="27"/>
    </row>
    <row r="3" spans="1:37" ht="16.5" thickBot="1" x14ac:dyDescent="0.3">
      <c r="D3" s="42"/>
      <c r="E3" s="12"/>
      <c r="F3" s="3" t="s">
        <v>362</v>
      </c>
      <c r="H3" s="761" t="s">
        <v>449</v>
      </c>
      <c r="I3" s="762"/>
      <c r="J3" s="762"/>
      <c r="K3" s="762"/>
      <c r="L3" s="762"/>
      <c r="M3" s="762"/>
      <c r="N3" s="762"/>
      <c r="O3" s="762"/>
      <c r="P3" s="762"/>
      <c r="Q3" s="762"/>
      <c r="R3" s="762"/>
      <c r="S3" s="763"/>
      <c r="AD3" s="27"/>
      <c r="AG3" s="27"/>
      <c r="AH3" s="27"/>
      <c r="AI3" s="27"/>
      <c r="AJ3" s="27"/>
    </row>
    <row r="4" spans="1:37" ht="24" thickBot="1" x14ac:dyDescent="0.3">
      <c r="A4" s="23" t="s">
        <v>241</v>
      </c>
      <c r="E4" s="2"/>
      <c r="F4" s="200" t="s">
        <v>377</v>
      </c>
      <c r="H4" s="761" t="s">
        <v>293</v>
      </c>
      <c r="I4" s="762"/>
      <c r="J4" s="763"/>
      <c r="K4" s="761" t="s">
        <v>441</v>
      </c>
      <c r="L4" s="762"/>
      <c r="M4" s="763"/>
      <c r="N4" s="761" t="s">
        <v>295</v>
      </c>
      <c r="O4" s="762"/>
      <c r="P4" s="763"/>
      <c r="Q4" s="761" t="s">
        <v>448</v>
      </c>
      <c r="R4" s="762"/>
      <c r="S4" s="763"/>
      <c r="T4" s="761" t="s">
        <v>287</v>
      </c>
      <c r="U4" s="762"/>
      <c r="V4" s="763"/>
      <c r="W4" s="761" t="s">
        <v>288</v>
      </c>
      <c r="X4" s="762"/>
      <c r="Y4" s="763"/>
      <c r="Z4" s="761" t="s">
        <v>289</v>
      </c>
      <c r="AA4" s="762"/>
      <c r="AB4" s="763"/>
      <c r="AC4" s="761" t="s">
        <v>290</v>
      </c>
      <c r="AD4" s="762"/>
      <c r="AE4" s="763"/>
      <c r="AF4" s="761" t="s">
        <v>291</v>
      </c>
      <c r="AG4" s="762"/>
      <c r="AH4" s="763"/>
      <c r="AI4" s="761" t="s">
        <v>292</v>
      </c>
      <c r="AJ4" s="762"/>
      <c r="AK4" s="763"/>
    </row>
    <row r="5" spans="1:37" ht="30.75" customHeight="1" thickBot="1" x14ac:dyDescent="0.25">
      <c r="A5" s="501" t="s">
        <v>578</v>
      </c>
      <c r="B5" s="102" t="s">
        <v>577</v>
      </c>
      <c r="C5" s="494" t="s">
        <v>313</v>
      </c>
      <c r="D5" s="635" t="s">
        <v>594</v>
      </c>
      <c r="E5" s="494" t="s">
        <v>0</v>
      </c>
      <c r="F5" s="635" t="s">
        <v>1</v>
      </c>
      <c r="G5" s="633" t="s">
        <v>2</v>
      </c>
      <c r="H5" s="15" t="s">
        <v>228</v>
      </c>
      <c r="I5" s="16" t="s">
        <v>229</v>
      </c>
      <c r="J5" s="77" t="s">
        <v>230</v>
      </c>
      <c r="K5" s="15" t="s">
        <v>228</v>
      </c>
      <c r="L5" s="16" t="s">
        <v>229</v>
      </c>
      <c r="M5" s="77" t="s">
        <v>230</v>
      </c>
      <c r="N5" s="15" t="s">
        <v>228</v>
      </c>
      <c r="O5" s="16" t="s">
        <v>229</v>
      </c>
      <c r="P5" s="77" t="s">
        <v>230</v>
      </c>
      <c r="Q5" s="15" t="s">
        <v>228</v>
      </c>
      <c r="R5" s="16" t="s">
        <v>229</v>
      </c>
      <c r="S5" s="77" t="s">
        <v>230</v>
      </c>
      <c r="T5" s="86" t="s">
        <v>265</v>
      </c>
      <c r="U5" s="87" t="s">
        <v>268</v>
      </c>
      <c r="V5" s="88" t="s">
        <v>266</v>
      </c>
      <c r="W5" s="86" t="s">
        <v>265</v>
      </c>
      <c r="X5" s="87" t="s">
        <v>268</v>
      </c>
      <c r="Y5" s="88" t="s">
        <v>266</v>
      </c>
      <c r="Z5" s="86" t="s">
        <v>265</v>
      </c>
      <c r="AA5" s="87" t="s">
        <v>268</v>
      </c>
      <c r="AB5" s="88" t="s">
        <v>266</v>
      </c>
      <c r="AC5" s="86" t="s">
        <v>260</v>
      </c>
      <c r="AD5" s="87" t="s">
        <v>261</v>
      </c>
      <c r="AE5" s="88" t="s">
        <v>267</v>
      </c>
      <c r="AF5" s="96" t="s">
        <v>260</v>
      </c>
      <c r="AG5" s="97" t="s">
        <v>261</v>
      </c>
      <c r="AH5" s="98" t="s">
        <v>267</v>
      </c>
      <c r="AI5" s="96" t="s">
        <v>260</v>
      </c>
      <c r="AJ5" s="97" t="s">
        <v>261</v>
      </c>
      <c r="AK5" s="98" t="s">
        <v>267</v>
      </c>
    </row>
    <row r="6" spans="1:37" ht="20.100000000000001" customHeight="1" x14ac:dyDescent="0.2">
      <c r="A6" s="488">
        <v>1</v>
      </c>
      <c r="B6" s="485">
        <v>691008604</v>
      </c>
      <c r="C6" s="634">
        <v>3475</v>
      </c>
      <c r="D6" s="493" t="s">
        <v>109</v>
      </c>
      <c r="E6" s="634">
        <v>3141</v>
      </c>
      <c r="F6" s="493" t="s">
        <v>109</v>
      </c>
      <c r="G6" s="230">
        <v>50</v>
      </c>
      <c r="H6" s="13">
        <v>44</v>
      </c>
      <c r="I6" s="11"/>
      <c r="J6" s="60"/>
      <c r="K6" s="90"/>
      <c r="L6" s="17"/>
      <c r="M6" s="91"/>
      <c r="N6" s="90"/>
      <c r="O6" s="17"/>
      <c r="P6" s="91"/>
      <c r="Q6" s="58">
        <f>H6+K6+N6</f>
        <v>44</v>
      </c>
      <c r="R6" s="20">
        <f>I6+L6+O6</f>
        <v>0</v>
      </c>
      <c r="S6" s="144">
        <f>J6+M6+P6</f>
        <v>0</v>
      </c>
      <c r="T6" s="90">
        <f>VLOOKUP(H6,SJMS_normativy!$A$3:$B$334,2,0)</f>
        <v>30.247896000000001</v>
      </c>
      <c r="U6" s="17">
        <f>IF(I6=0,0,VLOOKUP(SUM(I6+J6),SJZS_normativy!$A$4:$C$1075,2,0))</f>
        <v>0</v>
      </c>
      <c r="V6" s="91">
        <f>IF(J6=0,0,VLOOKUP(SUM(I6+J6),SJZS_normativy!$A$4:$C$1075,2,0))</f>
        <v>0</v>
      </c>
      <c r="W6" s="90">
        <f>VLOOKUP(K6,SJMS_normativy!$A$3:$B$334,2,0)/0.6</f>
        <v>0</v>
      </c>
      <c r="X6" s="17">
        <f>IF(L6=0,0,VLOOKUP(SUM(L6+M6),SJZS_normativy!$A$4:$C$1075,2,0))/0.6</f>
        <v>0</v>
      </c>
      <c r="Y6" s="91">
        <f>IF(M6=0,0,VLOOKUP(SUM(L6+M6),SJZS_normativy!$A$4:$C$1075,2,0))/0.6</f>
        <v>0</v>
      </c>
      <c r="Z6" s="90">
        <f>VLOOKUP(N6,SJMS_normativy!$A$3:$B$334,2,0)/0.4</f>
        <v>0</v>
      </c>
      <c r="AA6" s="17">
        <f>IF(O6=0,0,VLOOKUP(SUM(O6+P6),SJZS_normativy!$A$4:$C$1075,2,0))/0.4</f>
        <v>0</v>
      </c>
      <c r="AB6" s="91">
        <f>IF(P6=0,0,VLOOKUP(SUM(O6+P6),SJZS_normativy!$A$4:$C$1075,2,0))/0.4</f>
        <v>0</v>
      </c>
      <c r="AC6" s="94">
        <f>SJMS_normativy!$I$5</f>
        <v>58</v>
      </c>
      <c r="AD6" s="44">
        <f>SJZS_normativy!$I$5</f>
        <v>58</v>
      </c>
      <c r="AE6" s="95">
        <f>SJZS_normativy!$I$5</f>
        <v>58</v>
      </c>
      <c r="AF6" s="94">
        <f>SJMS_normativy!$J$5</f>
        <v>38</v>
      </c>
      <c r="AG6" s="44">
        <f>SJZS_normativy!$J$5</f>
        <v>38</v>
      </c>
      <c r="AH6" s="95">
        <f>SJZS_normativy!$J$5</f>
        <v>38</v>
      </c>
      <c r="AI6" s="94">
        <f>SJMS_normativy!$K$5</f>
        <v>38</v>
      </c>
      <c r="AJ6" s="44">
        <f>SJZS_normativy!$K$5</f>
        <v>38</v>
      </c>
      <c r="AK6" s="95">
        <f>SJZS_normativy!$K$5</f>
        <v>38</v>
      </c>
    </row>
    <row r="7" spans="1:37" ht="20.100000000000001" customHeight="1" x14ac:dyDescent="0.2">
      <c r="A7" s="489">
        <v>2</v>
      </c>
      <c r="B7" s="433">
        <v>600078116</v>
      </c>
      <c r="C7" s="468">
        <v>3449</v>
      </c>
      <c r="D7" s="10" t="s">
        <v>108</v>
      </c>
      <c r="E7" s="468">
        <v>3141</v>
      </c>
      <c r="F7" s="10" t="s">
        <v>108</v>
      </c>
      <c r="G7" s="230">
        <v>80</v>
      </c>
      <c r="H7" s="13">
        <v>62</v>
      </c>
      <c r="I7" s="11"/>
      <c r="J7" s="60"/>
      <c r="K7" s="90"/>
      <c r="L7" s="17"/>
      <c r="M7" s="91"/>
      <c r="N7" s="90"/>
      <c r="O7" s="17"/>
      <c r="P7" s="91"/>
      <c r="Q7" s="58">
        <f t="shared" ref="Q7:S10" si="0">H7+K7+N7</f>
        <v>62</v>
      </c>
      <c r="R7" s="20">
        <f t="shared" si="0"/>
        <v>0</v>
      </c>
      <c r="S7" s="144">
        <f t="shared" si="0"/>
        <v>0</v>
      </c>
      <c r="T7" s="90">
        <f>VLOOKUP(H7,SJMS_normativy!$A$3:$B$334,2,0)</f>
        <v>33.75282</v>
      </c>
      <c r="U7" s="17">
        <f>IF(I7=0,0,VLOOKUP(SUM(I7+J7),SJZS_normativy!$A$4:$C$1075,2,0))</f>
        <v>0</v>
      </c>
      <c r="V7" s="91">
        <f>IF(J7=0,0,VLOOKUP(SUM(I7+J7),SJZS_normativy!$A$4:$C$1075,2,0))</f>
        <v>0</v>
      </c>
      <c r="W7" s="90">
        <f>VLOOKUP(K7,SJMS_normativy!$A$3:$B$334,2,0)/0.6</f>
        <v>0</v>
      </c>
      <c r="X7" s="17">
        <f>IF(L7=0,0,VLOOKUP(SUM(L7+M7),SJZS_normativy!$A$4:$C$1075,2,0))/0.6</f>
        <v>0</v>
      </c>
      <c r="Y7" s="91">
        <f>IF(M7=0,0,VLOOKUP(SUM(L7+M7),SJZS_normativy!$A$4:$C$1075,2,0))/0.6</f>
        <v>0</v>
      </c>
      <c r="Z7" s="90">
        <f>VLOOKUP(N7,SJMS_normativy!$A$3:$B$334,2,0)/0.4</f>
        <v>0</v>
      </c>
      <c r="AA7" s="17">
        <f>IF(O7=0,0,VLOOKUP(SUM(O7+P7),SJZS_normativy!$A$4:$C$1075,2,0))/0.4</f>
        <v>0</v>
      </c>
      <c r="AB7" s="91">
        <f>IF(P7=0,0,VLOOKUP(SUM(O7+P7),SJZS_normativy!$A$4:$C$1075,2,0))/0.4</f>
        <v>0</v>
      </c>
      <c r="AC7" s="94">
        <f>SJMS_normativy!$I$5</f>
        <v>58</v>
      </c>
      <c r="AD7" s="44">
        <f>SJZS_normativy!$I$5</f>
        <v>58</v>
      </c>
      <c r="AE7" s="95">
        <f>SJZS_normativy!$I$5</f>
        <v>58</v>
      </c>
      <c r="AF7" s="94">
        <f>SJMS_normativy!$J$5</f>
        <v>38</v>
      </c>
      <c r="AG7" s="44">
        <f>SJZS_normativy!$J$5</f>
        <v>38</v>
      </c>
      <c r="AH7" s="95">
        <f>SJZS_normativy!$J$5</f>
        <v>38</v>
      </c>
      <c r="AI7" s="94">
        <f>SJMS_normativy!$K$5</f>
        <v>38</v>
      </c>
      <c r="AJ7" s="44">
        <f>SJZS_normativy!$K$5</f>
        <v>38</v>
      </c>
      <c r="AK7" s="95">
        <f>SJZS_normativy!$K$5</f>
        <v>38</v>
      </c>
    </row>
    <row r="8" spans="1:37" ht="20.100000000000001" customHeight="1" x14ac:dyDescent="0.2">
      <c r="A8" s="489">
        <v>3</v>
      </c>
      <c r="B8" s="433">
        <v>600078621</v>
      </c>
      <c r="C8" s="468">
        <v>3451</v>
      </c>
      <c r="D8" s="630" t="s">
        <v>424</v>
      </c>
      <c r="E8" s="468">
        <v>3141</v>
      </c>
      <c r="F8" s="630" t="s">
        <v>424</v>
      </c>
      <c r="G8" s="230">
        <v>65</v>
      </c>
      <c r="H8" s="13">
        <v>60</v>
      </c>
      <c r="I8" s="11"/>
      <c r="J8" s="60"/>
      <c r="K8" s="90"/>
      <c r="L8" s="17"/>
      <c r="M8" s="91"/>
      <c r="N8" s="90"/>
      <c r="O8" s="17"/>
      <c r="P8" s="91"/>
      <c r="Q8" s="58">
        <f t="shared" si="0"/>
        <v>60</v>
      </c>
      <c r="R8" s="20">
        <f t="shared" si="0"/>
        <v>0</v>
      </c>
      <c r="S8" s="144">
        <f t="shared" si="0"/>
        <v>0</v>
      </c>
      <c r="T8" s="90">
        <f>VLOOKUP(H8,SJMS_normativy!$A$3:$B$334,2,0)</f>
        <v>33.392760000000003</v>
      </c>
      <c r="U8" s="17">
        <f>IF(I8=0,0,VLOOKUP(SUM(I8+J8),SJZS_normativy!$A$4:$C$1075,2,0))</f>
        <v>0</v>
      </c>
      <c r="V8" s="91">
        <f>IF(J8=0,0,VLOOKUP(SUM(I8+J8),SJZS_normativy!$A$4:$C$1075,2,0))</f>
        <v>0</v>
      </c>
      <c r="W8" s="90">
        <f>VLOOKUP(K8,SJMS_normativy!$A$3:$B$334,2,0)/0.6</f>
        <v>0</v>
      </c>
      <c r="X8" s="17">
        <f>IF(L8=0,0,VLOOKUP(SUM(L8+M8),SJZS_normativy!$A$4:$C$1075,2,0))/0.6</f>
        <v>0</v>
      </c>
      <c r="Y8" s="91">
        <f>IF(M8=0,0,VLOOKUP(SUM(L8+M8),SJZS_normativy!$A$4:$C$1075,2,0))/0.6</f>
        <v>0</v>
      </c>
      <c r="Z8" s="90">
        <f>VLOOKUP(N8,SJMS_normativy!$A$3:$B$334,2,0)/0.4</f>
        <v>0</v>
      </c>
      <c r="AA8" s="17">
        <f>IF(O8=0,0,VLOOKUP(SUM(O8+P8),SJZS_normativy!$A$4:$C$1075,2,0))/0.4</f>
        <v>0</v>
      </c>
      <c r="AB8" s="91">
        <f>IF(P8=0,0,VLOOKUP(SUM(O8+P8),SJZS_normativy!$A$4:$C$1075,2,0))/0.4</f>
        <v>0</v>
      </c>
      <c r="AC8" s="94">
        <f>SJMS_normativy!$I$5</f>
        <v>58</v>
      </c>
      <c r="AD8" s="44">
        <f>SJZS_normativy!$I$5</f>
        <v>58</v>
      </c>
      <c r="AE8" s="95">
        <f>SJZS_normativy!$I$5</f>
        <v>58</v>
      </c>
      <c r="AF8" s="94">
        <f>SJMS_normativy!$J$5</f>
        <v>38</v>
      </c>
      <c r="AG8" s="44">
        <f>SJZS_normativy!$J$5</f>
        <v>38</v>
      </c>
      <c r="AH8" s="95">
        <f>SJZS_normativy!$J$5</f>
        <v>38</v>
      </c>
      <c r="AI8" s="94">
        <f>SJMS_normativy!$K$5</f>
        <v>38</v>
      </c>
      <c r="AJ8" s="44">
        <f>SJZS_normativy!$K$5</f>
        <v>38</v>
      </c>
      <c r="AK8" s="95">
        <f>SJZS_normativy!$K$5</f>
        <v>38</v>
      </c>
    </row>
    <row r="9" spans="1:37" ht="20.100000000000001" customHeight="1" x14ac:dyDescent="0.2">
      <c r="A9" s="489">
        <v>5</v>
      </c>
      <c r="B9" s="433">
        <v>600078531</v>
      </c>
      <c r="C9" s="468">
        <v>3447</v>
      </c>
      <c r="D9" s="10" t="s">
        <v>110</v>
      </c>
      <c r="E9" s="468">
        <v>3141</v>
      </c>
      <c r="F9" s="10" t="s">
        <v>110</v>
      </c>
      <c r="G9" s="230">
        <v>500</v>
      </c>
      <c r="H9" s="13"/>
      <c r="I9" s="11">
        <v>209</v>
      </c>
      <c r="J9" s="60"/>
      <c r="K9" s="90"/>
      <c r="L9" s="17"/>
      <c r="M9" s="91"/>
      <c r="N9" s="90"/>
      <c r="O9" s="17"/>
      <c r="P9" s="91"/>
      <c r="Q9" s="58">
        <f t="shared" si="0"/>
        <v>0</v>
      </c>
      <c r="R9" s="20">
        <f t="shared" si="0"/>
        <v>209</v>
      </c>
      <c r="S9" s="144">
        <f t="shared" si="0"/>
        <v>0</v>
      </c>
      <c r="T9" s="90">
        <f>VLOOKUP(H9,SJMS_normativy!$A$3:$B$334,2,0)</f>
        <v>0</v>
      </c>
      <c r="U9" s="17">
        <f>IF(I9=0,0,VLOOKUP(SUM(I9+J9),SJZS_normativy!$A$4:$C$1075,2,0))</f>
        <v>57.906523032407755</v>
      </c>
      <c r="V9" s="91">
        <f>IF(J9=0,0,VLOOKUP(SUM(I9+J9),SJZS_normativy!$A$4:$C$1075,2,0))</f>
        <v>0</v>
      </c>
      <c r="W9" s="90">
        <f>VLOOKUP(K9,SJMS_normativy!$A$3:$B$334,2,0)/0.6</f>
        <v>0</v>
      </c>
      <c r="X9" s="17">
        <f>IF(L9=0,0,VLOOKUP(SUM(L9+M9),SJZS_normativy!$A$4:$C$1075,2,0))/0.6</f>
        <v>0</v>
      </c>
      <c r="Y9" s="91">
        <f>IF(M9=0,0,VLOOKUP(SUM(L9+M9),SJZS_normativy!$A$4:$C$1075,2,0))/0.6</f>
        <v>0</v>
      </c>
      <c r="Z9" s="90">
        <f>VLOOKUP(N9,SJMS_normativy!$A$3:$B$334,2,0)/0.4</f>
        <v>0</v>
      </c>
      <c r="AA9" s="17">
        <f>IF(O9=0,0,VLOOKUP(SUM(O9+P9),SJZS_normativy!$A$4:$C$1075,2,0))/0.4</f>
        <v>0</v>
      </c>
      <c r="AB9" s="91">
        <f>IF(P9=0,0,VLOOKUP(SUM(O9+P9),SJZS_normativy!$A$4:$C$1075,2,0))/0.4</f>
        <v>0</v>
      </c>
      <c r="AC9" s="94">
        <f>SJMS_normativy!$I$5</f>
        <v>58</v>
      </c>
      <c r="AD9" s="44">
        <f>SJZS_normativy!$I$5</f>
        <v>58</v>
      </c>
      <c r="AE9" s="95">
        <f>SJZS_normativy!$I$5</f>
        <v>58</v>
      </c>
      <c r="AF9" s="94">
        <f>SJMS_normativy!$J$5</f>
        <v>38</v>
      </c>
      <c r="AG9" s="44">
        <f>SJZS_normativy!$J$5</f>
        <v>38</v>
      </c>
      <c r="AH9" s="95">
        <f>SJZS_normativy!$J$5</f>
        <v>38</v>
      </c>
      <c r="AI9" s="94">
        <f>SJMS_normativy!$K$5</f>
        <v>38</v>
      </c>
      <c r="AJ9" s="44">
        <f>SJZS_normativy!$K$5</f>
        <v>38</v>
      </c>
      <c r="AK9" s="95">
        <f>SJZS_normativy!$K$5</f>
        <v>38</v>
      </c>
    </row>
    <row r="10" spans="1:37" ht="20.100000000000001" customHeight="1" x14ac:dyDescent="0.2">
      <c r="A10" s="489">
        <v>6</v>
      </c>
      <c r="B10" s="433">
        <v>600078515</v>
      </c>
      <c r="C10" s="468">
        <v>3446</v>
      </c>
      <c r="D10" s="10" t="s">
        <v>111</v>
      </c>
      <c r="E10" s="468">
        <v>3141</v>
      </c>
      <c r="F10" s="10" t="s">
        <v>111</v>
      </c>
      <c r="G10" s="230">
        <v>1000</v>
      </c>
      <c r="H10" s="13"/>
      <c r="I10" s="11">
        <v>327</v>
      </c>
      <c r="J10" s="60"/>
      <c r="K10" s="90"/>
      <c r="L10" s="17"/>
      <c r="M10" s="91"/>
      <c r="N10" s="90"/>
      <c r="O10" s="17"/>
      <c r="P10" s="91"/>
      <c r="Q10" s="58">
        <f t="shared" si="0"/>
        <v>0</v>
      </c>
      <c r="R10" s="20">
        <f t="shared" si="0"/>
        <v>327</v>
      </c>
      <c r="S10" s="144">
        <f t="shared" si="0"/>
        <v>0</v>
      </c>
      <c r="T10" s="90">
        <f>VLOOKUP(H10,SJMS_normativy!$A$3:$B$334,2,0)</f>
        <v>0</v>
      </c>
      <c r="U10" s="17">
        <f>IF(I10=0,0,VLOOKUP(SUM(I10+J10),SJZS_normativy!$A$4:$C$1075,2,0))</f>
        <v>63.484571420661354</v>
      </c>
      <c r="V10" s="91">
        <f>IF(J10=0,0,VLOOKUP(SUM(I10+J10),SJZS_normativy!$A$4:$C$1075,2,0))</f>
        <v>0</v>
      </c>
      <c r="W10" s="90">
        <f>VLOOKUP(K10,SJMS_normativy!$A$3:$B$334,2,0)/0.6</f>
        <v>0</v>
      </c>
      <c r="X10" s="17">
        <f>IF(L10=0,0,VLOOKUP(SUM(L10+M10),SJZS_normativy!$A$4:$C$1075,2,0))/0.6</f>
        <v>0</v>
      </c>
      <c r="Y10" s="91">
        <f>IF(M10=0,0,VLOOKUP(SUM(L10+M10),SJZS_normativy!$A$4:$C$1075,2,0))/0.6</f>
        <v>0</v>
      </c>
      <c r="Z10" s="90">
        <f>VLOOKUP(N10,SJMS_normativy!$A$3:$B$334,2,0)/0.4</f>
        <v>0</v>
      </c>
      <c r="AA10" s="17">
        <f>IF(O10=0,0,VLOOKUP(SUM(O10+P10),SJZS_normativy!$A$4:$C$1075,2,0))/0.4</f>
        <v>0</v>
      </c>
      <c r="AB10" s="91">
        <f>IF(P10=0,0,VLOOKUP(SUM(O10+P10),SJZS_normativy!$A$4:$C$1075,2,0))/0.4</f>
        <v>0</v>
      </c>
      <c r="AC10" s="94">
        <f>SJMS_normativy!$I$5</f>
        <v>58</v>
      </c>
      <c r="AD10" s="44">
        <f>SJZS_normativy!$I$5</f>
        <v>58</v>
      </c>
      <c r="AE10" s="95">
        <f>SJZS_normativy!$I$5</f>
        <v>58</v>
      </c>
      <c r="AF10" s="94">
        <f>SJMS_normativy!$J$5</f>
        <v>38</v>
      </c>
      <c r="AG10" s="44">
        <f>SJZS_normativy!$J$5</f>
        <v>38</v>
      </c>
      <c r="AH10" s="95">
        <f>SJZS_normativy!$J$5</f>
        <v>38</v>
      </c>
      <c r="AI10" s="94">
        <f>SJMS_normativy!$K$5</f>
        <v>38</v>
      </c>
      <c r="AJ10" s="44">
        <f>SJZS_normativy!$K$5</f>
        <v>38</v>
      </c>
      <c r="AK10" s="95">
        <f>SJZS_normativy!$K$5</f>
        <v>38</v>
      </c>
    </row>
    <row r="11" spans="1:37" ht="20.100000000000001" customHeight="1" x14ac:dyDescent="0.2">
      <c r="A11" s="489">
        <v>8</v>
      </c>
      <c r="B11" s="433">
        <v>600078108</v>
      </c>
      <c r="C11" s="468">
        <v>3423</v>
      </c>
      <c r="D11" s="10" t="s">
        <v>112</v>
      </c>
      <c r="E11" s="468">
        <v>3141</v>
      </c>
      <c r="F11" s="10" t="s">
        <v>112</v>
      </c>
      <c r="G11" s="230">
        <v>125</v>
      </c>
      <c r="H11" s="13">
        <v>49</v>
      </c>
      <c r="I11" s="11">
        <v>66</v>
      </c>
      <c r="J11" s="60"/>
      <c r="K11" s="90"/>
      <c r="L11" s="17"/>
      <c r="M11" s="91"/>
      <c r="N11" s="90"/>
      <c r="O11" s="17"/>
      <c r="P11" s="91"/>
      <c r="Q11" s="58">
        <f t="shared" ref="Q11:S13" si="1">H11+K11+N11</f>
        <v>49</v>
      </c>
      <c r="R11" s="20">
        <f t="shared" si="1"/>
        <v>66</v>
      </c>
      <c r="S11" s="144">
        <f t="shared" si="1"/>
        <v>0</v>
      </c>
      <c r="T11" s="90">
        <f>VLOOKUP(H11,SJMS_normativy!$A$3:$B$334,2,0)</f>
        <v>31.281155999999999</v>
      </c>
      <c r="U11" s="17">
        <f>IF(I11=0,0,VLOOKUP(SUM(I11+J11),SJZS_normativy!$A$4:$C$1075,2,0))</f>
        <v>44.36290797401292</v>
      </c>
      <c r="V11" s="91">
        <f>IF(J11=0,0,VLOOKUP(SUM(I11+J11),SJZS_normativy!$A$4:$C$1075,2,0))</f>
        <v>0</v>
      </c>
      <c r="W11" s="90">
        <f>VLOOKUP(K11,SJMS_normativy!$A$3:$B$334,2,0)/0.6</f>
        <v>0</v>
      </c>
      <c r="X11" s="17">
        <f>IF(L11=0,0,VLOOKUP(SUM(L11+M11),SJZS_normativy!$A$4:$C$1075,2,0))/0.6</f>
        <v>0</v>
      </c>
      <c r="Y11" s="91">
        <f>IF(M11=0,0,VLOOKUP(SUM(L11+M11),SJZS_normativy!$A$4:$C$1075,2,0))/0.6</f>
        <v>0</v>
      </c>
      <c r="Z11" s="90">
        <f>VLOOKUP(N11,SJMS_normativy!$A$3:$B$334,2,0)/0.4</f>
        <v>0</v>
      </c>
      <c r="AA11" s="17">
        <f>IF(O11=0,0,VLOOKUP(SUM(O11+P11),SJZS_normativy!$A$4:$C$1075,2,0))/0.4</f>
        <v>0</v>
      </c>
      <c r="AB11" s="91">
        <f>IF(P11=0,0,VLOOKUP(SUM(O11+P11),SJZS_normativy!$A$4:$C$1075,2,0))/0.4</f>
        <v>0</v>
      </c>
      <c r="AC11" s="94">
        <f>SJMS_normativy!$I$5</f>
        <v>58</v>
      </c>
      <c r="AD11" s="44">
        <f>SJZS_normativy!$I$5</f>
        <v>58</v>
      </c>
      <c r="AE11" s="95">
        <f>SJZS_normativy!$I$5</f>
        <v>58</v>
      </c>
      <c r="AF11" s="94">
        <f>SJMS_normativy!$J$5</f>
        <v>38</v>
      </c>
      <c r="AG11" s="44">
        <f>SJZS_normativy!$J$5</f>
        <v>38</v>
      </c>
      <c r="AH11" s="95">
        <f>SJZS_normativy!$J$5</f>
        <v>38</v>
      </c>
      <c r="AI11" s="94">
        <f>SJMS_normativy!$K$5</f>
        <v>38</v>
      </c>
      <c r="AJ11" s="44">
        <f>SJZS_normativy!$K$5</f>
        <v>38</v>
      </c>
      <c r="AK11" s="95">
        <f>SJZS_normativy!$K$5</f>
        <v>38</v>
      </c>
    </row>
    <row r="12" spans="1:37" ht="20.100000000000001" customHeight="1" x14ac:dyDescent="0.2">
      <c r="A12" s="489">
        <v>10</v>
      </c>
      <c r="B12" s="433">
        <v>600078124</v>
      </c>
      <c r="C12" s="468">
        <v>3402</v>
      </c>
      <c r="D12" s="10" t="s">
        <v>113</v>
      </c>
      <c r="E12" s="468">
        <v>3141</v>
      </c>
      <c r="F12" s="10" t="s">
        <v>113</v>
      </c>
      <c r="G12" s="230">
        <v>300</v>
      </c>
      <c r="H12" s="13">
        <v>76</v>
      </c>
      <c r="I12" s="11">
        <v>207</v>
      </c>
      <c r="J12" s="60"/>
      <c r="K12" s="90"/>
      <c r="L12" s="17"/>
      <c r="M12" s="91"/>
      <c r="N12" s="90"/>
      <c r="O12" s="17"/>
      <c r="P12" s="91"/>
      <c r="Q12" s="58">
        <f t="shared" si="1"/>
        <v>76</v>
      </c>
      <c r="R12" s="20">
        <f t="shared" si="1"/>
        <v>207</v>
      </c>
      <c r="S12" s="144">
        <f t="shared" si="1"/>
        <v>0</v>
      </c>
      <c r="T12" s="90">
        <f>VLOOKUP(H12,SJMS_normativy!$A$3:$B$334,2,0)</f>
        <v>36.067607999999993</v>
      </c>
      <c r="U12" s="17">
        <f>IF(I12=0,0,VLOOKUP(SUM(I12+J12),SJZS_normativy!$A$4:$C$1075,2,0))</f>
        <v>57.789428170355222</v>
      </c>
      <c r="V12" s="91">
        <f>IF(J12=0,0,VLOOKUP(SUM(I12+J12),SJZS_normativy!$A$4:$C$1075,2,0))</f>
        <v>0</v>
      </c>
      <c r="W12" s="90">
        <f>VLOOKUP(K12,SJMS_normativy!$A$3:$B$334,2,0)/0.6</f>
        <v>0</v>
      </c>
      <c r="X12" s="17">
        <f>IF(L12=0,0,VLOOKUP(SUM(L12+M12),SJZS_normativy!$A$4:$C$1075,2,0))/0.6</f>
        <v>0</v>
      </c>
      <c r="Y12" s="91">
        <f>IF(M12=0,0,VLOOKUP(SUM(L12+M12),SJZS_normativy!$A$4:$C$1075,2,0))/0.6</f>
        <v>0</v>
      </c>
      <c r="Z12" s="90">
        <f>VLOOKUP(N12,SJMS_normativy!$A$3:$B$334,2,0)/0.4</f>
        <v>0</v>
      </c>
      <c r="AA12" s="17">
        <f>IF(O12=0,0,VLOOKUP(SUM(O12+P12),SJZS_normativy!$A$4:$C$1075,2,0))/0.4</f>
        <v>0</v>
      </c>
      <c r="AB12" s="91">
        <f>IF(P12=0,0,VLOOKUP(SUM(O12+P12),SJZS_normativy!$A$4:$C$1075,2,0))/0.4</f>
        <v>0</v>
      </c>
      <c r="AC12" s="94">
        <f>SJMS_normativy!$I$5</f>
        <v>58</v>
      </c>
      <c r="AD12" s="44">
        <f>SJZS_normativy!$I$5</f>
        <v>58</v>
      </c>
      <c r="AE12" s="95">
        <f>SJZS_normativy!$I$5</f>
        <v>58</v>
      </c>
      <c r="AF12" s="94">
        <f>SJMS_normativy!$J$5</f>
        <v>38</v>
      </c>
      <c r="AG12" s="44">
        <f>SJZS_normativy!$J$5</f>
        <v>38</v>
      </c>
      <c r="AH12" s="95">
        <f>SJZS_normativy!$J$5</f>
        <v>38</v>
      </c>
      <c r="AI12" s="94">
        <f>SJMS_normativy!$K$5</f>
        <v>38</v>
      </c>
      <c r="AJ12" s="44">
        <f>SJZS_normativy!$K$5</f>
        <v>38</v>
      </c>
      <c r="AK12" s="95">
        <f>SJZS_normativy!$K$5</f>
        <v>38</v>
      </c>
    </row>
    <row r="13" spans="1:37" ht="20.100000000000001" customHeight="1" x14ac:dyDescent="0.2">
      <c r="A13" s="489">
        <v>12</v>
      </c>
      <c r="B13" s="433">
        <v>600078337</v>
      </c>
      <c r="C13" s="468">
        <v>3405</v>
      </c>
      <c r="D13" s="10" t="s">
        <v>342</v>
      </c>
      <c r="E13" s="468">
        <v>3141</v>
      </c>
      <c r="F13" s="10" t="s">
        <v>342</v>
      </c>
      <c r="G13" s="230">
        <v>70</v>
      </c>
      <c r="H13" s="13">
        <v>20</v>
      </c>
      <c r="I13" s="11">
        <v>24</v>
      </c>
      <c r="J13" s="60"/>
      <c r="K13" s="90"/>
      <c r="L13" s="17"/>
      <c r="M13" s="91"/>
      <c r="N13" s="90"/>
      <c r="O13" s="17"/>
      <c r="P13" s="91"/>
      <c r="Q13" s="58">
        <f t="shared" si="1"/>
        <v>20</v>
      </c>
      <c r="R13" s="20">
        <f t="shared" si="1"/>
        <v>24</v>
      </c>
      <c r="S13" s="144">
        <f t="shared" si="1"/>
        <v>0</v>
      </c>
      <c r="T13" s="90">
        <f>VLOOKUP(H13,SJMS_normativy!$A$3:$B$334,2,0)</f>
        <v>24.649319999999999</v>
      </c>
      <c r="U13" s="17">
        <f>IF(I13=0,0,VLOOKUP(SUM(I13+J13),SJZS_normativy!$A$4:$C$1075,2,0))</f>
        <v>35.783878172588828</v>
      </c>
      <c r="V13" s="91">
        <f>IF(J13=0,0,VLOOKUP(SUM(I13+J13),SJZS_normativy!$A$4:$C$1075,2,0))</f>
        <v>0</v>
      </c>
      <c r="W13" s="90">
        <f>VLOOKUP(K13,SJMS_normativy!$A$3:$B$334,2,0)/0.6</f>
        <v>0</v>
      </c>
      <c r="X13" s="17">
        <f>IF(L13=0,0,VLOOKUP(SUM(L13+M13),SJZS_normativy!$A$4:$C$1075,2,0))/0.6</f>
        <v>0</v>
      </c>
      <c r="Y13" s="91">
        <f>IF(M13=0,0,VLOOKUP(SUM(L13+M13),SJZS_normativy!$A$4:$C$1075,2,0))/0.6</f>
        <v>0</v>
      </c>
      <c r="Z13" s="90">
        <f>VLOOKUP(N13,SJMS_normativy!$A$3:$B$334,2,0)/0.4</f>
        <v>0</v>
      </c>
      <c r="AA13" s="17">
        <f>IF(O13=0,0,VLOOKUP(SUM(O13+P13),SJZS_normativy!$A$4:$C$1075,2,0))/0.4</f>
        <v>0</v>
      </c>
      <c r="AB13" s="91">
        <f>IF(P13=0,0,VLOOKUP(SUM(O13+P13),SJZS_normativy!$A$4:$C$1075,2,0))/0.4</f>
        <v>0</v>
      </c>
      <c r="AC13" s="94">
        <f>SJMS_normativy!$I$5</f>
        <v>58</v>
      </c>
      <c r="AD13" s="44">
        <f>SJZS_normativy!$I$5</f>
        <v>58</v>
      </c>
      <c r="AE13" s="95">
        <f>SJZS_normativy!$I$5</f>
        <v>58</v>
      </c>
      <c r="AF13" s="94">
        <f>SJMS_normativy!$J$5</f>
        <v>38</v>
      </c>
      <c r="AG13" s="44">
        <f>SJZS_normativy!$J$5</f>
        <v>38</v>
      </c>
      <c r="AH13" s="95">
        <f>SJZS_normativy!$J$5</f>
        <v>38</v>
      </c>
      <c r="AI13" s="94">
        <f>SJMS_normativy!$K$5</f>
        <v>38</v>
      </c>
      <c r="AJ13" s="44">
        <f>SJZS_normativy!$K$5</f>
        <v>38</v>
      </c>
      <c r="AK13" s="95">
        <f>SJZS_normativy!$K$5</f>
        <v>38</v>
      </c>
    </row>
    <row r="14" spans="1:37" ht="20.100000000000001" customHeight="1" x14ac:dyDescent="0.2">
      <c r="A14" s="489">
        <v>13</v>
      </c>
      <c r="B14" s="433">
        <v>600078086</v>
      </c>
      <c r="C14" s="468">
        <v>3444</v>
      </c>
      <c r="D14" s="10" t="s">
        <v>114</v>
      </c>
      <c r="E14" s="468">
        <v>3141</v>
      </c>
      <c r="F14" s="10" t="s">
        <v>114</v>
      </c>
      <c r="G14" s="230">
        <v>60</v>
      </c>
      <c r="H14" s="13">
        <v>52</v>
      </c>
      <c r="I14" s="11"/>
      <c r="J14" s="60"/>
      <c r="K14" s="90"/>
      <c r="L14" s="17"/>
      <c r="M14" s="91"/>
      <c r="N14" s="90"/>
      <c r="O14" s="17"/>
      <c r="P14" s="91"/>
      <c r="Q14" s="58">
        <f t="shared" ref="Q14:S15" si="2">H14+K14+N14</f>
        <v>52</v>
      </c>
      <c r="R14" s="20">
        <f t="shared" si="2"/>
        <v>0</v>
      </c>
      <c r="S14" s="144">
        <f t="shared" si="2"/>
        <v>0</v>
      </c>
      <c r="T14" s="90">
        <f>VLOOKUP(H14,SJMS_normativy!$A$3:$B$334,2,0)</f>
        <v>31.879079999999998</v>
      </c>
      <c r="U14" s="17">
        <f>IF(I14=0,0,VLOOKUP(SUM(I14+J14),SJZS_normativy!$A$4:$C$1075,2,0))</f>
        <v>0</v>
      </c>
      <c r="V14" s="91">
        <f>IF(J14=0,0,VLOOKUP(SUM(I14+J14),SJZS_normativy!$A$4:$C$1075,2,0))</f>
        <v>0</v>
      </c>
      <c r="W14" s="90">
        <f>VLOOKUP(K14,SJMS_normativy!$A$3:$B$334,2,0)/0.6</f>
        <v>0</v>
      </c>
      <c r="X14" s="17">
        <f>IF(L14=0,0,VLOOKUP(SUM(L14+M14),SJZS_normativy!$A$4:$C$1075,2,0))/0.6</f>
        <v>0</v>
      </c>
      <c r="Y14" s="91">
        <f>IF(M14=0,0,VLOOKUP(SUM(L14+M14),SJZS_normativy!$A$4:$C$1075,2,0))/0.6</f>
        <v>0</v>
      </c>
      <c r="Z14" s="90">
        <f>VLOOKUP(N14,SJMS_normativy!$A$3:$B$334,2,0)/0.4</f>
        <v>0</v>
      </c>
      <c r="AA14" s="17">
        <f>IF(O14=0,0,VLOOKUP(SUM(O14+P14),SJZS_normativy!$A$4:$C$1075,2,0))/0.4</f>
        <v>0</v>
      </c>
      <c r="AB14" s="91">
        <f>IF(P14=0,0,VLOOKUP(SUM(O14+P14),SJZS_normativy!$A$4:$C$1075,2,0))/0.4</f>
        <v>0</v>
      </c>
      <c r="AC14" s="94">
        <f>SJMS_normativy!$I$5</f>
        <v>58</v>
      </c>
      <c r="AD14" s="44">
        <f>SJZS_normativy!$I$5</f>
        <v>58</v>
      </c>
      <c r="AE14" s="95">
        <f>SJZS_normativy!$I$5</f>
        <v>58</v>
      </c>
      <c r="AF14" s="94">
        <f>SJMS_normativy!$J$5</f>
        <v>38</v>
      </c>
      <c r="AG14" s="44">
        <f>SJZS_normativy!$J$5</f>
        <v>38</v>
      </c>
      <c r="AH14" s="95">
        <f>SJZS_normativy!$J$5</f>
        <v>38</v>
      </c>
      <c r="AI14" s="94">
        <f>SJMS_normativy!$K$5</f>
        <v>38</v>
      </c>
      <c r="AJ14" s="44">
        <f>SJZS_normativy!$K$5</f>
        <v>38</v>
      </c>
      <c r="AK14" s="95">
        <f>SJZS_normativy!$K$5</f>
        <v>38</v>
      </c>
    </row>
    <row r="15" spans="1:37" ht="20.100000000000001" customHeight="1" thickBot="1" x14ac:dyDescent="0.25">
      <c r="A15" s="489">
        <v>14</v>
      </c>
      <c r="B15" s="590">
        <v>600078582</v>
      </c>
      <c r="C15" s="468">
        <v>3443</v>
      </c>
      <c r="D15" s="10" t="s">
        <v>115</v>
      </c>
      <c r="E15" s="468">
        <v>3141</v>
      </c>
      <c r="F15" s="10" t="s">
        <v>115</v>
      </c>
      <c r="G15" s="237">
        <v>225</v>
      </c>
      <c r="H15" s="21"/>
      <c r="I15" s="18">
        <v>155</v>
      </c>
      <c r="J15" s="89"/>
      <c r="K15" s="92"/>
      <c r="L15" s="19"/>
      <c r="M15" s="93"/>
      <c r="N15" s="92"/>
      <c r="O15" s="19"/>
      <c r="P15" s="93"/>
      <c r="Q15" s="58">
        <f t="shared" si="2"/>
        <v>0</v>
      </c>
      <c r="R15" s="20">
        <f t="shared" si="2"/>
        <v>155</v>
      </c>
      <c r="S15" s="89">
        <f t="shared" si="2"/>
        <v>0</v>
      </c>
      <c r="T15" s="90">
        <f>VLOOKUP(H15,SJMS_normativy!$A$3:$B$334,2,0)</f>
        <v>0</v>
      </c>
      <c r="U15" s="17">
        <f>IF(I15=0,0,VLOOKUP(SUM(I15+J15),SJZS_normativy!$A$4:$C$1075,2,0))</f>
        <v>54.308156156288916</v>
      </c>
      <c r="V15" s="91">
        <f>IF(J15=0,0,VLOOKUP(SUM(I15+J15),SJZS_normativy!$A$4:$C$1075,2,0))</f>
        <v>0</v>
      </c>
      <c r="W15" s="90">
        <f>VLOOKUP(K15,SJMS_normativy!$A$3:$B$334,2,0)/0.6</f>
        <v>0</v>
      </c>
      <c r="X15" s="17">
        <f>IF(L15=0,0,VLOOKUP(SUM(L15+M15),SJZS_normativy!$A$4:$C$1075,2,0))/0.6</f>
        <v>0</v>
      </c>
      <c r="Y15" s="91">
        <f>IF(M15=0,0,VLOOKUP(SUM(L15+M15),SJZS_normativy!$A$4:$C$1075,2,0))/0.6</f>
        <v>0</v>
      </c>
      <c r="Z15" s="90">
        <f>VLOOKUP(N15,SJMS_normativy!$A$3:$B$334,2,0)/0.4</f>
        <v>0</v>
      </c>
      <c r="AA15" s="17">
        <f>IF(O15=0,0,VLOOKUP(SUM(O15+P15),SJZS_normativy!$A$4:$C$1075,2,0))/0.4</f>
        <v>0</v>
      </c>
      <c r="AB15" s="91">
        <f>IF(P15=0,0,VLOOKUP(SUM(O15+P15),SJZS_normativy!$A$4:$C$1075,2,0))/0.4</f>
        <v>0</v>
      </c>
      <c r="AC15" s="94">
        <f>SJMS_normativy!$I$5</f>
        <v>58</v>
      </c>
      <c r="AD15" s="44">
        <f>SJZS_normativy!$I$5</f>
        <v>58</v>
      </c>
      <c r="AE15" s="95">
        <f>SJZS_normativy!$I$5</f>
        <v>58</v>
      </c>
      <c r="AF15" s="94">
        <f>SJMS_normativy!$J$5</f>
        <v>38</v>
      </c>
      <c r="AG15" s="44">
        <f>SJZS_normativy!$J$5</f>
        <v>38</v>
      </c>
      <c r="AH15" s="95">
        <f>SJZS_normativy!$J$5</f>
        <v>38</v>
      </c>
      <c r="AI15" s="94">
        <f>SJMS_normativy!$K$5</f>
        <v>38</v>
      </c>
      <c r="AJ15" s="44">
        <f>SJZS_normativy!$K$5</f>
        <v>38</v>
      </c>
      <c r="AK15" s="95">
        <f>SJZS_normativy!$K$5</f>
        <v>38</v>
      </c>
    </row>
    <row r="16" spans="1:37" ht="20.100000000000001" customHeight="1" thickBot="1" x14ac:dyDescent="0.25">
      <c r="A16" s="403"/>
      <c r="B16" s="541"/>
      <c r="C16" s="586"/>
      <c r="D16" s="631" t="s">
        <v>43</v>
      </c>
      <c r="E16" s="632"/>
      <c r="F16" s="189"/>
      <c r="G16" s="190"/>
      <c r="H16" s="131">
        <f>SUM(H6:H15)</f>
        <v>363</v>
      </c>
      <c r="I16" s="148">
        <f>SUM(I6:I15)</f>
        <v>988</v>
      </c>
      <c r="J16" s="152">
        <f t="shared" ref="J16:S16" si="3">SUM(J7:J15)</f>
        <v>0</v>
      </c>
      <c r="K16" s="131">
        <f t="shared" si="3"/>
        <v>0</v>
      </c>
      <c r="L16" s="148">
        <f t="shared" si="3"/>
        <v>0</v>
      </c>
      <c r="M16" s="152">
        <f t="shared" si="3"/>
        <v>0</v>
      </c>
      <c r="N16" s="131">
        <f t="shared" si="3"/>
        <v>0</v>
      </c>
      <c r="O16" s="148">
        <f t="shared" si="3"/>
        <v>0</v>
      </c>
      <c r="P16" s="152">
        <f t="shared" si="3"/>
        <v>0</v>
      </c>
      <c r="Q16" s="131">
        <f>SUM(Q6:Q15)</f>
        <v>363</v>
      </c>
      <c r="R16" s="148">
        <f>SUM(R6:R15)</f>
        <v>988</v>
      </c>
      <c r="S16" s="152">
        <f t="shared" si="3"/>
        <v>0</v>
      </c>
      <c r="T16" s="138" t="s">
        <v>312</v>
      </c>
      <c r="U16" s="139" t="s">
        <v>312</v>
      </c>
      <c r="V16" s="140" t="s">
        <v>312</v>
      </c>
      <c r="W16" s="138" t="s">
        <v>312</v>
      </c>
      <c r="X16" s="139" t="s">
        <v>312</v>
      </c>
      <c r="Y16" s="140" t="s">
        <v>312</v>
      </c>
      <c r="Z16" s="138" t="s">
        <v>312</v>
      </c>
      <c r="AA16" s="139" t="s">
        <v>312</v>
      </c>
      <c r="AB16" s="140" t="s">
        <v>312</v>
      </c>
      <c r="AC16" s="138" t="s">
        <v>312</v>
      </c>
      <c r="AD16" s="139" t="s">
        <v>312</v>
      </c>
      <c r="AE16" s="140" t="s">
        <v>312</v>
      </c>
      <c r="AF16" s="141" t="s">
        <v>312</v>
      </c>
      <c r="AG16" s="142" t="s">
        <v>312</v>
      </c>
      <c r="AH16" s="143" t="s">
        <v>312</v>
      </c>
      <c r="AI16" s="141" t="s">
        <v>312</v>
      </c>
      <c r="AJ16" s="142" t="s">
        <v>312</v>
      </c>
      <c r="AK16" s="143" t="s">
        <v>312</v>
      </c>
    </row>
    <row r="17" spans="4:19" ht="20.100000000000001" customHeight="1" x14ac:dyDescent="0.2">
      <c r="G17" s="238"/>
      <c r="Q17" s="30">
        <f>H16+K16+N16</f>
        <v>363</v>
      </c>
      <c r="R17" s="30">
        <f>I16+L16+O16</f>
        <v>988</v>
      </c>
      <c r="S17" s="30">
        <f>J16+M16+P16</f>
        <v>0</v>
      </c>
    </row>
    <row r="18" spans="4:19" ht="20.100000000000001" customHeight="1" x14ac:dyDescent="0.2">
      <c r="G18" s="238"/>
    </row>
    <row r="19" spans="4:19" ht="20.100000000000001" customHeight="1" x14ac:dyDescent="0.2">
      <c r="D19" s="6"/>
      <c r="E19" s="12"/>
      <c r="G19" s="238"/>
    </row>
    <row r="20" spans="4:19" ht="20.100000000000001" customHeight="1" x14ac:dyDescent="0.2">
      <c r="D20" s="8"/>
      <c r="F20" s="8"/>
      <c r="G20" s="238"/>
    </row>
    <row r="21" spans="4:19" ht="20.100000000000001" customHeight="1" x14ac:dyDescent="0.2">
      <c r="D21" s="8"/>
      <c r="F21" s="8"/>
      <c r="G21" s="238"/>
    </row>
    <row r="22" spans="4:19" ht="20.100000000000001" customHeight="1" x14ac:dyDescent="0.2">
      <c r="G22" s="238"/>
    </row>
    <row r="23" spans="4:19" ht="20.100000000000001" customHeight="1" x14ac:dyDescent="0.2">
      <c r="G23" s="238"/>
    </row>
    <row r="24" spans="4:19" ht="20.100000000000001" customHeight="1" x14ac:dyDescent="0.2">
      <c r="D24" s="6"/>
      <c r="E24" s="12"/>
      <c r="G24" s="238"/>
    </row>
    <row r="25" spans="4:19" ht="20.100000000000001" customHeight="1" x14ac:dyDescent="0.2">
      <c r="G25" s="238"/>
    </row>
    <row r="26" spans="4:19" ht="20.100000000000001" customHeight="1" x14ac:dyDescent="0.2">
      <c r="G26" s="238"/>
    </row>
    <row r="27" spans="4:19" ht="20.100000000000001" customHeight="1" x14ac:dyDescent="0.2">
      <c r="G27" s="238"/>
    </row>
    <row r="28" spans="4:19" ht="20.100000000000001" customHeight="1" x14ac:dyDescent="0.2">
      <c r="G28" s="238"/>
    </row>
    <row r="29" spans="4:19" ht="20.100000000000001" customHeight="1" x14ac:dyDescent="0.2">
      <c r="D29" s="6"/>
      <c r="E29" s="12"/>
      <c r="G29" s="238"/>
    </row>
    <row r="30" spans="4:19" ht="20.100000000000001" customHeight="1" x14ac:dyDescent="0.2">
      <c r="G30" s="238"/>
    </row>
    <row r="31" spans="4:19" ht="20.100000000000001" customHeight="1" x14ac:dyDescent="0.2">
      <c r="G31" s="238"/>
    </row>
    <row r="32" spans="4:19" ht="20.100000000000001" customHeight="1" x14ac:dyDescent="0.2">
      <c r="G32" s="238"/>
    </row>
    <row r="33" spans="4:7" ht="20.100000000000001" customHeight="1" x14ac:dyDescent="0.2">
      <c r="G33" s="238"/>
    </row>
    <row r="34" spans="4:7" ht="20.100000000000001" customHeight="1" x14ac:dyDescent="0.2">
      <c r="G34" s="238"/>
    </row>
    <row r="35" spans="4:7" ht="20.100000000000001" customHeight="1" x14ac:dyDescent="0.2">
      <c r="D35" s="8"/>
      <c r="G35" s="238"/>
    </row>
    <row r="36" spans="4:7" ht="20.100000000000001" customHeight="1" x14ac:dyDescent="0.2"/>
    <row r="37" spans="4:7" ht="20.100000000000001" customHeight="1" x14ac:dyDescent="0.2"/>
    <row r="38" spans="4:7" ht="20.100000000000001" customHeight="1" x14ac:dyDescent="0.2">
      <c r="D38" s="6"/>
      <c r="E38" s="12"/>
    </row>
    <row r="39" spans="4:7" ht="20.100000000000001" customHeight="1" x14ac:dyDescent="0.2"/>
    <row r="40" spans="4:7" ht="20.100000000000001" customHeight="1" x14ac:dyDescent="0.2"/>
    <row r="41" spans="4:7" ht="20.100000000000001" customHeight="1" x14ac:dyDescent="0.2"/>
    <row r="42" spans="4:7" ht="20.100000000000001" customHeight="1" x14ac:dyDescent="0.2"/>
    <row r="43" spans="4:7" ht="20.100000000000001" customHeight="1" x14ac:dyDescent="0.2"/>
    <row r="44" spans="4:7" ht="20.100000000000001" customHeight="1" x14ac:dyDescent="0.2"/>
    <row r="45" spans="4:7" ht="20.100000000000001" customHeight="1" x14ac:dyDescent="0.2"/>
    <row r="46" spans="4:7" ht="20.100000000000001" customHeight="1" x14ac:dyDescent="0.2"/>
    <row r="47" spans="4:7" ht="20.100000000000001" customHeight="1" x14ac:dyDescent="0.2"/>
    <row r="48" spans="4:7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</sheetData>
  <mergeCells count="11">
    <mergeCell ref="H3:S3"/>
    <mergeCell ref="H4:J4"/>
    <mergeCell ref="K4:M4"/>
    <mergeCell ref="N4:P4"/>
    <mergeCell ref="Q4:S4"/>
    <mergeCell ref="AI4:AK4"/>
    <mergeCell ref="W4:Y4"/>
    <mergeCell ref="Z4:AB4"/>
    <mergeCell ref="T4:V4"/>
    <mergeCell ref="AC4:AE4"/>
    <mergeCell ref="AF4:AH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121"/>
  <sheetViews>
    <sheetView workbookViewId="0">
      <pane xSplit="4" ySplit="5" topLeftCell="E6" activePane="bottomRight" state="frozen"/>
      <selection pane="topRight"/>
      <selection pane="bottomLeft"/>
      <selection pane="bottomRight" activeCell="E19" sqref="E19"/>
    </sheetView>
  </sheetViews>
  <sheetFormatPr defaultColWidth="11.28515625" defaultRowHeight="18" customHeight="1" x14ac:dyDescent="0.2"/>
  <cols>
    <col min="1" max="1" width="5.5703125" style="1" customWidth="1"/>
    <col min="2" max="2" width="33.140625" style="1" customWidth="1"/>
    <col min="3" max="3" width="4.42578125" style="7" bestFit="1" customWidth="1"/>
    <col min="4" max="4" width="33.140625" style="1" customWidth="1"/>
    <col min="5" max="5" width="8.7109375" style="1" customWidth="1"/>
    <col min="6" max="12" width="8.7109375" style="30" customWidth="1"/>
    <col min="13" max="14" width="8.7109375" style="1" customWidth="1"/>
    <col min="15" max="17" width="9.28515625" style="1" customWidth="1"/>
    <col min="18" max="18" width="11.28515625" style="1" customWidth="1"/>
    <col min="19" max="19" width="4.140625" style="1" customWidth="1"/>
    <col min="20" max="16384" width="11.28515625" style="1"/>
  </cols>
  <sheetData>
    <row r="1" spans="1:19" ht="24.95" customHeight="1" x14ac:dyDescent="0.3">
      <c r="A1" s="22" t="s">
        <v>615</v>
      </c>
      <c r="B1" s="22"/>
      <c r="C1" s="201"/>
      <c r="D1" s="35"/>
    </row>
    <row r="2" spans="1:19" ht="24.95" customHeight="1" x14ac:dyDescent="0.3">
      <c r="A2" s="71" t="s">
        <v>284</v>
      </c>
      <c r="B2" s="71"/>
      <c r="C2" s="202"/>
    </row>
    <row r="3" spans="1:19" ht="27" customHeight="1" thickBot="1" x14ac:dyDescent="0.35">
      <c r="B3" s="34"/>
      <c r="C3" s="278"/>
    </row>
    <row r="4" spans="1:19" ht="27" customHeight="1" thickBot="1" x14ac:dyDescent="0.3">
      <c r="A4" s="23" t="s">
        <v>241</v>
      </c>
      <c r="C4" s="278"/>
      <c r="D4" s="200" t="s">
        <v>377</v>
      </c>
      <c r="E4" s="67"/>
      <c r="F4" s="765" t="s">
        <v>293</v>
      </c>
      <c r="G4" s="764"/>
      <c r="H4" s="766"/>
      <c r="I4" s="765" t="s">
        <v>294</v>
      </c>
      <c r="J4" s="764"/>
      <c r="K4" s="766"/>
      <c r="L4" s="765" t="s">
        <v>295</v>
      </c>
      <c r="M4" s="764"/>
      <c r="N4" s="766"/>
      <c r="O4" s="765" t="s">
        <v>271</v>
      </c>
      <c r="P4" s="764"/>
      <c r="Q4" s="764"/>
      <c r="R4" s="766"/>
      <c r="S4" s="30"/>
    </row>
    <row r="5" spans="1:19" ht="49.5" customHeight="1" thickBot="1" x14ac:dyDescent="0.25">
      <c r="A5" s="102" t="s">
        <v>313</v>
      </c>
      <c r="B5" s="447" t="s">
        <v>594</v>
      </c>
      <c r="C5" s="4" t="s">
        <v>0</v>
      </c>
      <c r="D5" s="76" t="s">
        <v>1</v>
      </c>
      <c r="E5" s="82" t="s">
        <v>286</v>
      </c>
      <c r="F5" s="107" t="s">
        <v>296</v>
      </c>
      <c r="G5" s="78" t="s">
        <v>297</v>
      </c>
      <c r="H5" s="108" t="s">
        <v>298</v>
      </c>
      <c r="I5" s="107" t="s">
        <v>299</v>
      </c>
      <c r="J5" s="78" t="s">
        <v>300</v>
      </c>
      <c r="K5" s="108" t="s">
        <v>301</v>
      </c>
      <c r="L5" s="107" t="s">
        <v>302</v>
      </c>
      <c r="M5" s="78" t="s">
        <v>303</v>
      </c>
      <c r="N5" s="108" t="s">
        <v>304</v>
      </c>
      <c r="O5" s="107" t="s">
        <v>263</v>
      </c>
      <c r="P5" s="78" t="s">
        <v>270</v>
      </c>
      <c r="Q5" s="108" t="s">
        <v>269</v>
      </c>
      <c r="R5" s="155" t="s">
        <v>262</v>
      </c>
    </row>
    <row r="6" spans="1:19" ht="20.100000000000001" customHeight="1" x14ac:dyDescent="0.2">
      <c r="A6" s="10">
        <f>ZB_stat!C6</f>
        <v>3475</v>
      </c>
      <c r="B6" s="13" t="str">
        <f>ZB_stat!D6</f>
        <v>MŠ Železný Brod, Na Vápence 766</v>
      </c>
      <c r="C6" s="75">
        <f>ZB_stat!E6</f>
        <v>3141</v>
      </c>
      <c r="D6" s="169" t="str">
        <f>ZB_stat!F6</f>
        <v>MŠ Železný Brod, Na Vápence 766</v>
      </c>
      <c r="E6" s="154">
        <f>SJMS_normativy!$F$5</f>
        <v>26460</v>
      </c>
      <c r="F6" s="105">
        <f>IF(ZB_stat!H6=0,0,(12*1.358*(1/ZB_stat!T6*ZB_rozp!$E6)+ZB_stat!AC6))</f>
        <v>14313.277788577425</v>
      </c>
      <c r="G6" s="29">
        <f>IF(ZB_stat!I6=0,0,(12*1.358*(1/ZB_stat!U6*ZB_rozp!$E6)+ZB_stat!AD6))</f>
        <v>0</v>
      </c>
      <c r="H6" s="106">
        <f>IF(ZB_stat!J6=0,0,(12*1.358*(1/ZB_stat!V6*ZB_rozp!$E6)+ZB_stat!AE6))</f>
        <v>0</v>
      </c>
      <c r="I6" s="105">
        <f>IF(ZB_stat!K6=0,0,(12*1.358*(1/ZB_stat!W6*ZB_rozp!$E6)+ZB_stat!AF6))</f>
        <v>0</v>
      </c>
      <c r="J6" s="29">
        <f>IF(ZB_stat!L6=0,0,(12*1.358*(1/ZB_stat!X6*ZB_rozp!$E6)+ZB_stat!AG6))</f>
        <v>0</v>
      </c>
      <c r="K6" s="106">
        <f>IF(ZB_stat!M6=0,0,(12*1.358*(1/ZB_stat!Y6*ZB_rozp!$E6)+ZB_stat!AH6))</f>
        <v>0</v>
      </c>
      <c r="L6" s="105">
        <f>IF(ZB_stat!N6=0,0,(12*1.358*(1/ZB_stat!Z6*ZB_rozp!$E6)+ZB_stat!AI6))</f>
        <v>0</v>
      </c>
      <c r="M6" s="29">
        <f>IF(ZB_stat!O6=0,0,(12*1.358*(1/ZB_stat!AA6*ZB_rozp!$E6)+ZB_stat!AJ6))</f>
        <v>0</v>
      </c>
      <c r="N6" s="106">
        <f>IF(ZB_stat!P6=0,0,(12*1.358*(1/ZB_stat!AB6*ZB_rozp!$E6)+ZB_stat!AK6))</f>
        <v>0</v>
      </c>
      <c r="O6" s="105">
        <f>F6*ZB_stat!H6+I6*ZB_stat!K6+L6*ZB_stat!N6</f>
        <v>629784.22269740666</v>
      </c>
      <c r="P6" s="29">
        <f>G6*ZB_stat!I6+J6*ZB_stat!L6+M6*ZB_stat!O6</f>
        <v>0</v>
      </c>
      <c r="Q6" s="106">
        <f>H6*ZB_stat!J6+K6*ZB_stat!M6+N6*ZB_stat!P6</f>
        <v>0</v>
      </c>
      <c r="R6" s="173">
        <f>SUM(O6:Q6)</f>
        <v>629784.22269740666</v>
      </c>
    </row>
    <row r="7" spans="1:19" ht="20.100000000000001" customHeight="1" x14ac:dyDescent="0.2">
      <c r="A7" s="10">
        <f>ZB_stat!C7</f>
        <v>3449</v>
      </c>
      <c r="B7" s="13" t="str">
        <f>ZB_stat!D7</f>
        <v>MŠ  Železný Brod, Slunečná 327</v>
      </c>
      <c r="C7" s="75">
        <f>ZB_stat!E7</f>
        <v>3141</v>
      </c>
      <c r="D7" s="169" t="str">
        <f>ZB_stat!F7</f>
        <v>MŠ  Železný Brod, Slunečná 327</v>
      </c>
      <c r="E7" s="154">
        <f>SJMS_normativy!$F$5</f>
        <v>26460</v>
      </c>
      <c r="F7" s="105">
        <f>IF(ZB_stat!H7=0,0,(12*1.358*(1/ZB_stat!T7*ZB_rozp!$E7)+ZB_stat!AC7))</f>
        <v>12832.996578063699</v>
      </c>
      <c r="G7" s="29">
        <f>IF(ZB_stat!I7=0,0,(12*1.358*(1/ZB_stat!U7*ZB_rozp!$E7)+ZB_stat!AD7))</f>
        <v>0</v>
      </c>
      <c r="H7" s="106">
        <f>IF(ZB_stat!J7=0,0,(12*1.358*(1/ZB_stat!V7*ZB_rozp!$E7)+ZB_stat!AE7))</f>
        <v>0</v>
      </c>
      <c r="I7" s="105">
        <f>IF(ZB_stat!K7=0,0,(12*1.358*(1/ZB_stat!W7*ZB_rozp!$E7)+ZB_stat!AF7))</f>
        <v>0</v>
      </c>
      <c r="J7" s="29">
        <f>IF(ZB_stat!L7=0,0,(12*1.358*(1/ZB_stat!X7*ZB_rozp!$E7)+ZB_stat!AG7))</f>
        <v>0</v>
      </c>
      <c r="K7" s="106">
        <f>IF(ZB_stat!M7=0,0,(12*1.358*(1/ZB_stat!Y7*ZB_rozp!$E7)+ZB_stat!AH7))</f>
        <v>0</v>
      </c>
      <c r="L7" s="105">
        <f>IF(ZB_stat!N7=0,0,(12*1.358*(1/ZB_stat!Z7*ZB_rozp!$E7)+ZB_stat!AI7))</f>
        <v>0</v>
      </c>
      <c r="M7" s="29">
        <f>IF(ZB_stat!O7=0,0,(12*1.358*(1/ZB_stat!AA7*ZB_rozp!$E7)+ZB_stat!AJ7))</f>
        <v>0</v>
      </c>
      <c r="N7" s="106">
        <f>IF(ZB_stat!P7=0,0,(12*1.358*(1/ZB_stat!AB7*ZB_rozp!$E7)+ZB_stat!AK7))</f>
        <v>0</v>
      </c>
      <c r="O7" s="105">
        <f>F7*ZB_stat!H7+I7*ZB_stat!K7+L7*ZB_stat!N7</f>
        <v>795645.78783994936</v>
      </c>
      <c r="P7" s="29">
        <f>G7*ZB_stat!I7+J7*ZB_stat!L7+M7*ZB_stat!O7</f>
        <v>0</v>
      </c>
      <c r="Q7" s="106">
        <f>H7*ZB_stat!J7+K7*ZB_stat!M7+N7*ZB_stat!P7</f>
        <v>0</v>
      </c>
      <c r="R7" s="173">
        <f>SUM(O7:Q7)</f>
        <v>795645.78783994936</v>
      </c>
    </row>
    <row r="8" spans="1:19" ht="20.100000000000001" customHeight="1" x14ac:dyDescent="0.2">
      <c r="A8" s="10">
        <f>ZB_stat!C8</f>
        <v>3451</v>
      </c>
      <c r="B8" s="13" t="str">
        <f>ZB_stat!D8</f>
        <v>MŠ Železný Brod, Stavbařů 832</v>
      </c>
      <c r="C8" s="75">
        <f>ZB_stat!E8</f>
        <v>3141</v>
      </c>
      <c r="D8" s="169" t="str">
        <f>ZB_stat!F8</f>
        <v>MŠ Železný Brod, Stavbařů 832</v>
      </c>
      <c r="E8" s="154">
        <f>SJMS_normativy!$F$5</f>
        <v>26460</v>
      </c>
      <c r="F8" s="105">
        <f>IF(ZB_stat!H8=0,0,(12*1.358*(1/ZB_stat!T8*ZB_rozp!$E8)+ZB_stat!AC8))</f>
        <v>12970.743960067988</v>
      </c>
      <c r="G8" s="29">
        <f>IF(ZB_stat!I8=0,0,(12*1.358*(1/ZB_stat!U8*ZB_rozp!$E8)+ZB_stat!AD8))</f>
        <v>0</v>
      </c>
      <c r="H8" s="106">
        <f>IF(ZB_stat!J8=0,0,(12*1.358*(1/ZB_stat!V8*ZB_rozp!$E8)+ZB_stat!AE8))</f>
        <v>0</v>
      </c>
      <c r="I8" s="105">
        <f>IF(ZB_stat!K8=0,0,(12*1.358*(1/ZB_stat!W8*ZB_rozp!$E8)+ZB_stat!AF8))</f>
        <v>0</v>
      </c>
      <c r="J8" s="29">
        <f>IF(ZB_stat!L8=0,0,(12*1.358*(1/ZB_stat!X8*ZB_rozp!$E8)+ZB_stat!AG8))</f>
        <v>0</v>
      </c>
      <c r="K8" s="106">
        <f>IF(ZB_stat!M8=0,0,(12*1.358*(1/ZB_stat!Y8*ZB_rozp!$E8)+ZB_stat!AH8))</f>
        <v>0</v>
      </c>
      <c r="L8" s="105">
        <f>IF(ZB_stat!N8=0,0,(12*1.358*(1/ZB_stat!Z8*ZB_rozp!$E8)+ZB_stat!AI8))</f>
        <v>0</v>
      </c>
      <c r="M8" s="29">
        <f>IF(ZB_stat!O8=0,0,(12*1.358*(1/ZB_stat!AA8*ZB_rozp!$E8)+ZB_stat!AJ8))</f>
        <v>0</v>
      </c>
      <c r="N8" s="106">
        <f>IF(ZB_stat!P8=0,0,(12*1.358*(1/ZB_stat!AB8*ZB_rozp!$E8)+ZB_stat!AK8))</f>
        <v>0</v>
      </c>
      <c r="O8" s="105">
        <f>F8*ZB_stat!H8+I8*ZB_stat!K8+L8*ZB_stat!N8</f>
        <v>778244.63760407933</v>
      </c>
      <c r="P8" s="29">
        <f>G8*ZB_stat!I8+J8*ZB_stat!L8+M8*ZB_stat!O8</f>
        <v>0</v>
      </c>
      <c r="Q8" s="106">
        <f>H8*ZB_stat!J8+K8*ZB_stat!M8+N8*ZB_stat!P8</f>
        <v>0</v>
      </c>
      <c r="R8" s="173">
        <f t="shared" ref="R8:R10" si="0">SUM(O8:Q8)</f>
        <v>778244.63760407933</v>
      </c>
    </row>
    <row r="9" spans="1:19" ht="20.100000000000001" customHeight="1" x14ac:dyDescent="0.2">
      <c r="A9" s="10">
        <f>ZB_stat!C9</f>
        <v>3447</v>
      </c>
      <c r="B9" s="13" t="str">
        <f>ZB_stat!D9</f>
        <v>ZŠ Železný Brod, Pelechovská 800</v>
      </c>
      <c r="C9" s="75">
        <f>ZB_stat!E9</f>
        <v>3141</v>
      </c>
      <c r="D9" s="169" t="str">
        <f>ZB_stat!F9</f>
        <v>ZŠ Železný Brod, Pelechovská 800</v>
      </c>
      <c r="E9" s="154">
        <f>SJMS_normativy!$F$5</f>
        <v>26460</v>
      </c>
      <c r="F9" s="105">
        <f>IF(ZB_stat!H9=0,0,(12*1.358*(1/ZB_stat!T9*ZB_rozp!$E9)+ZB_stat!AC9))</f>
        <v>0</v>
      </c>
      <c r="G9" s="29">
        <f>IF(ZB_stat!I9=0,0,(12*1.358*(1/ZB_stat!U9*ZB_rozp!$E9)+ZB_stat!AD9))</f>
        <v>7504.3486567598011</v>
      </c>
      <c r="H9" s="106">
        <f>IF(ZB_stat!J9=0,0,(12*1.358*(1/ZB_stat!V9*ZB_rozp!$E9)+ZB_stat!AE9))</f>
        <v>0</v>
      </c>
      <c r="I9" s="105">
        <f>IF(ZB_stat!K9=0,0,(12*1.358*(1/ZB_stat!W9*ZB_rozp!$E9)+ZB_stat!AF9))</f>
        <v>0</v>
      </c>
      <c r="J9" s="29">
        <f>IF(ZB_stat!L9=0,0,(12*1.358*(1/ZB_stat!X9*ZB_rozp!$E9)+ZB_stat!AG9))</f>
        <v>0</v>
      </c>
      <c r="K9" s="106">
        <f>IF(ZB_stat!M9=0,0,(12*1.358*(1/ZB_stat!Y9*ZB_rozp!$E9)+ZB_stat!AH9))</f>
        <v>0</v>
      </c>
      <c r="L9" s="105">
        <f>IF(ZB_stat!N9=0,0,(12*1.358*(1/ZB_stat!Z9*ZB_rozp!$E9)+ZB_stat!AI9))</f>
        <v>0</v>
      </c>
      <c r="M9" s="29">
        <f>IF(ZB_stat!O9=0,0,(12*1.358*(1/ZB_stat!AA9*ZB_rozp!$E9)+ZB_stat!AJ9))</f>
        <v>0</v>
      </c>
      <c r="N9" s="106">
        <f>IF(ZB_stat!P9=0,0,(12*1.358*(1/ZB_stat!AB9*ZB_rozp!$E9)+ZB_stat!AK9))</f>
        <v>0</v>
      </c>
      <c r="O9" s="105">
        <f>F9*ZB_stat!H9+I9*ZB_stat!K9+L9*ZB_stat!N9</f>
        <v>0</v>
      </c>
      <c r="P9" s="29">
        <f>G9*ZB_stat!I9+J9*ZB_stat!L9+M9*ZB_stat!O9</f>
        <v>1568408.8692627985</v>
      </c>
      <c r="Q9" s="106">
        <f>H9*ZB_stat!J9+K9*ZB_stat!M9+N9*ZB_stat!P9</f>
        <v>0</v>
      </c>
      <c r="R9" s="173">
        <f t="shared" si="0"/>
        <v>1568408.8692627985</v>
      </c>
    </row>
    <row r="10" spans="1:19" ht="20.100000000000001" customHeight="1" x14ac:dyDescent="0.2">
      <c r="A10" s="10">
        <f>ZB_stat!C10</f>
        <v>3446</v>
      </c>
      <c r="B10" s="13" t="str">
        <f>ZB_stat!D10</f>
        <v>ZŠ Železný Brod, Školní 700</v>
      </c>
      <c r="C10" s="75">
        <f>ZB_stat!E10</f>
        <v>3141</v>
      </c>
      <c r="D10" s="169" t="str">
        <f>ZB_stat!F10</f>
        <v>ZŠ Železný Brod, Školní 700</v>
      </c>
      <c r="E10" s="154">
        <f>SJMS_normativy!$F$5</f>
        <v>26460</v>
      </c>
      <c r="F10" s="105">
        <f>IF(ZB_stat!H10=0,0,(12*1.358*(1/ZB_stat!T10*ZB_rozp!$E10)+ZB_stat!AC10))</f>
        <v>0</v>
      </c>
      <c r="G10" s="29">
        <f>IF(ZB_stat!I10=0,0,(12*1.358*(1/ZB_stat!U10*ZB_rozp!$E10)+ZB_stat!AD10))</f>
        <v>6850.0779860485363</v>
      </c>
      <c r="H10" s="106">
        <f>IF(ZB_stat!J10=0,0,(12*1.358*(1/ZB_stat!V10*ZB_rozp!$E10)+ZB_stat!AE10))</f>
        <v>0</v>
      </c>
      <c r="I10" s="105">
        <f>IF(ZB_stat!K10=0,0,(12*1.358*(1/ZB_stat!W10*ZB_rozp!$E10)+ZB_stat!AF10))</f>
        <v>0</v>
      </c>
      <c r="J10" s="29">
        <f>IF(ZB_stat!L10=0,0,(12*1.358*(1/ZB_stat!X10*ZB_rozp!$E10)+ZB_stat!AG10))</f>
        <v>0</v>
      </c>
      <c r="K10" s="106">
        <f>IF(ZB_stat!M10=0,0,(12*1.358*(1/ZB_stat!Y10*ZB_rozp!$E10)+ZB_stat!AH10))</f>
        <v>0</v>
      </c>
      <c r="L10" s="105">
        <f>IF(ZB_stat!N10=0,0,(12*1.358*(1/ZB_stat!Z10*ZB_rozp!$E10)+ZB_stat!AI10))</f>
        <v>0</v>
      </c>
      <c r="M10" s="29">
        <f>IF(ZB_stat!O10=0,0,(12*1.358*(1/ZB_stat!AA10*ZB_rozp!$E10)+ZB_stat!AJ10))</f>
        <v>0</v>
      </c>
      <c r="N10" s="106">
        <f>IF(ZB_stat!P10=0,0,(12*1.358*(1/ZB_stat!AB10*ZB_rozp!$E10)+ZB_stat!AK10))</f>
        <v>0</v>
      </c>
      <c r="O10" s="105">
        <f>F10*ZB_stat!H10+I10*ZB_stat!K10+L10*ZB_stat!N10</f>
        <v>0</v>
      </c>
      <c r="P10" s="29">
        <f>G10*ZB_stat!I10+J10*ZB_stat!L10+M10*ZB_stat!O10</f>
        <v>2239975.5014378713</v>
      </c>
      <c r="Q10" s="106">
        <f>H10*ZB_stat!J10+K10*ZB_stat!M10+N10*ZB_stat!P10</f>
        <v>0</v>
      </c>
      <c r="R10" s="173">
        <f t="shared" si="0"/>
        <v>2239975.5014378713</v>
      </c>
    </row>
    <row r="11" spans="1:19" ht="20.100000000000001" customHeight="1" x14ac:dyDescent="0.2">
      <c r="A11" s="10">
        <f>ZB_stat!C11</f>
        <v>3423</v>
      </c>
      <c r="B11" s="13" t="str">
        <f>ZB_stat!D11</f>
        <v>MŠ Koberovy 140</v>
      </c>
      <c r="C11" s="75">
        <f>ZB_stat!E11</f>
        <v>3141</v>
      </c>
      <c r="D11" s="169" t="str">
        <f>ZB_stat!F11</f>
        <v>MŠ Koberovy 140</v>
      </c>
      <c r="E11" s="154">
        <f>SJMS_normativy!$F$5</f>
        <v>26460</v>
      </c>
      <c r="F11" s="105">
        <f>IF(ZB_stat!H11=0,0,(12*1.358*(1/ZB_stat!T11*ZB_rozp!$E11)+ZB_stat!AC11))</f>
        <v>13842.406177316465</v>
      </c>
      <c r="G11" s="29">
        <f>IF(ZB_stat!I11=0,0,(12*1.358*(1/ZB_stat!U11*ZB_rozp!$E11)+ZB_stat!AD11))</f>
        <v>9777.654993143944</v>
      </c>
      <c r="H11" s="106">
        <f>IF(ZB_stat!J11=0,0,(12*1.358*(1/ZB_stat!V11*ZB_rozp!$E11)+ZB_stat!AE11))</f>
        <v>0</v>
      </c>
      <c r="I11" s="105">
        <f>IF(ZB_stat!K11=0,0,(12*1.358*(1/ZB_stat!W11*ZB_rozp!$E11)+ZB_stat!AF11))</f>
        <v>0</v>
      </c>
      <c r="J11" s="29">
        <f>IF(ZB_stat!L11=0,0,(12*1.358*(1/ZB_stat!X11*ZB_rozp!$E11)+ZB_stat!AG11))</f>
        <v>0</v>
      </c>
      <c r="K11" s="106">
        <f>IF(ZB_stat!M11=0,0,(12*1.358*(1/ZB_stat!Y11*ZB_rozp!$E11)+ZB_stat!AH11))</f>
        <v>0</v>
      </c>
      <c r="L11" s="105">
        <f>IF(ZB_stat!N11=0,0,(12*1.358*(1/ZB_stat!Z11*ZB_rozp!$E11)+ZB_stat!AI11))</f>
        <v>0</v>
      </c>
      <c r="M11" s="29">
        <f>IF(ZB_stat!O11=0,0,(12*1.358*(1/ZB_stat!AA11*ZB_rozp!$E11)+ZB_stat!AJ11))</f>
        <v>0</v>
      </c>
      <c r="N11" s="106">
        <f>IF(ZB_stat!P11=0,0,(12*1.358*(1/ZB_stat!AB11*ZB_rozp!$E11)+ZB_stat!AK11))</f>
        <v>0</v>
      </c>
      <c r="O11" s="105">
        <f>F11*ZB_stat!H11+I11*ZB_stat!K11+L11*ZB_stat!N11</f>
        <v>678277.90268850676</v>
      </c>
      <c r="P11" s="29">
        <f>G11*ZB_stat!I11+J11*ZB_stat!L11+M11*ZB_stat!O11</f>
        <v>645325.22954750026</v>
      </c>
      <c r="Q11" s="106">
        <f>H11*ZB_stat!J11+K11*ZB_stat!M11+N11*ZB_stat!P11</f>
        <v>0</v>
      </c>
      <c r="R11" s="173">
        <f>SUM(O11:Q11)</f>
        <v>1323603.1322360071</v>
      </c>
    </row>
    <row r="12" spans="1:19" ht="20.100000000000001" customHeight="1" x14ac:dyDescent="0.2">
      <c r="A12" s="10">
        <f>ZB_stat!C12</f>
        <v>3402</v>
      </c>
      <c r="B12" s="13" t="str">
        <f>ZB_stat!D12</f>
        <v>MŠ Pěnčín 62</v>
      </c>
      <c r="C12" s="75">
        <f>ZB_stat!E12</f>
        <v>3141</v>
      </c>
      <c r="D12" s="169" t="str">
        <f>ZB_stat!F12</f>
        <v>MŠ Pěnčín 62</v>
      </c>
      <c r="E12" s="154">
        <f>SJMS_normativy!$F$5</f>
        <v>26460</v>
      </c>
      <c r="F12" s="105">
        <f>IF(ZB_stat!H12=0,0,(12*1.358*(1/ZB_stat!T12*ZB_rozp!$E12)+ZB_stat!AC12))</f>
        <v>12013.108306600207</v>
      </c>
      <c r="G12" s="29">
        <f>IF(ZB_stat!I12=0,0,(12*1.358*(1/ZB_stat!U12*ZB_rozp!$E12)+ZB_stat!AD12))</f>
        <v>7519.4366961532351</v>
      </c>
      <c r="H12" s="106">
        <f>IF(ZB_stat!J12=0,0,(12*1.358*(1/ZB_stat!V12*ZB_rozp!$E12)+ZB_stat!AE12))</f>
        <v>0</v>
      </c>
      <c r="I12" s="105">
        <f>IF(ZB_stat!K12=0,0,(12*1.358*(1/ZB_stat!W12*ZB_rozp!$E12)+ZB_stat!AF12))</f>
        <v>0</v>
      </c>
      <c r="J12" s="29">
        <f>IF(ZB_stat!L12=0,0,(12*1.358*(1/ZB_stat!X12*ZB_rozp!$E12)+ZB_stat!AG12))</f>
        <v>0</v>
      </c>
      <c r="K12" s="106">
        <f>IF(ZB_stat!M12=0,0,(12*1.358*(1/ZB_stat!Y12*ZB_rozp!$E12)+ZB_stat!AH12))</f>
        <v>0</v>
      </c>
      <c r="L12" s="105">
        <f>IF(ZB_stat!N12=0,0,(12*1.358*(1/ZB_stat!Z12*ZB_rozp!$E12)+ZB_stat!AI12))</f>
        <v>0</v>
      </c>
      <c r="M12" s="29">
        <f>IF(ZB_stat!O12=0,0,(12*1.358*(1/ZB_stat!AA12*ZB_rozp!$E12)+ZB_stat!AJ12))</f>
        <v>0</v>
      </c>
      <c r="N12" s="106">
        <f>IF(ZB_stat!P12=0,0,(12*1.358*(1/ZB_stat!AB12*ZB_rozp!$E12)+ZB_stat!AK12))</f>
        <v>0</v>
      </c>
      <c r="O12" s="105">
        <f>F12*ZB_stat!H12+I12*ZB_stat!K12+L12*ZB_stat!N12</f>
        <v>912996.23130161571</v>
      </c>
      <c r="P12" s="29">
        <f>G12*ZB_stat!I12+J12*ZB_stat!L12+M12*ZB_stat!O12</f>
        <v>1556523.3961037197</v>
      </c>
      <c r="Q12" s="106">
        <f>H12*ZB_stat!J12+K12*ZB_stat!M12+N12*ZB_stat!P12</f>
        <v>0</v>
      </c>
      <c r="R12" s="173">
        <f>SUM(O12:Q12)</f>
        <v>2469519.6274053352</v>
      </c>
    </row>
    <row r="13" spans="1:19" ht="20.100000000000001" customHeight="1" x14ac:dyDescent="0.2">
      <c r="A13" s="10">
        <f>ZB_stat!C13</f>
        <v>3405</v>
      </c>
      <c r="B13" s="13" t="str">
        <f>ZB_stat!D13</f>
        <v>ZŠ a MŠ Skuhrov, Huntířov n. J. 63</v>
      </c>
      <c r="C13" s="75">
        <f>ZB_stat!E13</f>
        <v>3141</v>
      </c>
      <c r="D13" s="169" t="str">
        <f>ZB_stat!F13</f>
        <v>ZŠ a MŠ Skuhrov, Huntířov n. J. 63</v>
      </c>
      <c r="E13" s="154">
        <f>SJMS_normativy!$F$5</f>
        <v>26460</v>
      </c>
      <c r="F13" s="105">
        <f>IF(ZB_stat!H13=0,0,(12*1.358*(1/ZB_stat!T13*ZB_rozp!$E13)+ZB_stat!AC13))</f>
        <v>17551.065123094675</v>
      </c>
      <c r="G13" s="29">
        <f>IF(ZB_stat!I13=0,0,(12*1.358*(1/ZB_stat!U13*ZB_rozp!$E13)+ZB_stat!AD13))</f>
        <v>12107.900179078462</v>
      </c>
      <c r="H13" s="106">
        <f>IF(ZB_stat!J13=0,0,(12*1.358*(1/ZB_stat!V13*ZB_rozp!$E13)+ZB_stat!AE13))</f>
        <v>0</v>
      </c>
      <c r="I13" s="105">
        <f>IF(ZB_stat!K13=0,0,(12*1.358*(1/ZB_stat!W13*ZB_rozp!$E13)+ZB_stat!AF13))</f>
        <v>0</v>
      </c>
      <c r="J13" s="29">
        <f>IF(ZB_stat!L13=0,0,(12*1.358*(1/ZB_stat!X13*ZB_rozp!$E13)+ZB_stat!AG13))</f>
        <v>0</v>
      </c>
      <c r="K13" s="106">
        <f>IF(ZB_stat!M13=0,0,(12*1.358*(1/ZB_stat!Y13*ZB_rozp!$E13)+ZB_stat!AH13))</f>
        <v>0</v>
      </c>
      <c r="L13" s="105">
        <f>IF(ZB_stat!N13=0,0,(12*1.358*(1/ZB_stat!Z13*ZB_rozp!$E13)+ZB_stat!AI13))</f>
        <v>0</v>
      </c>
      <c r="M13" s="29">
        <f>IF(ZB_stat!O13=0,0,(12*1.358*(1/ZB_stat!AA13*ZB_rozp!$E13)+ZB_stat!AJ13))</f>
        <v>0</v>
      </c>
      <c r="N13" s="106">
        <f>IF(ZB_stat!P13=0,0,(12*1.358*(1/ZB_stat!AB13*ZB_rozp!$E13)+ZB_stat!AK13))</f>
        <v>0</v>
      </c>
      <c r="O13" s="105">
        <f>F13*ZB_stat!H13+I13*ZB_stat!K13+L13*ZB_stat!N13</f>
        <v>351021.30246189353</v>
      </c>
      <c r="P13" s="29">
        <f>G13*ZB_stat!I13+J13*ZB_stat!L13+M13*ZB_stat!O13</f>
        <v>290589.60429788311</v>
      </c>
      <c r="Q13" s="106">
        <f>H13*ZB_stat!J13+K13*ZB_stat!M13+N13*ZB_stat!P13</f>
        <v>0</v>
      </c>
      <c r="R13" s="173">
        <f>SUM(O13:Q13)</f>
        <v>641610.90675977664</v>
      </c>
    </row>
    <row r="14" spans="1:19" ht="20.100000000000001" customHeight="1" x14ac:dyDescent="0.2">
      <c r="A14" s="10">
        <f>ZB_stat!C14</f>
        <v>3444</v>
      </c>
      <c r="B14" s="13" t="str">
        <f>ZB_stat!D14</f>
        <v>MŠ Zásada 326</v>
      </c>
      <c r="C14" s="75">
        <f>ZB_stat!E14</f>
        <v>3141</v>
      </c>
      <c r="D14" s="169" t="str">
        <f>ZB_stat!F14</f>
        <v>MŠ Zásada 326</v>
      </c>
      <c r="E14" s="154">
        <f>SJMS_normativy!$F$5</f>
        <v>26460</v>
      </c>
      <c r="F14" s="105">
        <f>IF(ZB_stat!H14=0,0,(12*1.358*(1/ZB_stat!T14*ZB_rozp!$E14)+ZB_stat!AC14))</f>
        <v>13583.865865639786</v>
      </c>
      <c r="G14" s="29">
        <f>IF(ZB_stat!I14=0,0,(12*1.358*(1/ZB_stat!U14*ZB_rozp!$E14)+ZB_stat!AD14))</f>
        <v>0</v>
      </c>
      <c r="H14" s="106">
        <f>IF(ZB_stat!J14=0,0,(12*1.358*(1/ZB_stat!V14*ZB_rozp!$E14)+ZB_stat!AE14))</f>
        <v>0</v>
      </c>
      <c r="I14" s="105">
        <f>IF(ZB_stat!K14=0,0,(12*1.358*(1/ZB_stat!W14*ZB_rozp!$E14)+ZB_stat!AF14))</f>
        <v>0</v>
      </c>
      <c r="J14" s="29">
        <f>IF(ZB_stat!L14=0,0,(12*1.358*(1/ZB_stat!X14*ZB_rozp!$E14)+ZB_stat!AG14))</f>
        <v>0</v>
      </c>
      <c r="K14" s="106">
        <f>IF(ZB_stat!M14=0,0,(12*1.358*(1/ZB_stat!Y14*ZB_rozp!$E14)+ZB_stat!AH14))</f>
        <v>0</v>
      </c>
      <c r="L14" s="105">
        <f>IF(ZB_stat!N14=0,0,(12*1.358*(1/ZB_stat!Z14*ZB_rozp!$E14)+ZB_stat!AI14))</f>
        <v>0</v>
      </c>
      <c r="M14" s="29">
        <f>IF(ZB_stat!O14=0,0,(12*1.358*(1/ZB_stat!AA14*ZB_rozp!$E14)+ZB_stat!AJ14))</f>
        <v>0</v>
      </c>
      <c r="N14" s="106">
        <f>IF(ZB_stat!P14=0,0,(12*1.358*(1/ZB_stat!AB14*ZB_rozp!$E14)+ZB_stat!AK14))</f>
        <v>0</v>
      </c>
      <c r="O14" s="105">
        <f>F14*ZB_stat!H14+I14*ZB_stat!K14+L14*ZB_stat!N14</f>
        <v>706361.02501326881</v>
      </c>
      <c r="P14" s="29">
        <f>G14*ZB_stat!I14+J14*ZB_stat!L14+M14*ZB_stat!O14</f>
        <v>0</v>
      </c>
      <c r="Q14" s="106">
        <f>H14*ZB_stat!J14+K14*ZB_stat!M14+N14*ZB_stat!P14</f>
        <v>0</v>
      </c>
      <c r="R14" s="173">
        <f t="shared" ref="R14:R15" si="1">SUM(O14:Q14)</f>
        <v>706361.02501326881</v>
      </c>
    </row>
    <row r="15" spans="1:19" ht="20.100000000000001" customHeight="1" thickBot="1" x14ac:dyDescent="0.25">
      <c r="A15" s="270">
        <f>ZB_stat!C15</f>
        <v>3443</v>
      </c>
      <c r="B15" s="64" t="str">
        <f>ZB_stat!D15</f>
        <v>ZŠ Zásada 264</v>
      </c>
      <c r="C15" s="240">
        <f>ZB_stat!E15</f>
        <v>3141</v>
      </c>
      <c r="D15" s="272" t="str">
        <f>ZB_stat!F15</f>
        <v>ZŠ Zásada 264</v>
      </c>
      <c r="E15" s="154">
        <f>SJMS_normativy!$F$5</f>
        <v>26460</v>
      </c>
      <c r="F15" s="105">
        <f>IF(ZB_stat!H15=0,0,(12*1.358*(1/ZB_stat!T15*ZB_rozp!$E15)+ZB_stat!AC15))</f>
        <v>0</v>
      </c>
      <c r="G15" s="29">
        <f>IF(ZB_stat!I15=0,0,(12*1.358*(1/ZB_stat!U15*ZB_rozp!$E15)+ZB_stat!AD15))</f>
        <v>7997.7311659616653</v>
      </c>
      <c r="H15" s="106">
        <f>IF(ZB_stat!J15=0,0,(12*1.358*(1/ZB_stat!V15*ZB_rozp!$E15)+ZB_stat!AE15))</f>
        <v>0</v>
      </c>
      <c r="I15" s="105">
        <f>IF(ZB_stat!K15=0,0,(12*1.358*(1/ZB_stat!W15*ZB_rozp!$E15)+ZB_stat!AF15))</f>
        <v>0</v>
      </c>
      <c r="J15" s="29">
        <f>IF(ZB_stat!L15=0,0,(12*1.358*(1/ZB_stat!X15*ZB_rozp!$E15)+ZB_stat!AG15))</f>
        <v>0</v>
      </c>
      <c r="K15" s="106">
        <f>IF(ZB_stat!M15=0,0,(12*1.358*(1/ZB_stat!Y15*ZB_rozp!$E15)+ZB_stat!AH15))</f>
        <v>0</v>
      </c>
      <c r="L15" s="105">
        <f>IF(ZB_stat!N15=0,0,(12*1.358*(1/ZB_stat!Z15*ZB_rozp!$E15)+ZB_stat!AI15))</f>
        <v>0</v>
      </c>
      <c r="M15" s="29">
        <f>IF(ZB_stat!O15=0,0,(12*1.358*(1/ZB_stat!AA15*ZB_rozp!$E15)+ZB_stat!AJ15))</f>
        <v>0</v>
      </c>
      <c r="N15" s="106">
        <f>IF(ZB_stat!P15=0,0,(12*1.358*(1/ZB_stat!AB15*ZB_rozp!$E15)+ZB_stat!AK15))</f>
        <v>0</v>
      </c>
      <c r="O15" s="105">
        <f>F15*ZB_stat!H15+I15*ZB_stat!K15+L15*ZB_stat!N15</f>
        <v>0</v>
      </c>
      <c r="P15" s="29">
        <f>G15*ZB_stat!I15+J15*ZB_stat!L15+M15*ZB_stat!O15</f>
        <v>1239648.3307240582</v>
      </c>
      <c r="Q15" s="106">
        <f>H15*ZB_stat!J15+K15*ZB_stat!M15+N15*ZB_stat!P15</f>
        <v>0</v>
      </c>
      <c r="R15" s="173">
        <f t="shared" si="1"/>
        <v>1239648.3307240582</v>
      </c>
    </row>
    <row r="16" spans="1:19" ht="20.100000000000001" customHeight="1" thickBot="1" x14ac:dyDescent="0.25">
      <c r="A16" s="48"/>
      <c r="B16" s="131" t="str">
        <f>ZB_stat!D16</f>
        <v>celkem</v>
      </c>
      <c r="C16" s="203"/>
      <c r="D16" s="274"/>
      <c r="E16" s="113" t="s">
        <v>312</v>
      </c>
      <c r="F16" s="114" t="s">
        <v>312</v>
      </c>
      <c r="G16" s="115" t="s">
        <v>312</v>
      </c>
      <c r="H16" s="116" t="s">
        <v>312</v>
      </c>
      <c r="I16" s="114" t="s">
        <v>312</v>
      </c>
      <c r="J16" s="115" t="s">
        <v>312</v>
      </c>
      <c r="K16" s="116" t="s">
        <v>312</v>
      </c>
      <c r="L16" s="114" t="s">
        <v>312</v>
      </c>
      <c r="M16" s="115" t="s">
        <v>312</v>
      </c>
      <c r="N16" s="116" t="s">
        <v>312</v>
      </c>
      <c r="O16" s="137">
        <f>SUM(O6:O15)</f>
        <v>4852331.1096067205</v>
      </c>
      <c r="P16" s="112">
        <f>SUM(P6:P15)</f>
        <v>7540470.9313738309</v>
      </c>
      <c r="Q16" s="156">
        <f>SUM(Q7:Q15)</f>
        <v>0</v>
      </c>
      <c r="R16" s="146">
        <f>SUM(R6:R15)</f>
        <v>12392802.04098055</v>
      </c>
    </row>
    <row r="17" spans="2:18" ht="20.100000000000001" customHeight="1" x14ac:dyDescent="0.2">
      <c r="E17" s="27"/>
      <c r="F17" s="28"/>
      <c r="G17" s="28"/>
      <c r="H17" s="28"/>
      <c r="I17" s="28"/>
      <c r="J17" s="28"/>
      <c r="K17" s="28"/>
      <c r="R17" s="30">
        <f>SUM(O16:Q16)</f>
        <v>12392802.040980551</v>
      </c>
    </row>
    <row r="18" spans="2:18" ht="20.100000000000001" customHeight="1" x14ac:dyDescent="0.2">
      <c r="E18" s="27"/>
      <c r="F18" s="28"/>
      <c r="G18" s="28"/>
      <c r="H18" s="28"/>
      <c r="I18" s="28"/>
      <c r="J18" s="28"/>
      <c r="K18" s="28"/>
      <c r="L18" s="28"/>
    </row>
    <row r="19" spans="2:18" ht="20.100000000000001" customHeight="1" x14ac:dyDescent="0.2">
      <c r="B19" s="6"/>
      <c r="C19" s="12"/>
      <c r="E19" s="27"/>
      <c r="F19" s="28"/>
      <c r="G19" s="28"/>
      <c r="H19" s="28"/>
      <c r="I19" s="28"/>
      <c r="J19" s="28"/>
      <c r="K19" s="28"/>
      <c r="L19" s="28"/>
    </row>
    <row r="20" spans="2:18" ht="20.100000000000001" customHeight="1" x14ac:dyDescent="0.2">
      <c r="B20" s="8"/>
      <c r="D20" s="8"/>
      <c r="E20" s="27"/>
      <c r="F20" s="28"/>
      <c r="G20" s="28"/>
      <c r="H20" s="28"/>
      <c r="I20" s="28"/>
      <c r="J20" s="28"/>
      <c r="K20" s="28"/>
      <c r="L20" s="28"/>
    </row>
    <row r="21" spans="2:18" ht="20.100000000000001" customHeight="1" x14ac:dyDescent="0.2">
      <c r="B21" s="8"/>
      <c r="D21" s="8"/>
      <c r="E21" s="27"/>
      <c r="F21" s="28"/>
      <c r="G21" s="28"/>
      <c r="H21" s="28"/>
      <c r="I21" s="28"/>
      <c r="J21" s="28"/>
      <c r="K21" s="28"/>
      <c r="L21" s="28"/>
    </row>
    <row r="22" spans="2:18" ht="20.100000000000001" customHeight="1" x14ac:dyDescent="0.2">
      <c r="E22" s="27"/>
      <c r="F22" s="28"/>
      <c r="G22" s="28"/>
      <c r="H22" s="28"/>
      <c r="I22" s="28"/>
      <c r="J22" s="28"/>
      <c r="K22" s="28"/>
      <c r="L22" s="28"/>
    </row>
    <row r="23" spans="2:18" ht="20.100000000000001" customHeight="1" x14ac:dyDescent="0.2">
      <c r="E23" s="27"/>
      <c r="F23" s="28"/>
      <c r="G23" s="28"/>
      <c r="H23" s="28"/>
      <c r="I23" s="28"/>
      <c r="J23" s="28"/>
      <c r="K23" s="28"/>
      <c r="L23" s="28"/>
    </row>
    <row r="24" spans="2:18" ht="20.100000000000001" customHeight="1" x14ac:dyDescent="0.2">
      <c r="B24" s="6"/>
      <c r="C24" s="12"/>
      <c r="E24" s="27"/>
      <c r="F24" s="28"/>
      <c r="G24" s="28"/>
      <c r="H24" s="28"/>
      <c r="I24" s="28"/>
      <c r="J24" s="28"/>
      <c r="K24" s="28"/>
      <c r="L24" s="28"/>
    </row>
    <row r="25" spans="2:18" ht="20.100000000000001" customHeight="1" x14ac:dyDescent="0.2">
      <c r="E25" s="27"/>
      <c r="F25" s="28"/>
      <c r="G25" s="28"/>
      <c r="H25" s="28"/>
      <c r="I25" s="28"/>
      <c r="J25" s="28"/>
      <c r="K25" s="28"/>
      <c r="L25" s="28"/>
    </row>
    <row r="26" spans="2:18" ht="20.100000000000001" customHeight="1" x14ac:dyDescent="0.2">
      <c r="E26" s="27"/>
      <c r="F26" s="28"/>
      <c r="G26" s="28"/>
      <c r="H26" s="28"/>
      <c r="I26" s="28"/>
      <c r="J26" s="28"/>
      <c r="K26" s="28"/>
      <c r="L26" s="28"/>
    </row>
    <row r="27" spans="2:18" ht="20.100000000000001" customHeight="1" x14ac:dyDescent="0.2">
      <c r="E27" s="27"/>
      <c r="F27" s="28"/>
      <c r="G27" s="28"/>
      <c r="H27" s="28"/>
      <c r="I27" s="28"/>
      <c r="J27" s="28"/>
      <c r="K27" s="28"/>
      <c r="L27" s="28"/>
    </row>
    <row r="28" spans="2:18" ht="20.100000000000001" customHeight="1" x14ac:dyDescent="0.2">
      <c r="E28" s="27"/>
      <c r="F28" s="28"/>
      <c r="G28" s="28"/>
      <c r="H28" s="28"/>
      <c r="I28" s="28"/>
      <c r="J28" s="28"/>
      <c r="K28" s="28"/>
      <c r="L28" s="28"/>
    </row>
    <row r="29" spans="2:18" ht="20.100000000000001" customHeight="1" x14ac:dyDescent="0.2">
      <c r="B29" s="6"/>
      <c r="C29" s="12"/>
      <c r="E29" s="27"/>
      <c r="F29" s="28"/>
      <c r="G29" s="28"/>
      <c r="H29" s="28"/>
      <c r="I29" s="28"/>
      <c r="J29" s="28"/>
      <c r="K29" s="28"/>
      <c r="L29" s="28"/>
    </row>
    <row r="30" spans="2:18" ht="20.100000000000001" customHeight="1" x14ac:dyDescent="0.2">
      <c r="E30" s="27"/>
      <c r="F30" s="28"/>
      <c r="G30" s="28"/>
      <c r="H30" s="28"/>
      <c r="I30" s="28"/>
      <c r="J30" s="28"/>
      <c r="K30" s="28"/>
      <c r="L30" s="28"/>
    </row>
    <row r="31" spans="2:18" ht="20.100000000000001" customHeight="1" x14ac:dyDescent="0.2">
      <c r="E31" s="27"/>
      <c r="F31" s="28"/>
      <c r="G31" s="28"/>
      <c r="H31" s="28"/>
      <c r="I31" s="28"/>
      <c r="J31" s="28"/>
      <c r="K31" s="28"/>
      <c r="L31" s="28"/>
    </row>
    <row r="32" spans="2:18" ht="20.100000000000001" customHeight="1" x14ac:dyDescent="0.2">
      <c r="E32" s="27"/>
      <c r="F32" s="28"/>
      <c r="G32" s="28"/>
      <c r="H32" s="28"/>
      <c r="I32" s="28"/>
      <c r="J32" s="28"/>
      <c r="K32" s="28"/>
      <c r="L32" s="28"/>
    </row>
    <row r="33" spans="2:12" ht="20.100000000000001" customHeight="1" x14ac:dyDescent="0.2">
      <c r="E33" s="27"/>
      <c r="F33" s="28"/>
      <c r="G33" s="28"/>
      <c r="H33" s="28"/>
      <c r="I33" s="28"/>
      <c r="J33" s="28"/>
      <c r="K33" s="28"/>
      <c r="L33" s="28"/>
    </row>
    <row r="34" spans="2:12" ht="20.100000000000001" customHeight="1" x14ac:dyDescent="0.2">
      <c r="E34" s="27"/>
      <c r="F34" s="28"/>
      <c r="G34" s="28"/>
      <c r="H34" s="28"/>
      <c r="I34" s="28"/>
      <c r="J34" s="28"/>
      <c r="K34" s="28"/>
      <c r="L34" s="28"/>
    </row>
    <row r="35" spans="2:12" ht="20.100000000000001" customHeight="1" x14ac:dyDescent="0.2">
      <c r="B35" s="8"/>
      <c r="E35" s="27"/>
      <c r="F35" s="28"/>
      <c r="G35" s="28"/>
      <c r="H35" s="28"/>
      <c r="I35" s="28"/>
      <c r="J35" s="28"/>
      <c r="K35" s="28"/>
      <c r="L35" s="28"/>
    </row>
    <row r="36" spans="2:12" ht="20.100000000000001" customHeight="1" x14ac:dyDescent="0.2">
      <c r="E36" s="27"/>
      <c r="F36" s="28"/>
      <c r="G36" s="28"/>
      <c r="H36" s="28"/>
      <c r="I36" s="28"/>
      <c r="J36" s="28"/>
      <c r="K36" s="28"/>
      <c r="L36" s="28"/>
    </row>
    <row r="37" spans="2:12" ht="20.100000000000001" customHeight="1" x14ac:dyDescent="0.2">
      <c r="E37" s="27"/>
      <c r="F37" s="28"/>
      <c r="G37" s="28"/>
      <c r="H37" s="28"/>
      <c r="I37" s="28"/>
      <c r="J37" s="28"/>
      <c r="K37" s="28"/>
      <c r="L37" s="28"/>
    </row>
    <row r="38" spans="2:12" ht="20.100000000000001" customHeight="1" x14ac:dyDescent="0.2">
      <c r="B38" s="6"/>
      <c r="C38" s="12"/>
      <c r="E38" s="27"/>
      <c r="F38" s="28"/>
      <c r="G38" s="28"/>
      <c r="H38" s="28"/>
      <c r="I38" s="28"/>
      <c r="J38" s="28"/>
      <c r="K38" s="28"/>
      <c r="L38" s="28"/>
    </row>
    <row r="39" spans="2:12" ht="20.100000000000001" customHeight="1" x14ac:dyDescent="0.2">
      <c r="E39" s="27"/>
      <c r="F39" s="28"/>
      <c r="G39" s="28"/>
      <c r="H39" s="28"/>
      <c r="I39" s="28"/>
      <c r="J39" s="28"/>
      <c r="K39" s="28"/>
      <c r="L39" s="28"/>
    </row>
    <row r="40" spans="2:12" ht="20.100000000000001" customHeight="1" x14ac:dyDescent="0.2">
      <c r="E40" s="27"/>
      <c r="F40" s="28"/>
      <c r="G40" s="28"/>
      <c r="H40" s="28"/>
      <c r="I40" s="28"/>
      <c r="J40" s="28"/>
      <c r="K40" s="28"/>
      <c r="L40" s="28"/>
    </row>
    <row r="41" spans="2:12" ht="20.100000000000001" customHeight="1" x14ac:dyDescent="0.2">
      <c r="E41" s="27"/>
      <c r="F41" s="28"/>
      <c r="G41" s="28"/>
      <c r="H41" s="28"/>
      <c r="I41" s="28"/>
      <c r="J41" s="28"/>
      <c r="K41" s="28"/>
      <c r="L41" s="28"/>
    </row>
    <row r="42" spans="2:12" ht="20.100000000000001" customHeight="1" x14ac:dyDescent="0.2">
      <c r="E42" s="27"/>
      <c r="F42" s="28"/>
      <c r="G42" s="28"/>
      <c r="H42" s="28"/>
      <c r="I42" s="28"/>
      <c r="J42" s="28"/>
      <c r="K42" s="28"/>
      <c r="L42" s="28"/>
    </row>
    <row r="43" spans="2:12" ht="20.100000000000001" customHeight="1" x14ac:dyDescent="0.2">
      <c r="E43" s="27"/>
      <c r="F43" s="28"/>
      <c r="G43" s="28"/>
      <c r="H43" s="28"/>
      <c r="I43" s="28"/>
      <c r="J43" s="28"/>
      <c r="K43" s="28"/>
      <c r="L43" s="28"/>
    </row>
    <row r="44" spans="2:12" ht="20.100000000000001" customHeight="1" x14ac:dyDescent="0.2">
      <c r="E44" s="27"/>
      <c r="F44" s="28"/>
      <c r="G44" s="28"/>
      <c r="H44" s="28"/>
      <c r="I44" s="28"/>
      <c r="J44" s="28"/>
      <c r="K44" s="28"/>
      <c r="L44" s="28"/>
    </row>
    <row r="45" spans="2:12" ht="20.100000000000001" customHeight="1" x14ac:dyDescent="0.2">
      <c r="E45" s="27"/>
      <c r="F45" s="28"/>
      <c r="G45" s="28"/>
      <c r="H45" s="28"/>
      <c r="I45" s="28"/>
      <c r="J45" s="28"/>
      <c r="K45" s="28"/>
      <c r="L45" s="28"/>
    </row>
    <row r="46" spans="2:12" ht="20.100000000000001" customHeight="1" x14ac:dyDescent="0.2">
      <c r="E46" s="27"/>
      <c r="F46" s="28"/>
      <c r="G46" s="28"/>
      <c r="H46" s="28"/>
      <c r="I46" s="28"/>
      <c r="J46" s="28"/>
      <c r="K46" s="28"/>
      <c r="L46" s="28"/>
    </row>
    <row r="47" spans="2:12" ht="20.100000000000001" customHeight="1" x14ac:dyDescent="0.2">
      <c r="E47" s="27"/>
      <c r="F47" s="28"/>
      <c r="G47" s="28"/>
      <c r="H47" s="28"/>
      <c r="I47" s="28"/>
      <c r="J47" s="28"/>
      <c r="K47" s="28"/>
      <c r="L47" s="28"/>
    </row>
    <row r="48" spans="2:12" ht="20.100000000000001" customHeight="1" x14ac:dyDescent="0.2">
      <c r="E48" s="27"/>
      <c r="F48" s="28"/>
      <c r="G48" s="28"/>
      <c r="H48" s="28"/>
      <c r="I48" s="28"/>
      <c r="J48" s="28"/>
      <c r="K48" s="28"/>
      <c r="L48" s="28"/>
    </row>
    <row r="49" spans="5:12" ht="20.100000000000001" customHeight="1" x14ac:dyDescent="0.2">
      <c r="E49" s="27"/>
      <c r="F49" s="28"/>
      <c r="G49" s="28"/>
      <c r="H49" s="28"/>
      <c r="I49" s="28"/>
      <c r="J49" s="28"/>
      <c r="K49" s="28"/>
      <c r="L49" s="28"/>
    </row>
    <row r="50" spans="5:12" ht="20.100000000000001" customHeight="1" x14ac:dyDescent="0.2">
      <c r="E50" s="27"/>
      <c r="F50" s="28"/>
      <c r="G50" s="28"/>
      <c r="H50" s="28"/>
      <c r="I50" s="28"/>
      <c r="J50" s="28"/>
      <c r="K50" s="28"/>
      <c r="L50" s="28"/>
    </row>
    <row r="51" spans="5:12" ht="20.100000000000001" customHeight="1" x14ac:dyDescent="0.2">
      <c r="E51" s="27"/>
      <c r="F51" s="28"/>
      <c r="G51" s="28"/>
      <c r="H51" s="28"/>
      <c r="I51" s="28"/>
      <c r="J51" s="28"/>
      <c r="K51" s="28"/>
      <c r="L51" s="28"/>
    </row>
    <row r="52" spans="5:12" ht="20.100000000000001" customHeight="1" x14ac:dyDescent="0.2">
      <c r="E52" s="27"/>
      <c r="F52" s="28"/>
      <c r="G52" s="28"/>
      <c r="H52" s="28"/>
      <c r="I52" s="28"/>
      <c r="J52" s="28"/>
      <c r="K52" s="28"/>
      <c r="L52" s="28"/>
    </row>
    <row r="53" spans="5:12" ht="20.100000000000001" customHeight="1" x14ac:dyDescent="0.2">
      <c r="E53" s="27"/>
      <c r="F53" s="28"/>
      <c r="G53" s="28"/>
      <c r="H53" s="28"/>
      <c r="I53" s="28"/>
      <c r="J53" s="28"/>
      <c r="K53" s="28"/>
      <c r="L53" s="28"/>
    </row>
    <row r="54" spans="5:12" ht="20.100000000000001" customHeight="1" x14ac:dyDescent="0.2">
      <c r="E54" s="27"/>
      <c r="F54" s="28"/>
      <c r="G54" s="28"/>
      <c r="H54" s="28"/>
      <c r="I54" s="28"/>
      <c r="J54" s="28"/>
      <c r="K54" s="28"/>
      <c r="L54" s="28"/>
    </row>
    <row r="55" spans="5:12" ht="20.100000000000001" customHeight="1" x14ac:dyDescent="0.2">
      <c r="E55" s="27"/>
      <c r="F55" s="28"/>
      <c r="G55" s="28"/>
      <c r="H55" s="28"/>
      <c r="I55" s="28"/>
      <c r="J55" s="28"/>
      <c r="K55" s="28"/>
      <c r="L55" s="28"/>
    </row>
    <row r="56" spans="5:12" ht="20.100000000000001" customHeight="1" x14ac:dyDescent="0.2">
      <c r="E56" s="27"/>
      <c r="F56" s="28"/>
      <c r="G56" s="28"/>
      <c r="H56" s="28"/>
      <c r="I56" s="28"/>
      <c r="J56" s="28"/>
      <c r="K56" s="28"/>
      <c r="L56" s="28"/>
    </row>
    <row r="57" spans="5:12" ht="20.100000000000001" customHeight="1" x14ac:dyDescent="0.2">
      <c r="E57" s="27"/>
      <c r="F57" s="28"/>
      <c r="G57" s="28"/>
      <c r="H57" s="28"/>
      <c r="I57" s="28"/>
      <c r="J57" s="28"/>
      <c r="K57" s="28"/>
      <c r="L57" s="28"/>
    </row>
    <row r="58" spans="5:12" ht="20.100000000000001" customHeight="1" x14ac:dyDescent="0.2">
      <c r="E58" s="27"/>
      <c r="F58" s="28"/>
      <c r="G58" s="28"/>
      <c r="H58" s="28"/>
      <c r="I58" s="28"/>
      <c r="J58" s="28"/>
      <c r="K58" s="28"/>
      <c r="L58" s="28"/>
    </row>
    <row r="59" spans="5:12" ht="20.100000000000001" customHeight="1" x14ac:dyDescent="0.2">
      <c r="E59" s="27"/>
      <c r="F59" s="28"/>
      <c r="G59" s="28"/>
      <c r="H59" s="28"/>
      <c r="I59" s="28"/>
      <c r="J59" s="28"/>
      <c r="K59" s="28"/>
      <c r="L59" s="28"/>
    </row>
    <row r="60" spans="5:12" ht="20.100000000000001" customHeight="1" x14ac:dyDescent="0.2">
      <c r="E60" s="27"/>
      <c r="F60" s="28"/>
      <c r="G60" s="28"/>
      <c r="H60" s="28"/>
      <c r="I60" s="28"/>
      <c r="J60" s="28"/>
      <c r="K60" s="28"/>
      <c r="L60" s="28"/>
    </row>
    <row r="61" spans="5:12" ht="20.100000000000001" customHeight="1" x14ac:dyDescent="0.2">
      <c r="E61" s="27"/>
      <c r="F61" s="28"/>
      <c r="G61" s="28"/>
      <c r="H61" s="28"/>
      <c r="I61" s="28"/>
      <c r="J61" s="28"/>
      <c r="K61" s="28"/>
      <c r="L61" s="28"/>
    </row>
    <row r="62" spans="5:12" ht="20.100000000000001" customHeight="1" x14ac:dyDescent="0.2">
      <c r="E62" s="27"/>
      <c r="F62" s="28"/>
      <c r="G62" s="28"/>
      <c r="H62" s="28"/>
      <c r="I62" s="28"/>
      <c r="J62" s="28"/>
      <c r="K62" s="28"/>
      <c r="L62" s="28"/>
    </row>
    <row r="63" spans="5:12" ht="20.100000000000001" customHeight="1" x14ac:dyDescent="0.2">
      <c r="E63" s="27"/>
    </row>
    <row r="64" spans="5:12" ht="20.100000000000001" customHeight="1" x14ac:dyDescent="0.2">
      <c r="E64" s="27"/>
    </row>
    <row r="65" spans="5:5" ht="20.100000000000001" customHeight="1" x14ac:dyDescent="0.2">
      <c r="E65" s="27"/>
    </row>
    <row r="66" spans="5:5" ht="20.100000000000001" customHeight="1" x14ac:dyDescent="0.2">
      <c r="E66" s="27"/>
    </row>
    <row r="67" spans="5:5" ht="20.100000000000001" customHeight="1" x14ac:dyDescent="0.2">
      <c r="E67" s="27"/>
    </row>
    <row r="68" spans="5:5" ht="20.100000000000001" customHeight="1" x14ac:dyDescent="0.2">
      <c r="E68" s="27"/>
    </row>
    <row r="69" spans="5:5" ht="20.100000000000001" customHeight="1" x14ac:dyDescent="0.2">
      <c r="E69" s="27"/>
    </row>
    <row r="70" spans="5:5" ht="20.100000000000001" customHeight="1" x14ac:dyDescent="0.2">
      <c r="E70" s="27"/>
    </row>
    <row r="71" spans="5:5" ht="20.100000000000001" customHeight="1" x14ac:dyDescent="0.2">
      <c r="E71" s="27"/>
    </row>
    <row r="72" spans="5:5" ht="20.100000000000001" customHeight="1" x14ac:dyDescent="0.2">
      <c r="E72" s="27"/>
    </row>
    <row r="73" spans="5:5" ht="20.100000000000001" customHeight="1" x14ac:dyDescent="0.2">
      <c r="E73" s="27"/>
    </row>
    <row r="74" spans="5:5" ht="20.100000000000001" customHeight="1" x14ac:dyDescent="0.2">
      <c r="E74" s="27"/>
    </row>
    <row r="75" spans="5:5" ht="20.100000000000001" customHeight="1" x14ac:dyDescent="0.2">
      <c r="E75" s="27"/>
    </row>
    <row r="76" spans="5:5" ht="20.100000000000001" customHeight="1" x14ac:dyDescent="0.2">
      <c r="E76" s="27"/>
    </row>
    <row r="77" spans="5:5" ht="20.100000000000001" customHeight="1" x14ac:dyDescent="0.2">
      <c r="E77" s="27"/>
    </row>
    <row r="78" spans="5:5" ht="20.100000000000001" customHeight="1" x14ac:dyDescent="0.2">
      <c r="E78" s="27"/>
    </row>
    <row r="79" spans="5:5" ht="20.100000000000001" customHeight="1" x14ac:dyDescent="0.2">
      <c r="E79" s="27"/>
    </row>
    <row r="80" spans="5:5" ht="20.100000000000001" customHeight="1" x14ac:dyDescent="0.2">
      <c r="E80" s="27"/>
    </row>
    <row r="81" spans="5:5" ht="20.100000000000001" customHeight="1" x14ac:dyDescent="0.2">
      <c r="E81" s="27"/>
    </row>
    <row r="82" spans="5:5" ht="20.100000000000001" customHeight="1" x14ac:dyDescent="0.2">
      <c r="E82" s="27"/>
    </row>
    <row r="83" spans="5:5" ht="20.100000000000001" customHeight="1" x14ac:dyDescent="0.2">
      <c r="E83" s="27"/>
    </row>
    <row r="84" spans="5:5" ht="20.100000000000001" customHeight="1" x14ac:dyDescent="0.2">
      <c r="E84" s="27"/>
    </row>
    <row r="85" spans="5:5" ht="20.100000000000001" customHeight="1" x14ac:dyDescent="0.2">
      <c r="E85" s="27"/>
    </row>
    <row r="86" spans="5:5" ht="20.100000000000001" customHeight="1" x14ac:dyDescent="0.2">
      <c r="E86" s="27"/>
    </row>
    <row r="87" spans="5:5" ht="20.100000000000001" customHeight="1" x14ac:dyDescent="0.2">
      <c r="E87" s="27"/>
    </row>
    <row r="88" spans="5:5" ht="20.100000000000001" customHeight="1" x14ac:dyDescent="0.2">
      <c r="E88" s="27"/>
    </row>
    <row r="89" spans="5:5" ht="20.100000000000001" customHeight="1" x14ac:dyDescent="0.2">
      <c r="E89" s="27"/>
    </row>
    <row r="90" spans="5:5" ht="20.100000000000001" customHeight="1" x14ac:dyDescent="0.2">
      <c r="E90" s="27"/>
    </row>
    <row r="91" spans="5:5" ht="20.100000000000001" customHeight="1" x14ac:dyDescent="0.2">
      <c r="E91" s="27"/>
    </row>
    <row r="92" spans="5:5" ht="20.100000000000001" customHeight="1" x14ac:dyDescent="0.2">
      <c r="E92" s="27"/>
    </row>
    <row r="93" spans="5:5" ht="20.100000000000001" customHeight="1" x14ac:dyDescent="0.2">
      <c r="E93" s="27"/>
    </row>
    <row r="94" spans="5:5" ht="20.100000000000001" customHeight="1" x14ac:dyDescent="0.2">
      <c r="E94" s="27"/>
    </row>
    <row r="95" spans="5:5" ht="20.100000000000001" customHeight="1" x14ac:dyDescent="0.2">
      <c r="E95" s="27"/>
    </row>
    <row r="96" spans="5:5" ht="20.100000000000001" customHeight="1" x14ac:dyDescent="0.2">
      <c r="E96" s="27"/>
    </row>
    <row r="97" spans="5:5" ht="20.100000000000001" customHeight="1" x14ac:dyDescent="0.2">
      <c r="E97" s="27"/>
    </row>
    <row r="98" spans="5:5" ht="20.100000000000001" customHeight="1" x14ac:dyDescent="0.2">
      <c r="E98" s="27"/>
    </row>
    <row r="99" spans="5:5" ht="20.100000000000001" customHeight="1" x14ac:dyDescent="0.2">
      <c r="E99" s="27"/>
    </row>
    <row r="100" spans="5:5" ht="20.100000000000001" customHeight="1" x14ac:dyDescent="0.2">
      <c r="E100" s="27"/>
    </row>
    <row r="101" spans="5:5" ht="20.100000000000001" customHeight="1" x14ac:dyDescent="0.2">
      <c r="E101" s="27"/>
    </row>
    <row r="102" spans="5:5" ht="20.100000000000001" customHeight="1" x14ac:dyDescent="0.2">
      <c r="E102" s="27"/>
    </row>
    <row r="103" spans="5:5" ht="20.100000000000001" customHeight="1" x14ac:dyDescent="0.2">
      <c r="E103" s="27"/>
    </row>
    <row r="104" spans="5:5" ht="20.100000000000001" customHeight="1" x14ac:dyDescent="0.2">
      <c r="E104" s="27"/>
    </row>
    <row r="105" spans="5:5" ht="20.100000000000001" customHeight="1" x14ac:dyDescent="0.2">
      <c r="E105" s="27"/>
    </row>
    <row r="106" spans="5:5" ht="20.100000000000001" customHeight="1" x14ac:dyDescent="0.2">
      <c r="E106" s="27"/>
    </row>
    <row r="107" spans="5:5" ht="20.100000000000001" customHeight="1" x14ac:dyDescent="0.2">
      <c r="E107" s="27"/>
    </row>
    <row r="108" spans="5:5" ht="20.100000000000001" customHeight="1" x14ac:dyDescent="0.2"/>
    <row r="109" spans="5:5" ht="20.100000000000001" customHeight="1" x14ac:dyDescent="0.2"/>
    <row r="110" spans="5:5" ht="20.100000000000001" customHeight="1" x14ac:dyDescent="0.2"/>
    <row r="111" spans="5:5" ht="20.100000000000001" customHeight="1" x14ac:dyDescent="0.2"/>
    <row r="112" spans="5:5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</sheetData>
  <mergeCells count="4">
    <mergeCell ref="O4:R4"/>
    <mergeCell ref="F4:H4"/>
    <mergeCell ref="I4:K4"/>
    <mergeCell ref="L4:N4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247"/>
  <sheetViews>
    <sheetView workbookViewId="0">
      <pane xSplit="6" ySplit="5" topLeftCell="H6" activePane="bottomRight" state="frozen"/>
      <selection pane="topRight"/>
      <selection pane="bottomLeft"/>
      <selection pane="bottomRight" activeCell="A4" sqref="A4"/>
    </sheetView>
  </sheetViews>
  <sheetFormatPr defaultRowHeight="12.75" x14ac:dyDescent="0.2"/>
  <cols>
    <col min="1" max="1" width="6.42578125" customWidth="1"/>
    <col min="3" max="3" width="6.85546875" style="46" customWidth="1"/>
    <col min="4" max="4" width="30.85546875" customWidth="1"/>
    <col min="5" max="5" width="4.42578125" style="46" bestFit="1" customWidth="1"/>
    <col min="6" max="6" width="37.28515625" customWidth="1"/>
    <col min="7" max="10" width="10.85546875" customWidth="1"/>
    <col min="11" max="11" width="9.28515625" customWidth="1"/>
    <col min="12" max="12" width="10.85546875" customWidth="1"/>
    <col min="13" max="21" width="7.140625" customWidth="1"/>
    <col min="22" max="22" width="8.28515625" bestFit="1" customWidth="1"/>
    <col min="23" max="23" width="8.140625" bestFit="1" customWidth="1"/>
    <col min="24" max="24" width="7.140625" customWidth="1"/>
    <col min="25" max="25" width="7.85546875" bestFit="1" customWidth="1"/>
    <col min="26" max="29" width="7.140625" customWidth="1"/>
  </cols>
  <sheetData>
    <row r="1" spans="1:29" ht="27" customHeight="1" x14ac:dyDescent="0.3">
      <c r="A1" s="526" t="s">
        <v>615</v>
      </c>
      <c r="B1" s="526"/>
      <c r="C1" s="526"/>
      <c r="D1" s="526"/>
      <c r="E1" s="201"/>
      <c r="F1" s="1"/>
      <c r="G1" s="57"/>
      <c r="H1" s="57"/>
      <c r="I1" s="57"/>
      <c r="J1" s="57"/>
      <c r="K1" s="57"/>
      <c r="L1" s="73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0"/>
      <c r="AA1" s="50"/>
      <c r="AB1" s="50"/>
      <c r="AC1" s="73"/>
    </row>
    <row r="2" spans="1:29" ht="27" customHeight="1" x14ac:dyDescent="0.3">
      <c r="A2" s="527" t="s">
        <v>592</v>
      </c>
      <c r="B2" s="526"/>
      <c r="C2" s="526"/>
      <c r="D2" s="526"/>
      <c r="E2" s="202"/>
      <c r="F2" s="1"/>
      <c r="G2" s="57"/>
      <c r="H2" s="57"/>
      <c r="I2" s="57"/>
      <c r="J2" s="57"/>
      <c r="K2" s="57"/>
      <c r="L2" s="73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0"/>
      <c r="AA2" s="50"/>
      <c r="AB2" s="50"/>
      <c r="AC2" s="73"/>
    </row>
    <row r="3" spans="1:29" ht="13.5" thickBot="1" x14ac:dyDescent="0.25">
      <c r="A3" s="443"/>
      <c r="B3" s="8"/>
      <c r="C3" s="25"/>
      <c r="D3" s="25"/>
      <c r="E3" s="278"/>
      <c r="F3" s="1"/>
      <c r="G3" s="57"/>
      <c r="H3" s="57"/>
      <c r="I3" s="57"/>
      <c r="J3" s="57"/>
      <c r="K3" s="57"/>
      <c r="L3" s="73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73"/>
      <c r="AA3" s="73"/>
      <c r="AB3" s="73"/>
      <c r="AC3" s="73"/>
    </row>
    <row r="4" spans="1:29" ht="25.5" customHeight="1" thickBot="1" x14ac:dyDescent="0.3">
      <c r="A4" s="529" t="s">
        <v>241</v>
      </c>
      <c r="B4" s="443"/>
      <c r="C4" s="443"/>
      <c r="D4" s="443"/>
      <c r="E4" s="278"/>
      <c r="F4" s="200" t="s">
        <v>377</v>
      </c>
      <c r="G4" s="120"/>
      <c r="H4" s="120"/>
      <c r="I4" s="120"/>
      <c r="J4" s="120"/>
      <c r="K4" s="120"/>
      <c r="L4" s="121"/>
      <c r="M4" s="767" t="s">
        <v>264</v>
      </c>
      <c r="N4" s="768"/>
      <c r="O4" s="768"/>
      <c r="P4" s="768"/>
      <c r="Q4" s="768"/>
      <c r="R4" s="768"/>
      <c r="S4" s="768"/>
      <c r="T4" s="768"/>
      <c r="U4" s="768"/>
      <c r="V4" s="768"/>
      <c r="W4" s="768"/>
      <c r="X4" s="768"/>
      <c r="Y4" s="768"/>
      <c r="Z4" s="768"/>
      <c r="AA4" s="768"/>
      <c r="AB4" s="768"/>
      <c r="AC4" s="769"/>
    </row>
    <row r="5" spans="1:29" ht="45.75" customHeight="1" thickBot="1" x14ac:dyDescent="0.25">
      <c r="A5" s="102" t="s">
        <v>578</v>
      </c>
      <c r="B5" s="102" t="s">
        <v>577</v>
      </c>
      <c r="C5" s="102" t="s">
        <v>313</v>
      </c>
      <c r="D5" s="447" t="s">
        <v>594</v>
      </c>
      <c r="E5" s="4" t="s">
        <v>0</v>
      </c>
      <c r="F5" s="76" t="s">
        <v>1</v>
      </c>
      <c r="G5" s="117" t="s">
        <v>309</v>
      </c>
      <c r="H5" s="118" t="s">
        <v>474</v>
      </c>
      <c r="I5" s="118" t="s">
        <v>247</v>
      </c>
      <c r="J5" s="118" t="s">
        <v>259</v>
      </c>
      <c r="K5" s="339" t="s">
        <v>248</v>
      </c>
      <c r="L5" s="119" t="s">
        <v>310</v>
      </c>
      <c r="M5" s="122" t="s">
        <v>583</v>
      </c>
      <c r="N5" s="123" t="s">
        <v>584</v>
      </c>
      <c r="O5" s="123" t="s">
        <v>585</v>
      </c>
      <c r="P5" s="123" t="s">
        <v>586</v>
      </c>
      <c r="Q5" s="123" t="s">
        <v>587</v>
      </c>
      <c r="R5" s="123" t="s">
        <v>588</v>
      </c>
      <c r="S5" s="123" t="s">
        <v>589</v>
      </c>
      <c r="T5" s="123" t="s">
        <v>590</v>
      </c>
      <c r="U5" s="123" t="s">
        <v>591</v>
      </c>
      <c r="V5" s="159" t="s">
        <v>305</v>
      </c>
      <c r="W5" s="159" t="s">
        <v>306</v>
      </c>
      <c r="X5" s="159" t="s">
        <v>307</v>
      </c>
      <c r="Y5" s="78" t="s">
        <v>308</v>
      </c>
      <c r="Z5" s="160" t="s">
        <v>236</v>
      </c>
      <c r="AA5" s="160" t="s">
        <v>237</v>
      </c>
      <c r="AB5" s="160" t="s">
        <v>238</v>
      </c>
      <c r="AC5" s="79" t="s">
        <v>272</v>
      </c>
    </row>
    <row r="6" spans="1:29" ht="20.100000000000001" customHeight="1" thickBot="1" x14ac:dyDescent="0.25">
      <c r="A6" s="433">
        <v>1</v>
      </c>
      <c r="B6" s="480">
        <v>691008604</v>
      </c>
      <c r="C6" s="85">
        <f>ZB_stat!C6</f>
        <v>3475</v>
      </c>
      <c r="D6" s="13" t="str">
        <f>ZB_stat!D6</f>
        <v>MŠ Železný Brod, Na Vápence 766</v>
      </c>
      <c r="E6" s="75">
        <f>ZB_stat!E6</f>
        <v>3141</v>
      </c>
      <c r="F6" s="169" t="str">
        <f>ZB_stat!F6</f>
        <v>MŠ Železný Brod, Na Vápence 766</v>
      </c>
      <c r="G6" s="158">
        <f>ROUND(ZB_rozp!R6,0)</f>
        <v>629784</v>
      </c>
      <c r="H6" s="37">
        <f>ROUND((G6-K6)/1.358,0)</f>
        <v>461879</v>
      </c>
      <c r="I6" s="29">
        <f>ROUND(G6-H6-J6-K6,0)</f>
        <v>156115</v>
      </c>
      <c r="J6" s="37">
        <f>ROUND(H6*0.02,0)</f>
        <v>9238</v>
      </c>
      <c r="K6" s="37">
        <f>ZB_stat!H6*ZB_stat!AC6+ZB_stat!I6*ZB_stat!AD6+ZB_stat!J6*ZB_stat!AE6+ZB_stat!K6*ZB_stat!AF6+ZB_stat!L6*ZB_stat!AG6+ZB_stat!M6*ZB_stat!AH6+ZB_stat!N6*ZB_stat!AI6+ZB_stat!O6*ZB_stat!AJ6+ZB_stat!P6*ZB_stat!AK6</f>
        <v>2552</v>
      </c>
      <c r="L6" s="47">
        <f>ROUND(Y6/ZB_rozp!E6/12,2)</f>
        <v>1.45</v>
      </c>
      <c r="M6" s="134">
        <f>IF(ZB_stat!H6=0,0,12*1.358*1/ZB_stat!T6*ZB_rozp!$E6)</f>
        <v>14255.277788577427</v>
      </c>
      <c r="N6" s="72">
        <f>IF(ZB_stat!I6=0,0,12*1.358*1/ZB_stat!U6*ZB_rozp!$E6)</f>
        <v>0</v>
      </c>
      <c r="O6" s="72">
        <f>IF(ZB_stat!J6=0,0,12*1.358*1/ZB_stat!V6*ZB_rozp!$E6)</f>
        <v>0</v>
      </c>
      <c r="P6" s="72">
        <f>IF(ZB_stat!K6=0,0,12*1.358*1/ZB_stat!W6*ZB_rozp!$E6)</f>
        <v>0</v>
      </c>
      <c r="Q6" s="72">
        <f>IF(ZB_stat!L6=0,0,12*1.358*1/ZB_stat!X6*ZB_rozp!$E6)</f>
        <v>0</v>
      </c>
      <c r="R6" s="72">
        <f>IF(ZB_stat!M6=0,0,12*1.358*1/ZB_stat!Y6*ZB_rozp!$E6)</f>
        <v>0</v>
      </c>
      <c r="S6" s="72">
        <f>IF(ZB_stat!N6=0,0,12*1.358*1/ZB_stat!Z6*ZB_rozp!$E6)</f>
        <v>0</v>
      </c>
      <c r="T6" s="72">
        <f>IF(ZB_stat!O6=0,0,12*1.358*1/ZB_stat!AA6*ZB_rozp!$E6)</f>
        <v>0</v>
      </c>
      <c r="U6" s="72">
        <f>IF(ZB_stat!P6=0,0,12*1.358*1/ZB_stat!AB6*ZB_rozp!$E6)</f>
        <v>0</v>
      </c>
      <c r="V6" s="37">
        <f>ROUND((M6*ZB_stat!H6+P6*ZB_stat!K6+S6*ZB_stat!N6)/1.358,0)</f>
        <v>461879</v>
      </c>
      <c r="W6" s="37">
        <f>ROUND((N6*ZB_stat!I6+Q6*ZB_stat!L6+T6*ZB_stat!O6)/1.358,0)</f>
        <v>0</v>
      </c>
      <c r="X6" s="37">
        <f>ROUND((O6*ZB_stat!J6+R6*ZB_stat!M6+U6*ZB_stat!P6)/1.358,0)</f>
        <v>0</v>
      </c>
      <c r="Y6" s="37">
        <f>SUM(V6:X6)</f>
        <v>461879</v>
      </c>
      <c r="Z6" s="74">
        <f>IF(ZB_stat!T6=0,0,ZB_stat!H6/ZB_stat!T6)+IF(ZB_stat!W6=0,0,ZB_stat!K6/ZB_stat!W6)+IF(ZB_stat!Z6=0,0,ZB_stat!N6/ZB_stat!Z6)</f>
        <v>1.4546466306284576</v>
      </c>
      <c r="AA6" s="74">
        <f>IF(ZB_stat!U6=0,0,ZB_stat!I6/ZB_stat!U6)+IF(ZB_stat!X6=0,0,ZB_stat!L6/ZB_stat!X6)+IF(ZB_stat!AA6=0,0,ZB_stat!O6/ZB_stat!AA6)</f>
        <v>0</v>
      </c>
      <c r="AB6" s="74">
        <f>IF(ZB_stat!V6=0,0,ZB_stat!J6/ZB_stat!V6)+IF(ZB_stat!Y6=0,0,ZB_stat!M6/ZB_stat!Y6)+IF(ZB_stat!AB6=0,0,ZB_stat!P6/ZB_stat!AB6)</f>
        <v>0</v>
      </c>
      <c r="AC6" s="135">
        <f>SUM(Z6:AB6)</f>
        <v>1.4546466306284576</v>
      </c>
    </row>
    <row r="7" spans="1:29" ht="20.100000000000001" customHeight="1" x14ac:dyDescent="0.2">
      <c r="A7" s="483">
        <v>2</v>
      </c>
      <c r="B7" s="479">
        <v>600078116</v>
      </c>
      <c r="C7" s="85">
        <f>ZB_stat!C7</f>
        <v>3449</v>
      </c>
      <c r="D7" s="13" t="str">
        <f>ZB_stat!D7</f>
        <v>MŠ  Železný Brod, Slunečná 327</v>
      </c>
      <c r="E7" s="75">
        <f>ZB_stat!E7</f>
        <v>3141</v>
      </c>
      <c r="F7" s="169" t="str">
        <f>ZB_stat!F7</f>
        <v>MŠ  Železný Brod, Slunečná 327</v>
      </c>
      <c r="G7" s="158">
        <f>ROUND(ZB_rozp!R7,0)</f>
        <v>795646</v>
      </c>
      <c r="H7" s="37">
        <f t="shared" ref="H7:H15" si="0">ROUND((G7-K7)/1.358,0)</f>
        <v>583247</v>
      </c>
      <c r="I7" s="29">
        <f t="shared" ref="I7:I15" si="1">ROUND(G7-H7-J7-K7,0)</f>
        <v>197138</v>
      </c>
      <c r="J7" s="37">
        <f t="shared" ref="J7:J15" si="2">ROUND(H7*0.02,0)</f>
        <v>11665</v>
      </c>
      <c r="K7" s="37">
        <f>ZB_stat!H7*ZB_stat!AC7+ZB_stat!I7*ZB_stat!AD7+ZB_stat!J7*ZB_stat!AE7+ZB_stat!K7*ZB_stat!AF7+ZB_stat!L7*ZB_stat!AG7+ZB_stat!M7*ZB_stat!AH7+ZB_stat!N7*ZB_stat!AI7+ZB_stat!O7*ZB_stat!AJ7+ZB_stat!P7*ZB_stat!AK7</f>
        <v>3596</v>
      </c>
      <c r="L7" s="47">
        <f>ROUND(Y7/ZB_rozp!E7/12,2)</f>
        <v>1.84</v>
      </c>
      <c r="M7" s="134">
        <f>IF(ZB_stat!H7=0,0,12*1.358*1/ZB_stat!T7*ZB_rozp!$E7)</f>
        <v>12774.996578063699</v>
      </c>
      <c r="N7" s="72">
        <f>IF(ZB_stat!I7=0,0,12*1.358*1/ZB_stat!U7*ZB_rozp!$E7)</f>
        <v>0</v>
      </c>
      <c r="O7" s="72">
        <f>IF(ZB_stat!J7=0,0,12*1.358*1/ZB_stat!V7*ZB_rozp!$E7)</f>
        <v>0</v>
      </c>
      <c r="P7" s="72">
        <f>IF(ZB_stat!K7=0,0,12*1.358*1/ZB_stat!W7*ZB_rozp!$E7)</f>
        <v>0</v>
      </c>
      <c r="Q7" s="72">
        <f>IF(ZB_stat!L7=0,0,12*1.358*1/ZB_stat!X7*ZB_rozp!$E7)</f>
        <v>0</v>
      </c>
      <c r="R7" s="72">
        <f>IF(ZB_stat!M7=0,0,12*1.358*1/ZB_stat!Y7*ZB_rozp!$E7)</f>
        <v>0</v>
      </c>
      <c r="S7" s="72">
        <f>IF(ZB_stat!N7=0,0,12*1.358*1/ZB_stat!Z7*ZB_rozp!$E7)</f>
        <v>0</v>
      </c>
      <c r="T7" s="72">
        <f>IF(ZB_stat!O7=0,0,12*1.358*1/ZB_stat!AA7*ZB_rozp!$E7)</f>
        <v>0</v>
      </c>
      <c r="U7" s="72">
        <f>IF(ZB_stat!P7=0,0,12*1.358*1/ZB_stat!AB7*ZB_rozp!$E7)</f>
        <v>0</v>
      </c>
      <c r="V7" s="37">
        <f>ROUND((M7*ZB_stat!H7+P7*ZB_stat!K7+S7*ZB_stat!N7)/1.358,0)</f>
        <v>583247</v>
      </c>
      <c r="W7" s="37">
        <f>ROUND((N7*ZB_stat!I7+Q7*ZB_stat!L7+T7*ZB_stat!O7)/1.358,0)</f>
        <v>0</v>
      </c>
      <c r="X7" s="37">
        <f>ROUND((O7*ZB_stat!J7+R7*ZB_stat!M7+U7*ZB_stat!P7)/1.358,0)</f>
        <v>0</v>
      </c>
      <c r="Y7" s="37">
        <f>SUM(V7:X7)</f>
        <v>583247</v>
      </c>
      <c r="Z7" s="74">
        <f>IF(ZB_stat!T7=0,0,ZB_stat!H7/ZB_stat!T7)+IF(ZB_stat!W7=0,0,ZB_stat!K7/ZB_stat!W7)+IF(ZB_stat!Z7=0,0,ZB_stat!N7/ZB_stat!Z7)</f>
        <v>1.8368835552110905</v>
      </c>
      <c r="AA7" s="74">
        <f>IF(ZB_stat!U7=0,0,ZB_stat!I7/ZB_stat!U7)+IF(ZB_stat!X7=0,0,ZB_stat!L7/ZB_stat!X7)+IF(ZB_stat!AA7=0,0,ZB_stat!O7/ZB_stat!AA7)</f>
        <v>0</v>
      </c>
      <c r="AB7" s="74">
        <f>IF(ZB_stat!V7=0,0,ZB_stat!J7/ZB_stat!V7)+IF(ZB_stat!Y7=0,0,ZB_stat!M7/ZB_stat!Y7)+IF(ZB_stat!AB7=0,0,ZB_stat!P7/ZB_stat!AB7)</f>
        <v>0</v>
      </c>
      <c r="AC7" s="135">
        <f>SUM(Z7:AB7)</f>
        <v>1.8368835552110905</v>
      </c>
    </row>
    <row r="8" spans="1:29" ht="20.100000000000001" customHeight="1" x14ac:dyDescent="0.2">
      <c r="A8" s="433">
        <v>3</v>
      </c>
      <c r="B8" s="480">
        <v>600078621</v>
      </c>
      <c r="C8" s="85">
        <f>ZB_stat!C8</f>
        <v>3451</v>
      </c>
      <c r="D8" s="13" t="str">
        <f>ZB_stat!D8</f>
        <v>MŠ Železný Brod, Stavbařů 832</v>
      </c>
      <c r="E8" s="75">
        <f>ZB_stat!E8</f>
        <v>3141</v>
      </c>
      <c r="F8" s="169" t="str">
        <f>ZB_stat!F8</f>
        <v>MŠ Železný Brod, Stavbařů 832</v>
      </c>
      <c r="G8" s="158">
        <f>ROUND(ZB_rozp!R8,0)</f>
        <v>778245</v>
      </c>
      <c r="H8" s="37">
        <f t="shared" si="0"/>
        <v>570519</v>
      </c>
      <c r="I8" s="29">
        <f t="shared" si="1"/>
        <v>192836</v>
      </c>
      <c r="J8" s="37">
        <f t="shared" si="2"/>
        <v>11410</v>
      </c>
      <c r="K8" s="37">
        <f>ZB_stat!H8*ZB_stat!AC8+ZB_stat!I8*ZB_stat!AD8+ZB_stat!J8*ZB_stat!AE8+ZB_stat!K8*ZB_stat!AF8+ZB_stat!L8*ZB_stat!AG8+ZB_stat!M8*ZB_stat!AH8+ZB_stat!N8*ZB_stat!AI8+ZB_stat!O8*ZB_stat!AJ8+ZB_stat!P8*ZB_stat!AK8</f>
        <v>3480</v>
      </c>
      <c r="L8" s="47">
        <f>ROUND(Y8/ZB_rozp!E8/12,2)</f>
        <v>1.8</v>
      </c>
      <c r="M8" s="134">
        <f>IF(ZB_stat!H8=0,0,12*1.358*1/ZB_stat!T8*ZB_rozp!$E8)</f>
        <v>12912.743960067988</v>
      </c>
      <c r="N8" s="72">
        <f>IF(ZB_stat!I8=0,0,12*1.358*1/ZB_stat!U8*ZB_rozp!$E8)</f>
        <v>0</v>
      </c>
      <c r="O8" s="72">
        <f>IF(ZB_stat!J8=0,0,12*1.358*1/ZB_stat!V8*ZB_rozp!$E8)</f>
        <v>0</v>
      </c>
      <c r="P8" s="72">
        <f>IF(ZB_stat!K8=0,0,12*1.358*1/ZB_stat!W8*ZB_rozp!$E8)</f>
        <v>0</v>
      </c>
      <c r="Q8" s="72">
        <f>IF(ZB_stat!L8=0,0,12*1.358*1/ZB_stat!X8*ZB_rozp!$E8)</f>
        <v>0</v>
      </c>
      <c r="R8" s="72">
        <f>IF(ZB_stat!M8=0,0,12*1.358*1/ZB_stat!Y8*ZB_rozp!$E8)</f>
        <v>0</v>
      </c>
      <c r="S8" s="72">
        <f>IF(ZB_stat!N8=0,0,12*1.358*1/ZB_stat!Z8*ZB_rozp!$E8)</f>
        <v>0</v>
      </c>
      <c r="T8" s="72">
        <f>IF(ZB_stat!O8=0,0,12*1.358*1/ZB_stat!AA8*ZB_rozp!$E8)</f>
        <v>0</v>
      </c>
      <c r="U8" s="72">
        <f>IF(ZB_stat!P8=0,0,12*1.358*1/ZB_stat!AB8*ZB_rozp!$E8)</f>
        <v>0</v>
      </c>
      <c r="V8" s="37">
        <f>ROUND((M8*ZB_stat!H8+P8*ZB_stat!K8+S8*ZB_stat!N8)/1.358,0)</f>
        <v>570519</v>
      </c>
      <c r="W8" s="37">
        <f>ROUND((N8*ZB_stat!I8+Q8*ZB_stat!L8+T8*ZB_stat!O8)/1.358,0)</f>
        <v>0</v>
      </c>
      <c r="X8" s="37">
        <f>ROUND((O8*ZB_stat!J8+R8*ZB_stat!M8+U8*ZB_stat!P8)/1.358,0)</f>
        <v>0</v>
      </c>
      <c r="Y8" s="37">
        <f t="shared" ref="Y8:Y10" si="3">SUM(V8:X8)</f>
        <v>570519</v>
      </c>
      <c r="Z8" s="74">
        <f>IF(ZB_stat!T8=0,0,ZB_stat!H8/ZB_stat!T8)+IF(ZB_stat!W8=0,0,ZB_stat!K8/ZB_stat!W8)+IF(ZB_stat!Z8=0,0,ZB_stat!N8/ZB_stat!Z8)</f>
        <v>1.796796670895128</v>
      </c>
      <c r="AA8" s="74">
        <f>IF(ZB_stat!U8=0,0,ZB_stat!I8/ZB_stat!U8)+IF(ZB_stat!X8=0,0,ZB_stat!L8/ZB_stat!X8)+IF(ZB_stat!AA8=0,0,ZB_stat!O8/ZB_stat!AA8)</f>
        <v>0</v>
      </c>
      <c r="AB8" s="74">
        <f>IF(ZB_stat!V8=0,0,ZB_stat!J8/ZB_stat!V8)+IF(ZB_stat!Y8=0,0,ZB_stat!M8/ZB_stat!Y8)+IF(ZB_stat!AB8=0,0,ZB_stat!P8/ZB_stat!AB8)</f>
        <v>0</v>
      </c>
      <c r="AC8" s="135">
        <f t="shared" ref="AC8:AC10" si="4">SUM(Z8:AB8)</f>
        <v>1.796796670895128</v>
      </c>
    </row>
    <row r="9" spans="1:29" ht="20.100000000000001" customHeight="1" x14ac:dyDescent="0.2">
      <c r="A9" s="433">
        <v>5</v>
      </c>
      <c r="B9" s="480">
        <v>600078531</v>
      </c>
      <c r="C9" s="85">
        <f>ZB_stat!C9</f>
        <v>3447</v>
      </c>
      <c r="D9" s="13" t="str">
        <f>ZB_stat!D9</f>
        <v>ZŠ Železný Brod, Pelechovská 800</v>
      </c>
      <c r="E9" s="75">
        <f>ZB_stat!E9</f>
        <v>3141</v>
      </c>
      <c r="F9" s="169" t="str">
        <f>ZB_stat!F9</f>
        <v>ZŠ Železný Brod, Pelechovská 800</v>
      </c>
      <c r="G9" s="158">
        <f>ROUND(ZB_rozp!R9,0)</f>
        <v>1568409</v>
      </c>
      <c r="H9" s="37">
        <f t="shared" si="0"/>
        <v>1146014</v>
      </c>
      <c r="I9" s="29">
        <f t="shared" si="1"/>
        <v>387353</v>
      </c>
      <c r="J9" s="37">
        <f t="shared" si="2"/>
        <v>22920</v>
      </c>
      <c r="K9" s="37">
        <f>ZB_stat!H9*ZB_stat!AC9+ZB_stat!I9*ZB_stat!AD9+ZB_stat!J9*ZB_stat!AE9+ZB_stat!K9*ZB_stat!AF9+ZB_stat!L9*ZB_stat!AG9+ZB_stat!M9*ZB_stat!AH9+ZB_stat!N9*ZB_stat!AI9+ZB_stat!O9*ZB_stat!AJ9+ZB_stat!P9*ZB_stat!AK9</f>
        <v>12122</v>
      </c>
      <c r="L9" s="47">
        <f>ROUND(Y9/ZB_rozp!E9/12,2)</f>
        <v>3.61</v>
      </c>
      <c r="M9" s="134">
        <f>IF(ZB_stat!H9=0,0,12*1.358*1/ZB_stat!T9*ZB_rozp!$E9)</f>
        <v>0</v>
      </c>
      <c r="N9" s="72">
        <f>IF(ZB_stat!I9=0,0,12*1.358*1/ZB_stat!U9*ZB_rozp!$E9)</f>
        <v>7446.3486567598011</v>
      </c>
      <c r="O9" s="72">
        <f>IF(ZB_stat!J9=0,0,12*1.358*1/ZB_stat!V9*ZB_rozp!$E9)</f>
        <v>0</v>
      </c>
      <c r="P9" s="72">
        <f>IF(ZB_stat!K9=0,0,12*1.358*1/ZB_stat!W9*ZB_rozp!$E9)</f>
        <v>0</v>
      </c>
      <c r="Q9" s="72">
        <f>IF(ZB_stat!L9=0,0,12*1.358*1/ZB_stat!X9*ZB_rozp!$E9)</f>
        <v>0</v>
      </c>
      <c r="R9" s="72">
        <f>IF(ZB_stat!M9=0,0,12*1.358*1/ZB_stat!Y9*ZB_rozp!$E9)</f>
        <v>0</v>
      </c>
      <c r="S9" s="72">
        <f>IF(ZB_stat!N9=0,0,12*1.358*1/ZB_stat!Z9*ZB_rozp!$E9)</f>
        <v>0</v>
      </c>
      <c r="T9" s="72">
        <f>IF(ZB_stat!O9=0,0,12*1.358*1/ZB_stat!AA9*ZB_rozp!$E9)</f>
        <v>0</v>
      </c>
      <c r="U9" s="72">
        <f>IF(ZB_stat!P9=0,0,12*1.358*1/ZB_stat!AB9*ZB_rozp!$E9)</f>
        <v>0</v>
      </c>
      <c r="V9" s="37">
        <f>ROUND((M9*ZB_stat!H9+P9*ZB_stat!K9+S9*ZB_stat!N9)/1.358,0)</f>
        <v>0</v>
      </c>
      <c r="W9" s="37">
        <f>ROUND((N9*ZB_stat!I9+Q9*ZB_stat!L9+T9*ZB_stat!O9)/1.358,0)</f>
        <v>1146014</v>
      </c>
      <c r="X9" s="37">
        <f>ROUND((O9*ZB_stat!J9+R9*ZB_stat!M9+U9*ZB_stat!P9)/1.358,0)</f>
        <v>0</v>
      </c>
      <c r="Y9" s="37">
        <f t="shared" si="3"/>
        <v>1146014</v>
      </c>
      <c r="Z9" s="74">
        <f>IF(ZB_stat!T9=0,0,ZB_stat!H9/ZB_stat!T9)+IF(ZB_stat!W9=0,0,ZB_stat!K9/ZB_stat!W9)+IF(ZB_stat!Z9=0,0,ZB_stat!N9/ZB_stat!Z9)</f>
        <v>0</v>
      </c>
      <c r="AA9" s="74">
        <f>IF(ZB_stat!U9=0,0,ZB_stat!I9/ZB_stat!U9)+IF(ZB_stat!X9=0,0,ZB_stat!L9/ZB_stat!X9)+IF(ZB_stat!AA9=0,0,ZB_stat!O9/ZB_stat!AA9)</f>
        <v>3.6092652270458685</v>
      </c>
      <c r="AB9" s="74">
        <f>IF(ZB_stat!V9=0,0,ZB_stat!J9/ZB_stat!V9)+IF(ZB_stat!Y9=0,0,ZB_stat!M9/ZB_stat!Y9)+IF(ZB_stat!AB9=0,0,ZB_stat!P9/ZB_stat!AB9)</f>
        <v>0</v>
      </c>
      <c r="AC9" s="135">
        <f t="shared" si="4"/>
        <v>3.6092652270458685</v>
      </c>
    </row>
    <row r="10" spans="1:29" ht="20.100000000000001" customHeight="1" x14ac:dyDescent="0.2">
      <c r="A10" s="433">
        <v>6</v>
      </c>
      <c r="B10" s="480">
        <v>600078515</v>
      </c>
      <c r="C10" s="85">
        <f>ZB_stat!C10</f>
        <v>3446</v>
      </c>
      <c r="D10" s="13" t="str">
        <f>ZB_stat!D10</f>
        <v>ZŠ Železný Brod, Školní 700</v>
      </c>
      <c r="E10" s="75">
        <f>ZB_stat!E10</f>
        <v>3141</v>
      </c>
      <c r="F10" s="169" t="str">
        <f>ZB_stat!F10</f>
        <v>ZŠ Železný Brod, Školní 700</v>
      </c>
      <c r="G10" s="158">
        <f>ROUND(ZB_rozp!R10,0)</f>
        <v>2239976</v>
      </c>
      <c r="H10" s="37">
        <f t="shared" si="0"/>
        <v>1635501</v>
      </c>
      <c r="I10" s="29">
        <f t="shared" si="1"/>
        <v>552799</v>
      </c>
      <c r="J10" s="37">
        <f t="shared" si="2"/>
        <v>32710</v>
      </c>
      <c r="K10" s="37">
        <f>ZB_stat!H10*ZB_stat!AC10+ZB_stat!I10*ZB_stat!AD10+ZB_stat!J10*ZB_stat!AE10+ZB_stat!K10*ZB_stat!AF10+ZB_stat!L10*ZB_stat!AG10+ZB_stat!M10*ZB_stat!AH10+ZB_stat!N10*ZB_stat!AI10+ZB_stat!O10*ZB_stat!AJ10+ZB_stat!P10*ZB_stat!AK10</f>
        <v>18966</v>
      </c>
      <c r="L10" s="47">
        <f>ROUND(Y10/ZB_rozp!E10/12,2)</f>
        <v>5.15</v>
      </c>
      <c r="M10" s="134">
        <f>IF(ZB_stat!H10=0,0,12*1.358*1/ZB_stat!T10*ZB_rozp!$E10)</f>
        <v>0</v>
      </c>
      <c r="N10" s="72">
        <f>IF(ZB_stat!I10=0,0,12*1.358*1/ZB_stat!U10*ZB_rozp!$E10)</f>
        <v>6792.0779860485363</v>
      </c>
      <c r="O10" s="72">
        <f>IF(ZB_stat!J10=0,0,12*1.358*1/ZB_stat!V10*ZB_rozp!$E10)</f>
        <v>0</v>
      </c>
      <c r="P10" s="72">
        <f>IF(ZB_stat!K10=0,0,12*1.358*1/ZB_stat!W10*ZB_rozp!$E10)</f>
        <v>0</v>
      </c>
      <c r="Q10" s="72">
        <f>IF(ZB_stat!L10=0,0,12*1.358*1/ZB_stat!X10*ZB_rozp!$E10)</f>
        <v>0</v>
      </c>
      <c r="R10" s="72">
        <f>IF(ZB_stat!M10=0,0,12*1.358*1/ZB_stat!Y10*ZB_rozp!$E10)</f>
        <v>0</v>
      </c>
      <c r="S10" s="72">
        <f>IF(ZB_stat!N10=0,0,12*1.358*1/ZB_stat!Z10*ZB_rozp!$E10)</f>
        <v>0</v>
      </c>
      <c r="T10" s="72">
        <f>IF(ZB_stat!O10=0,0,12*1.358*1/ZB_stat!AA10*ZB_rozp!$E10)</f>
        <v>0</v>
      </c>
      <c r="U10" s="72">
        <f>IF(ZB_stat!P10=0,0,12*1.358*1/ZB_stat!AB10*ZB_rozp!$E10)</f>
        <v>0</v>
      </c>
      <c r="V10" s="37">
        <f>ROUND((M10*ZB_stat!H10+P10*ZB_stat!K10+S10*ZB_stat!N10)/1.358,0)</f>
        <v>0</v>
      </c>
      <c r="W10" s="37">
        <f>ROUND((N10*ZB_stat!I10+Q10*ZB_stat!L10+T10*ZB_stat!O10)/1.358,0)</f>
        <v>1635500</v>
      </c>
      <c r="X10" s="37">
        <f>ROUND((O10*ZB_stat!J10+R10*ZB_stat!M10+U10*ZB_stat!P10)/1.358,0)</f>
        <v>0</v>
      </c>
      <c r="Y10" s="37">
        <f t="shared" si="3"/>
        <v>1635500</v>
      </c>
      <c r="Z10" s="74">
        <f>IF(ZB_stat!T10=0,0,ZB_stat!H10/ZB_stat!T10)+IF(ZB_stat!W10=0,0,ZB_stat!K10/ZB_stat!W10)+IF(ZB_stat!Z10=0,0,ZB_stat!N10/ZB_stat!Z10)</f>
        <v>0</v>
      </c>
      <c r="AA10" s="74">
        <f>IF(ZB_stat!U10=0,0,ZB_stat!I10/ZB_stat!U10)+IF(ZB_stat!X10=0,0,ZB_stat!L10/ZB_stat!X10)+IF(ZB_stat!AA10=0,0,ZB_stat!O10/ZB_stat!AA10)</f>
        <v>5.1508578018623323</v>
      </c>
      <c r="AB10" s="74">
        <f>IF(ZB_stat!V10=0,0,ZB_stat!J10/ZB_stat!V10)+IF(ZB_stat!Y10=0,0,ZB_stat!M10/ZB_stat!Y10)+IF(ZB_stat!AB10=0,0,ZB_stat!P10/ZB_stat!AB10)</f>
        <v>0</v>
      </c>
      <c r="AC10" s="135">
        <f t="shared" si="4"/>
        <v>5.1508578018623323</v>
      </c>
    </row>
    <row r="11" spans="1:29" ht="20.100000000000001" customHeight="1" x14ac:dyDescent="0.2">
      <c r="A11" s="433">
        <v>8</v>
      </c>
      <c r="B11" s="480">
        <v>600078108</v>
      </c>
      <c r="C11" s="85">
        <f>ZB_stat!C11</f>
        <v>3423</v>
      </c>
      <c r="D11" s="13" t="str">
        <f>ZB_stat!D11</f>
        <v>MŠ Koberovy 140</v>
      </c>
      <c r="E11" s="75">
        <f>ZB_stat!E11</f>
        <v>3141</v>
      </c>
      <c r="F11" s="169" t="str">
        <f>ZB_stat!F11</f>
        <v>MŠ Koberovy 140</v>
      </c>
      <c r="G11" s="158">
        <f>ROUND(ZB_rozp!R11,0)</f>
        <v>1323603</v>
      </c>
      <c r="H11" s="37">
        <f t="shared" si="0"/>
        <v>969759</v>
      </c>
      <c r="I11" s="29">
        <f t="shared" si="1"/>
        <v>327779</v>
      </c>
      <c r="J11" s="37">
        <f t="shared" si="2"/>
        <v>19395</v>
      </c>
      <c r="K11" s="37">
        <f>ZB_stat!H11*ZB_stat!AC11+ZB_stat!I11*ZB_stat!AD11+ZB_stat!J11*ZB_stat!AE11+ZB_stat!K11*ZB_stat!AF11+ZB_stat!L11*ZB_stat!AG11+ZB_stat!M11*ZB_stat!AH11+ZB_stat!N11*ZB_stat!AI11+ZB_stat!O11*ZB_stat!AJ11+ZB_stat!P11*ZB_stat!AK11</f>
        <v>6670</v>
      </c>
      <c r="L11" s="47">
        <f>ROUND(Y11/ZB_rozp!E11/12,2)</f>
        <v>3.05</v>
      </c>
      <c r="M11" s="134">
        <f>IF(ZB_stat!H11=0,0,12*1.358*1/ZB_stat!T11*ZB_rozp!$E11)</f>
        <v>13784.406177316465</v>
      </c>
      <c r="N11" s="72">
        <f>IF(ZB_stat!I11=0,0,12*1.358*1/ZB_stat!U11*ZB_rozp!$E11)</f>
        <v>9719.6549931439458</v>
      </c>
      <c r="O11" s="72">
        <f>IF(ZB_stat!J11=0,0,12*1.358*1/ZB_stat!V11*ZB_rozp!$E11)</f>
        <v>0</v>
      </c>
      <c r="P11" s="72">
        <f>IF(ZB_stat!K11=0,0,12*1.358*1/ZB_stat!W11*ZB_rozp!$E11)</f>
        <v>0</v>
      </c>
      <c r="Q11" s="72">
        <f>IF(ZB_stat!L11=0,0,12*1.358*1/ZB_stat!X11*ZB_rozp!$E11)</f>
        <v>0</v>
      </c>
      <c r="R11" s="72">
        <f>IF(ZB_stat!M11=0,0,12*1.358*1/ZB_stat!Y11*ZB_rozp!$E11)</f>
        <v>0</v>
      </c>
      <c r="S11" s="72">
        <f>IF(ZB_stat!N11=0,0,12*1.358*1/ZB_stat!Z11*ZB_rozp!$E11)</f>
        <v>0</v>
      </c>
      <c r="T11" s="72">
        <f>IF(ZB_stat!O11=0,0,12*1.358*1/ZB_stat!AA11*ZB_rozp!$E11)</f>
        <v>0</v>
      </c>
      <c r="U11" s="72">
        <f>IF(ZB_stat!P11=0,0,12*1.358*1/ZB_stat!AB11*ZB_rozp!$E11)</f>
        <v>0</v>
      </c>
      <c r="V11" s="37">
        <f>ROUND((M11*ZB_stat!H11+P11*ZB_stat!K11+S11*ZB_stat!N11)/1.358,0)</f>
        <v>497375</v>
      </c>
      <c r="W11" s="37">
        <f>ROUND((N11*ZB_stat!I11+Q11*ZB_stat!L11+T11*ZB_stat!O11)/1.358,0)</f>
        <v>472384</v>
      </c>
      <c r="X11" s="37">
        <f>ROUND((O11*ZB_stat!J11+R11*ZB_stat!M11+U11*ZB_stat!P11)/1.358,0)</f>
        <v>0</v>
      </c>
      <c r="Y11" s="37">
        <f>SUM(V11:X11)</f>
        <v>969759</v>
      </c>
      <c r="Z11" s="74">
        <f>IF(ZB_stat!T11=0,0,ZB_stat!H11/ZB_stat!T11)+IF(ZB_stat!W11=0,0,ZB_stat!K11/ZB_stat!W11)+IF(ZB_stat!Z11=0,0,ZB_stat!N11/ZB_stat!Z11)</f>
        <v>1.5664382735727542</v>
      </c>
      <c r="AA11" s="74">
        <f>IF(ZB_stat!U11=0,0,ZB_stat!I11/ZB_stat!U11)+IF(ZB_stat!X11=0,0,ZB_stat!L11/ZB_stat!X11)+IF(ZB_stat!AA11=0,0,ZB_stat!O11/ZB_stat!AA11)</f>
        <v>1.4877293444934165</v>
      </c>
      <c r="AB11" s="74">
        <f>IF(ZB_stat!V11=0,0,ZB_stat!J11/ZB_stat!V11)+IF(ZB_stat!Y11=0,0,ZB_stat!M11/ZB_stat!Y11)+IF(ZB_stat!AB11=0,0,ZB_stat!P11/ZB_stat!AB11)</f>
        <v>0</v>
      </c>
      <c r="AC11" s="135">
        <f>SUM(Z11:AB11)</f>
        <v>3.0541676180661708</v>
      </c>
    </row>
    <row r="12" spans="1:29" ht="20.100000000000001" customHeight="1" x14ac:dyDescent="0.2">
      <c r="A12" s="433">
        <v>10</v>
      </c>
      <c r="B12" s="480">
        <v>600078124</v>
      </c>
      <c r="C12" s="85">
        <f>ZB_stat!C12</f>
        <v>3402</v>
      </c>
      <c r="D12" s="13" t="str">
        <f>ZB_stat!D12</f>
        <v>MŠ Pěnčín 62</v>
      </c>
      <c r="E12" s="75">
        <f>ZB_stat!E12</f>
        <v>3141</v>
      </c>
      <c r="F12" s="169" t="str">
        <f>ZB_stat!F12</f>
        <v>MŠ Pěnčín 62</v>
      </c>
      <c r="G12" s="158">
        <f>ROUND(ZB_rozp!R12,0)</f>
        <v>2469520</v>
      </c>
      <c r="H12" s="37">
        <f t="shared" si="0"/>
        <v>1806411</v>
      </c>
      <c r="I12" s="29">
        <f t="shared" si="1"/>
        <v>610567</v>
      </c>
      <c r="J12" s="37">
        <f t="shared" si="2"/>
        <v>36128</v>
      </c>
      <c r="K12" s="37">
        <f>ZB_stat!H12*ZB_stat!AC12+ZB_stat!I12*ZB_stat!AD12+ZB_stat!J12*ZB_stat!AE12+ZB_stat!K12*ZB_stat!AF12+ZB_stat!L12*ZB_stat!AG12+ZB_stat!M12*ZB_stat!AH12+ZB_stat!N12*ZB_stat!AI12+ZB_stat!O12*ZB_stat!AJ12+ZB_stat!P12*ZB_stat!AK12</f>
        <v>16414</v>
      </c>
      <c r="L12" s="47">
        <f>ROUND(Y12/ZB_rozp!E12/12,2)</f>
        <v>5.69</v>
      </c>
      <c r="M12" s="134">
        <f>IF(ZB_stat!H12=0,0,12*1.358*1/ZB_stat!T12*ZB_rozp!$E12)</f>
        <v>11955.108306600207</v>
      </c>
      <c r="N12" s="72">
        <f>IF(ZB_stat!I12=0,0,12*1.358*1/ZB_stat!U12*ZB_rozp!$E12)</f>
        <v>7461.4366961532351</v>
      </c>
      <c r="O12" s="72">
        <f>IF(ZB_stat!J12=0,0,12*1.358*1/ZB_stat!V12*ZB_rozp!$E12)</f>
        <v>0</v>
      </c>
      <c r="P12" s="72">
        <f>IF(ZB_stat!K12=0,0,12*1.358*1/ZB_stat!W12*ZB_rozp!$E12)</f>
        <v>0</v>
      </c>
      <c r="Q12" s="72">
        <f>IF(ZB_stat!L12=0,0,12*1.358*1/ZB_stat!X12*ZB_rozp!$E12)</f>
        <v>0</v>
      </c>
      <c r="R12" s="72">
        <f>IF(ZB_stat!M12=0,0,12*1.358*1/ZB_stat!Y12*ZB_rozp!$E12)</f>
        <v>0</v>
      </c>
      <c r="S12" s="72">
        <f>IF(ZB_stat!N12=0,0,12*1.358*1/ZB_stat!Z12*ZB_rozp!$E12)</f>
        <v>0</v>
      </c>
      <c r="T12" s="72">
        <f>IF(ZB_stat!O12=0,0,12*1.358*1/ZB_stat!AA12*ZB_rozp!$E12)</f>
        <v>0</v>
      </c>
      <c r="U12" s="72">
        <f>IF(ZB_stat!P12=0,0,12*1.358*1/ZB_stat!AB12*ZB_rozp!$E12)</f>
        <v>0</v>
      </c>
      <c r="V12" s="37">
        <f>ROUND((M12*ZB_stat!H12+P12*ZB_stat!K12+S12*ZB_stat!N12)/1.358,0)</f>
        <v>669063</v>
      </c>
      <c r="W12" s="37">
        <f>ROUND((N12*ZB_stat!I12+Q12*ZB_stat!L12+T12*ZB_stat!O12)/1.358,0)</f>
        <v>1137347</v>
      </c>
      <c r="X12" s="37">
        <f>ROUND((O12*ZB_stat!J12+R12*ZB_stat!M12+U12*ZB_stat!P12)/1.358,0)</f>
        <v>0</v>
      </c>
      <c r="Y12" s="37">
        <f>SUM(V12:X12)</f>
        <v>1806410</v>
      </c>
      <c r="Z12" s="74">
        <f>IF(ZB_stat!T12=0,0,ZB_stat!H12/ZB_stat!T12)+IF(ZB_stat!W12=0,0,ZB_stat!K12/ZB_stat!W12)+IF(ZB_stat!Z12=0,0,ZB_stat!N12/ZB_stat!Z12)</f>
        <v>2.1071538761317363</v>
      </c>
      <c r="AA12" s="74">
        <f>IF(ZB_stat!U12=0,0,ZB_stat!I12/ZB_stat!U12)+IF(ZB_stat!X12=0,0,ZB_stat!L12/ZB_stat!X12)+IF(ZB_stat!AA12=0,0,ZB_stat!O12/ZB_stat!AA12)</f>
        <v>3.5819700342040539</v>
      </c>
      <c r="AB12" s="74">
        <f>IF(ZB_stat!V12=0,0,ZB_stat!J12/ZB_stat!V12)+IF(ZB_stat!Y12=0,0,ZB_stat!M12/ZB_stat!Y12)+IF(ZB_stat!AB12=0,0,ZB_stat!P12/ZB_stat!AB12)</f>
        <v>0</v>
      </c>
      <c r="AC12" s="135">
        <f>SUM(Z12:AB12)</f>
        <v>5.6891239103357902</v>
      </c>
    </row>
    <row r="13" spans="1:29" ht="20.100000000000001" customHeight="1" x14ac:dyDescent="0.2">
      <c r="A13" s="433">
        <v>12</v>
      </c>
      <c r="B13" s="480">
        <v>600078337</v>
      </c>
      <c r="C13" s="85">
        <f>ZB_stat!C13</f>
        <v>3405</v>
      </c>
      <c r="D13" s="13" t="str">
        <f>ZB_stat!D13</f>
        <v>ZŠ a MŠ Skuhrov, Huntířov n. J. 63</v>
      </c>
      <c r="E13" s="75">
        <f>ZB_stat!E13</f>
        <v>3141</v>
      </c>
      <c r="F13" s="169" t="str">
        <f>ZB_stat!F13</f>
        <v>ZŠ a MŠ Skuhrov, Huntířov n. J. 63</v>
      </c>
      <c r="G13" s="158">
        <f>ROUND(ZB_rozp!R13,0)</f>
        <v>641611</v>
      </c>
      <c r="H13" s="37">
        <f t="shared" si="0"/>
        <v>470588</v>
      </c>
      <c r="I13" s="29">
        <f t="shared" si="1"/>
        <v>159059</v>
      </c>
      <c r="J13" s="37">
        <f t="shared" si="2"/>
        <v>9412</v>
      </c>
      <c r="K13" s="37">
        <f>ZB_stat!H13*ZB_stat!AC13+ZB_stat!I13*ZB_stat!AD13+ZB_stat!J13*ZB_stat!AE13+ZB_stat!K13*ZB_stat!AF13+ZB_stat!L13*ZB_stat!AG13+ZB_stat!M13*ZB_stat!AH13+ZB_stat!N13*ZB_stat!AI13+ZB_stat!O13*ZB_stat!AJ13+ZB_stat!P13*ZB_stat!AK13</f>
        <v>2552</v>
      </c>
      <c r="L13" s="47">
        <f>ROUND(Y13/ZB_rozp!E13/12,2)</f>
        <v>1.48</v>
      </c>
      <c r="M13" s="134">
        <f>IF(ZB_stat!H13=0,0,12*1.358*1/ZB_stat!T13*ZB_rozp!$E13)</f>
        <v>17493.065123094675</v>
      </c>
      <c r="N13" s="72">
        <f>IF(ZB_stat!I13=0,0,12*1.358*1/ZB_stat!U13*ZB_rozp!$E13)</f>
        <v>12049.900179078462</v>
      </c>
      <c r="O13" s="72">
        <f>IF(ZB_stat!J13=0,0,12*1.358*1/ZB_stat!V13*ZB_rozp!$E13)</f>
        <v>0</v>
      </c>
      <c r="P13" s="72">
        <f>IF(ZB_stat!K13=0,0,12*1.358*1/ZB_stat!W13*ZB_rozp!$E13)</f>
        <v>0</v>
      </c>
      <c r="Q13" s="72">
        <f>IF(ZB_stat!L13=0,0,12*1.358*1/ZB_stat!X13*ZB_rozp!$E13)</f>
        <v>0</v>
      </c>
      <c r="R13" s="72">
        <f>IF(ZB_stat!M13=0,0,12*1.358*1/ZB_stat!Y13*ZB_rozp!$E13)</f>
        <v>0</v>
      </c>
      <c r="S13" s="72">
        <f>IF(ZB_stat!N13=0,0,12*1.358*1/ZB_stat!Z13*ZB_rozp!$E13)</f>
        <v>0</v>
      </c>
      <c r="T13" s="72">
        <f>IF(ZB_stat!O13=0,0,12*1.358*1/ZB_stat!AA13*ZB_rozp!$E13)</f>
        <v>0</v>
      </c>
      <c r="U13" s="72">
        <f>IF(ZB_stat!P13=0,0,12*1.358*1/ZB_stat!AB13*ZB_rozp!$E13)</f>
        <v>0</v>
      </c>
      <c r="V13" s="37">
        <f>ROUND((M13*ZB_stat!H13+P13*ZB_stat!K13+S13*ZB_stat!N13)/1.358,0)</f>
        <v>257630</v>
      </c>
      <c r="W13" s="37">
        <f>ROUND((N13*ZB_stat!I13+Q13*ZB_stat!L13+T13*ZB_stat!O13)/1.358,0)</f>
        <v>212958</v>
      </c>
      <c r="X13" s="37">
        <f>ROUND((O13*ZB_stat!J13+R13*ZB_stat!M13+U13*ZB_stat!P13)/1.358,0)</f>
        <v>0</v>
      </c>
      <c r="Y13" s="37">
        <f>SUM(V13:X13)</f>
        <v>470588</v>
      </c>
      <c r="Z13" s="74">
        <f>IF(ZB_stat!T13=0,0,ZB_stat!H13/ZB_stat!T13)+IF(ZB_stat!W13=0,0,ZB_stat!K13/ZB_stat!W13)+IF(ZB_stat!Z13=0,0,ZB_stat!N13/ZB_stat!Z13)</f>
        <v>0.81138140930459746</v>
      </c>
      <c r="AA13" s="74">
        <f>IF(ZB_stat!U13=0,0,ZB_stat!I13/ZB_stat!U13)+IF(ZB_stat!X13=0,0,ZB_stat!L13/ZB_stat!X13)+IF(ZB_stat!AA13=0,0,ZB_stat!O13/ZB_stat!AA13)</f>
        <v>0.67069309492520246</v>
      </c>
      <c r="AB13" s="74">
        <f>IF(ZB_stat!V13=0,0,ZB_stat!J13/ZB_stat!V13)+IF(ZB_stat!Y13=0,0,ZB_stat!M13/ZB_stat!Y13)+IF(ZB_stat!AB13=0,0,ZB_stat!P13/ZB_stat!AB13)</f>
        <v>0</v>
      </c>
      <c r="AC13" s="135">
        <f>SUM(Z13:AB13)</f>
        <v>1.4820745042298</v>
      </c>
    </row>
    <row r="14" spans="1:29" ht="20.100000000000001" customHeight="1" x14ac:dyDescent="0.2">
      <c r="A14" s="433">
        <v>13</v>
      </c>
      <c r="B14" s="480">
        <v>600078086</v>
      </c>
      <c r="C14" s="85">
        <f>ZB_stat!C14</f>
        <v>3444</v>
      </c>
      <c r="D14" s="13" t="str">
        <f>ZB_stat!D14</f>
        <v>MŠ Zásada 326</v>
      </c>
      <c r="E14" s="75">
        <f>ZB_stat!E14</f>
        <v>3141</v>
      </c>
      <c r="F14" s="169" t="str">
        <f>ZB_stat!F14</f>
        <v>MŠ Zásada 326</v>
      </c>
      <c r="G14" s="158">
        <f>ROUND(ZB_rozp!R14,0)</f>
        <v>706361</v>
      </c>
      <c r="H14" s="37">
        <f t="shared" si="0"/>
        <v>517927</v>
      </c>
      <c r="I14" s="29">
        <f t="shared" si="1"/>
        <v>175059</v>
      </c>
      <c r="J14" s="37">
        <f t="shared" si="2"/>
        <v>10359</v>
      </c>
      <c r="K14" s="37">
        <f>ZB_stat!H14*ZB_stat!AC14+ZB_stat!I14*ZB_stat!AD14+ZB_stat!J14*ZB_stat!AE14+ZB_stat!K14*ZB_stat!AF14+ZB_stat!L14*ZB_stat!AG14+ZB_stat!M14*ZB_stat!AH14+ZB_stat!N14*ZB_stat!AI14+ZB_stat!O14*ZB_stat!AJ14+ZB_stat!P14*ZB_stat!AK14</f>
        <v>3016</v>
      </c>
      <c r="L14" s="47">
        <f>ROUND(Y14/ZB_rozp!E14/12,2)</f>
        <v>1.63</v>
      </c>
      <c r="M14" s="134">
        <f>IF(ZB_stat!H14=0,0,12*1.358*1/ZB_stat!T14*ZB_rozp!$E14)</f>
        <v>13525.865865639787</v>
      </c>
      <c r="N14" s="72">
        <f>IF(ZB_stat!I14=0,0,12*1.358*1/ZB_stat!U14*ZB_rozp!$E14)</f>
        <v>0</v>
      </c>
      <c r="O14" s="72">
        <f>IF(ZB_stat!J14=0,0,12*1.358*1/ZB_stat!V14*ZB_rozp!$E14)</f>
        <v>0</v>
      </c>
      <c r="P14" s="72">
        <f>IF(ZB_stat!K14=0,0,12*1.358*1/ZB_stat!W14*ZB_rozp!$E14)</f>
        <v>0</v>
      </c>
      <c r="Q14" s="72">
        <f>IF(ZB_stat!L14=0,0,12*1.358*1/ZB_stat!X14*ZB_rozp!$E14)</f>
        <v>0</v>
      </c>
      <c r="R14" s="72">
        <f>IF(ZB_stat!M14=0,0,12*1.358*1/ZB_stat!Y14*ZB_rozp!$E14)</f>
        <v>0</v>
      </c>
      <c r="S14" s="72">
        <f>IF(ZB_stat!N14=0,0,12*1.358*1/ZB_stat!Z14*ZB_rozp!$E14)</f>
        <v>0</v>
      </c>
      <c r="T14" s="72">
        <f>IF(ZB_stat!O14=0,0,12*1.358*1/ZB_stat!AA14*ZB_rozp!$E14)</f>
        <v>0</v>
      </c>
      <c r="U14" s="72">
        <f>IF(ZB_stat!P14=0,0,12*1.358*1/ZB_stat!AB14*ZB_rozp!$E14)</f>
        <v>0</v>
      </c>
      <c r="V14" s="37">
        <f>ROUND((M14*ZB_stat!H14+P14*ZB_stat!K14+S14*ZB_stat!N14)/1.358,0)</f>
        <v>517927</v>
      </c>
      <c r="W14" s="37">
        <f>ROUND((N14*ZB_stat!I14+Q14*ZB_stat!L14+T14*ZB_stat!O14)/1.358,0)</f>
        <v>0</v>
      </c>
      <c r="X14" s="37">
        <f>ROUND((O14*ZB_stat!J14+R14*ZB_stat!M14+U14*ZB_stat!P14)/1.358,0)</f>
        <v>0</v>
      </c>
      <c r="Y14" s="37">
        <f t="shared" ref="Y14:Y15" si="5">SUM(V14:X14)</f>
        <v>517927</v>
      </c>
      <c r="Z14" s="74">
        <f>IF(ZB_stat!T14=0,0,ZB_stat!H14/ZB_stat!T14)+IF(ZB_stat!W14=0,0,ZB_stat!K14/ZB_stat!W14)+IF(ZB_stat!Z14=0,0,ZB_stat!N14/ZB_stat!Z14)</f>
        <v>1.6311637600583204</v>
      </c>
      <c r="AA14" s="74">
        <f>IF(ZB_stat!U14=0,0,ZB_stat!I14/ZB_stat!U14)+IF(ZB_stat!X14=0,0,ZB_stat!L14/ZB_stat!X14)+IF(ZB_stat!AA14=0,0,ZB_stat!O14/ZB_stat!AA14)</f>
        <v>0</v>
      </c>
      <c r="AB14" s="74">
        <f>IF(ZB_stat!V14=0,0,ZB_stat!J14/ZB_stat!V14)+IF(ZB_stat!Y14=0,0,ZB_stat!M14/ZB_stat!Y14)+IF(ZB_stat!AB14=0,0,ZB_stat!P14/ZB_stat!AB14)</f>
        <v>0</v>
      </c>
      <c r="AC14" s="135">
        <f t="shared" ref="AC14:AC15" si="6">SUM(Z14:AB14)</f>
        <v>1.6311637600583204</v>
      </c>
    </row>
    <row r="15" spans="1:29" ht="20.100000000000001" customHeight="1" thickBot="1" x14ac:dyDescent="0.25">
      <c r="A15" s="484">
        <v>14</v>
      </c>
      <c r="B15" s="481">
        <v>600078582</v>
      </c>
      <c r="C15" s="464">
        <f>ZB_stat!C15</f>
        <v>3443</v>
      </c>
      <c r="D15" s="64" t="str">
        <f>ZB_stat!D15</f>
        <v>ZŠ Zásada 264</v>
      </c>
      <c r="E15" s="240">
        <f>ZB_stat!E15</f>
        <v>3141</v>
      </c>
      <c r="F15" s="272" t="str">
        <f>ZB_stat!F15</f>
        <v>ZŠ Zásada 264</v>
      </c>
      <c r="G15" s="158">
        <f>ROUND(ZB_rozp!R15,0)</f>
        <v>1239648</v>
      </c>
      <c r="H15" s="37">
        <f t="shared" si="0"/>
        <v>906228</v>
      </c>
      <c r="I15" s="29">
        <f t="shared" si="1"/>
        <v>306305</v>
      </c>
      <c r="J15" s="37">
        <f t="shared" si="2"/>
        <v>18125</v>
      </c>
      <c r="K15" s="37">
        <f>ZB_stat!H15*ZB_stat!AC15+ZB_stat!I15*ZB_stat!AD15+ZB_stat!J15*ZB_stat!AE15+ZB_stat!K15*ZB_stat!AF15+ZB_stat!L15*ZB_stat!AG15+ZB_stat!M15*ZB_stat!AH15+ZB_stat!N15*ZB_stat!AI15+ZB_stat!O15*ZB_stat!AJ15+ZB_stat!P15*ZB_stat!AK15</f>
        <v>8990</v>
      </c>
      <c r="L15" s="47">
        <f>ROUND(Y15/ZB_rozp!E15/12,2)</f>
        <v>2.85</v>
      </c>
      <c r="M15" s="134">
        <f>IF(ZB_stat!H15=0,0,12*1.358*1/ZB_stat!T15*ZB_rozp!$E15)</f>
        <v>0</v>
      </c>
      <c r="N15" s="72">
        <f>IF(ZB_stat!I15=0,0,12*1.358*1/ZB_stat!U15*ZB_rozp!$E15)</f>
        <v>7939.7311659616653</v>
      </c>
      <c r="O15" s="72">
        <f>IF(ZB_stat!J15=0,0,12*1.358*1/ZB_stat!V15*ZB_rozp!$E15)</f>
        <v>0</v>
      </c>
      <c r="P15" s="72">
        <f>IF(ZB_stat!K15=0,0,12*1.358*1/ZB_stat!W15*ZB_rozp!$E15)</f>
        <v>0</v>
      </c>
      <c r="Q15" s="72">
        <f>IF(ZB_stat!L15=0,0,12*1.358*1/ZB_stat!X15*ZB_rozp!$E15)</f>
        <v>0</v>
      </c>
      <c r="R15" s="72">
        <f>IF(ZB_stat!M15=0,0,12*1.358*1/ZB_stat!Y15*ZB_rozp!$E15)</f>
        <v>0</v>
      </c>
      <c r="S15" s="72">
        <f>IF(ZB_stat!N15=0,0,12*1.358*1/ZB_stat!Z15*ZB_rozp!$E15)</f>
        <v>0</v>
      </c>
      <c r="T15" s="72">
        <f>IF(ZB_stat!O15=0,0,12*1.358*1/ZB_stat!AA15*ZB_rozp!$E15)</f>
        <v>0</v>
      </c>
      <c r="U15" s="72">
        <f>IF(ZB_stat!P15=0,0,12*1.358*1/ZB_stat!AB15*ZB_rozp!$E15)</f>
        <v>0</v>
      </c>
      <c r="V15" s="37">
        <f>ROUND((M15*ZB_stat!H15+P15*ZB_stat!K15+S15*ZB_stat!N15)/1.358,0)</f>
        <v>0</v>
      </c>
      <c r="W15" s="37">
        <f>ROUND((N15*ZB_stat!I15+Q15*ZB_stat!L15+T15*ZB_stat!O15)/1.358,0)</f>
        <v>906229</v>
      </c>
      <c r="X15" s="37">
        <f>ROUND((O15*ZB_stat!J15+R15*ZB_stat!M15+U15*ZB_stat!P15)/1.358,0)</f>
        <v>0</v>
      </c>
      <c r="Y15" s="37">
        <f t="shared" si="5"/>
        <v>906229</v>
      </c>
      <c r="Z15" s="74">
        <f>IF(ZB_stat!T15=0,0,ZB_stat!H15/ZB_stat!T15)+IF(ZB_stat!W15=0,0,ZB_stat!K15/ZB_stat!W15)+IF(ZB_stat!Z15=0,0,ZB_stat!N15/ZB_stat!Z15)</f>
        <v>0</v>
      </c>
      <c r="AA15" s="74">
        <f>IF(ZB_stat!U15=0,0,ZB_stat!I15/ZB_stat!U15)+IF(ZB_stat!X15=0,0,ZB_stat!L15/ZB_stat!X15)+IF(ZB_stat!AA15=0,0,ZB_stat!O15/ZB_stat!AA15)</f>
        <v>2.8540832716533115</v>
      </c>
      <c r="AB15" s="74">
        <f>IF(ZB_stat!V15=0,0,ZB_stat!J15/ZB_stat!V15)+IF(ZB_stat!Y15=0,0,ZB_stat!M15/ZB_stat!Y15)+IF(ZB_stat!AB15=0,0,ZB_stat!P15/ZB_stat!AB15)</f>
        <v>0</v>
      </c>
      <c r="AC15" s="135">
        <f t="shared" si="6"/>
        <v>2.8540832716533115</v>
      </c>
    </row>
    <row r="16" spans="1:29" ht="20.100000000000001" customHeight="1" thickBot="1" x14ac:dyDescent="0.25">
      <c r="A16" s="465"/>
      <c r="B16" s="482"/>
      <c r="C16" s="465"/>
      <c r="D16" s="131" t="str">
        <f>ZB_stat!D16</f>
        <v>celkem</v>
      </c>
      <c r="E16" s="203"/>
      <c r="F16" s="274"/>
      <c r="G16" s="137">
        <f>SUM(G6:G15)</f>
        <v>12392803</v>
      </c>
      <c r="H16" s="112">
        <f>SUM(H6:H15)</f>
        <v>9068073</v>
      </c>
      <c r="I16" s="112">
        <f t="shared" ref="I16:K16" si="7">SUM(I6:I15)</f>
        <v>3065010</v>
      </c>
      <c r="J16" s="112">
        <f t="shared" si="7"/>
        <v>181362</v>
      </c>
      <c r="K16" s="112">
        <f t="shared" si="7"/>
        <v>78358</v>
      </c>
      <c r="L16" s="130">
        <f>SUM(L6:L15)</f>
        <v>28.55</v>
      </c>
      <c r="M16" s="163" t="s">
        <v>312</v>
      </c>
      <c r="N16" s="164" t="s">
        <v>312</v>
      </c>
      <c r="O16" s="164" t="s">
        <v>312</v>
      </c>
      <c r="P16" s="164" t="s">
        <v>312</v>
      </c>
      <c r="Q16" s="164" t="s">
        <v>312</v>
      </c>
      <c r="R16" s="164" t="s">
        <v>312</v>
      </c>
      <c r="S16" s="164" t="s">
        <v>312</v>
      </c>
      <c r="T16" s="164" t="s">
        <v>312</v>
      </c>
      <c r="U16" s="164" t="s">
        <v>312</v>
      </c>
      <c r="V16" s="112">
        <f>SUM(V6:V15)</f>
        <v>3557640</v>
      </c>
      <c r="W16" s="112">
        <f>SUM(W6:W15)</f>
        <v>5510432</v>
      </c>
      <c r="X16" s="112">
        <f t="shared" ref="X16" si="8">SUM(X7:X15)</f>
        <v>0</v>
      </c>
      <c r="Y16" s="112">
        <f>SUM(Y6:Y15)</f>
        <v>9068072</v>
      </c>
      <c r="Z16" s="129">
        <f>SUM(Z6:Z15)</f>
        <v>11.204464175802087</v>
      </c>
      <c r="AA16" s="129">
        <f>SUM(AA6:AA15)</f>
        <v>17.354598774184186</v>
      </c>
      <c r="AB16" s="129">
        <f>SUM(AB6:AB15)</f>
        <v>0</v>
      </c>
      <c r="AC16" s="130">
        <f>SUM(AC6:AC15)</f>
        <v>28.559062949986274</v>
      </c>
    </row>
    <row r="17" spans="3:29" s="43" customFormat="1" ht="20.100000000000001" customHeight="1" x14ac:dyDescent="0.2">
      <c r="C17" s="40"/>
      <c r="E17" s="40"/>
      <c r="G17" s="49">
        <f>H16+I16+J16+K16</f>
        <v>12392803</v>
      </c>
      <c r="H17" s="49">
        <f>Y16</f>
        <v>9068072</v>
      </c>
      <c r="I17" s="49"/>
      <c r="J17" s="49"/>
      <c r="K17" s="49"/>
      <c r="Y17" s="49">
        <f>SUM(V16:X16)</f>
        <v>9068072</v>
      </c>
      <c r="Z17" s="53"/>
      <c r="AC17" s="52">
        <f>SUM(Z16:AB16)</f>
        <v>28.559062949986274</v>
      </c>
    </row>
    <row r="18" spans="3:29" s="43" customFormat="1" ht="20.100000000000001" customHeight="1" x14ac:dyDescent="0.2">
      <c r="C18" s="40"/>
      <c r="E18" s="40"/>
      <c r="G18" s="49">
        <f>ZB_rozp!R16</f>
        <v>12392802.04098055</v>
      </c>
      <c r="Y18" s="49"/>
      <c r="AC18" s="52">
        <f>L16</f>
        <v>28.55</v>
      </c>
    </row>
    <row r="19" spans="3:29" s="43" customFormat="1" ht="20.100000000000001" customHeight="1" x14ac:dyDescent="0.2">
      <c r="C19" s="40"/>
      <c r="E19" s="40"/>
    </row>
    <row r="20" spans="3:29" s="43" customFormat="1" ht="20.100000000000001" customHeight="1" x14ac:dyDescent="0.2">
      <c r="C20" s="40"/>
      <c r="E20" s="40"/>
    </row>
    <row r="21" spans="3:29" s="43" customFormat="1" ht="20.100000000000001" customHeight="1" x14ac:dyDescent="0.2">
      <c r="C21" s="40"/>
      <c r="E21" s="40"/>
    </row>
    <row r="22" spans="3:29" s="43" customFormat="1" ht="20.100000000000001" customHeight="1" x14ac:dyDescent="0.2">
      <c r="C22" s="40"/>
      <c r="E22" s="40"/>
    </row>
    <row r="23" spans="3:29" s="43" customFormat="1" ht="20.100000000000001" customHeight="1" x14ac:dyDescent="0.2">
      <c r="C23" s="40"/>
      <c r="E23" s="40"/>
    </row>
    <row r="24" spans="3:29" s="43" customFormat="1" ht="20.100000000000001" customHeight="1" x14ac:dyDescent="0.2">
      <c r="C24" s="40"/>
      <c r="E24" s="40"/>
    </row>
    <row r="25" spans="3:29" s="43" customFormat="1" ht="20.100000000000001" customHeight="1" x14ac:dyDescent="0.2">
      <c r="C25" s="40"/>
      <c r="E25" s="40"/>
    </row>
    <row r="26" spans="3:29" s="43" customFormat="1" ht="20.100000000000001" customHeight="1" x14ac:dyDescent="0.2">
      <c r="C26" s="40"/>
      <c r="E26" s="40"/>
    </row>
    <row r="27" spans="3:29" s="43" customFormat="1" ht="20.100000000000001" customHeight="1" x14ac:dyDescent="0.2">
      <c r="C27" s="40"/>
      <c r="E27" s="40"/>
    </row>
    <row r="28" spans="3:29" s="43" customFormat="1" ht="20.100000000000001" customHeight="1" x14ac:dyDescent="0.2">
      <c r="C28" s="40"/>
      <c r="E28" s="40"/>
    </row>
    <row r="29" spans="3:29" s="43" customFormat="1" ht="20.100000000000001" customHeight="1" x14ac:dyDescent="0.2">
      <c r="C29" s="40"/>
      <c r="E29" s="40"/>
      <c r="F29" s="66"/>
    </row>
    <row r="30" spans="3:29" s="43" customFormat="1" ht="20.100000000000001" customHeight="1" x14ac:dyDescent="0.2">
      <c r="C30" s="40"/>
      <c r="E30" s="40"/>
    </row>
    <row r="31" spans="3:29" s="43" customFormat="1" ht="20.100000000000001" customHeight="1" x14ac:dyDescent="0.2">
      <c r="C31" s="40"/>
      <c r="E31" s="40"/>
    </row>
    <row r="32" spans="3:29" s="43" customFormat="1" ht="20.100000000000001" customHeight="1" x14ac:dyDescent="0.2">
      <c r="C32" s="40"/>
      <c r="E32" s="40"/>
    </row>
    <row r="33" spans="3:5" s="43" customFormat="1" ht="20.100000000000001" customHeight="1" x14ac:dyDescent="0.2">
      <c r="C33" s="40"/>
      <c r="E33" s="40"/>
    </row>
    <row r="34" spans="3:5" s="43" customFormat="1" ht="20.100000000000001" customHeight="1" x14ac:dyDescent="0.2">
      <c r="C34" s="40"/>
      <c r="E34" s="40"/>
    </row>
    <row r="35" spans="3:5" s="43" customFormat="1" ht="20.100000000000001" customHeight="1" x14ac:dyDescent="0.2">
      <c r="C35" s="40"/>
      <c r="E35" s="40"/>
    </row>
    <row r="36" spans="3:5" s="43" customFormat="1" ht="20.100000000000001" customHeight="1" x14ac:dyDescent="0.2">
      <c r="C36" s="40"/>
      <c r="E36" s="40"/>
    </row>
    <row r="37" spans="3:5" s="43" customFormat="1" ht="20.100000000000001" customHeight="1" x14ac:dyDescent="0.2">
      <c r="C37" s="40"/>
      <c r="E37" s="40"/>
    </row>
    <row r="38" spans="3:5" s="43" customFormat="1" ht="20.100000000000001" customHeight="1" x14ac:dyDescent="0.2">
      <c r="C38" s="40"/>
      <c r="E38" s="40"/>
    </row>
    <row r="39" spans="3:5" s="43" customFormat="1" ht="20.100000000000001" customHeight="1" x14ac:dyDescent="0.2">
      <c r="C39" s="40"/>
      <c r="E39" s="40"/>
    </row>
    <row r="40" spans="3:5" s="43" customFormat="1" ht="20.100000000000001" customHeight="1" x14ac:dyDescent="0.2">
      <c r="C40" s="40"/>
      <c r="E40" s="40"/>
    </row>
    <row r="41" spans="3:5" s="43" customFormat="1" ht="20.100000000000001" customHeight="1" x14ac:dyDescent="0.2">
      <c r="C41" s="40"/>
      <c r="E41" s="40"/>
    </row>
    <row r="42" spans="3:5" s="43" customFormat="1" ht="20.100000000000001" customHeight="1" x14ac:dyDescent="0.2">
      <c r="C42" s="40"/>
      <c r="E42" s="40"/>
    </row>
    <row r="43" spans="3:5" s="43" customFormat="1" ht="20.100000000000001" customHeight="1" x14ac:dyDescent="0.2">
      <c r="C43" s="40"/>
      <c r="E43" s="40"/>
    </row>
    <row r="44" spans="3:5" s="43" customFormat="1" ht="20.100000000000001" customHeight="1" x14ac:dyDescent="0.2">
      <c r="C44" s="40"/>
      <c r="E44" s="40"/>
    </row>
    <row r="45" spans="3:5" s="43" customFormat="1" ht="20.100000000000001" customHeight="1" x14ac:dyDescent="0.2">
      <c r="C45" s="40"/>
      <c r="E45" s="40"/>
    </row>
    <row r="46" spans="3:5" s="43" customFormat="1" ht="20.100000000000001" customHeight="1" x14ac:dyDescent="0.2">
      <c r="C46" s="40"/>
      <c r="E46" s="40"/>
    </row>
    <row r="47" spans="3:5" s="43" customFormat="1" ht="20.100000000000001" customHeight="1" x14ac:dyDescent="0.2">
      <c r="C47" s="40"/>
      <c r="E47" s="40"/>
    </row>
    <row r="48" spans="3:5" s="43" customFormat="1" ht="20.100000000000001" customHeight="1" x14ac:dyDescent="0.2">
      <c r="C48" s="40"/>
      <c r="E48" s="40"/>
    </row>
    <row r="49" spans="3:5" s="43" customFormat="1" ht="20.100000000000001" customHeight="1" x14ac:dyDescent="0.2">
      <c r="C49" s="40"/>
      <c r="E49" s="40"/>
    </row>
    <row r="50" spans="3:5" s="43" customFormat="1" ht="20.100000000000001" customHeight="1" x14ac:dyDescent="0.2">
      <c r="C50" s="40"/>
      <c r="E50" s="40"/>
    </row>
    <row r="51" spans="3:5" s="43" customFormat="1" ht="20.100000000000001" customHeight="1" x14ac:dyDescent="0.2">
      <c r="C51" s="40"/>
      <c r="E51" s="40"/>
    </row>
    <row r="52" spans="3:5" s="43" customFormat="1" ht="20.100000000000001" customHeight="1" x14ac:dyDescent="0.2">
      <c r="C52" s="40"/>
      <c r="E52" s="40"/>
    </row>
    <row r="53" spans="3:5" s="43" customFormat="1" ht="20.100000000000001" customHeight="1" x14ac:dyDescent="0.2">
      <c r="C53" s="40"/>
      <c r="E53" s="40"/>
    </row>
    <row r="54" spans="3:5" s="43" customFormat="1" ht="20.100000000000001" customHeight="1" x14ac:dyDescent="0.2">
      <c r="C54" s="40"/>
      <c r="E54" s="40"/>
    </row>
    <row r="55" spans="3:5" s="43" customFormat="1" ht="20.100000000000001" customHeight="1" x14ac:dyDescent="0.2">
      <c r="C55" s="40"/>
      <c r="E55" s="40"/>
    </row>
    <row r="56" spans="3:5" s="43" customFormat="1" ht="20.100000000000001" customHeight="1" x14ac:dyDescent="0.2">
      <c r="C56" s="40"/>
      <c r="E56" s="40"/>
    </row>
    <row r="57" spans="3:5" s="43" customFormat="1" ht="20.100000000000001" customHeight="1" x14ac:dyDescent="0.2">
      <c r="C57" s="40"/>
      <c r="E57" s="40"/>
    </row>
    <row r="58" spans="3:5" s="43" customFormat="1" ht="20.100000000000001" customHeight="1" x14ac:dyDescent="0.2">
      <c r="C58" s="40"/>
      <c r="E58" s="40"/>
    </row>
    <row r="59" spans="3:5" s="43" customFormat="1" ht="20.100000000000001" customHeight="1" x14ac:dyDescent="0.2">
      <c r="C59" s="40"/>
      <c r="E59" s="40"/>
    </row>
    <row r="60" spans="3:5" s="43" customFormat="1" ht="20.100000000000001" customHeight="1" x14ac:dyDescent="0.2">
      <c r="C60" s="40"/>
      <c r="E60" s="40"/>
    </row>
    <row r="61" spans="3:5" s="43" customFormat="1" ht="20.100000000000001" customHeight="1" x14ac:dyDescent="0.2">
      <c r="C61" s="40"/>
      <c r="E61" s="40"/>
    </row>
    <row r="62" spans="3:5" s="43" customFormat="1" ht="20.100000000000001" customHeight="1" x14ac:dyDescent="0.2">
      <c r="C62" s="40"/>
      <c r="E62" s="40"/>
    </row>
    <row r="63" spans="3:5" s="43" customFormat="1" ht="20.100000000000001" customHeight="1" x14ac:dyDescent="0.2">
      <c r="C63" s="40"/>
      <c r="E63" s="40"/>
    </row>
    <row r="64" spans="3:5" s="43" customFormat="1" ht="20.100000000000001" customHeight="1" x14ac:dyDescent="0.2">
      <c r="C64" s="40"/>
      <c r="E64" s="40"/>
    </row>
    <row r="65" spans="3:5" s="43" customFormat="1" ht="20.100000000000001" customHeight="1" x14ac:dyDescent="0.2">
      <c r="C65" s="40"/>
      <c r="E65" s="40"/>
    </row>
    <row r="66" spans="3:5" s="43" customFormat="1" ht="20.100000000000001" customHeight="1" x14ac:dyDescent="0.2">
      <c r="C66" s="40"/>
      <c r="E66" s="40"/>
    </row>
    <row r="67" spans="3:5" s="43" customFormat="1" ht="20.100000000000001" customHeight="1" x14ac:dyDescent="0.2">
      <c r="C67" s="40"/>
      <c r="E67" s="40"/>
    </row>
    <row r="68" spans="3:5" s="43" customFormat="1" ht="20.100000000000001" customHeight="1" x14ac:dyDescent="0.2">
      <c r="C68" s="40"/>
      <c r="E68" s="40"/>
    </row>
    <row r="69" spans="3:5" s="43" customFormat="1" ht="20.100000000000001" customHeight="1" x14ac:dyDescent="0.2">
      <c r="C69" s="40"/>
      <c r="E69" s="40"/>
    </row>
    <row r="70" spans="3:5" s="43" customFormat="1" ht="20.100000000000001" customHeight="1" x14ac:dyDescent="0.2">
      <c r="C70" s="40"/>
      <c r="E70" s="40"/>
    </row>
    <row r="71" spans="3:5" s="43" customFormat="1" ht="20.100000000000001" customHeight="1" x14ac:dyDescent="0.2">
      <c r="C71" s="40"/>
      <c r="E71" s="40"/>
    </row>
    <row r="72" spans="3:5" s="43" customFormat="1" ht="20.100000000000001" customHeight="1" x14ac:dyDescent="0.2">
      <c r="C72" s="40"/>
      <c r="E72" s="40"/>
    </row>
    <row r="73" spans="3:5" s="43" customFormat="1" ht="20.100000000000001" customHeight="1" x14ac:dyDescent="0.2">
      <c r="C73" s="40"/>
      <c r="E73" s="40"/>
    </row>
    <row r="74" spans="3:5" s="43" customFormat="1" ht="20.100000000000001" customHeight="1" x14ac:dyDescent="0.2">
      <c r="C74" s="40"/>
      <c r="E74" s="40"/>
    </row>
    <row r="75" spans="3:5" s="43" customFormat="1" ht="20.100000000000001" customHeight="1" x14ac:dyDescent="0.2">
      <c r="C75" s="40"/>
      <c r="E75" s="40"/>
    </row>
    <row r="76" spans="3:5" s="43" customFormat="1" ht="20.100000000000001" customHeight="1" x14ac:dyDescent="0.2">
      <c r="C76" s="40"/>
      <c r="E76" s="40"/>
    </row>
    <row r="77" spans="3:5" s="43" customFormat="1" ht="20.100000000000001" customHeight="1" x14ac:dyDescent="0.2">
      <c r="C77" s="40"/>
      <c r="E77" s="40"/>
    </row>
    <row r="78" spans="3:5" s="43" customFormat="1" ht="20.100000000000001" customHeight="1" x14ac:dyDescent="0.2">
      <c r="C78" s="40"/>
      <c r="E78" s="40"/>
    </row>
    <row r="79" spans="3:5" s="43" customFormat="1" ht="20.100000000000001" customHeight="1" x14ac:dyDescent="0.2">
      <c r="C79" s="40"/>
      <c r="E79" s="40"/>
    </row>
    <row r="80" spans="3:5" s="43" customFormat="1" ht="20.100000000000001" customHeight="1" x14ac:dyDescent="0.2">
      <c r="C80" s="40"/>
      <c r="E80" s="40"/>
    </row>
    <row r="81" spans="3:5" s="43" customFormat="1" ht="20.100000000000001" customHeight="1" x14ac:dyDescent="0.2">
      <c r="C81" s="40"/>
      <c r="E81" s="40"/>
    </row>
    <row r="82" spans="3:5" s="43" customFormat="1" ht="20.100000000000001" customHeight="1" x14ac:dyDescent="0.2">
      <c r="C82" s="40"/>
      <c r="E82" s="40"/>
    </row>
    <row r="83" spans="3:5" s="43" customFormat="1" ht="20.100000000000001" customHeight="1" x14ac:dyDescent="0.2">
      <c r="C83" s="40"/>
      <c r="E83" s="40"/>
    </row>
    <row r="84" spans="3:5" s="43" customFormat="1" ht="20.100000000000001" customHeight="1" x14ac:dyDescent="0.2">
      <c r="C84" s="40"/>
      <c r="E84" s="40"/>
    </row>
    <row r="85" spans="3:5" s="43" customFormat="1" ht="20.100000000000001" customHeight="1" x14ac:dyDescent="0.2">
      <c r="C85" s="40"/>
      <c r="E85" s="40"/>
    </row>
    <row r="86" spans="3:5" s="43" customFormat="1" ht="20.100000000000001" customHeight="1" x14ac:dyDescent="0.2">
      <c r="C86" s="40"/>
      <c r="E86" s="40"/>
    </row>
    <row r="87" spans="3:5" s="43" customFormat="1" ht="20.100000000000001" customHeight="1" x14ac:dyDescent="0.2">
      <c r="C87" s="40"/>
      <c r="E87" s="40"/>
    </row>
    <row r="88" spans="3:5" s="43" customFormat="1" ht="20.100000000000001" customHeight="1" x14ac:dyDescent="0.2">
      <c r="C88" s="40"/>
      <c r="E88" s="40"/>
    </row>
    <row r="89" spans="3:5" s="43" customFormat="1" ht="20.100000000000001" customHeight="1" x14ac:dyDescent="0.2">
      <c r="C89" s="40"/>
      <c r="E89" s="40"/>
    </row>
    <row r="90" spans="3:5" s="43" customFormat="1" ht="20.100000000000001" customHeight="1" x14ac:dyDescent="0.2">
      <c r="C90" s="40"/>
      <c r="E90" s="40"/>
    </row>
    <row r="91" spans="3:5" s="43" customFormat="1" ht="20.100000000000001" customHeight="1" x14ac:dyDescent="0.2">
      <c r="C91" s="40"/>
      <c r="E91" s="40"/>
    </row>
    <row r="92" spans="3:5" s="43" customFormat="1" ht="20.100000000000001" customHeight="1" x14ac:dyDescent="0.2">
      <c r="C92" s="40"/>
      <c r="E92" s="40"/>
    </row>
    <row r="93" spans="3:5" s="43" customFormat="1" ht="20.100000000000001" customHeight="1" x14ac:dyDescent="0.2">
      <c r="C93" s="40"/>
      <c r="E93" s="40"/>
    </row>
    <row r="94" spans="3:5" s="43" customFormat="1" ht="20.100000000000001" customHeight="1" x14ac:dyDescent="0.2">
      <c r="C94" s="40"/>
      <c r="E94" s="40"/>
    </row>
    <row r="95" spans="3:5" s="43" customFormat="1" ht="20.100000000000001" customHeight="1" x14ac:dyDescent="0.2">
      <c r="C95" s="40"/>
      <c r="E95" s="40"/>
    </row>
    <row r="96" spans="3:5" s="43" customFormat="1" ht="20.100000000000001" customHeight="1" x14ac:dyDescent="0.2">
      <c r="C96" s="40"/>
      <c r="E96" s="40"/>
    </row>
    <row r="97" spans="3:5" s="43" customFormat="1" ht="20.100000000000001" customHeight="1" x14ac:dyDescent="0.2">
      <c r="C97" s="40"/>
      <c r="E97" s="40"/>
    </row>
    <row r="98" spans="3:5" s="43" customFormat="1" ht="20.100000000000001" customHeight="1" x14ac:dyDescent="0.2">
      <c r="C98" s="40"/>
      <c r="E98" s="40"/>
    </row>
    <row r="99" spans="3:5" s="43" customFormat="1" ht="20.100000000000001" customHeight="1" x14ac:dyDescent="0.2">
      <c r="C99" s="40"/>
      <c r="E99" s="40"/>
    </row>
    <row r="100" spans="3:5" s="43" customFormat="1" ht="20.100000000000001" customHeight="1" x14ac:dyDescent="0.2">
      <c r="C100" s="40"/>
      <c r="E100" s="40"/>
    </row>
    <row r="101" spans="3:5" s="43" customFormat="1" ht="20.100000000000001" customHeight="1" x14ac:dyDescent="0.2">
      <c r="C101" s="40"/>
      <c r="E101" s="40"/>
    </row>
    <row r="102" spans="3:5" s="43" customFormat="1" ht="20.100000000000001" customHeight="1" x14ac:dyDescent="0.2">
      <c r="C102" s="40"/>
      <c r="E102" s="40"/>
    </row>
    <row r="103" spans="3:5" s="43" customFormat="1" ht="20.100000000000001" customHeight="1" x14ac:dyDescent="0.2">
      <c r="C103" s="40"/>
      <c r="E103" s="40"/>
    </row>
    <row r="104" spans="3:5" s="43" customFormat="1" ht="20.100000000000001" customHeight="1" x14ac:dyDescent="0.2">
      <c r="C104" s="40"/>
      <c r="E104" s="40"/>
    </row>
    <row r="105" spans="3:5" s="43" customFormat="1" ht="20.100000000000001" customHeight="1" x14ac:dyDescent="0.2">
      <c r="C105" s="40"/>
      <c r="E105" s="40"/>
    </row>
    <row r="106" spans="3:5" s="43" customFormat="1" ht="20.100000000000001" customHeight="1" x14ac:dyDescent="0.2">
      <c r="C106" s="40"/>
      <c r="E106" s="40"/>
    </row>
    <row r="107" spans="3:5" s="43" customFormat="1" ht="20.100000000000001" customHeight="1" x14ac:dyDescent="0.2">
      <c r="C107" s="40"/>
      <c r="E107" s="40"/>
    </row>
    <row r="108" spans="3:5" s="43" customFormat="1" ht="20.100000000000001" customHeight="1" x14ac:dyDescent="0.2">
      <c r="C108" s="40"/>
      <c r="E108" s="40"/>
    </row>
    <row r="109" spans="3:5" s="43" customFormat="1" ht="20.100000000000001" customHeight="1" x14ac:dyDescent="0.2">
      <c r="C109" s="40"/>
      <c r="E109" s="40"/>
    </row>
    <row r="110" spans="3:5" s="43" customFormat="1" ht="20.100000000000001" customHeight="1" x14ac:dyDescent="0.2">
      <c r="C110" s="40"/>
      <c r="E110" s="40"/>
    </row>
    <row r="111" spans="3:5" s="43" customFormat="1" ht="20.100000000000001" customHeight="1" x14ac:dyDescent="0.2">
      <c r="C111" s="40"/>
      <c r="E111" s="40"/>
    </row>
    <row r="112" spans="3:5" s="43" customFormat="1" ht="20.100000000000001" customHeight="1" x14ac:dyDescent="0.2">
      <c r="C112" s="40"/>
      <c r="E112" s="40"/>
    </row>
    <row r="113" spans="3:5" s="43" customFormat="1" ht="20.100000000000001" customHeight="1" x14ac:dyDescent="0.2">
      <c r="C113" s="40"/>
      <c r="E113" s="40"/>
    </row>
    <row r="114" spans="3:5" s="43" customFormat="1" ht="20.100000000000001" customHeight="1" x14ac:dyDescent="0.2">
      <c r="C114" s="40"/>
      <c r="E114" s="40"/>
    </row>
    <row r="115" spans="3:5" s="43" customFormat="1" ht="20.100000000000001" customHeight="1" x14ac:dyDescent="0.2">
      <c r="C115" s="40"/>
      <c r="E115" s="40"/>
    </row>
    <row r="116" spans="3:5" s="43" customFormat="1" ht="20.100000000000001" customHeight="1" x14ac:dyDescent="0.2">
      <c r="C116" s="40"/>
      <c r="E116" s="40"/>
    </row>
    <row r="117" spans="3:5" s="43" customFormat="1" ht="20.100000000000001" customHeight="1" x14ac:dyDescent="0.2">
      <c r="C117" s="40"/>
      <c r="E117" s="40"/>
    </row>
    <row r="118" spans="3:5" s="43" customFormat="1" ht="20.100000000000001" customHeight="1" x14ac:dyDescent="0.2">
      <c r="C118" s="40"/>
      <c r="E118" s="40"/>
    </row>
    <row r="119" spans="3:5" s="43" customFormat="1" ht="20.100000000000001" customHeight="1" x14ac:dyDescent="0.2">
      <c r="C119" s="40"/>
      <c r="E119" s="40"/>
    </row>
    <row r="120" spans="3:5" s="43" customFormat="1" ht="20.100000000000001" customHeight="1" x14ac:dyDescent="0.2">
      <c r="C120" s="40"/>
      <c r="E120" s="40"/>
    </row>
    <row r="121" spans="3:5" s="43" customFormat="1" ht="20.100000000000001" customHeight="1" x14ac:dyDescent="0.2">
      <c r="C121" s="40"/>
      <c r="E121" s="40"/>
    </row>
    <row r="122" spans="3:5" s="43" customFormat="1" ht="11.25" x14ac:dyDescent="0.2">
      <c r="C122" s="40"/>
      <c r="E122" s="40"/>
    </row>
    <row r="123" spans="3:5" s="43" customFormat="1" ht="11.25" x14ac:dyDescent="0.2">
      <c r="C123" s="40"/>
      <c r="E123" s="40"/>
    </row>
    <row r="124" spans="3:5" s="43" customFormat="1" ht="11.25" x14ac:dyDescent="0.2">
      <c r="C124" s="40"/>
      <c r="E124" s="40"/>
    </row>
    <row r="125" spans="3:5" s="43" customFormat="1" ht="11.25" x14ac:dyDescent="0.2">
      <c r="C125" s="40"/>
      <c r="E125" s="40"/>
    </row>
    <row r="126" spans="3:5" s="43" customFormat="1" ht="11.25" x14ac:dyDescent="0.2">
      <c r="C126" s="40"/>
      <c r="E126" s="40"/>
    </row>
    <row r="127" spans="3:5" s="43" customFormat="1" ht="11.25" x14ac:dyDescent="0.2">
      <c r="C127" s="40"/>
      <c r="E127" s="40"/>
    </row>
    <row r="128" spans="3:5" s="43" customFormat="1" ht="11.25" x14ac:dyDescent="0.2">
      <c r="C128" s="40"/>
      <c r="E128" s="40"/>
    </row>
    <row r="129" spans="3:5" s="43" customFormat="1" ht="11.25" x14ac:dyDescent="0.2">
      <c r="C129" s="40"/>
      <c r="E129" s="40"/>
    </row>
    <row r="130" spans="3:5" s="43" customFormat="1" ht="11.25" x14ac:dyDescent="0.2">
      <c r="C130" s="40"/>
      <c r="E130" s="40"/>
    </row>
    <row r="131" spans="3:5" s="43" customFormat="1" ht="11.25" x14ac:dyDescent="0.2">
      <c r="C131" s="40"/>
      <c r="E131" s="40"/>
    </row>
    <row r="132" spans="3:5" s="43" customFormat="1" ht="11.25" x14ac:dyDescent="0.2">
      <c r="C132" s="40"/>
      <c r="E132" s="40"/>
    </row>
    <row r="133" spans="3:5" s="43" customFormat="1" ht="11.25" x14ac:dyDescent="0.2">
      <c r="C133" s="40"/>
      <c r="E133" s="40"/>
    </row>
    <row r="134" spans="3:5" s="43" customFormat="1" ht="11.25" x14ac:dyDescent="0.2">
      <c r="C134" s="40"/>
      <c r="E134" s="40"/>
    </row>
    <row r="135" spans="3:5" s="43" customFormat="1" ht="11.25" x14ac:dyDescent="0.2">
      <c r="C135" s="40"/>
      <c r="E135" s="40"/>
    </row>
    <row r="136" spans="3:5" s="43" customFormat="1" ht="11.25" x14ac:dyDescent="0.2">
      <c r="C136" s="40"/>
      <c r="E136" s="40"/>
    </row>
    <row r="137" spans="3:5" s="43" customFormat="1" ht="11.25" x14ac:dyDescent="0.2">
      <c r="C137" s="40"/>
      <c r="E137" s="40"/>
    </row>
    <row r="138" spans="3:5" s="43" customFormat="1" ht="11.25" x14ac:dyDescent="0.2">
      <c r="C138" s="40"/>
      <c r="E138" s="40"/>
    </row>
    <row r="139" spans="3:5" s="43" customFormat="1" ht="11.25" x14ac:dyDescent="0.2">
      <c r="C139" s="40"/>
      <c r="E139" s="40"/>
    </row>
    <row r="140" spans="3:5" s="43" customFormat="1" ht="11.25" x14ac:dyDescent="0.2">
      <c r="C140" s="40"/>
      <c r="E140" s="40"/>
    </row>
    <row r="141" spans="3:5" s="43" customFormat="1" ht="11.25" x14ac:dyDescent="0.2">
      <c r="C141" s="40"/>
      <c r="E141" s="40"/>
    </row>
    <row r="142" spans="3:5" s="43" customFormat="1" ht="11.25" x14ac:dyDescent="0.2">
      <c r="C142" s="40"/>
      <c r="E142" s="40"/>
    </row>
    <row r="143" spans="3:5" s="43" customFormat="1" ht="11.25" x14ac:dyDescent="0.2">
      <c r="C143" s="40"/>
      <c r="E143" s="40"/>
    </row>
    <row r="144" spans="3:5" s="43" customFormat="1" ht="11.25" x14ac:dyDescent="0.2">
      <c r="C144" s="40"/>
      <c r="E144" s="40"/>
    </row>
    <row r="145" spans="3:5" s="43" customFormat="1" ht="11.25" x14ac:dyDescent="0.2">
      <c r="C145" s="40"/>
      <c r="E145" s="40"/>
    </row>
    <row r="146" spans="3:5" s="43" customFormat="1" ht="11.25" x14ac:dyDescent="0.2">
      <c r="C146" s="40"/>
      <c r="E146" s="40"/>
    </row>
    <row r="147" spans="3:5" s="43" customFormat="1" ht="11.25" x14ac:dyDescent="0.2">
      <c r="C147" s="40"/>
      <c r="E147" s="40"/>
    </row>
    <row r="148" spans="3:5" s="43" customFormat="1" ht="11.25" x14ac:dyDescent="0.2">
      <c r="C148" s="40"/>
      <c r="E148" s="40"/>
    </row>
    <row r="149" spans="3:5" s="43" customFormat="1" ht="11.25" x14ac:dyDescent="0.2">
      <c r="C149" s="40"/>
      <c r="E149" s="40"/>
    </row>
    <row r="150" spans="3:5" s="43" customFormat="1" ht="11.25" x14ac:dyDescent="0.2">
      <c r="C150" s="40"/>
      <c r="E150" s="40"/>
    </row>
    <row r="151" spans="3:5" s="43" customFormat="1" ht="11.25" x14ac:dyDescent="0.2">
      <c r="C151" s="40"/>
      <c r="E151" s="40"/>
    </row>
    <row r="152" spans="3:5" s="43" customFormat="1" ht="11.25" x14ac:dyDescent="0.2">
      <c r="C152" s="40"/>
      <c r="E152" s="40"/>
    </row>
    <row r="153" spans="3:5" s="43" customFormat="1" ht="11.25" x14ac:dyDescent="0.2">
      <c r="C153" s="40"/>
      <c r="E153" s="40"/>
    </row>
    <row r="154" spans="3:5" s="43" customFormat="1" ht="11.25" x14ac:dyDescent="0.2">
      <c r="C154" s="40"/>
      <c r="E154" s="40"/>
    </row>
    <row r="155" spans="3:5" s="43" customFormat="1" ht="11.25" x14ac:dyDescent="0.2">
      <c r="C155" s="40"/>
      <c r="E155" s="40"/>
    </row>
    <row r="156" spans="3:5" s="43" customFormat="1" ht="11.25" x14ac:dyDescent="0.2">
      <c r="C156" s="40"/>
      <c r="E156" s="40"/>
    </row>
    <row r="157" spans="3:5" s="43" customFormat="1" ht="11.25" x14ac:dyDescent="0.2">
      <c r="C157" s="40"/>
      <c r="E157" s="40"/>
    </row>
    <row r="158" spans="3:5" s="43" customFormat="1" ht="11.25" x14ac:dyDescent="0.2">
      <c r="C158" s="40"/>
      <c r="E158" s="40"/>
    </row>
    <row r="159" spans="3:5" s="43" customFormat="1" ht="11.25" x14ac:dyDescent="0.2">
      <c r="C159" s="40"/>
      <c r="E159" s="40"/>
    </row>
    <row r="160" spans="3:5" s="43" customFormat="1" ht="11.25" x14ac:dyDescent="0.2">
      <c r="C160" s="40"/>
      <c r="E160" s="40"/>
    </row>
    <row r="161" spans="3:5" s="43" customFormat="1" ht="11.25" x14ac:dyDescent="0.2">
      <c r="C161" s="40"/>
      <c r="E161" s="40"/>
    </row>
    <row r="162" spans="3:5" s="43" customFormat="1" ht="11.25" x14ac:dyDescent="0.2">
      <c r="C162" s="40"/>
      <c r="E162" s="40"/>
    </row>
    <row r="163" spans="3:5" s="43" customFormat="1" ht="11.25" x14ac:dyDescent="0.2">
      <c r="C163" s="40"/>
      <c r="E163" s="40"/>
    </row>
    <row r="164" spans="3:5" s="43" customFormat="1" ht="11.25" x14ac:dyDescent="0.2">
      <c r="C164" s="40"/>
      <c r="E164" s="40"/>
    </row>
    <row r="165" spans="3:5" s="43" customFormat="1" ht="11.25" x14ac:dyDescent="0.2">
      <c r="C165" s="40"/>
      <c r="E165" s="40"/>
    </row>
    <row r="166" spans="3:5" s="43" customFormat="1" ht="11.25" x14ac:dyDescent="0.2">
      <c r="C166" s="40"/>
      <c r="E166" s="40"/>
    </row>
    <row r="167" spans="3:5" s="43" customFormat="1" ht="11.25" x14ac:dyDescent="0.2">
      <c r="C167" s="40"/>
      <c r="E167" s="40"/>
    </row>
    <row r="168" spans="3:5" s="43" customFormat="1" ht="11.25" x14ac:dyDescent="0.2">
      <c r="C168" s="40"/>
      <c r="E168" s="40"/>
    </row>
    <row r="169" spans="3:5" s="43" customFormat="1" ht="11.25" x14ac:dyDescent="0.2">
      <c r="C169" s="40"/>
      <c r="E169" s="40"/>
    </row>
    <row r="170" spans="3:5" s="43" customFormat="1" ht="11.25" x14ac:dyDescent="0.2">
      <c r="C170" s="40"/>
      <c r="E170" s="40"/>
    </row>
    <row r="171" spans="3:5" s="43" customFormat="1" ht="11.25" x14ac:dyDescent="0.2">
      <c r="C171" s="40"/>
      <c r="E171" s="40"/>
    </row>
    <row r="172" spans="3:5" s="43" customFormat="1" ht="11.25" x14ac:dyDescent="0.2">
      <c r="C172" s="40"/>
      <c r="E172" s="40"/>
    </row>
    <row r="173" spans="3:5" s="43" customFormat="1" ht="11.25" x14ac:dyDescent="0.2">
      <c r="C173" s="40"/>
      <c r="E173" s="40"/>
    </row>
    <row r="174" spans="3:5" s="43" customFormat="1" ht="11.25" x14ac:dyDescent="0.2">
      <c r="C174" s="40"/>
      <c r="E174" s="40"/>
    </row>
    <row r="175" spans="3:5" s="43" customFormat="1" ht="11.25" x14ac:dyDescent="0.2">
      <c r="C175" s="40"/>
      <c r="E175" s="40"/>
    </row>
    <row r="176" spans="3:5" s="43" customFormat="1" ht="11.25" x14ac:dyDescent="0.2">
      <c r="C176" s="40"/>
      <c r="E176" s="40"/>
    </row>
    <row r="177" spans="3:5" s="43" customFormat="1" ht="11.25" x14ac:dyDescent="0.2">
      <c r="C177" s="40"/>
      <c r="E177" s="40"/>
    </row>
    <row r="178" spans="3:5" s="43" customFormat="1" ht="11.25" x14ac:dyDescent="0.2">
      <c r="C178" s="40"/>
      <c r="E178" s="40"/>
    </row>
    <row r="179" spans="3:5" s="43" customFormat="1" ht="11.25" x14ac:dyDescent="0.2">
      <c r="C179" s="40"/>
      <c r="E179" s="40"/>
    </row>
    <row r="180" spans="3:5" s="43" customFormat="1" ht="11.25" x14ac:dyDescent="0.2">
      <c r="C180" s="40"/>
      <c r="E180" s="40"/>
    </row>
    <row r="181" spans="3:5" s="43" customFormat="1" ht="11.25" x14ac:dyDescent="0.2">
      <c r="C181" s="40"/>
      <c r="E181" s="40"/>
    </row>
    <row r="182" spans="3:5" s="43" customFormat="1" ht="11.25" x14ac:dyDescent="0.2">
      <c r="C182" s="40"/>
      <c r="E182" s="40"/>
    </row>
    <row r="183" spans="3:5" s="43" customFormat="1" ht="11.25" x14ac:dyDescent="0.2">
      <c r="C183" s="40"/>
      <c r="E183" s="40"/>
    </row>
    <row r="184" spans="3:5" s="43" customFormat="1" ht="11.25" x14ac:dyDescent="0.2">
      <c r="C184" s="40"/>
      <c r="E184" s="40"/>
    </row>
    <row r="185" spans="3:5" s="43" customFormat="1" ht="11.25" x14ac:dyDescent="0.2">
      <c r="C185" s="40"/>
      <c r="E185" s="40"/>
    </row>
    <row r="186" spans="3:5" s="43" customFormat="1" ht="11.25" x14ac:dyDescent="0.2">
      <c r="C186" s="40"/>
      <c r="E186" s="40"/>
    </row>
    <row r="187" spans="3:5" s="43" customFormat="1" ht="11.25" x14ac:dyDescent="0.2">
      <c r="C187" s="40"/>
      <c r="E187" s="40"/>
    </row>
    <row r="188" spans="3:5" s="43" customFormat="1" ht="11.25" x14ac:dyDescent="0.2">
      <c r="C188" s="40"/>
      <c r="E188" s="40"/>
    </row>
    <row r="189" spans="3:5" s="43" customFormat="1" ht="11.25" x14ac:dyDescent="0.2">
      <c r="C189" s="40"/>
      <c r="E189" s="40"/>
    </row>
    <row r="190" spans="3:5" s="43" customFormat="1" ht="11.25" x14ac:dyDescent="0.2">
      <c r="C190" s="40"/>
      <c r="E190" s="40"/>
    </row>
    <row r="191" spans="3:5" s="43" customFormat="1" ht="11.25" x14ac:dyDescent="0.2">
      <c r="C191" s="40"/>
      <c r="E191" s="40"/>
    </row>
    <row r="192" spans="3:5" s="43" customFormat="1" ht="11.25" x14ac:dyDescent="0.2">
      <c r="C192" s="40"/>
      <c r="E192" s="40"/>
    </row>
    <row r="193" spans="3:5" s="43" customFormat="1" ht="11.25" x14ac:dyDescent="0.2">
      <c r="C193" s="40"/>
      <c r="E193" s="40"/>
    </row>
    <row r="194" spans="3:5" s="43" customFormat="1" ht="11.25" x14ac:dyDescent="0.2">
      <c r="C194" s="40"/>
      <c r="E194" s="40"/>
    </row>
    <row r="195" spans="3:5" s="43" customFormat="1" ht="11.25" x14ac:dyDescent="0.2">
      <c r="C195" s="40"/>
      <c r="E195" s="40"/>
    </row>
    <row r="196" spans="3:5" s="43" customFormat="1" ht="11.25" x14ac:dyDescent="0.2">
      <c r="C196" s="40"/>
      <c r="E196" s="40"/>
    </row>
    <row r="197" spans="3:5" s="43" customFormat="1" ht="11.25" x14ac:dyDescent="0.2">
      <c r="C197" s="40"/>
      <c r="E197" s="40"/>
    </row>
    <row r="198" spans="3:5" s="43" customFormat="1" ht="11.25" x14ac:dyDescent="0.2">
      <c r="C198" s="40"/>
      <c r="E198" s="40"/>
    </row>
    <row r="199" spans="3:5" s="43" customFormat="1" ht="11.25" x14ac:dyDescent="0.2">
      <c r="C199" s="40"/>
      <c r="E199" s="40"/>
    </row>
    <row r="200" spans="3:5" s="43" customFormat="1" ht="11.25" x14ac:dyDescent="0.2">
      <c r="C200" s="40"/>
      <c r="E200" s="40"/>
    </row>
    <row r="201" spans="3:5" s="43" customFormat="1" ht="11.25" x14ac:dyDescent="0.2">
      <c r="C201" s="40"/>
      <c r="E201" s="40"/>
    </row>
    <row r="202" spans="3:5" s="43" customFormat="1" ht="11.25" x14ac:dyDescent="0.2">
      <c r="C202" s="40"/>
      <c r="E202" s="40"/>
    </row>
    <row r="203" spans="3:5" s="43" customFormat="1" ht="11.25" x14ac:dyDescent="0.2">
      <c r="C203" s="40"/>
      <c r="E203" s="40"/>
    </row>
    <row r="204" spans="3:5" s="43" customFormat="1" ht="11.25" x14ac:dyDescent="0.2">
      <c r="C204" s="40"/>
      <c r="E204" s="40"/>
    </row>
    <row r="205" spans="3:5" s="43" customFormat="1" ht="11.25" x14ac:dyDescent="0.2">
      <c r="C205" s="40"/>
      <c r="E205" s="40"/>
    </row>
    <row r="206" spans="3:5" s="43" customFormat="1" ht="11.25" x14ac:dyDescent="0.2">
      <c r="C206" s="40"/>
      <c r="E206" s="40"/>
    </row>
    <row r="207" spans="3:5" s="43" customFormat="1" ht="11.25" x14ac:dyDescent="0.2">
      <c r="C207" s="40"/>
      <c r="E207" s="40"/>
    </row>
    <row r="208" spans="3:5" s="43" customFormat="1" ht="11.25" x14ac:dyDescent="0.2">
      <c r="C208" s="40"/>
      <c r="E208" s="40"/>
    </row>
    <row r="209" spans="3:5" s="43" customFormat="1" ht="11.25" x14ac:dyDescent="0.2">
      <c r="C209" s="40"/>
      <c r="E209" s="40"/>
    </row>
    <row r="210" spans="3:5" s="43" customFormat="1" ht="11.25" x14ac:dyDescent="0.2">
      <c r="C210" s="40"/>
      <c r="E210" s="40"/>
    </row>
    <row r="211" spans="3:5" s="43" customFormat="1" ht="11.25" x14ac:dyDescent="0.2">
      <c r="C211" s="40"/>
      <c r="E211" s="40"/>
    </row>
    <row r="212" spans="3:5" s="43" customFormat="1" ht="11.25" x14ac:dyDescent="0.2">
      <c r="C212" s="40"/>
      <c r="E212" s="40"/>
    </row>
    <row r="213" spans="3:5" s="43" customFormat="1" ht="11.25" x14ac:dyDescent="0.2">
      <c r="C213" s="40"/>
      <c r="E213" s="40"/>
    </row>
    <row r="214" spans="3:5" s="43" customFormat="1" ht="11.25" x14ac:dyDescent="0.2">
      <c r="C214" s="40"/>
      <c r="E214" s="40"/>
    </row>
    <row r="215" spans="3:5" s="43" customFormat="1" ht="11.25" x14ac:dyDescent="0.2">
      <c r="C215" s="40"/>
      <c r="E215" s="40"/>
    </row>
    <row r="216" spans="3:5" s="43" customFormat="1" ht="11.25" x14ac:dyDescent="0.2">
      <c r="C216" s="40"/>
      <c r="E216" s="40"/>
    </row>
    <row r="217" spans="3:5" s="43" customFormat="1" ht="11.25" x14ac:dyDescent="0.2">
      <c r="C217" s="40"/>
      <c r="E217" s="40"/>
    </row>
    <row r="218" spans="3:5" s="43" customFormat="1" ht="11.25" x14ac:dyDescent="0.2">
      <c r="C218" s="40"/>
      <c r="E218" s="40"/>
    </row>
    <row r="219" spans="3:5" s="43" customFormat="1" ht="11.25" x14ac:dyDescent="0.2">
      <c r="C219" s="40"/>
      <c r="E219" s="40"/>
    </row>
    <row r="220" spans="3:5" s="43" customFormat="1" ht="11.25" x14ac:dyDescent="0.2">
      <c r="C220" s="40"/>
      <c r="E220" s="40"/>
    </row>
    <row r="221" spans="3:5" s="43" customFormat="1" ht="11.25" x14ac:dyDescent="0.2">
      <c r="C221" s="40"/>
      <c r="E221" s="40"/>
    </row>
    <row r="222" spans="3:5" s="43" customFormat="1" ht="11.25" x14ac:dyDescent="0.2">
      <c r="C222" s="40"/>
      <c r="E222" s="40"/>
    </row>
    <row r="223" spans="3:5" s="43" customFormat="1" ht="11.25" x14ac:dyDescent="0.2">
      <c r="C223" s="40"/>
      <c r="E223" s="40"/>
    </row>
    <row r="224" spans="3:5" s="43" customFormat="1" ht="11.25" x14ac:dyDescent="0.2">
      <c r="C224" s="40"/>
      <c r="E224" s="40"/>
    </row>
    <row r="225" spans="3:5" s="43" customFormat="1" ht="11.25" x14ac:dyDescent="0.2">
      <c r="C225" s="40"/>
      <c r="E225" s="40"/>
    </row>
    <row r="226" spans="3:5" s="43" customFormat="1" ht="11.25" x14ac:dyDescent="0.2">
      <c r="C226" s="40"/>
      <c r="E226" s="40"/>
    </row>
    <row r="227" spans="3:5" s="43" customFormat="1" ht="11.25" x14ac:dyDescent="0.2">
      <c r="C227" s="40"/>
      <c r="E227" s="40"/>
    </row>
    <row r="228" spans="3:5" s="43" customFormat="1" ht="11.25" x14ac:dyDescent="0.2">
      <c r="C228" s="40"/>
      <c r="E228" s="40"/>
    </row>
    <row r="229" spans="3:5" s="43" customFormat="1" ht="11.25" x14ac:dyDescent="0.2">
      <c r="C229" s="40"/>
      <c r="E229" s="40"/>
    </row>
    <row r="230" spans="3:5" s="43" customFormat="1" ht="11.25" x14ac:dyDescent="0.2">
      <c r="C230" s="40"/>
      <c r="E230" s="40"/>
    </row>
    <row r="231" spans="3:5" s="43" customFormat="1" ht="11.25" x14ac:dyDescent="0.2">
      <c r="C231" s="40"/>
      <c r="E231" s="40"/>
    </row>
    <row r="232" spans="3:5" s="43" customFormat="1" ht="11.25" x14ac:dyDescent="0.2">
      <c r="C232" s="40"/>
      <c r="E232" s="40"/>
    </row>
    <row r="233" spans="3:5" s="43" customFormat="1" ht="11.25" x14ac:dyDescent="0.2">
      <c r="C233" s="40"/>
      <c r="E233" s="40"/>
    </row>
    <row r="234" spans="3:5" s="43" customFormat="1" ht="11.25" x14ac:dyDescent="0.2">
      <c r="C234" s="40"/>
      <c r="E234" s="40"/>
    </row>
    <row r="235" spans="3:5" s="43" customFormat="1" ht="11.25" x14ac:dyDescent="0.2">
      <c r="C235" s="40"/>
      <c r="E235" s="40"/>
    </row>
    <row r="236" spans="3:5" s="43" customFormat="1" ht="11.25" x14ac:dyDescent="0.2">
      <c r="C236" s="40"/>
      <c r="E236" s="40"/>
    </row>
    <row r="237" spans="3:5" s="43" customFormat="1" ht="11.25" x14ac:dyDescent="0.2">
      <c r="C237" s="40"/>
      <c r="E237" s="40"/>
    </row>
    <row r="238" spans="3:5" s="43" customFormat="1" ht="11.25" x14ac:dyDescent="0.2">
      <c r="C238" s="40"/>
      <c r="E238" s="40"/>
    </row>
    <row r="239" spans="3:5" s="43" customFormat="1" ht="11.25" x14ac:dyDescent="0.2">
      <c r="C239" s="40"/>
      <c r="E239" s="40"/>
    </row>
    <row r="240" spans="3:5" s="43" customFormat="1" ht="11.25" x14ac:dyDescent="0.2">
      <c r="C240" s="40"/>
      <c r="E240" s="40"/>
    </row>
    <row r="241" spans="3:5" s="43" customFormat="1" ht="11.25" x14ac:dyDescent="0.2">
      <c r="C241" s="40"/>
      <c r="E241" s="40"/>
    </row>
    <row r="242" spans="3:5" s="43" customFormat="1" ht="11.25" x14ac:dyDescent="0.2">
      <c r="C242" s="40"/>
      <c r="E242" s="40"/>
    </row>
    <row r="243" spans="3:5" s="43" customFormat="1" ht="11.25" x14ac:dyDescent="0.2">
      <c r="C243" s="40"/>
      <c r="E243" s="40"/>
    </row>
    <row r="244" spans="3:5" s="43" customFormat="1" ht="11.25" x14ac:dyDescent="0.2">
      <c r="C244" s="40"/>
      <c r="E244" s="40"/>
    </row>
    <row r="245" spans="3:5" s="43" customFormat="1" ht="11.25" x14ac:dyDescent="0.2">
      <c r="C245" s="40"/>
      <c r="E245" s="40"/>
    </row>
    <row r="246" spans="3:5" s="43" customFormat="1" ht="11.25" x14ac:dyDescent="0.2">
      <c r="C246" s="40"/>
      <c r="E246" s="40"/>
    </row>
    <row r="247" spans="3:5" s="43" customFormat="1" ht="11.25" x14ac:dyDescent="0.2">
      <c r="C247" s="40"/>
      <c r="E247" s="40"/>
    </row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1"/>
  <sheetViews>
    <sheetView workbookViewId="0">
      <pane xSplit="4" ySplit="5" topLeftCell="E77" activePane="bottomRight" state="frozen"/>
      <selection pane="topRight"/>
      <selection pane="bottomLeft"/>
      <selection pane="bottomRight" activeCell="E4" sqref="E4"/>
    </sheetView>
  </sheetViews>
  <sheetFormatPr defaultColWidth="11.28515625" defaultRowHeight="18" customHeight="1" x14ac:dyDescent="0.2"/>
  <cols>
    <col min="1" max="1" width="7.140625" style="1" customWidth="1"/>
    <col min="2" max="2" width="34.42578125" style="1" bestFit="1" customWidth="1"/>
    <col min="3" max="3" width="6" style="7" customWidth="1"/>
    <col min="4" max="4" width="36.28515625" style="1" customWidth="1"/>
    <col min="5" max="5" width="8.7109375" style="30" customWidth="1"/>
    <col min="6" max="6" width="10.85546875" style="30" customWidth="1"/>
    <col min="7" max="14" width="8.7109375" style="30" customWidth="1"/>
    <col min="15" max="17" width="9.28515625" style="30" customWidth="1"/>
    <col min="18" max="18" width="10.42578125" style="30" customWidth="1"/>
    <col min="19" max="16384" width="11.28515625" style="1"/>
  </cols>
  <sheetData>
    <row r="1" spans="1:18" ht="24.95" customHeight="1" x14ac:dyDescent="0.3">
      <c r="A1" s="22" t="s">
        <v>615</v>
      </c>
      <c r="B1" s="22"/>
      <c r="C1" s="201"/>
    </row>
    <row r="2" spans="1:18" ht="24.95" customHeight="1" x14ac:dyDescent="0.3">
      <c r="A2" s="71" t="s">
        <v>284</v>
      </c>
      <c r="B2" s="71"/>
      <c r="C2" s="202"/>
    </row>
    <row r="3" spans="1:18" ht="27" customHeight="1" thickBot="1" x14ac:dyDescent="0.25">
      <c r="B3" s="25"/>
      <c r="C3" s="278"/>
    </row>
    <row r="4" spans="1:18" ht="27" customHeight="1" thickBot="1" x14ac:dyDescent="0.3">
      <c r="A4" s="23" t="s">
        <v>239</v>
      </c>
      <c r="C4" s="278"/>
      <c r="D4" s="200" t="s">
        <v>377</v>
      </c>
      <c r="E4" s="67"/>
      <c r="F4" s="765" t="s">
        <v>293</v>
      </c>
      <c r="G4" s="764"/>
      <c r="H4" s="766"/>
      <c r="I4" s="764" t="s">
        <v>294</v>
      </c>
      <c r="J4" s="764"/>
      <c r="K4" s="764"/>
      <c r="L4" s="765" t="s">
        <v>295</v>
      </c>
      <c r="M4" s="764"/>
      <c r="N4" s="766"/>
      <c r="O4" s="765" t="s">
        <v>271</v>
      </c>
      <c r="P4" s="764"/>
      <c r="Q4" s="764"/>
      <c r="R4" s="766"/>
    </row>
    <row r="5" spans="1:18" ht="49.5" customHeight="1" thickBot="1" x14ac:dyDescent="0.25">
      <c r="A5" s="102" t="s">
        <v>313</v>
      </c>
      <c r="B5" s="567" t="s">
        <v>594</v>
      </c>
      <c r="C5" s="474" t="s">
        <v>0</v>
      </c>
      <c r="D5" s="76" t="s">
        <v>1</v>
      </c>
      <c r="E5" s="103" t="s">
        <v>286</v>
      </c>
      <c r="F5" s="110" t="s">
        <v>296</v>
      </c>
      <c r="G5" s="111" t="s">
        <v>297</v>
      </c>
      <c r="H5" s="157" t="s">
        <v>298</v>
      </c>
      <c r="I5" s="107" t="s">
        <v>299</v>
      </c>
      <c r="J5" s="78" t="s">
        <v>300</v>
      </c>
      <c r="K5" s="109" t="s">
        <v>301</v>
      </c>
      <c r="L5" s="107" t="s">
        <v>302</v>
      </c>
      <c r="M5" s="78" t="s">
        <v>303</v>
      </c>
      <c r="N5" s="108" t="s">
        <v>304</v>
      </c>
      <c r="O5" s="110" t="s">
        <v>263</v>
      </c>
      <c r="P5" s="111" t="s">
        <v>270</v>
      </c>
      <c r="Q5" s="108" t="s">
        <v>269</v>
      </c>
      <c r="R5" s="258" t="s">
        <v>262</v>
      </c>
    </row>
    <row r="6" spans="1:18" ht="20.100000000000001" customHeight="1" x14ac:dyDescent="0.2">
      <c r="A6" s="493">
        <f>LB_stat!C6</f>
        <v>2415</v>
      </c>
      <c r="B6" s="301" t="str">
        <f>LB_stat!D6</f>
        <v>MŠ Liberec, Aloisina výšina 645/55</v>
      </c>
      <c r="C6" s="569">
        <f>LB_stat!E6</f>
        <v>3141</v>
      </c>
      <c r="D6" s="568" t="str">
        <f>LB_stat!F6</f>
        <v>MŠ Liberec, Aloisina výšina 645/55</v>
      </c>
      <c r="E6" s="104">
        <f>SJMS_normativy!$F$5</f>
        <v>26460</v>
      </c>
      <c r="F6" s="105">
        <f>IF(LB_stat!H6=0,0,(12*1.358*(1/LB_stat!T6*LB_rozp!$E6)+LB_stat!AC6))</f>
        <v>11866.043724294033</v>
      </c>
      <c r="G6" s="29">
        <f>IF(LB_stat!I6=0,0,(12*1.358*(1/LB_stat!U6*LB_rozp!$E6)+LB_stat!AD6))</f>
        <v>0</v>
      </c>
      <c r="H6" s="106">
        <f>IF(LB_stat!J6=0,0,(12*1.358*(1/LB_stat!V6*LB_rozp!$E6)+LB_stat!AE6))</f>
        <v>0</v>
      </c>
      <c r="I6" s="105">
        <f>IF(LB_stat!K6=0,0,(12*1.358*(1/LB_stat!W6*LB_rozp!$E6)+LB_stat!AF6))</f>
        <v>0</v>
      </c>
      <c r="J6" s="29">
        <f>IF(LB_stat!L6=0,0,(12*1.358*(1/LB_stat!X6*LB_rozp!$E6)+LB_stat!AG6))</f>
        <v>0</v>
      </c>
      <c r="K6" s="106">
        <f>IF(LB_stat!M6=0,0,(12*1.358*(1/LB_stat!Y6*LB_rozp!$E6)+LB_stat!AH6))</f>
        <v>0</v>
      </c>
      <c r="L6" s="105">
        <f>IF(LB_stat!N6=0,0,(12*1.358*(1/LB_stat!Z6*LB_rozp!$E6)+LB_stat!AI6))</f>
        <v>0</v>
      </c>
      <c r="M6" s="29">
        <f>IF(LB_stat!O6=0,0,(12*1.358*(1/LB_stat!AA6*LB_rozp!$E6)+LB_stat!AJ6))</f>
        <v>0</v>
      </c>
      <c r="N6" s="106">
        <f>IF(LB_stat!P6=0,0,(12*1.358*(1/LB_stat!AB6*LB_rozp!$E6)+LB_stat!AK6))</f>
        <v>0</v>
      </c>
      <c r="O6" s="105">
        <f>F6*LB_stat!H6+I6*LB_stat!K6+L6*LB_stat!N6</f>
        <v>937417.45421922859</v>
      </c>
      <c r="P6" s="29">
        <f>G6*LB_stat!I6+J6*LB_stat!L6+M6*LB_stat!O6</f>
        <v>0</v>
      </c>
      <c r="Q6" s="106">
        <f>H6*LB_stat!J6+K6*LB_stat!M6+N6*LB_stat!P6</f>
        <v>0</v>
      </c>
      <c r="R6" s="173">
        <f>SUM(O6:Q6)</f>
        <v>937417.45421922859</v>
      </c>
    </row>
    <row r="7" spans="1:18" ht="20.100000000000001" customHeight="1" x14ac:dyDescent="0.2">
      <c r="A7" s="10">
        <f>LB_stat!C7</f>
        <v>2442</v>
      </c>
      <c r="B7" s="5" t="str">
        <f>LB_stat!D7</f>
        <v>MŠ Liberec, Bezová 274/1</v>
      </c>
      <c r="C7" s="75">
        <f>LB_stat!E7</f>
        <v>3141</v>
      </c>
      <c r="D7" s="169" t="str">
        <f>LB_stat!F7</f>
        <v>MŠ Liberec, Bezová 274/1</v>
      </c>
      <c r="E7" s="104">
        <f>SJMS_normativy!$F$5</f>
        <v>26460</v>
      </c>
      <c r="F7" s="105">
        <f>IF(LB_stat!H7=0,0,(12*1.358*(1/LB_stat!T7*LB_rozp!$E7)+LB_stat!AC7))</f>
        <v>10739.660899653978</v>
      </c>
      <c r="G7" s="29">
        <f>IF(LB_stat!I7=0,0,(12*1.358*(1/LB_stat!U7*LB_rozp!$E7)+LB_stat!AD7))</f>
        <v>0</v>
      </c>
      <c r="H7" s="106">
        <f>IF(LB_stat!J7=0,0,(12*1.358*(1/LB_stat!V7*LB_rozp!$E7)+LB_stat!AE7))</f>
        <v>0</v>
      </c>
      <c r="I7" s="105">
        <f>IF(LB_stat!K7=0,0,(12*1.358*(1/LB_stat!W7*LB_rozp!$E7)+LB_stat!AF7))</f>
        <v>0</v>
      </c>
      <c r="J7" s="29">
        <f>IF(LB_stat!L7=0,0,(12*1.358*(1/LB_stat!X7*LB_rozp!$E7)+LB_stat!AG7))</f>
        <v>0</v>
      </c>
      <c r="K7" s="106">
        <f>IF(LB_stat!M7=0,0,(12*1.358*(1/LB_stat!Y7*LB_rozp!$E7)+LB_stat!AH7))</f>
        <v>0</v>
      </c>
      <c r="L7" s="105">
        <f>IF(LB_stat!N7=0,0,(12*1.358*(1/LB_stat!Z7*LB_rozp!$E7)+LB_stat!AI7))</f>
        <v>0</v>
      </c>
      <c r="M7" s="29">
        <f>IF(LB_stat!O7=0,0,(12*1.358*(1/LB_stat!AA7*LB_rozp!$E7)+LB_stat!AJ7))</f>
        <v>0</v>
      </c>
      <c r="N7" s="106">
        <f>IF(LB_stat!P7=0,0,(12*1.358*(1/LB_stat!AB7*LB_rozp!$E7)+LB_stat!AK7))</f>
        <v>0</v>
      </c>
      <c r="O7" s="105">
        <f>F7*LB_stat!H7+I7*LB_stat!K7+L7*LB_stat!N7</f>
        <v>1202842.0207612456</v>
      </c>
      <c r="P7" s="29">
        <f>G7*LB_stat!I7+J7*LB_stat!L7+M7*LB_stat!O7</f>
        <v>0</v>
      </c>
      <c r="Q7" s="106">
        <f>H7*LB_stat!J7+K7*LB_stat!M7+N7*LB_stat!P7</f>
        <v>0</v>
      </c>
      <c r="R7" s="173">
        <f t="shared" ref="R7:R68" si="0">SUM(O7:Q7)</f>
        <v>1202842.0207612456</v>
      </c>
    </row>
    <row r="8" spans="1:18" ht="20.100000000000001" customHeight="1" x14ac:dyDescent="0.2">
      <c r="A8" s="10">
        <f>LB_stat!C8</f>
        <v>2437</v>
      </c>
      <c r="B8" s="5" t="str">
        <f>LB_stat!D8</f>
        <v>MŠ Liberec, Broumovská 840/7</v>
      </c>
      <c r="C8" s="75">
        <f>LB_stat!E8</f>
        <v>3141</v>
      </c>
      <c r="D8" s="169" t="str">
        <f>LB_stat!F8</f>
        <v>MŠ Liberec, Broumovská 840/7</v>
      </c>
      <c r="E8" s="104">
        <f>SJMS_normativy!$F$5</f>
        <v>26460</v>
      </c>
      <c r="F8" s="105">
        <f>IF(LB_stat!H8=0,0,(12*1.358*(1/LB_stat!T8*LB_rozp!$E8)+LB_stat!AC8))</f>
        <v>10219.957013574662</v>
      </c>
      <c r="G8" s="29">
        <f>IF(LB_stat!I8=0,0,(12*1.358*(1/LB_stat!U8*LB_rozp!$E8)+LB_stat!AD8))</f>
        <v>0</v>
      </c>
      <c r="H8" s="106">
        <f>IF(LB_stat!J8=0,0,(12*1.358*(1/LB_stat!V8*LB_rozp!$E8)+LB_stat!AE8))</f>
        <v>0</v>
      </c>
      <c r="I8" s="105">
        <f>IF(LB_stat!K8=0,0,(12*1.358*(1/LB_stat!W8*LB_rozp!$E8)+LB_stat!AF8))</f>
        <v>0</v>
      </c>
      <c r="J8" s="29">
        <f>IF(LB_stat!L8=0,0,(12*1.358*(1/LB_stat!X8*LB_rozp!$E8)+LB_stat!AG8))</f>
        <v>0</v>
      </c>
      <c r="K8" s="106">
        <f>IF(LB_stat!M8=0,0,(12*1.358*(1/LB_stat!Y8*LB_rozp!$E8)+LB_stat!AH8))</f>
        <v>0</v>
      </c>
      <c r="L8" s="105">
        <f>IF(LB_stat!N8=0,0,(12*1.358*(1/LB_stat!Z8*LB_rozp!$E8)+LB_stat!AI8))</f>
        <v>0</v>
      </c>
      <c r="M8" s="29">
        <f>IF(LB_stat!O8=0,0,(12*1.358*(1/LB_stat!AA8*LB_rozp!$E8)+LB_stat!AJ8))</f>
        <v>0</v>
      </c>
      <c r="N8" s="106">
        <f>IF(LB_stat!P8=0,0,(12*1.358*(1/LB_stat!AB8*LB_rozp!$E8)+LB_stat!AK8))</f>
        <v>0</v>
      </c>
      <c r="O8" s="105">
        <f>F8*LB_stat!H8+I8*LB_stat!K8+L8*LB_stat!N8</f>
        <v>1635193.1221719459</v>
      </c>
      <c r="P8" s="29">
        <f>G8*LB_stat!I8+J8*LB_stat!L8+M8*LB_stat!O8</f>
        <v>0</v>
      </c>
      <c r="Q8" s="106">
        <f>H8*LB_stat!J8+K8*LB_stat!M8+N8*LB_stat!P8</f>
        <v>0</v>
      </c>
      <c r="R8" s="173">
        <f t="shared" si="0"/>
        <v>1635193.1221719459</v>
      </c>
    </row>
    <row r="9" spans="1:18" ht="20.100000000000001" customHeight="1" x14ac:dyDescent="0.2">
      <c r="A9" s="10">
        <f>LB_stat!C9</f>
        <v>2411</v>
      </c>
      <c r="B9" s="5" t="str">
        <f>LB_stat!D9</f>
        <v>MŠ Liberec, Březinova 389/8</v>
      </c>
      <c r="C9" s="75">
        <f>LB_stat!E9</f>
        <v>3141</v>
      </c>
      <c r="D9" s="169" t="str">
        <f>LB_stat!F9</f>
        <v>MŠ Liberec, Březinova 389/8</v>
      </c>
      <c r="E9" s="104">
        <f>SJMS_normativy!$F$5</f>
        <v>26460</v>
      </c>
      <c r="F9" s="105">
        <f>IF(LB_stat!H9=0,0,(12*1.358*(1/LB_stat!T9*LB_rozp!$E9)+LB_stat!AC9))</f>
        <v>11436.652225860009</v>
      </c>
      <c r="G9" s="29">
        <f>IF(LB_stat!I9=0,0,(12*1.358*(1/LB_stat!U9*LB_rozp!$E9)+LB_stat!AD9))</f>
        <v>0</v>
      </c>
      <c r="H9" s="106">
        <f>IF(LB_stat!J9=0,0,(12*1.358*(1/LB_stat!V9*LB_rozp!$E9)+LB_stat!AE9))</f>
        <v>0</v>
      </c>
      <c r="I9" s="105">
        <f>IF(LB_stat!K9=0,0,(12*1.358*(1/LB_stat!W9*LB_rozp!$E9)+LB_stat!AF9))</f>
        <v>0</v>
      </c>
      <c r="J9" s="29">
        <f>IF(LB_stat!L9=0,0,(12*1.358*(1/LB_stat!X9*LB_rozp!$E9)+LB_stat!AG9))</f>
        <v>0</v>
      </c>
      <c r="K9" s="106">
        <f>IF(LB_stat!M9=0,0,(12*1.358*(1/LB_stat!Y9*LB_rozp!$E9)+LB_stat!AH9))</f>
        <v>0</v>
      </c>
      <c r="L9" s="105">
        <f>IF(LB_stat!N9=0,0,(12*1.358*(1/LB_stat!Z9*LB_rozp!$E9)+LB_stat!AI9))</f>
        <v>0</v>
      </c>
      <c r="M9" s="29">
        <f>IF(LB_stat!O9=0,0,(12*1.358*(1/LB_stat!AA9*LB_rozp!$E9)+LB_stat!AJ9))</f>
        <v>0</v>
      </c>
      <c r="N9" s="106">
        <f>IF(LB_stat!P9=0,0,(12*1.358*(1/LB_stat!AB9*LB_rozp!$E9)+LB_stat!AK9))</f>
        <v>0</v>
      </c>
      <c r="O9" s="105">
        <f>F9*LB_stat!H9+I9*LB_stat!K9+L9*LB_stat!N9</f>
        <v>1017862.0481015408</v>
      </c>
      <c r="P9" s="29">
        <f>G9*LB_stat!I9+J9*LB_stat!L9+M9*LB_stat!O9</f>
        <v>0</v>
      </c>
      <c r="Q9" s="106">
        <f>H9*LB_stat!J9+K9*LB_stat!M9+N9*LB_stat!P9</f>
        <v>0</v>
      </c>
      <c r="R9" s="173">
        <f t="shared" si="0"/>
        <v>1017862.0481015408</v>
      </c>
    </row>
    <row r="10" spans="1:18" ht="20.100000000000001" customHeight="1" x14ac:dyDescent="0.2">
      <c r="A10" s="10">
        <f>LB_stat!C10</f>
        <v>2407</v>
      </c>
      <c r="B10" s="5" t="str">
        <f>LB_stat!D10</f>
        <v>MŠ Liberec, Burianova 972/2</v>
      </c>
      <c r="C10" s="75">
        <f>LB_stat!E10</f>
        <v>3141</v>
      </c>
      <c r="D10" s="169" t="str">
        <f>LB_stat!F10</f>
        <v>MŠ Liberec, Burianova 972/2</v>
      </c>
      <c r="E10" s="104">
        <f>SJMS_normativy!$F$5</f>
        <v>26460</v>
      </c>
      <c r="F10" s="105">
        <f>IF(LB_stat!H10=0,0,(12*1.358*(1/LB_stat!T10*LB_rozp!$E10)+LB_stat!AC10))</f>
        <v>10175.758488354639</v>
      </c>
      <c r="G10" s="29">
        <f>IF(LB_stat!I10=0,0,(12*1.358*(1/LB_stat!U10*LB_rozp!$E10)+LB_stat!AD10))</f>
        <v>0</v>
      </c>
      <c r="H10" s="106">
        <f>IF(LB_stat!J10=0,0,(12*1.358*(1/LB_stat!V10*LB_rozp!$E10)+LB_stat!AE10))</f>
        <v>0</v>
      </c>
      <c r="I10" s="105">
        <f>IF(LB_stat!K10=0,0,(12*1.358*(1/LB_stat!W10*LB_rozp!$E10)+LB_stat!AF10))</f>
        <v>0</v>
      </c>
      <c r="J10" s="29">
        <f>IF(LB_stat!L10=0,0,(12*1.358*(1/LB_stat!X10*LB_rozp!$E10)+LB_stat!AG10))</f>
        <v>0</v>
      </c>
      <c r="K10" s="106">
        <f>IF(LB_stat!M10=0,0,(12*1.358*(1/LB_stat!Y10*LB_rozp!$E10)+LB_stat!AH10))</f>
        <v>0</v>
      </c>
      <c r="L10" s="105">
        <f>IF(LB_stat!N10=0,0,(12*1.358*(1/LB_stat!Z10*LB_rozp!$E10)+LB_stat!AI10))</f>
        <v>0</v>
      </c>
      <c r="M10" s="29">
        <f>IF(LB_stat!O10=0,0,(12*1.358*(1/LB_stat!AA10*LB_rozp!$E10)+LB_stat!AJ10))</f>
        <v>0</v>
      </c>
      <c r="N10" s="106">
        <f>IF(LB_stat!P10=0,0,(12*1.358*(1/LB_stat!AB10*LB_rozp!$E10)+LB_stat!AK10))</f>
        <v>0</v>
      </c>
      <c r="O10" s="105">
        <f>F10*LB_stat!H10+I10*LB_stat!K10+L10*LB_stat!N10</f>
        <v>1913042.595810672</v>
      </c>
      <c r="P10" s="29">
        <f>G10*LB_stat!I10+J10*LB_stat!L10+M10*LB_stat!O10</f>
        <v>0</v>
      </c>
      <c r="Q10" s="106">
        <f>H10*LB_stat!J10+K10*LB_stat!M10+N10*LB_stat!P10</f>
        <v>0</v>
      </c>
      <c r="R10" s="173">
        <f t="shared" si="0"/>
        <v>1913042.595810672</v>
      </c>
    </row>
    <row r="11" spans="1:18" ht="20.100000000000001" customHeight="1" x14ac:dyDescent="0.2">
      <c r="A11" s="10">
        <f>LB_stat!C11</f>
        <v>2422</v>
      </c>
      <c r="B11" s="5" t="str">
        <f>LB_stat!D11</f>
        <v>MŠ Liberec, Dělnická 831/7</v>
      </c>
      <c r="C11" s="75">
        <f>LB_stat!E11</f>
        <v>3141</v>
      </c>
      <c r="D11" s="169" t="str">
        <f>LB_stat!F11</f>
        <v>MŠ Liberec, Dělnická 831/7</v>
      </c>
      <c r="E11" s="104">
        <f>SJMS_normativy!$F$5</f>
        <v>26460</v>
      </c>
      <c r="F11" s="105">
        <f>IF(LB_stat!H11=0,0,(12*1.358*(1/LB_stat!T11*LB_rozp!$E11)+LB_stat!AC11))</f>
        <v>10762.814632536158</v>
      </c>
      <c r="G11" s="29">
        <f>IF(LB_stat!I11=0,0,(12*1.358*(1/LB_stat!U11*LB_rozp!$E11)+LB_stat!AD11))</f>
        <v>0</v>
      </c>
      <c r="H11" s="106">
        <f>IF(LB_stat!J11=0,0,(12*1.358*(1/LB_stat!V11*LB_rozp!$E11)+LB_stat!AE11))</f>
        <v>0</v>
      </c>
      <c r="I11" s="105">
        <f>IF(LB_stat!K11=0,0,(12*1.358*(1/LB_stat!W11*LB_rozp!$E11)+LB_stat!AF11))</f>
        <v>0</v>
      </c>
      <c r="J11" s="29">
        <f>IF(LB_stat!L11=0,0,(12*1.358*(1/LB_stat!X11*LB_rozp!$E11)+LB_stat!AG11))</f>
        <v>0</v>
      </c>
      <c r="K11" s="106">
        <f>IF(LB_stat!M11=0,0,(12*1.358*(1/LB_stat!Y11*LB_rozp!$E11)+LB_stat!AH11))</f>
        <v>0</v>
      </c>
      <c r="L11" s="105">
        <f>IF(LB_stat!N11=0,0,(12*1.358*(1/LB_stat!Z11*LB_rozp!$E11)+LB_stat!AI11))</f>
        <v>0</v>
      </c>
      <c r="M11" s="29">
        <f>IF(LB_stat!O11=0,0,(12*1.358*(1/LB_stat!AA11*LB_rozp!$E11)+LB_stat!AJ11))</f>
        <v>0</v>
      </c>
      <c r="N11" s="106">
        <f>IF(LB_stat!P11=0,0,(12*1.358*(1/LB_stat!AB11*LB_rozp!$E11)+LB_stat!AK11))</f>
        <v>0</v>
      </c>
      <c r="O11" s="105">
        <f>F11*LB_stat!H11+I11*LB_stat!K11+L11*LB_stat!N11</f>
        <v>1194672.4242115135</v>
      </c>
      <c r="P11" s="29">
        <f>G11*LB_stat!I11+J11*LB_stat!L11+M11*LB_stat!O11</f>
        <v>0</v>
      </c>
      <c r="Q11" s="106">
        <f>H11*LB_stat!J11+K11*LB_stat!M11+N11*LB_stat!P11</f>
        <v>0</v>
      </c>
      <c r="R11" s="173">
        <f t="shared" si="0"/>
        <v>1194672.4242115135</v>
      </c>
    </row>
    <row r="12" spans="1:18" ht="20.100000000000001" customHeight="1" x14ac:dyDescent="0.2">
      <c r="A12" s="10">
        <f>LB_stat!C12</f>
        <v>2427</v>
      </c>
      <c r="B12" s="5" t="str">
        <f>LB_stat!D12</f>
        <v>MŠ Liberec, Dětská 461</v>
      </c>
      <c r="C12" s="75">
        <f>LB_stat!E12</f>
        <v>3141</v>
      </c>
      <c r="D12" s="169" t="str">
        <f>LB_stat!F12</f>
        <v>MŠ Liberec, Dětská 461 - výdejna</v>
      </c>
      <c r="E12" s="104">
        <f>SJMS_normativy!$F$5</f>
        <v>26460</v>
      </c>
      <c r="F12" s="105">
        <f>IF(LB_stat!H12=0,0,(12*1.358*(1/LB_stat!T12*LB_rozp!$E12)+LB_stat!AC12))</f>
        <v>0</v>
      </c>
      <c r="G12" s="29">
        <f>IF(LB_stat!I12=0,0,(12*1.358*(1/LB_stat!U12*LB_rozp!$E12)+LB_stat!AD12))</f>
        <v>0</v>
      </c>
      <c r="H12" s="106">
        <f>IF(LB_stat!J12=0,0,(12*1.358*(1/LB_stat!V12*LB_rozp!$E12)+LB_stat!AE12))</f>
        <v>0</v>
      </c>
      <c r="I12" s="105">
        <f>IF(LB_stat!K12=0,0,(12*1.358*(1/LB_stat!W12*LB_rozp!$E12)+LB_stat!AF12))</f>
        <v>0</v>
      </c>
      <c r="J12" s="29">
        <f>IF(LB_stat!L12=0,0,(12*1.358*(1/LB_stat!X12*LB_rozp!$E12)+LB_stat!AG12))</f>
        <v>0</v>
      </c>
      <c r="K12" s="106">
        <f>IF(LB_stat!M12=0,0,(12*1.358*(1/LB_stat!Y12*LB_rozp!$E12)+LB_stat!AH12))</f>
        <v>0</v>
      </c>
      <c r="L12" s="105">
        <f>IF(LB_stat!N12=0,0,(12*1.358*(1/LB_stat!Z12*LB_rozp!$E12)+LB_stat!AI12))</f>
        <v>5019.8798157410392</v>
      </c>
      <c r="M12" s="29">
        <f>IF(LB_stat!O12=0,0,(12*1.358*(1/LB_stat!AA12*LB_rozp!$E12)+LB_stat!AJ12))</f>
        <v>0</v>
      </c>
      <c r="N12" s="106">
        <f>IF(LB_stat!P12=0,0,(12*1.358*(1/LB_stat!AB12*LB_rozp!$E12)+LB_stat!AK12))</f>
        <v>0</v>
      </c>
      <c r="O12" s="105">
        <f>F12*LB_stat!H12+I12*LB_stat!K12+L12*LB_stat!N12</f>
        <v>336331.94765464962</v>
      </c>
      <c r="P12" s="29">
        <f>G12*LB_stat!I12+J12*LB_stat!L12+M12*LB_stat!O12</f>
        <v>0</v>
      </c>
      <c r="Q12" s="106">
        <f>H12*LB_stat!J12+K12*LB_stat!M12+N12*LB_stat!P12</f>
        <v>0</v>
      </c>
      <c r="R12" s="173">
        <f t="shared" si="0"/>
        <v>336331.94765464962</v>
      </c>
    </row>
    <row r="13" spans="1:18" ht="20.100000000000001" customHeight="1" x14ac:dyDescent="0.2">
      <c r="A13" s="10">
        <f>LB_stat!C13</f>
        <v>2327</v>
      </c>
      <c r="B13" s="5" t="str">
        <f>LB_stat!D13</f>
        <v>MŠ Liberec, Gagarinova 788/9</v>
      </c>
      <c r="C13" s="75">
        <f>LB_stat!E13</f>
        <v>3141</v>
      </c>
      <c r="D13" s="169" t="str">
        <f>LB_stat!F13</f>
        <v>MŠ Liberec, Gagarinova 788/9</v>
      </c>
      <c r="E13" s="104">
        <f>SJMS_normativy!$F$5</f>
        <v>26460</v>
      </c>
      <c r="F13" s="105">
        <f>IF(LB_stat!H13=0,0,(12*1.358*(1/LB_stat!T13*LB_rozp!$E13)+LB_stat!AC13))</f>
        <v>10762.814632536158</v>
      </c>
      <c r="G13" s="29">
        <f>IF(LB_stat!I13=0,0,(12*1.358*(1/LB_stat!U13*LB_rozp!$E13)+LB_stat!AD13))</f>
        <v>0</v>
      </c>
      <c r="H13" s="106">
        <f>IF(LB_stat!J13=0,0,(12*1.358*(1/LB_stat!V13*LB_rozp!$E13)+LB_stat!AE13))</f>
        <v>0</v>
      </c>
      <c r="I13" s="105">
        <f>IF(LB_stat!K13=0,0,(12*1.358*(1/LB_stat!W13*LB_rozp!$E13)+LB_stat!AF13))</f>
        <v>0</v>
      </c>
      <c r="J13" s="29">
        <f>IF(LB_stat!L13=0,0,(12*1.358*(1/LB_stat!X13*LB_rozp!$E13)+LB_stat!AG13))</f>
        <v>0</v>
      </c>
      <c r="K13" s="106">
        <f>IF(LB_stat!M13=0,0,(12*1.358*(1/LB_stat!Y13*LB_rozp!$E13)+LB_stat!AH13))</f>
        <v>0</v>
      </c>
      <c r="L13" s="105">
        <f>IF(LB_stat!N13=0,0,(12*1.358*(1/LB_stat!Z13*LB_rozp!$E13)+LB_stat!AI13))</f>
        <v>0</v>
      </c>
      <c r="M13" s="29">
        <f>IF(LB_stat!O13=0,0,(12*1.358*(1/LB_stat!AA13*LB_rozp!$E13)+LB_stat!AJ13))</f>
        <v>0</v>
      </c>
      <c r="N13" s="106">
        <f>IF(LB_stat!P13=0,0,(12*1.358*(1/LB_stat!AB13*LB_rozp!$E13)+LB_stat!AK13))</f>
        <v>0</v>
      </c>
      <c r="O13" s="105">
        <f>F13*LB_stat!H13+I13*LB_stat!K13+L13*LB_stat!N13</f>
        <v>1194672.4242115135</v>
      </c>
      <c r="P13" s="29">
        <f>G13*LB_stat!I13+J13*LB_stat!L13+M13*LB_stat!O13</f>
        <v>0</v>
      </c>
      <c r="Q13" s="106">
        <f>H13*LB_stat!J13+K13*LB_stat!M13+N13*LB_stat!P13</f>
        <v>0</v>
      </c>
      <c r="R13" s="173">
        <f t="shared" si="0"/>
        <v>1194672.4242115135</v>
      </c>
    </row>
    <row r="14" spans="1:18" ht="20.100000000000001" customHeight="1" x14ac:dyDescent="0.2">
      <c r="A14" s="10">
        <f>LB_stat!C14</f>
        <v>2321</v>
      </c>
      <c r="B14" s="5" t="str">
        <f>LB_stat!D14</f>
        <v>MŠ Liberec, Horská 166/27</v>
      </c>
      <c r="C14" s="75">
        <f>LB_stat!E14</f>
        <v>3141</v>
      </c>
      <c r="D14" s="169" t="str">
        <f>LB_stat!F14</f>
        <v>MŠ Liberec, Horská 166/27</v>
      </c>
      <c r="E14" s="104">
        <f>SJMS_normativy!$F$5</f>
        <v>26460</v>
      </c>
      <c r="F14" s="105">
        <f>IF(LB_stat!H14=0,0,(12*1.358*(1/LB_stat!T14*LB_rozp!$E14)+LB_stat!AC14))</f>
        <v>13932.435874228911</v>
      </c>
      <c r="G14" s="29">
        <f>IF(LB_stat!I14=0,0,(12*1.358*(1/LB_stat!U14*LB_rozp!$E14)+LB_stat!AD14))</f>
        <v>0</v>
      </c>
      <c r="H14" s="106">
        <f>IF(LB_stat!J14=0,0,(12*1.358*(1/LB_stat!V14*LB_rozp!$E14)+LB_stat!AE14))</f>
        <v>0</v>
      </c>
      <c r="I14" s="105">
        <f>IF(LB_stat!K14=0,0,(12*1.358*(1/LB_stat!W14*LB_rozp!$E14)+LB_stat!AF14))</f>
        <v>0</v>
      </c>
      <c r="J14" s="29">
        <f>IF(LB_stat!L14=0,0,(12*1.358*(1/LB_stat!X14*LB_rozp!$E14)+LB_stat!AG14))</f>
        <v>0</v>
      </c>
      <c r="K14" s="106">
        <f>IF(LB_stat!M14=0,0,(12*1.358*(1/LB_stat!Y14*LB_rozp!$E14)+LB_stat!AH14))</f>
        <v>0</v>
      </c>
      <c r="L14" s="105">
        <f>IF(LB_stat!N14=0,0,(12*1.358*(1/LB_stat!Z14*LB_rozp!$E14)+LB_stat!AI14))</f>
        <v>0</v>
      </c>
      <c r="M14" s="29">
        <f>IF(LB_stat!O14=0,0,(12*1.358*(1/LB_stat!AA14*LB_rozp!$E14)+LB_stat!AJ14))</f>
        <v>0</v>
      </c>
      <c r="N14" s="106">
        <f>IF(LB_stat!P14=0,0,(12*1.358*(1/LB_stat!AB14*LB_rozp!$E14)+LB_stat!AK14))</f>
        <v>0</v>
      </c>
      <c r="O14" s="105">
        <f>F14*LB_stat!H14+I14*LB_stat!K14+L14*LB_stat!N14</f>
        <v>668756.92196298775</v>
      </c>
      <c r="P14" s="29">
        <f>G14*LB_stat!I14+J14*LB_stat!L14+M14*LB_stat!O14</f>
        <v>0</v>
      </c>
      <c r="Q14" s="106">
        <f>H14*LB_stat!J14+K14*LB_stat!M14+N14*LB_stat!P14</f>
        <v>0</v>
      </c>
      <c r="R14" s="173">
        <f t="shared" si="0"/>
        <v>668756.92196298775</v>
      </c>
    </row>
    <row r="15" spans="1:18" ht="20.100000000000001" customHeight="1" x14ac:dyDescent="0.2">
      <c r="A15" s="10">
        <f>LB_stat!C15</f>
        <v>2321</v>
      </c>
      <c r="B15" s="5" t="str">
        <f>LB_stat!D15</f>
        <v>MŠ Liberec, Horská 166/27</v>
      </c>
      <c r="C15" s="75">
        <f>LB_stat!E15</f>
        <v>3141</v>
      </c>
      <c r="D15" s="460" t="str">
        <f>LB_stat!F15</f>
        <v xml:space="preserve">MŠ Liberec, Markova 1334/10 </v>
      </c>
      <c r="E15" s="104">
        <f>SJMS_normativy!$F$5</f>
        <v>26460</v>
      </c>
      <c r="F15" s="105">
        <f>IF(LB_stat!H15=0,0,(12*1.358*(1/LB_stat!T15*LB_rozp!$E15)+LB_stat!AC15))</f>
        <v>12116.298346294003</v>
      </c>
      <c r="G15" s="29">
        <f>IF(LB_stat!I15=0,0,(12*1.358*(1/LB_stat!U15*LB_rozp!$E15)+LB_stat!AD15))</f>
        <v>0</v>
      </c>
      <c r="H15" s="106">
        <f>IF(LB_stat!J15=0,0,(12*1.358*(1/LB_stat!V15*LB_rozp!$E15)+LB_stat!AE15))</f>
        <v>0</v>
      </c>
      <c r="I15" s="105">
        <f>IF(LB_stat!K15=0,0,(12*1.358*(1/LB_stat!W15*LB_rozp!$E15)+LB_stat!AF15))</f>
        <v>0</v>
      </c>
      <c r="J15" s="29">
        <f>IF(LB_stat!L15=0,0,(12*1.358*(1/LB_stat!X15*LB_rozp!$E15)+LB_stat!AG15))</f>
        <v>0</v>
      </c>
      <c r="K15" s="106">
        <f>IF(LB_stat!M15=0,0,(12*1.358*(1/LB_stat!Y15*LB_rozp!$E15)+LB_stat!AH15))</f>
        <v>0</v>
      </c>
      <c r="L15" s="105">
        <f>IF(LB_stat!N15=0,0,(12*1.358*(1/LB_stat!Z15*LB_rozp!$E15)+LB_stat!AI15))</f>
        <v>0</v>
      </c>
      <c r="M15" s="29">
        <f>IF(LB_stat!O15=0,0,(12*1.358*(1/LB_stat!AA15*LB_rozp!$E15)+LB_stat!AJ15))</f>
        <v>0</v>
      </c>
      <c r="N15" s="106">
        <f>IF(LB_stat!P15=0,0,(12*1.358*(1/LB_stat!AB15*LB_rozp!$E15)+LB_stat!AK15))</f>
        <v>0</v>
      </c>
      <c r="O15" s="105">
        <f>F15*LB_stat!H15+I15*LB_stat!K15+L15*LB_stat!N15</f>
        <v>896606.07762575615</v>
      </c>
      <c r="P15" s="29">
        <f>G15*LB_stat!I15+J15*LB_stat!L15+M15*LB_stat!O15</f>
        <v>0</v>
      </c>
      <c r="Q15" s="106">
        <f>H15*LB_stat!J15+K15*LB_stat!M15+N15*LB_stat!P15</f>
        <v>0</v>
      </c>
      <c r="R15" s="173">
        <f t="shared" si="0"/>
        <v>896606.07762575615</v>
      </c>
    </row>
    <row r="16" spans="1:18" ht="20.100000000000001" customHeight="1" x14ac:dyDescent="0.2">
      <c r="A16" s="10">
        <f>LB_stat!C16</f>
        <v>2423</v>
      </c>
      <c r="B16" s="5" t="str">
        <f>LB_stat!D16</f>
        <v>MŠ Liberec, Husova 184/72</v>
      </c>
      <c r="C16" s="75">
        <f>LB_stat!E16</f>
        <v>3141</v>
      </c>
      <c r="D16" s="169" t="str">
        <f>LB_stat!F16</f>
        <v>MŠ Liberec, Husova 184/72</v>
      </c>
      <c r="E16" s="104">
        <f>SJMS_normativy!$F$5</f>
        <v>26460</v>
      </c>
      <c r="F16" s="105">
        <f>IF(LB_stat!H16=0,0,(12*1.358*(1/LB_stat!T16*LB_rozp!$E16)+LB_stat!AC16))</f>
        <v>13754.336036439525</v>
      </c>
      <c r="G16" s="29">
        <f>IF(LB_stat!I16=0,0,(12*1.358*(1/LB_stat!U16*LB_rozp!$E16)+LB_stat!AD16))</f>
        <v>0</v>
      </c>
      <c r="H16" s="106">
        <f>IF(LB_stat!J16=0,0,(12*1.358*(1/LB_stat!V16*LB_rozp!$E16)+LB_stat!AE16))</f>
        <v>0</v>
      </c>
      <c r="I16" s="105">
        <f>IF(LB_stat!K16=0,0,(12*1.358*(1/LB_stat!W16*LB_rozp!$E16)+LB_stat!AF16))</f>
        <v>0</v>
      </c>
      <c r="J16" s="29">
        <f>IF(LB_stat!L16=0,0,(12*1.358*(1/LB_stat!X16*LB_rozp!$E16)+LB_stat!AG16))</f>
        <v>0</v>
      </c>
      <c r="K16" s="106">
        <f>IF(LB_stat!M16=0,0,(12*1.358*(1/LB_stat!Y16*LB_rozp!$E16)+LB_stat!AH16))</f>
        <v>0</v>
      </c>
      <c r="L16" s="105">
        <f>IF(LB_stat!N16=0,0,(12*1.358*(1/LB_stat!Z16*LB_rozp!$E16)+LB_stat!AI16))</f>
        <v>0</v>
      </c>
      <c r="M16" s="29">
        <f>IF(LB_stat!O16=0,0,(12*1.358*(1/LB_stat!AA16*LB_rozp!$E16)+LB_stat!AJ16))</f>
        <v>0</v>
      </c>
      <c r="N16" s="106">
        <f>IF(LB_stat!P16=0,0,(12*1.358*(1/LB_stat!AB16*LB_rozp!$E16)+LB_stat!AK16))</f>
        <v>0</v>
      </c>
      <c r="O16" s="105">
        <f>F16*LB_stat!H16+I16*LB_stat!K16+L16*LB_stat!N16</f>
        <v>687716.8018219762</v>
      </c>
      <c r="P16" s="29">
        <f>G16*LB_stat!I16+J16*LB_stat!L16+M16*LB_stat!O16</f>
        <v>0</v>
      </c>
      <c r="Q16" s="106">
        <f>H16*LB_stat!J16+K16*LB_stat!M16+N16*LB_stat!P16</f>
        <v>0</v>
      </c>
      <c r="R16" s="173">
        <f t="shared" si="0"/>
        <v>687716.8018219762</v>
      </c>
    </row>
    <row r="17" spans="1:18" ht="20.100000000000001" customHeight="1" x14ac:dyDescent="0.2">
      <c r="A17" s="10">
        <f>LB_stat!C17</f>
        <v>2428</v>
      </c>
      <c r="B17" s="5" t="str">
        <f>LB_stat!D17</f>
        <v>MŠ Liberec, Jabloňová 446/29</v>
      </c>
      <c r="C17" s="75">
        <f>LB_stat!E17</f>
        <v>3141</v>
      </c>
      <c r="D17" s="169" t="str">
        <f>LB_stat!F17</f>
        <v>MŠ Liberec, Jabloňová 446/29</v>
      </c>
      <c r="E17" s="104">
        <f>SJMS_normativy!$F$5</f>
        <v>26460</v>
      </c>
      <c r="F17" s="105">
        <f>IF(LB_stat!H17=0,0,(12*1.358*(1/LB_stat!T17*LB_rozp!$E17)+LB_stat!AC17))</f>
        <v>11185.47988346282</v>
      </c>
      <c r="G17" s="29">
        <f>IF(LB_stat!I17=0,0,(12*1.358*(1/LB_stat!U17*LB_rozp!$E17)+LB_stat!AD17))</f>
        <v>0</v>
      </c>
      <c r="H17" s="106">
        <f>IF(LB_stat!J17=0,0,(12*1.358*(1/LB_stat!V17*LB_rozp!$E17)+LB_stat!AE17))</f>
        <v>0</v>
      </c>
      <c r="I17" s="105">
        <f>IF(LB_stat!K17=0,0,(12*1.358*(1/LB_stat!W17*LB_rozp!$E17)+LB_stat!AF17))</f>
        <v>0</v>
      </c>
      <c r="J17" s="29">
        <f>IF(LB_stat!L17=0,0,(12*1.358*(1/LB_stat!X17*LB_rozp!$E17)+LB_stat!AG17))</f>
        <v>0</v>
      </c>
      <c r="K17" s="106">
        <f>IF(LB_stat!M17=0,0,(12*1.358*(1/LB_stat!Y17*LB_rozp!$E17)+LB_stat!AH17))</f>
        <v>0</v>
      </c>
      <c r="L17" s="105">
        <f>IF(LB_stat!N17=0,0,(12*1.358*(1/LB_stat!Z17*LB_rozp!$E17)+LB_stat!AI17))</f>
        <v>0</v>
      </c>
      <c r="M17" s="29">
        <f>IF(LB_stat!O17=0,0,(12*1.358*(1/LB_stat!AA17*LB_rozp!$E17)+LB_stat!AJ17))</f>
        <v>0</v>
      </c>
      <c r="N17" s="106">
        <f>IF(LB_stat!P17=0,0,(12*1.358*(1/LB_stat!AB17*LB_rozp!$E17)+LB_stat!AK17))</f>
        <v>0</v>
      </c>
      <c r="O17" s="105">
        <f>F17*LB_stat!H17+I17*LB_stat!K17+L17*LB_stat!N17</f>
        <v>1073806.0688124308</v>
      </c>
      <c r="P17" s="29">
        <f>G17*LB_stat!I17+J17*LB_stat!L17+M17*LB_stat!O17</f>
        <v>0</v>
      </c>
      <c r="Q17" s="106">
        <f>H17*LB_stat!J17+K17*LB_stat!M17+N17*LB_stat!P17</f>
        <v>0</v>
      </c>
      <c r="R17" s="173">
        <f t="shared" si="0"/>
        <v>1073806.0688124308</v>
      </c>
    </row>
    <row r="18" spans="1:18" ht="20.100000000000001" customHeight="1" x14ac:dyDescent="0.2">
      <c r="A18" s="10">
        <f>LB_stat!C18</f>
        <v>2413</v>
      </c>
      <c r="B18" s="5" t="str">
        <f>LB_stat!D18</f>
        <v>MŠ Liberec, Jeřmanická 487/27</v>
      </c>
      <c r="C18" s="75">
        <f>LB_stat!E18</f>
        <v>3141</v>
      </c>
      <c r="D18" s="169" t="str">
        <f>LB_stat!F18</f>
        <v>MŠ Liberec, Jeřmanická 487/27</v>
      </c>
      <c r="E18" s="104">
        <f>SJMS_normativy!$F$5</f>
        <v>26460</v>
      </c>
      <c r="F18" s="105">
        <f>IF(LB_stat!H18=0,0,(12*1.358*(1/LB_stat!T18*LB_rozp!$E18)+LB_stat!AC18))</f>
        <v>12452.519912882648</v>
      </c>
      <c r="G18" s="29">
        <f>IF(LB_stat!I18=0,0,(12*1.358*(1/LB_stat!U18*LB_rozp!$E18)+LB_stat!AD18))</f>
        <v>0</v>
      </c>
      <c r="H18" s="106">
        <f>IF(LB_stat!J18=0,0,(12*1.358*(1/LB_stat!V18*LB_rozp!$E18)+LB_stat!AE18))</f>
        <v>0</v>
      </c>
      <c r="I18" s="105">
        <f>IF(LB_stat!K18=0,0,(12*1.358*(1/LB_stat!W18*LB_rozp!$E18)+LB_stat!AF18))</f>
        <v>0</v>
      </c>
      <c r="J18" s="29">
        <f>IF(LB_stat!L18=0,0,(12*1.358*(1/LB_stat!X18*LB_rozp!$E18)+LB_stat!AG18))</f>
        <v>0</v>
      </c>
      <c r="K18" s="106">
        <f>IF(LB_stat!M18=0,0,(12*1.358*(1/LB_stat!Y18*LB_rozp!$E18)+LB_stat!AH18))</f>
        <v>0</v>
      </c>
      <c r="L18" s="105">
        <f>IF(LB_stat!N18=0,0,(12*1.358*(1/LB_stat!Z18*LB_rozp!$E18)+LB_stat!AI18))</f>
        <v>0</v>
      </c>
      <c r="M18" s="29">
        <f>IF(LB_stat!O18=0,0,(12*1.358*(1/LB_stat!AA18*LB_rozp!$E18)+LB_stat!AJ18))</f>
        <v>0</v>
      </c>
      <c r="N18" s="106">
        <f>IF(LB_stat!P18=0,0,(12*1.358*(1/LB_stat!AB18*LB_rozp!$E18)+LB_stat!AK18))</f>
        <v>0</v>
      </c>
      <c r="O18" s="105">
        <f>F18*LB_stat!H18+I18*LB_stat!K18+L18*LB_stat!N18</f>
        <v>846771.35407602007</v>
      </c>
      <c r="P18" s="29">
        <f>G18*LB_stat!I18+J18*LB_stat!L18+M18*LB_stat!O18</f>
        <v>0</v>
      </c>
      <c r="Q18" s="106">
        <f>H18*LB_stat!J18+K18*LB_stat!M18+N18*LB_stat!P18</f>
        <v>0</v>
      </c>
      <c r="R18" s="173">
        <f t="shared" si="0"/>
        <v>846771.35407602007</v>
      </c>
    </row>
    <row r="19" spans="1:18" ht="20.100000000000001" customHeight="1" x14ac:dyDescent="0.2">
      <c r="A19" s="10">
        <f>LB_stat!C19</f>
        <v>2410</v>
      </c>
      <c r="B19" s="5" t="str">
        <f>LB_stat!D19</f>
        <v>MŠ Liberec, Jugoslávská 128/1</v>
      </c>
      <c r="C19" s="75">
        <f>LB_stat!E19</f>
        <v>3141</v>
      </c>
      <c r="D19" s="169" t="str">
        <f>LB_stat!F19</f>
        <v>MŠ Liberec, Jugoslávská 128/1</v>
      </c>
      <c r="E19" s="104">
        <f>SJMS_normativy!$F$5</f>
        <v>26460</v>
      </c>
      <c r="F19" s="105">
        <f>IF(LB_stat!H19=0,0,(12*1.358*(1/LB_stat!T19*LB_rozp!$E19)+LB_stat!AC19))</f>
        <v>11556.240513219111</v>
      </c>
      <c r="G19" s="29">
        <f>IF(LB_stat!I19=0,0,(12*1.358*(1/LB_stat!U19*LB_rozp!$E19)+LB_stat!AD19))</f>
        <v>0</v>
      </c>
      <c r="H19" s="106">
        <f>IF(LB_stat!J19=0,0,(12*1.358*(1/LB_stat!V19*LB_rozp!$E19)+LB_stat!AE19))</f>
        <v>0</v>
      </c>
      <c r="I19" s="105">
        <f>IF(LB_stat!K19=0,0,(12*1.358*(1/LB_stat!W19*LB_rozp!$E19)+LB_stat!AF19))</f>
        <v>0</v>
      </c>
      <c r="J19" s="29">
        <f>IF(LB_stat!L19=0,0,(12*1.358*(1/LB_stat!X19*LB_rozp!$E19)+LB_stat!AG19))</f>
        <v>0</v>
      </c>
      <c r="K19" s="106">
        <f>IF(LB_stat!M19=0,0,(12*1.358*(1/LB_stat!Y19*LB_rozp!$E19)+LB_stat!AH19))</f>
        <v>0</v>
      </c>
      <c r="L19" s="105">
        <f>IF(LB_stat!N19=0,0,(12*1.358*(1/LB_stat!Z19*LB_rozp!$E19)+LB_stat!AI19))</f>
        <v>0</v>
      </c>
      <c r="M19" s="29">
        <f>IF(LB_stat!O19=0,0,(12*1.358*(1/LB_stat!AA19*LB_rozp!$E19)+LB_stat!AJ19))</f>
        <v>0</v>
      </c>
      <c r="N19" s="106">
        <f>IF(LB_stat!P19=0,0,(12*1.358*(1/LB_stat!AB19*LB_rozp!$E19)+LB_stat!AK19))</f>
        <v>0</v>
      </c>
      <c r="O19" s="105">
        <f>F19*LB_stat!H19+I19*LB_stat!K19+L19*LB_stat!N19</f>
        <v>993836.68413684354</v>
      </c>
      <c r="P19" s="29">
        <f>G19*LB_stat!I19+J19*LB_stat!L19+M19*LB_stat!O19</f>
        <v>0</v>
      </c>
      <c r="Q19" s="106">
        <f>H19*LB_stat!J19+K19*LB_stat!M19+N19*LB_stat!P19</f>
        <v>0</v>
      </c>
      <c r="R19" s="173">
        <f t="shared" si="0"/>
        <v>993836.68413684354</v>
      </c>
    </row>
    <row r="20" spans="1:18" ht="20.100000000000001" customHeight="1" x14ac:dyDescent="0.2">
      <c r="A20" s="10">
        <f>LB_stat!C20</f>
        <v>2436</v>
      </c>
      <c r="B20" s="5" t="str">
        <f>LB_stat!D20</f>
        <v>MŠ Liberec, Kaplického 386</v>
      </c>
      <c r="C20" s="75">
        <f>LB_stat!E20</f>
        <v>3141</v>
      </c>
      <c r="D20" s="169" t="str">
        <f>LB_stat!F20</f>
        <v>MŠ Liberec, Kaplického 386</v>
      </c>
      <c r="E20" s="104">
        <f>SJMS_normativy!$F$5</f>
        <v>26460</v>
      </c>
      <c r="F20" s="105">
        <f>IF(LB_stat!H20=0,0,(12*1.358*(1/LB_stat!T20*LB_rozp!$E20)+LB_stat!AC20))</f>
        <v>10887.590878144094</v>
      </c>
      <c r="G20" s="29">
        <f>IF(LB_stat!I20=0,0,(12*1.358*(1/LB_stat!U20*LB_rozp!$E20)+LB_stat!AD20))</f>
        <v>0</v>
      </c>
      <c r="H20" s="106">
        <f>IF(LB_stat!J20=0,0,(12*1.358*(1/LB_stat!V20*LB_rozp!$E20)+LB_stat!AE20))</f>
        <v>0</v>
      </c>
      <c r="I20" s="105">
        <f>IF(LB_stat!K20=0,0,(12*1.358*(1/LB_stat!W20*LB_rozp!$E20)+LB_stat!AF20))</f>
        <v>0</v>
      </c>
      <c r="J20" s="29">
        <f>IF(LB_stat!L20=0,0,(12*1.358*(1/LB_stat!X20*LB_rozp!$E20)+LB_stat!AG20))</f>
        <v>0</v>
      </c>
      <c r="K20" s="106">
        <f>IF(LB_stat!M20=0,0,(12*1.358*(1/LB_stat!Y20*LB_rozp!$E20)+LB_stat!AH20))</f>
        <v>0</v>
      </c>
      <c r="L20" s="105">
        <f>IF(LB_stat!N20=0,0,(12*1.358*(1/LB_stat!Z20*LB_rozp!$E20)+LB_stat!AI20))</f>
        <v>0</v>
      </c>
      <c r="M20" s="29">
        <f>IF(LB_stat!O20=0,0,(12*1.358*(1/LB_stat!AA20*LB_rozp!$E20)+LB_stat!AJ20))</f>
        <v>0</v>
      </c>
      <c r="N20" s="106">
        <f>IF(LB_stat!P20=0,0,(12*1.358*(1/LB_stat!AB20*LB_rozp!$E20)+LB_stat!AK20))</f>
        <v>0</v>
      </c>
      <c r="O20" s="105">
        <f>F20*LB_stat!H20+I20*LB_stat!K20+L20*LB_stat!N20</f>
        <v>1154084.6330832739</v>
      </c>
      <c r="P20" s="29">
        <f>G20*LB_stat!I20+J20*LB_stat!L20+M20*LB_stat!O20</f>
        <v>0</v>
      </c>
      <c r="Q20" s="106">
        <f>H20*LB_stat!J20+K20*LB_stat!M20+N20*LB_stat!P20</f>
        <v>0</v>
      </c>
      <c r="R20" s="173">
        <f t="shared" si="0"/>
        <v>1154084.6330832739</v>
      </c>
    </row>
    <row r="21" spans="1:18" ht="20.100000000000001" customHeight="1" x14ac:dyDescent="0.2">
      <c r="A21" s="10">
        <f>LB_stat!C21</f>
        <v>2424</v>
      </c>
      <c r="B21" s="5" t="str">
        <f>LB_stat!D21</f>
        <v>MŠ Liberec, Klášterní 149/16</v>
      </c>
      <c r="C21" s="75">
        <f>LB_stat!E21</f>
        <v>3141</v>
      </c>
      <c r="D21" s="169" t="str">
        <f>LB_stat!F21</f>
        <v>MŠ Liberec, Klášterní 149/16</v>
      </c>
      <c r="E21" s="104">
        <f>SJMS_normativy!$F$5</f>
        <v>26460</v>
      </c>
      <c r="F21" s="105">
        <f>IF(LB_stat!H21=0,0,(12*1.358*(1/LB_stat!T21*LB_rozp!$E21)+LB_stat!AC21))</f>
        <v>13932.435874228911</v>
      </c>
      <c r="G21" s="29">
        <f>IF(LB_stat!I21=0,0,(12*1.358*(1/LB_stat!U21*LB_rozp!$E21)+LB_stat!AD21))</f>
        <v>0</v>
      </c>
      <c r="H21" s="106">
        <f>IF(LB_stat!J21=0,0,(12*1.358*(1/LB_stat!V21*LB_rozp!$E21)+LB_stat!AE21))</f>
        <v>0</v>
      </c>
      <c r="I21" s="105">
        <f>IF(LB_stat!K21=0,0,(12*1.358*(1/LB_stat!W21*LB_rozp!$E21)+LB_stat!AF21))</f>
        <v>0</v>
      </c>
      <c r="J21" s="29">
        <f>IF(LB_stat!L21=0,0,(12*1.358*(1/LB_stat!X21*LB_rozp!$E21)+LB_stat!AG21))</f>
        <v>0</v>
      </c>
      <c r="K21" s="106">
        <f>IF(LB_stat!M21=0,0,(12*1.358*(1/LB_stat!Y21*LB_rozp!$E21)+LB_stat!AH21))</f>
        <v>0</v>
      </c>
      <c r="L21" s="105">
        <f>IF(LB_stat!N21=0,0,(12*1.358*(1/LB_stat!Z21*LB_rozp!$E21)+LB_stat!AI21))</f>
        <v>0</v>
      </c>
      <c r="M21" s="29">
        <f>IF(LB_stat!O21=0,0,(12*1.358*(1/LB_stat!AA21*LB_rozp!$E21)+LB_stat!AJ21))</f>
        <v>0</v>
      </c>
      <c r="N21" s="106">
        <f>IF(LB_stat!P21=0,0,(12*1.358*(1/LB_stat!AB21*LB_rozp!$E21)+LB_stat!AK21))</f>
        <v>0</v>
      </c>
      <c r="O21" s="105">
        <f>F21*LB_stat!H21+I21*LB_stat!K21+L21*LB_stat!N21</f>
        <v>668756.92196298775</v>
      </c>
      <c r="P21" s="29">
        <f>G21*LB_stat!I21+J21*LB_stat!L21+M21*LB_stat!O21</f>
        <v>0</v>
      </c>
      <c r="Q21" s="106">
        <f>H21*LB_stat!J21+K21*LB_stat!M21+N21*LB_stat!P21</f>
        <v>0</v>
      </c>
      <c r="R21" s="173">
        <f t="shared" si="0"/>
        <v>668756.92196298775</v>
      </c>
    </row>
    <row r="22" spans="1:18" ht="20.100000000000001" customHeight="1" x14ac:dyDescent="0.2">
      <c r="A22" s="10">
        <f>LB_stat!C22</f>
        <v>2417</v>
      </c>
      <c r="B22" s="5" t="str">
        <f>LB_stat!D22</f>
        <v>MŠ Liberec, Klášterní 466/4</v>
      </c>
      <c r="C22" s="75">
        <f>LB_stat!E22</f>
        <v>3141</v>
      </c>
      <c r="D22" s="169" t="str">
        <f>LB_stat!F22</f>
        <v>MŠ Liberec, Klášterní 466/4</v>
      </c>
      <c r="E22" s="104">
        <f>SJMS_normativy!$F$5</f>
        <v>26460</v>
      </c>
      <c r="F22" s="105">
        <f>IF(LB_stat!H22=0,0,(12*1.358*(1/LB_stat!T22*LB_rozp!$E22)+LB_stat!AC22))</f>
        <v>10326.143439237156</v>
      </c>
      <c r="G22" s="29">
        <f>IF(LB_stat!I22=0,0,(12*1.358*(1/LB_stat!U22*LB_rozp!$E22)+LB_stat!AD22))</f>
        <v>0</v>
      </c>
      <c r="H22" s="106">
        <f>IF(LB_stat!J22=0,0,(12*1.358*(1/LB_stat!V22*LB_rozp!$E22)+LB_stat!AE22))</f>
        <v>0</v>
      </c>
      <c r="I22" s="105">
        <f>IF(LB_stat!K22=0,0,(12*1.358*(1/LB_stat!W22*LB_rozp!$E22)+LB_stat!AF22))</f>
        <v>0</v>
      </c>
      <c r="J22" s="29">
        <f>IF(LB_stat!L22=0,0,(12*1.358*(1/LB_stat!X22*LB_rozp!$E22)+LB_stat!AG22))</f>
        <v>0</v>
      </c>
      <c r="K22" s="106">
        <f>IF(LB_stat!M22=0,0,(12*1.358*(1/LB_stat!Y22*LB_rozp!$E22)+LB_stat!AH22))</f>
        <v>0</v>
      </c>
      <c r="L22" s="105">
        <f>IF(LB_stat!N22=0,0,(12*1.358*(1/LB_stat!Z22*LB_rozp!$E22)+LB_stat!AI22))</f>
        <v>0</v>
      </c>
      <c r="M22" s="29">
        <f>IF(LB_stat!O22=0,0,(12*1.358*(1/LB_stat!AA22*LB_rozp!$E22)+LB_stat!AJ22))</f>
        <v>0</v>
      </c>
      <c r="N22" s="106">
        <f>IF(LB_stat!P22=0,0,(12*1.358*(1/LB_stat!AB22*LB_rozp!$E22)+LB_stat!AK22))</f>
        <v>0</v>
      </c>
      <c r="O22" s="105">
        <f>F22*LB_stat!H22+I22*LB_stat!K22+L22*LB_stat!N22</f>
        <v>1425007.7946147274</v>
      </c>
      <c r="P22" s="29">
        <f>G22*LB_stat!I22+J22*LB_stat!L22+M22*LB_stat!O22</f>
        <v>0</v>
      </c>
      <c r="Q22" s="106">
        <f>H22*LB_stat!J22+K22*LB_stat!M22+N22*LB_stat!P22</f>
        <v>0</v>
      </c>
      <c r="R22" s="173">
        <f t="shared" si="0"/>
        <v>1425007.7946147274</v>
      </c>
    </row>
    <row r="23" spans="1:18" ht="20.100000000000001" customHeight="1" x14ac:dyDescent="0.2">
      <c r="A23" s="10">
        <f>LB_stat!C23</f>
        <v>2417</v>
      </c>
      <c r="B23" s="5" t="str">
        <f>LB_stat!D23</f>
        <v>MŠ Liberec, Klášterní 466/4</v>
      </c>
      <c r="C23" s="75">
        <f>LB_stat!E23</f>
        <v>3141</v>
      </c>
      <c r="D23" s="460" t="str">
        <f>LB_stat!F23</f>
        <v>MŠ Liberec, Husova 991/35</v>
      </c>
      <c r="E23" s="104">
        <f>SJMS_normativy!$F$5</f>
        <v>26460</v>
      </c>
      <c r="F23" s="105">
        <f>IF(LB_stat!H23=0,0,(12*1.358*(1/LB_stat!T23*LB_rozp!$E23)+LB_stat!AC23))</f>
        <v>14413.971167145695</v>
      </c>
      <c r="G23" s="29">
        <f>IF(LB_stat!I23=0,0,(12*1.358*(1/LB_stat!U23*LB_rozp!$E23)+LB_stat!AD23))</f>
        <v>0</v>
      </c>
      <c r="H23" s="106">
        <f>IF(LB_stat!J23=0,0,(12*1.358*(1/LB_stat!V23*LB_rozp!$E23)+LB_stat!AE23))</f>
        <v>0</v>
      </c>
      <c r="I23" s="105">
        <f>IF(LB_stat!K23=0,0,(12*1.358*(1/LB_stat!W23*LB_rozp!$E23)+LB_stat!AF23))</f>
        <v>0</v>
      </c>
      <c r="J23" s="29">
        <f>IF(LB_stat!L23=0,0,(12*1.358*(1/LB_stat!X23*LB_rozp!$E23)+LB_stat!AG23))</f>
        <v>0</v>
      </c>
      <c r="K23" s="106">
        <f>IF(LB_stat!M23=0,0,(12*1.358*(1/LB_stat!Y23*LB_rozp!$E23)+LB_stat!AH23))</f>
        <v>0</v>
      </c>
      <c r="L23" s="105">
        <f>IF(LB_stat!N23=0,0,(12*1.358*(1/LB_stat!Z23*LB_rozp!$E23)+LB_stat!AI23))</f>
        <v>0</v>
      </c>
      <c r="M23" s="29">
        <f>IF(LB_stat!O23=0,0,(12*1.358*(1/LB_stat!AA23*LB_rozp!$E23)+LB_stat!AJ23))</f>
        <v>0</v>
      </c>
      <c r="N23" s="106">
        <f>IF(LB_stat!P23=0,0,(12*1.358*(1/LB_stat!AB23*LB_rozp!$E23)+LB_stat!AK23))</f>
        <v>0</v>
      </c>
      <c r="O23" s="105">
        <f>F23*LB_stat!H23+I23*LB_stat!K23+L23*LB_stat!N23</f>
        <v>619800.76018726488</v>
      </c>
      <c r="P23" s="29">
        <f>G23*LB_stat!I23+J23*LB_stat!L23+M23*LB_stat!O23</f>
        <v>0</v>
      </c>
      <c r="Q23" s="106">
        <f>H23*LB_stat!J23+K23*LB_stat!M23+N23*LB_stat!P23</f>
        <v>0</v>
      </c>
      <c r="R23" s="173">
        <f t="shared" si="0"/>
        <v>619800.76018726488</v>
      </c>
    </row>
    <row r="24" spans="1:18" ht="20.100000000000001" customHeight="1" x14ac:dyDescent="0.2">
      <c r="A24" s="10">
        <f>LB_stat!C24</f>
        <v>2416</v>
      </c>
      <c r="B24" s="5" t="str">
        <f>LB_stat!D24</f>
        <v>MŠ Liberec, Matoušova 468/12</v>
      </c>
      <c r="C24" s="75">
        <f>LB_stat!E24</f>
        <v>3141</v>
      </c>
      <c r="D24" s="169" t="str">
        <f>LB_stat!F24</f>
        <v>MŠ Liberec, Matoušova 468/12</v>
      </c>
      <c r="E24" s="104">
        <f>SJMS_normativy!$F$5</f>
        <v>26460</v>
      </c>
      <c r="F24" s="105">
        <f>IF(LB_stat!H24=0,0,(12*1.358*(1/LB_stat!T24*LB_rozp!$E24)+LB_stat!AC24))</f>
        <v>14622.395728041849</v>
      </c>
      <c r="G24" s="29">
        <f>IF(LB_stat!I24=0,0,(12*1.358*(1/LB_stat!U24*LB_rozp!$E24)+LB_stat!AD24))</f>
        <v>0</v>
      </c>
      <c r="H24" s="106">
        <f>IF(LB_stat!J24=0,0,(12*1.358*(1/LB_stat!V24*LB_rozp!$E24)+LB_stat!AE24))</f>
        <v>0</v>
      </c>
      <c r="I24" s="105">
        <f>IF(LB_stat!K24=0,0,(12*1.358*(1/LB_stat!W24*LB_rozp!$E24)+LB_stat!AF24))</f>
        <v>0</v>
      </c>
      <c r="J24" s="29">
        <f>IF(LB_stat!L24=0,0,(12*1.358*(1/LB_stat!X24*LB_rozp!$E24)+LB_stat!AG24))</f>
        <v>0</v>
      </c>
      <c r="K24" s="106">
        <f>IF(LB_stat!M24=0,0,(12*1.358*(1/LB_stat!Y24*LB_rozp!$E24)+LB_stat!AH24))</f>
        <v>0</v>
      </c>
      <c r="L24" s="105">
        <f>IF(LB_stat!N24=0,0,(12*1.358*(1/LB_stat!Z24*LB_rozp!$E24)+LB_stat!AI24))</f>
        <v>0</v>
      </c>
      <c r="M24" s="29">
        <f>IF(LB_stat!O24=0,0,(12*1.358*(1/LB_stat!AA24*LB_rozp!$E24)+LB_stat!AJ24))</f>
        <v>0</v>
      </c>
      <c r="N24" s="106">
        <f>IF(LB_stat!P24=0,0,(12*1.358*(1/LB_stat!AB24*LB_rozp!$E24)+LB_stat!AK24))</f>
        <v>0</v>
      </c>
      <c r="O24" s="105">
        <f>F24*LB_stat!H24+I24*LB_stat!K24+L24*LB_stat!N24</f>
        <v>599518.22484971583</v>
      </c>
      <c r="P24" s="29">
        <f>G24*LB_stat!I24+J24*LB_stat!L24+M24*LB_stat!O24</f>
        <v>0</v>
      </c>
      <c r="Q24" s="106">
        <f>H24*LB_stat!J24+K24*LB_stat!M24+N24*LB_stat!P24</f>
        <v>0</v>
      </c>
      <c r="R24" s="173">
        <f t="shared" si="0"/>
        <v>599518.22484971583</v>
      </c>
    </row>
    <row r="25" spans="1:18" ht="20.100000000000001" customHeight="1" x14ac:dyDescent="0.2">
      <c r="A25" s="10">
        <f>LB_stat!C25</f>
        <v>2421</v>
      </c>
      <c r="B25" s="5" t="str">
        <f>LB_stat!D25</f>
        <v>MŠ Liberec, Na Pískovně 761/3</v>
      </c>
      <c r="C25" s="75">
        <f>LB_stat!E25</f>
        <v>3141</v>
      </c>
      <c r="D25" s="169" t="str">
        <f>LB_stat!F25</f>
        <v>MŠ Liberec, Na Pískovně 761/3</v>
      </c>
      <c r="E25" s="104">
        <f>SJMS_normativy!$F$5</f>
        <v>26460</v>
      </c>
      <c r="F25" s="105">
        <f>IF(LB_stat!H25=0,0,(12*1.358*(1/LB_stat!T25*LB_rozp!$E25)+LB_stat!AC25))</f>
        <v>10277.737839049287</v>
      </c>
      <c r="G25" s="29">
        <f>IF(LB_stat!I25=0,0,(12*1.358*(1/LB_stat!U25*LB_rozp!$E25)+LB_stat!AD25))</f>
        <v>0</v>
      </c>
      <c r="H25" s="106">
        <f>IF(LB_stat!J25=0,0,(12*1.358*(1/LB_stat!V25*LB_rozp!$E25)+LB_stat!AE25))</f>
        <v>0</v>
      </c>
      <c r="I25" s="105">
        <f>IF(LB_stat!K25=0,0,(12*1.358*(1/LB_stat!W25*LB_rozp!$E25)+LB_stat!AF25))</f>
        <v>0</v>
      </c>
      <c r="J25" s="29">
        <f>IF(LB_stat!L25=0,0,(12*1.358*(1/LB_stat!X25*LB_rozp!$E25)+LB_stat!AG25))</f>
        <v>0</v>
      </c>
      <c r="K25" s="106">
        <f>IF(LB_stat!M25=0,0,(12*1.358*(1/LB_stat!Y25*LB_rozp!$E25)+LB_stat!AH25))</f>
        <v>0</v>
      </c>
      <c r="L25" s="105">
        <f>IF(LB_stat!N25=0,0,(12*1.358*(1/LB_stat!Z25*LB_rozp!$E25)+LB_stat!AI25))</f>
        <v>0</v>
      </c>
      <c r="M25" s="29">
        <f>IF(LB_stat!O25=0,0,(12*1.358*(1/LB_stat!AA25*LB_rozp!$E25)+LB_stat!AJ25))</f>
        <v>0</v>
      </c>
      <c r="N25" s="106">
        <f>IF(LB_stat!P25=0,0,(12*1.358*(1/LB_stat!AB25*LB_rozp!$E25)+LB_stat!AK25))</f>
        <v>0</v>
      </c>
      <c r="O25" s="105">
        <f>F25*LB_stat!H25+I25*LB_stat!K25+L25*LB_stat!N25</f>
        <v>1479994.2488230972</v>
      </c>
      <c r="P25" s="29">
        <f>G25*LB_stat!I25+J25*LB_stat!L25+M25*LB_stat!O25</f>
        <v>0</v>
      </c>
      <c r="Q25" s="106">
        <f>H25*LB_stat!J25+K25*LB_stat!M25+N25*LB_stat!P25</f>
        <v>0</v>
      </c>
      <c r="R25" s="173">
        <f t="shared" si="0"/>
        <v>1479994.2488230972</v>
      </c>
    </row>
    <row r="26" spans="1:18" ht="20.100000000000001" customHeight="1" x14ac:dyDescent="0.2">
      <c r="A26" s="10">
        <f>LB_stat!C26</f>
        <v>2419</v>
      </c>
      <c r="B26" s="5" t="str">
        <f>LB_stat!D26</f>
        <v>MŠ Liberec, Nezvalova 661/20</v>
      </c>
      <c r="C26" s="75">
        <f>LB_stat!E26</f>
        <v>3141</v>
      </c>
      <c r="D26" s="169" t="str">
        <f>LB_stat!F26</f>
        <v>MŠ Liberec, Nezvalova 661/20</v>
      </c>
      <c r="E26" s="104">
        <f>SJMS_normativy!$F$5</f>
        <v>26460</v>
      </c>
      <c r="F26" s="105">
        <f>IF(LB_stat!H26=0,0,(12*1.358*(1/LB_stat!T26*LB_rozp!$E26)+LB_stat!AC26))</f>
        <v>12452.519912882648</v>
      </c>
      <c r="G26" s="29">
        <f>IF(LB_stat!I26=0,0,(12*1.358*(1/LB_stat!U26*LB_rozp!$E26)+LB_stat!AD26))</f>
        <v>0</v>
      </c>
      <c r="H26" s="106">
        <f>IF(LB_stat!J26=0,0,(12*1.358*(1/LB_stat!V26*LB_rozp!$E26)+LB_stat!AE26))</f>
        <v>0</v>
      </c>
      <c r="I26" s="105">
        <f>IF(LB_stat!K26=0,0,(12*1.358*(1/LB_stat!W26*LB_rozp!$E26)+LB_stat!AF26))</f>
        <v>0</v>
      </c>
      <c r="J26" s="29">
        <f>IF(LB_stat!L26=0,0,(12*1.358*(1/LB_stat!X26*LB_rozp!$E26)+LB_stat!AG26))</f>
        <v>0</v>
      </c>
      <c r="K26" s="106">
        <f>IF(LB_stat!M26=0,0,(12*1.358*(1/LB_stat!Y26*LB_rozp!$E26)+LB_stat!AH26))</f>
        <v>0</v>
      </c>
      <c r="L26" s="105">
        <f>IF(LB_stat!N26=0,0,(12*1.358*(1/LB_stat!Z26*LB_rozp!$E26)+LB_stat!AI26))</f>
        <v>0</v>
      </c>
      <c r="M26" s="29">
        <f>IF(LB_stat!O26=0,0,(12*1.358*(1/LB_stat!AA26*LB_rozp!$E26)+LB_stat!AJ26))</f>
        <v>0</v>
      </c>
      <c r="N26" s="106">
        <f>IF(LB_stat!P26=0,0,(12*1.358*(1/LB_stat!AB26*LB_rozp!$E26)+LB_stat!AK26))</f>
        <v>0</v>
      </c>
      <c r="O26" s="105">
        <f>F26*LB_stat!H26+I26*LB_stat!K26+L26*LB_stat!N26</f>
        <v>846771.35407602007</v>
      </c>
      <c r="P26" s="29">
        <f>G26*LB_stat!I26+J26*LB_stat!L26+M26*LB_stat!O26</f>
        <v>0</v>
      </c>
      <c r="Q26" s="106">
        <f>H26*LB_stat!J26+K26*LB_stat!M26+N26*LB_stat!P26</f>
        <v>0</v>
      </c>
      <c r="R26" s="173">
        <f t="shared" si="0"/>
        <v>846771.35407602007</v>
      </c>
    </row>
    <row r="27" spans="1:18" ht="20.100000000000001" customHeight="1" x14ac:dyDescent="0.2">
      <c r="A27" s="10">
        <f>LB_stat!C27</f>
        <v>2430</v>
      </c>
      <c r="B27" s="5" t="str">
        <f>LB_stat!D27</f>
        <v>MŠ Liberec, Oldřichova 836/5</v>
      </c>
      <c r="C27" s="75">
        <f>LB_stat!E27</f>
        <v>3141</v>
      </c>
      <c r="D27" s="169" t="str">
        <f>LB_stat!F27</f>
        <v>MŠ Liberec, Oldřichova 836/5</v>
      </c>
      <c r="E27" s="104">
        <f>SJMS_normativy!$F$5</f>
        <v>26460</v>
      </c>
      <c r="F27" s="105">
        <f>IF(LB_stat!H27=0,0,(12*1.358*(1/LB_stat!T27*LB_rozp!$E27)+LB_stat!AC27))</f>
        <v>12279.235133583474</v>
      </c>
      <c r="G27" s="29">
        <f>IF(LB_stat!I27=0,0,(12*1.358*(1/LB_stat!U27*LB_rozp!$E27)+LB_stat!AD27))</f>
        <v>0</v>
      </c>
      <c r="H27" s="106">
        <f>IF(LB_stat!J27=0,0,(12*1.358*(1/LB_stat!V27*LB_rozp!$E27)+LB_stat!AE27))</f>
        <v>0</v>
      </c>
      <c r="I27" s="105">
        <f>IF(LB_stat!K27=0,0,(12*1.358*(1/LB_stat!W27*LB_rozp!$E27)+LB_stat!AF27))</f>
        <v>0</v>
      </c>
      <c r="J27" s="29">
        <f>IF(LB_stat!L27=0,0,(12*1.358*(1/LB_stat!X27*LB_rozp!$E27)+LB_stat!AG27))</f>
        <v>0</v>
      </c>
      <c r="K27" s="106">
        <f>IF(LB_stat!M27=0,0,(12*1.358*(1/LB_stat!Y27*LB_rozp!$E27)+LB_stat!AH27))</f>
        <v>0</v>
      </c>
      <c r="L27" s="105">
        <f>IF(LB_stat!N27=0,0,(12*1.358*(1/LB_stat!Z27*LB_rozp!$E27)+LB_stat!AI27))</f>
        <v>0</v>
      </c>
      <c r="M27" s="29">
        <f>IF(LB_stat!O27=0,0,(12*1.358*(1/LB_stat!AA27*LB_rozp!$E27)+LB_stat!AJ27))</f>
        <v>0</v>
      </c>
      <c r="N27" s="106">
        <f>IF(LB_stat!P27=0,0,(12*1.358*(1/LB_stat!AB27*LB_rozp!$E27)+LB_stat!AK27))</f>
        <v>0</v>
      </c>
      <c r="O27" s="105">
        <f>F27*LB_stat!H27+I27*LB_stat!K27+L27*LB_stat!N27</f>
        <v>871825.69448442664</v>
      </c>
      <c r="P27" s="29">
        <f>G27*LB_stat!I27+J27*LB_stat!L27+M27*LB_stat!O27</f>
        <v>0</v>
      </c>
      <c r="Q27" s="106">
        <f>H27*LB_stat!J27+K27*LB_stat!M27+N27*LB_stat!P27</f>
        <v>0</v>
      </c>
      <c r="R27" s="173">
        <f t="shared" si="0"/>
        <v>871825.69448442664</v>
      </c>
    </row>
    <row r="28" spans="1:18" ht="20.100000000000001" customHeight="1" x14ac:dyDescent="0.2">
      <c r="A28" s="10">
        <f>LB_stat!C28</f>
        <v>2409</v>
      </c>
      <c r="B28" s="5" t="str">
        <f>LB_stat!D28</f>
        <v>MŠ Liberec, Purkyňova 458/19</v>
      </c>
      <c r="C28" s="75">
        <f>LB_stat!E28</f>
        <v>3141</v>
      </c>
      <c r="D28" s="169" t="str">
        <f>LB_stat!F28</f>
        <v>MŠ Liberec, Purkyňova 458/19</v>
      </c>
      <c r="E28" s="104">
        <f>SJMS_normativy!$F$5</f>
        <v>26460</v>
      </c>
      <c r="F28" s="105">
        <f>IF(LB_stat!H28=0,0,(12*1.358*(1/LB_stat!T28*LB_rozp!$E28)+LB_stat!AC28))</f>
        <v>13754.336036439525</v>
      </c>
      <c r="G28" s="29">
        <f>IF(LB_stat!I28=0,0,(12*1.358*(1/LB_stat!U28*LB_rozp!$E28)+LB_stat!AD28))</f>
        <v>0</v>
      </c>
      <c r="H28" s="106">
        <f>IF(LB_stat!J28=0,0,(12*1.358*(1/LB_stat!V28*LB_rozp!$E28)+LB_stat!AE28))</f>
        <v>0</v>
      </c>
      <c r="I28" s="105">
        <f>IF(LB_stat!K28=0,0,(12*1.358*(1/LB_stat!W28*LB_rozp!$E28)+LB_stat!AF28))</f>
        <v>0</v>
      </c>
      <c r="J28" s="29">
        <f>IF(LB_stat!L28=0,0,(12*1.358*(1/LB_stat!X28*LB_rozp!$E28)+LB_stat!AG28))</f>
        <v>0</v>
      </c>
      <c r="K28" s="106">
        <f>IF(LB_stat!M28=0,0,(12*1.358*(1/LB_stat!Y28*LB_rozp!$E28)+LB_stat!AH28))</f>
        <v>0</v>
      </c>
      <c r="L28" s="105">
        <f>IF(LB_stat!N28=0,0,(12*1.358*(1/LB_stat!Z28*LB_rozp!$E28)+LB_stat!AI28))</f>
        <v>0</v>
      </c>
      <c r="M28" s="29">
        <f>IF(LB_stat!O28=0,0,(12*1.358*(1/LB_stat!AA28*LB_rozp!$E28)+LB_stat!AJ28))</f>
        <v>0</v>
      </c>
      <c r="N28" s="106">
        <f>IF(LB_stat!P28=0,0,(12*1.358*(1/LB_stat!AB28*LB_rozp!$E28)+LB_stat!AK28))</f>
        <v>0</v>
      </c>
      <c r="O28" s="105">
        <f>F28*LB_stat!H28+I28*LB_stat!K28+L28*LB_stat!N28</f>
        <v>687716.8018219762</v>
      </c>
      <c r="P28" s="29">
        <f>G28*LB_stat!I28+J28*LB_stat!L28+M28*LB_stat!O28</f>
        <v>0</v>
      </c>
      <c r="Q28" s="106">
        <f>H28*LB_stat!J28+K28*LB_stat!M28+N28*LB_stat!P28</f>
        <v>0</v>
      </c>
      <c r="R28" s="173">
        <f t="shared" si="0"/>
        <v>687716.8018219762</v>
      </c>
    </row>
    <row r="29" spans="1:18" ht="20.100000000000001" customHeight="1" x14ac:dyDescent="0.2">
      <c r="A29" s="10">
        <f>LB_stat!C29</f>
        <v>2409</v>
      </c>
      <c r="B29" s="5" t="str">
        <f>LB_stat!D29</f>
        <v>MŠ Liberec, Purkyňova 458/19</v>
      </c>
      <c r="C29" s="75">
        <f>LB_stat!E29</f>
        <v>3141</v>
      </c>
      <c r="D29" s="460" t="str">
        <f>LB_stat!F29</f>
        <v>MŠ Liberec, Údolní 958/2</v>
      </c>
      <c r="E29" s="104">
        <f>SJMS_normativy!$F$5</f>
        <v>26460</v>
      </c>
      <c r="F29" s="105">
        <f>IF(LB_stat!H29=0,0,(12*1.358*(1/LB_stat!T29*LB_rozp!$E29)+LB_stat!AC29))</f>
        <v>13754.336036439525</v>
      </c>
      <c r="G29" s="29">
        <f>IF(LB_stat!I29=0,0,(12*1.358*(1/LB_stat!U29*LB_rozp!$E29)+LB_stat!AD29))</f>
        <v>0</v>
      </c>
      <c r="H29" s="106">
        <f>IF(LB_stat!J29=0,0,(12*1.358*(1/LB_stat!V29*LB_rozp!$E29)+LB_stat!AE29))</f>
        <v>0</v>
      </c>
      <c r="I29" s="105">
        <f>IF(LB_stat!K29=0,0,(12*1.358*(1/LB_stat!W29*LB_rozp!$E29)+LB_stat!AF29))</f>
        <v>0</v>
      </c>
      <c r="J29" s="29">
        <f>IF(LB_stat!L29=0,0,(12*1.358*(1/LB_stat!X29*LB_rozp!$E29)+LB_stat!AG29))</f>
        <v>0</v>
      </c>
      <c r="K29" s="106">
        <f>IF(LB_stat!M29=0,0,(12*1.358*(1/LB_stat!Y29*LB_rozp!$E29)+LB_stat!AH29))</f>
        <v>0</v>
      </c>
      <c r="L29" s="105">
        <f>IF(LB_stat!N29=0,0,(12*1.358*(1/LB_stat!Z29*LB_rozp!$E29)+LB_stat!AI29))</f>
        <v>0</v>
      </c>
      <c r="M29" s="29">
        <f>IF(LB_stat!O29=0,0,(12*1.358*(1/LB_stat!AA29*LB_rozp!$E29)+LB_stat!AJ29))</f>
        <v>0</v>
      </c>
      <c r="N29" s="106">
        <f>IF(LB_stat!P29=0,0,(12*1.358*(1/LB_stat!AB29*LB_rozp!$E29)+LB_stat!AK29))</f>
        <v>0</v>
      </c>
      <c r="O29" s="105">
        <f>F29*LB_stat!H29+I29*LB_stat!K29+L29*LB_stat!N29</f>
        <v>687716.8018219762</v>
      </c>
      <c r="P29" s="29">
        <f>G29*LB_stat!I29+J29*LB_stat!L29+M29*LB_stat!O29</f>
        <v>0</v>
      </c>
      <c r="Q29" s="106">
        <f>H29*LB_stat!J29+K29*LB_stat!M29+N29*LB_stat!P29</f>
        <v>0</v>
      </c>
      <c r="R29" s="173">
        <f t="shared" si="0"/>
        <v>687716.8018219762</v>
      </c>
    </row>
    <row r="30" spans="1:18" ht="20.100000000000001" customHeight="1" x14ac:dyDescent="0.2">
      <c r="A30" s="10">
        <f>LB_stat!C30</f>
        <v>2429</v>
      </c>
      <c r="B30" s="5" t="str">
        <f>LB_stat!D30</f>
        <v>MŠ Liberec, Strakonická 211/12</v>
      </c>
      <c r="C30" s="75">
        <f>LB_stat!E30</f>
        <v>3141</v>
      </c>
      <c r="D30" s="169" t="str">
        <f>LB_stat!F30</f>
        <v>MŠ Liberec, Strakonická 211/12</v>
      </c>
      <c r="E30" s="104">
        <f>SJMS_normativy!$F$5</f>
        <v>26460</v>
      </c>
      <c r="F30" s="105">
        <f>IF(LB_stat!H30=0,0,(12*1.358*(1/LB_stat!T30*LB_rozp!$E30)+LB_stat!AC30))</f>
        <v>11185.47988346282</v>
      </c>
      <c r="G30" s="29">
        <f>IF(LB_stat!I30=0,0,(12*1.358*(1/LB_stat!U30*LB_rozp!$E30)+LB_stat!AD30))</f>
        <v>0</v>
      </c>
      <c r="H30" s="106">
        <f>IF(LB_stat!J30=0,0,(12*1.358*(1/LB_stat!V30*LB_rozp!$E30)+LB_stat!AE30))</f>
        <v>0</v>
      </c>
      <c r="I30" s="105">
        <f>IF(LB_stat!K30=0,0,(12*1.358*(1/LB_stat!W30*LB_rozp!$E30)+LB_stat!AF30))</f>
        <v>0</v>
      </c>
      <c r="J30" s="29">
        <f>IF(LB_stat!L30=0,0,(12*1.358*(1/LB_stat!X30*LB_rozp!$E30)+LB_stat!AG30))</f>
        <v>0</v>
      </c>
      <c r="K30" s="106">
        <f>IF(LB_stat!M30=0,0,(12*1.358*(1/LB_stat!Y30*LB_rozp!$E30)+LB_stat!AH30))</f>
        <v>0</v>
      </c>
      <c r="L30" s="105">
        <f>IF(LB_stat!N30=0,0,(12*1.358*(1/LB_stat!Z30*LB_rozp!$E30)+LB_stat!AI30))</f>
        <v>0</v>
      </c>
      <c r="M30" s="29">
        <f>IF(LB_stat!O30=0,0,(12*1.358*(1/LB_stat!AA30*LB_rozp!$E30)+LB_stat!AJ30))</f>
        <v>0</v>
      </c>
      <c r="N30" s="106">
        <f>IF(LB_stat!P30=0,0,(12*1.358*(1/LB_stat!AB30*LB_rozp!$E30)+LB_stat!AK30))</f>
        <v>0</v>
      </c>
      <c r="O30" s="105">
        <f>F30*LB_stat!H30+I30*LB_stat!K30+L30*LB_stat!N30</f>
        <v>1073806.0688124308</v>
      </c>
      <c r="P30" s="29">
        <f>G30*LB_stat!I30+J30*LB_stat!L30+M30*LB_stat!O30</f>
        <v>0</v>
      </c>
      <c r="Q30" s="106">
        <f>H30*LB_stat!J30+K30*LB_stat!M30+N30*LB_stat!P30</f>
        <v>0</v>
      </c>
      <c r="R30" s="173">
        <f t="shared" si="0"/>
        <v>1073806.0688124308</v>
      </c>
    </row>
    <row r="31" spans="1:18" ht="20.100000000000001" customHeight="1" x14ac:dyDescent="0.2">
      <c r="A31" s="10">
        <f>LB_stat!C31</f>
        <v>2412</v>
      </c>
      <c r="B31" s="5" t="str">
        <f>LB_stat!D31</f>
        <v>MŠ Liberec, Stromovka 285/1</v>
      </c>
      <c r="C31" s="75">
        <f>LB_stat!E31</f>
        <v>3141</v>
      </c>
      <c r="D31" s="169" t="str">
        <f>LB_stat!F31</f>
        <v>MŠ Liberec, Stromovka 285/1</v>
      </c>
      <c r="E31" s="104">
        <f>SJMS_normativy!$F$5</f>
        <v>26460</v>
      </c>
      <c r="F31" s="105">
        <f>IF(LB_stat!H31=0,0,(12*1.358*(1/LB_stat!T31*LB_rozp!$E31)+LB_stat!AC31))</f>
        <v>11288.531264836054</v>
      </c>
      <c r="G31" s="29">
        <f>IF(LB_stat!I31=0,0,(12*1.358*(1/LB_stat!U31*LB_rozp!$E31)+LB_stat!AD31))</f>
        <v>0</v>
      </c>
      <c r="H31" s="106">
        <f>IF(LB_stat!J31=0,0,(12*1.358*(1/LB_stat!V31*LB_rozp!$E31)+LB_stat!AE31))</f>
        <v>0</v>
      </c>
      <c r="I31" s="105">
        <f>IF(LB_stat!K31=0,0,(12*1.358*(1/LB_stat!W31*LB_rozp!$E31)+LB_stat!AF31))</f>
        <v>0</v>
      </c>
      <c r="J31" s="29">
        <f>IF(LB_stat!L31=0,0,(12*1.358*(1/LB_stat!X31*LB_rozp!$E31)+LB_stat!AG31))</f>
        <v>0</v>
      </c>
      <c r="K31" s="106">
        <f>IF(LB_stat!M31=0,0,(12*1.358*(1/LB_stat!Y31*LB_rozp!$E31)+LB_stat!AH31))</f>
        <v>0</v>
      </c>
      <c r="L31" s="105">
        <f>IF(LB_stat!N31=0,0,(12*1.358*(1/LB_stat!Z31*LB_rozp!$E31)+LB_stat!AI31))</f>
        <v>0</v>
      </c>
      <c r="M31" s="29">
        <f>IF(LB_stat!O31=0,0,(12*1.358*(1/LB_stat!AA31*LB_rozp!$E31)+LB_stat!AJ31))</f>
        <v>0</v>
      </c>
      <c r="N31" s="106">
        <f>IF(LB_stat!P31=0,0,(12*1.358*(1/LB_stat!AB31*LB_rozp!$E31)+LB_stat!AK31))</f>
        <v>0</v>
      </c>
      <c r="O31" s="105">
        <f>F31*LB_stat!H31+I31*LB_stat!K31+L31*LB_stat!N31</f>
        <v>1049833.407629753</v>
      </c>
      <c r="P31" s="29">
        <f>G31*LB_stat!I31+J31*LB_stat!L31+M31*LB_stat!O31</f>
        <v>0</v>
      </c>
      <c r="Q31" s="106">
        <f>H31*LB_stat!J31+K31*LB_stat!M31+N31*LB_stat!P31</f>
        <v>0</v>
      </c>
      <c r="R31" s="173">
        <f t="shared" si="0"/>
        <v>1049833.407629753</v>
      </c>
    </row>
    <row r="32" spans="1:18" ht="20.100000000000001" customHeight="1" x14ac:dyDescent="0.2">
      <c r="A32" s="10">
        <f>LB_stat!C32</f>
        <v>2412</v>
      </c>
      <c r="B32" s="5" t="str">
        <f>LB_stat!D32</f>
        <v>MŠ Liberec, Stromovka 285/1</v>
      </c>
      <c r="C32" s="75">
        <f>LB_stat!E32</f>
        <v>3141</v>
      </c>
      <c r="D32" s="460" t="str">
        <f>LB_stat!F32</f>
        <v>MŠ Liberec, Stará 107</v>
      </c>
      <c r="E32" s="104">
        <f>SJMS_normativy!$F$5</f>
        <v>26460</v>
      </c>
      <c r="F32" s="105">
        <f>IF(LB_stat!H32=0,0,(12*1.358*(1/LB_stat!T32*LB_rozp!$E32)+LB_stat!AC32))</f>
        <v>15309.367766963918</v>
      </c>
      <c r="G32" s="29">
        <f>IF(LB_stat!I32=0,0,(12*1.358*(1/LB_stat!U32*LB_rozp!$E32)+LB_stat!AD32))</f>
        <v>0</v>
      </c>
      <c r="H32" s="106">
        <f>IF(LB_stat!J32=0,0,(12*1.358*(1/LB_stat!V32*LB_rozp!$E32)+LB_stat!AE32))</f>
        <v>0</v>
      </c>
      <c r="I32" s="105">
        <f>IF(LB_stat!K32=0,0,(12*1.358*(1/LB_stat!W32*LB_rozp!$E32)+LB_stat!AF32))</f>
        <v>0</v>
      </c>
      <c r="J32" s="29">
        <f>IF(LB_stat!L32=0,0,(12*1.358*(1/LB_stat!X32*LB_rozp!$E32)+LB_stat!AG32))</f>
        <v>0</v>
      </c>
      <c r="K32" s="106">
        <f>IF(LB_stat!M32=0,0,(12*1.358*(1/LB_stat!Y32*LB_rozp!$E32)+LB_stat!AH32))</f>
        <v>0</v>
      </c>
      <c r="L32" s="105">
        <f>IF(LB_stat!N32=0,0,(12*1.358*(1/LB_stat!Z32*LB_rozp!$E32)+LB_stat!AI32))</f>
        <v>0</v>
      </c>
      <c r="M32" s="29">
        <f>IF(LB_stat!O32=0,0,(12*1.358*(1/LB_stat!AA32*LB_rozp!$E32)+LB_stat!AJ32))</f>
        <v>0</v>
      </c>
      <c r="N32" s="106">
        <f>IF(LB_stat!P32=0,0,(12*1.358*(1/LB_stat!AB32*LB_rozp!$E32)+LB_stat!AK32))</f>
        <v>0</v>
      </c>
      <c r="O32" s="105">
        <f>F32*LB_stat!H32+I32*LB_stat!K32+L32*LB_stat!N32</f>
        <v>535827.87184373708</v>
      </c>
      <c r="P32" s="29">
        <f>G32*LB_stat!I32+J32*LB_stat!L32+M32*LB_stat!O32</f>
        <v>0</v>
      </c>
      <c r="Q32" s="106">
        <f>H32*LB_stat!J32+K32*LB_stat!M32+N32*LB_stat!P32</f>
        <v>0</v>
      </c>
      <c r="R32" s="173">
        <f t="shared" si="0"/>
        <v>535827.87184373708</v>
      </c>
    </row>
    <row r="33" spans="1:18" ht="20.100000000000001" customHeight="1" x14ac:dyDescent="0.2">
      <c r="A33" s="10">
        <f>LB_stat!C33</f>
        <v>2418</v>
      </c>
      <c r="B33" s="5" t="str">
        <f>LB_stat!D33</f>
        <v>MŠ Liberec, Školní vršek 503/3</v>
      </c>
      <c r="C33" s="75">
        <f>LB_stat!E33</f>
        <v>3141</v>
      </c>
      <c r="D33" s="169" t="str">
        <f>LB_stat!F33</f>
        <v>MŠ Liberec, Školní vršek 503/3</v>
      </c>
      <c r="E33" s="104">
        <f>SJMS_normativy!$F$5</f>
        <v>26460</v>
      </c>
      <c r="F33" s="105">
        <f>IF(LB_stat!H33=0,0,(12*1.358*(1/LB_stat!T33*LB_rozp!$E33)+LB_stat!AC33))</f>
        <v>14516.987302551761</v>
      </c>
      <c r="G33" s="29">
        <f>IF(LB_stat!I33=0,0,(12*1.358*(1/LB_stat!U33*LB_rozp!$E33)+LB_stat!AD33))</f>
        <v>0</v>
      </c>
      <c r="H33" s="106">
        <f>IF(LB_stat!J33=0,0,(12*1.358*(1/LB_stat!V33*LB_rozp!$E33)+LB_stat!AE33))</f>
        <v>0</v>
      </c>
      <c r="I33" s="105">
        <f>IF(LB_stat!K33=0,0,(12*1.358*(1/LB_stat!W33*LB_rozp!$E33)+LB_stat!AF33))</f>
        <v>0</v>
      </c>
      <c r="J33" s="29">
        <f>IF(LB_stat!L33=0,0,(12*1.358*(1/LB_stat!X33*LB_rozp!$E33)+LB_stat!AG33))</f>
        <v>0</v>
      </c>
      <c r="K33" s="106">
        <f>IF(LB_stat!M33=0,0,(12*1.358*(1/LB_stat!Y33*LB_rozp!$E33)+LB_stat!AH33))</f>
        <v>0</v>
      </c>
      <c r="L33" s="105">
        <f>IF(LB_stat!N33=0,0,(12*1.358*(1/LB_stat!Z33*LB_rozp!$E33)+LB_stat!AI33))</f>
        <v>0</v>
      </c>
      <c r="M33" s="29">
        <f>IF(LB_stat!O33=0,0,(12*1.358*(1/LB_stat!AA33*LB_rozp!$E33)+LB_stat!AJ33))</f>
        <v>0</v>
      </c>
      <c r="N33" s="106">
        <f>IF(LB_stat!P33=0,0,(12*1.358*(1/LB_stat!AB33*LB_rozp!$E33)+LB_stat!AK33))</f>
        <v>0</v>
      </c>
      <c r="O33" s="105">
        <f>F33*LB_stat!H33+I33*LB_stat!K33+L33*LB_stat!N33</f>
        <v>609713.46670717397</v>
      </c>
      <c r="P33" s="29">
        <f>G33*LB_stat!I33+J33*LB_stat!L33+M33*LB_stat!O33</f>
        <v>0</v>
      </c>
      <c r="Q33" s="106">
        <f>H33*LB_stat!J33+K33*LB_stat!M33+N33*LB_stat!P33</f>
        <v>0</v>
      </c>
      <c r="R33" s="173">
        <f t="shared" si="0"/>
        <v>609713.46670717397</v>
      </c>
    </row>
    <row r="34" spans="1:18" ht="20.100000000000001" customHeight="1" x14ac:dyDescent="0.2">
      <c r="A34" s="10">
        <f>LB_stat!C34</f>
        <v>2414</v>
      </c>
      <c r="B34" s="5" t="str">
        <f>LB_stat!D34</f>
        <v>MŠ Liberec, Truhlářská 340/7</v>
      </c>
      <c r="C34" s="75">
        <f>LB_stat!E34</f>
        <v>3141</v>
      </c>
      <c r="D34" s="169" t="str">
        <f>LB_stat!F34</f>
        <v>MŠ Liberec, Truhlářská 340/7</v>
      </c>
      <c r="E34" s="104">
        <f>SJMS_normativy!$F$5</f>
        <v>26460</v>
      </c>
      <c r="F34" s="105">
        <f>IF(LB_stat!H34=0,0,(12*1.358*(1/LB_stat!T34*LB_rozp!$E34)+LB_stat!AC34))</f>
        <v>12970.743960067988</v>
      </c>
      <c r="G34" s="29">
        <f>IF(LB_stat!I34=0,0,(12*1.358*(1/LB_stat!U34*LB_rozp!$E34)+LB_stat!AD34))</f>
        <v>0</v>
      </c>
      <c r="H34" s="106">
        <f>IF(LB_stat!J34=0,0,(12*1.358*(1/LB_stat!V34*LB_rozp!$E34)+LB_stat!AE34))</f>
        <v>0</v>
      </c>
      <c r="I34" s="105">
        <f>IF(LB_stat!K34=0,0,(12*1.358*(1/LB_stat!W34*LB_rozp!$E34)+LB_stat!AF34))</f>
        <v>0</v>
      </c>
      <c r="J34" s="29">
        <f>IF(LB_stat!L34=0,0,(12*1.358*(1/LB_stat!X34*LB_rozp!$E34)+LB_stat!AG34))</f>
        <v>0</v>
      </c>
      <c r="K34" s="106">
        <f>IF(LB_stat!M34=0,0,(12*1.358*(1/LB_stat!Y34*LB_rozp!$E34)+LB_stat!AH34))</f>
        <v>0</v>
      </c>
      <c r="L34" s="105">
        <f>IF(LB_stat!N34=0,0,(12*1.358*(1/LB_stat!Z34*LB_rozp!$E34)+LB_stat!AI34))</f>
        <v>0</v>
      </c>
      <c r="M34" s="29">
        <f>IF(LB_stat!O34=0,0,(12*1.358*(1/LB_stat!AA34*LB_rozp!$E34)+LB_stat!AJ34))</f>
        <v>0</v>
      </c>
      <c r="N34" s="106">
        <f>IF(LB_stat!P34=0,0,(12*1.358*(1/LB_stat!AB34*LB_rozp!$E34)+LB_stat!AK34))</f>
        <v>0</v>
      </c>
      <c r="O34" s="105">
        <f>F34*LB_stat!H34+I34*LB_stat!K34+L34*LB_stat!N34</f>
        <v>778244.63760407933</v>
      </c>
      <c r="P34" s="29">
        <f>G34*LB_stat!I34+J34*LB_stat!L34+M34*LB_stat!O34</f>
        <v>0</v>
      </c>
      <c r="Q34" s="106">
        <f>H34*LB_stat!J34+K34*LB_stat!M34+N34*LB_stat!P34</f>
        <v>0</v>
      </c>
      <c r="R34" s="173">
        <f t="shared" si="0"/>
        <v>778244.63760407933</v>
      </c>
    </row>
    <row r="35" spans="1:18" ht="20.100000000000001" customHeight="1" x14ac:dyDescent="0.2">
      <c r="A35" s="10">
        <f>LB_stat!C35</f>
        <v>2443</v>
      </c>
      <c r="B35" s="5" t="str">
        <f>LB_stat!D35</f>
        <v>MŠ Liberec, U Školky 67</v>
      </c>
      <c r="C35" s="75">
        <f>LB_stat!E35</f>
        <v>3141</v>
      </c>
      <c r="D35" s="169" t="str">
        <f>LB_stat!F35</f>
        <v>MŠ Liberec, U Školky 67</v>
      </c>
      <c r="E35" s="104">
        <f>SJMS_normativy!$F$5</f>
        <v>26460</v>
      </c>
      <c r="F35" s="105">
        <f>IF(LB_stat!H35=0,0,(12*1.358*(1/LB_stat!T35*LB_rozp!$E35)+LB_stat!AC35))</f>
        <v>12970.743960067988</v>
      </c>
      <c r="G35" s="29">
        <f>IF(LB_stat!I35=0,0,(12*1.358*(1/LB_stat!U35*LB_rozp!$E35)+LB_stat!AD35))</f>
        <v>0</v>
      </c>
      <c r="H35" s="106">
        <f>IF(LB_stat!J35=0,0,(12*1.358*(1/LB_stat!V35*LB_rozp!$E35)+LB_stat!AE35))</f>
        <v>0</v>
      </c>
      <c r="I35" s="105">
        <f>IF(LB_stat!K35=0,0,(12*1.358*(1/LB_stat!W35*LB_rozp!$E35)+LB_stat!AF35))</f>
        <v>0</v>
      </c>
      <c r="J35" s="29">
        <f>IF(LB_stat!L35=0,0,(12*1.358*(1/LB_stat!X35*LB_rozp!$E35)+LB_stat!AG35))</f>
        <v>0</v>
      </c>
      <c r="K35" s="106">
        <f>IF(LB_stat!M35=0,0,(12*1.358*(1/LB_stat!Y35*LB_rozp!$E35)+LB_stat!AH35))</f>
        <v>0</v>
      </c>
      <c r="L35" s="105">
        <f>IF(LB_stat!N35=0,0,(12*1.358*(1/LB_stat!Z35*LB_rozp!$E35)+LB_stat!AI35))</f>
        <v>0</v>
      </c>
      <c r="M35" s="29">
        <f>IF(LB_stat!O35=0,0,(12*1.358*(1/LB_stat!AA35*LB_rozp!$E35)+LB_stat!AJ35))</f>
        <v>0</v>
      </c>
      <c r="N35" s="106">
        <f>IF(LB_stat!P35=0,0,(12*1.358*(1/LB_stat!AB35*LB_rozp!$E35)+LB_stat!AK35))</f>
        <v>0</v>
      </c>
      <c r="O35" s="105">
        <f>F35*LB_stat!H35+I35*LB_stat!K35+L35*LB_stat!N35</f>
        <v>778244.63760407933</v>
      </c>
      <c r="P35" s="29">
        <f>G35*LB_stat!I35+J35*LB_stat!L35+M35*LB_stat!O35</f>
        <v>0</v>
      </c>
      <c r="Q35" s="106">
        <f>H35*LB_stat!J35+K35*LB_stat!M35+N35*LB_stat!P35</f>
        <v>0</v>
      </c>
      <c r="R35" s="173">
        <f t="shared" si="0"/>
        <v>778244.63760407933</v>
      </c>
    </row>
    <row r="36" spans="1:18" ht="20.100000000000001" customHeight="1" x14ac:dyDescent="0.2">
      <c r="A36" s="10">
        <f>LB_stat!C36</f>
        <v>2425</v>
      </c>
      <c r="B36" s="5" t="str">
        <f>LB_stat!D36</f>
        <v>MŠ Liberec, Vzdušná 509/20</v>
      </c>
      <c r="C36" s="75">
        <f>LB_stat!E36</f>
        <v>3141</v>
      </c>
      <c r="D36" s="169" t="str">
        <f>LB_stat!F36</f>
        <v>MŠ Liberec, Vzdušná 509/20</v>
      </c>
      <c r="E36" s="104">
        <f>SJMS_normativy!$F$5</f>
        <v>26460</v>
      </c>
      <c r="F36" s="105">
        <f>IF(LB_stat!H36=0,0,(12*1.358*(1/LB_stat!T36*LB_rozp!$E36)+LB_stat!AC36))</f>
        <v>13932.435874228911</v>
      </c>
      <c r="G36" s="29">
        <f>IF(LB_stat!I36=0,0,(12*1.358*(1/LB_stat!U36*LB_rozp!$E36)+LB_stat!AD36))</f>
        <v>0</v>
      </c>
      <c r="H36" s="106">
        <f>IF(LB_stat!J36=0,0,(12*1.358*(1/LB_stat!V36*LB_rozp!$E36)+LB_stat!AE36))</f>
        <v>0</v>
      </c>
      <c r="I36" s="105">
        <f>IF(LB_stat!K36=0,0,(12*1.358*(1/LB_stat!W36*LB_rozp!$E36)+LB_stat!AF36))</f>
        <v>0</v>
      </c>
      <c r="J36" s="29">
        <f>IF(LB_stat!L36=0,0,(12*1.358*(1/LB_stat!X36*LB_rozp!$E36)+LB_stat!AG36))</f>
        <v>0</v>
      </c>
      <c r="K36" s="106">
        <f>IF(LB_stat!M36=0,0,(12*1.358*(1/LB_stat!Y36*LB_rozp!$E36)+LB_stat!AH36))</f>
        <v>0</v>
      </c>
      <c r="L36" s="105">
        <f>IF(LB_stat!N36=0,0,(12*1.358*(1/LB_stat!Z36*LB_rozp!$E36)+LB_stat!AI36))</f>
        <v>0</v>
      </c>
      <c r="M36" s="29">
        <f>IF(LB_stat!O36=0,0,(12*1.358*(1/LB_stat!AA36*LB_rozp!$E36)+LB_stat!AJ36))</f>
        <v>0</v>
      </c>
      <c r="N36" s="106">
        <f>IF(LB_stat!P36=0,0,(12*1.358*(1/LB_stat!AB36*LB_rozp!$E36)+LB_stat!AK36))</f>
        <v>0</v>
      </c>
      <c r="O36" s="105">
        <f>F36*LB_stat!H36+I36*LB_stat!K36+L36*LB_stat!N36</f>
        <v>668756.92196298775</v>
      </c>
      <c r="P36" s="29">
        <f>G36*LB_stat!I36+J36*LB_stat!L36+M36*LB_stat!O36</f>
        <v>0</v>
      </c>
      <c r="Q36" s="106">
        <f>H36*LB_stat!J36+K36*LB_stat!M36+N36*LB_stat!P36</f>
        <v>0</v>
      </c>
      <c r="R36" s="173">
        <f t="shared" si="0"/>
        <v>668756.92196298775</v>
      </c>
    </row>
    <row r="37" spans="1:18" ht="20.100000000000001" customHeight="1" x14ac:dyDescent="0.2">
      <c r="A37" s="10">
        <f>LB_stat!C37</f>
        <v>2433</v>
      </c>
      <c r="B37" s="5" t="str">
        <f>LB_stat!D37</f>
        <v>MŠ Liberec, Žitavská 122/68</v>
      </c>
      <c r="C37" s="75">
        <f>LB_stat!E37</f>
        <v>3141</v>
      </c>
      <c r="D37" s="169" t="str">
        <f>LB_stat!F37</f>
        <v>MŠ Liberec, Žitavská 122/68</v>
      </c>
      <c r="E37" s="104">
        <f>SJMS_normativy!$F$5</f>
        <v>26460</v>
      </c>
      <c r="F37" s="105">
        <f>IF(LB_stat!H37=0,0,(12*1.358*(1/LB_stat!T37*LB_rozp!$E37)+LB_stat!AC37))</f>
        <v>12013.108306600207</v>
      </c>
      <c r="G37" s="29">
        <f>IF(LB_stat!I37=0,0,(12*1.358*(1/LB_stat!U37*LB_rozp!$E37)+LB_stat!AD37))</f>
        <v>0</v>
      </c>
      <c r="H37" s="106">
        <f>IF(LB_stat!J37=0,0,(12*1.358*(1/LB_stat!V37*LB_rozp!$E37)+LB_stat!AE37))</f>
        <v>0</v>
      </c>
      <c r="I37" s="105">
        <f>IF(LB_stat!K37=0,0,(12*1.358*(1/LB_stat!W37*LB_rozp!$E37)+LB_stat!AF37))</f>
        <v>0</v>
      </c>
      <c r="J37" s="29">
        <f>IF(LB_stat!L37=0,0,(12*1.358*(1/LB_stat!X37*LB_rozp!$E37)+LB_stat!AG37))</f>
        <v>0</v>
      </c>
      <c r="K37" s="106">
        <f>IF(LB_stat!M37=0,0,(12*1.358*(1/LB_stat!Y37*LB_rozp!$E37)+LB_stat!AH37))</f>
        <v>0</v>
      </c>
      <c r="L37" s="105">
        <f>IF(LB_stat!N37=0,0,(12*1.358*(1/LB_stat!Z37*LB_rozp!$E37)+LB_stat!AI37))</f>
        <v>0</v>
      </c>
      <c r="M37" s="29">
        <f>IF(LB_stat!O37=0,0,(12*1.358*(1/LB_stat!AA37*LB_rozp!$E37)+LB_stat!AJ37))</f>
        <v>0</v>
      </c>
      <c r="N37" s="106">
        <f>IF(LB_stat!P37=0,0,(12*1.358*(1/LB_stat!AB37*LB_rozp!$E37)+LB_stat!AK37))</f>
        <v>0</v>
      </c>
      <c r="O37" s="105">
        <f>F37*LB_stat!H37+I37*LB_stat!K37+L37*LB_stat!N37</f>
        <v>912996.23130161571</v>
      </c>
      <c r="P37" s="29">
        <f>G37*LB_stat!I37+J37*LB_stat!L37+M37*LB_stat!O37</f>
        <v>0</v>
      </c>
      <c r="Q37" s="106">
        <f>H37*LB_stat!J37+K37*LB_stat!M37+N37*LB_stat!P37</f>
        <v>0</v>
      </c>
      <c r="R37" s="173">
        <f t="shared" si="0"/>
        <v>912996.23130161571</v>
      </c>
    </row>
    <row r="38" spans="1:18" ht="20.100000000000001" customHeight="1" x14ac:dyDescent="0.2">
      <c r="A38" s="10">
        <f>LB_stat!C38</f>
        <v>2435</v>
      </c>
      <c r="B38" s="5" t="str">
        <f>LB_stat!D38</f>
        <v>MŠ Liberec, Žitná 832/19</v>
      </c>
      <c r="C38" s="75">
        <f>LB_stat!E38</f>
        <v>3141</v>
      </c>
      <c r="D38" s="169" t="str">
        <f>LB_stat!F38</f>
        <v>MŠ Liberec, Žitná 832/19</v>
      </c>
      <c r="E38" s="104">
        <f>SJMS_normativy!$F$5</f>
        <v>26460</v>
      </c>
      <c r="F38" s="105">
        <f>IF(LB_stat!H38=0,0,(12*1.358*(1/LB_stat!T38*LB_rozp!$E38)+LB_stat!AC38))</f>
        <v>11866.043724294033</v>
      </c>
      <c r="G38" s="29">
        <f>IF(LB_stat!I38=0,0,(12*1.358*(1/LB_stat!U38*LB_rozp!$E38)+LB_stat!AD38))</f>
        <v>0</v>
      </c>
      <c r="H38" s="106">
        <f>IF(LB_stat!J38=0,0,(12*1.358*(1/LB_stat!V38*LB_rozp!$E38)+LB_stat!AE38))</f>
        <v>0</v>
      </c>
      <c r="I38" s="105">
        <f>IF(LB_stat!K38=0,0,(12*1.358*(1/LB_stat!W38*LB_rozp!$E38)+LB_stat!AF38))</f>
        <v>0</v>
      </c>
      <c r="J38" s="29">
        <f>IF(LB_stat!L38=0,0,(12*1.358*(1/LB_stat!X38*LB_rozp!$E38)+LB_stat!AG38))</f>
        <v>0</v>
      </c>
      <c r="K38" s="106">
        <f>IF(LB_stat!M38=0,0,(12*1.358*(1/LB_stat!Y38*LB_rozp!$E38)+LB_stat!AH38))</f>
        <v>0</v>
      </c>
      <c r="L38" s="105">
        <f>IF(LB_stat!N38=0,0,(12*1.358*(1/LB_stat!Z38*LB_rozp!$E38)+LB_stat!AI38))</f>
        <v>0</v>
      </c>
      <c r="M38" s="29">
        <f>IF(LB_stat!O38=0,0,(12*1.358*(1/LB_stat!AA38*LB_rozp!$E38)+LB_stat!AJ38))</f>
        <v>0</v>
      </c>
      <c r="N38" s="106">
        <f>IF(LB_stat!P38=0,0,(12*1.358*(1/LB_stat!AB38*LB_rozp!$E38)+LB_stat!AK38))</f>
        <v>0</v>
      </c>
      <c r="O38" s="105">
        <f>F38*LB_stat!H38+I38*LB_stat!K38+L38*LB_stat!N38</f>
        <v>937417.45421922859</v>
      </c>
      <c r="P38" s="29">
        <f>G38*LB_stat!I38+J38*LB_stat!L38+M38*LB_stat!O38</f>
        <v>0</v>
      </c>
      <c r="Q38" s="106">
        <f>H38*LB_stat!J38+K38*LB_stat!M38+N38*LB_stat!P38</f>
        <v>0</v>
      </c>
      <c r="R38" s="173">
        <f t="shared" si="0"/>
        <v>937417.45421922859</v>
      </c>
    </row>
    <row r="39" spans="1:18" ht="20.100000000000001" customHeight="1" x14ac:dyDescent="0.2">
      <c r="A39" s="10">
        <f>LB_stat!C39</f>
        <v>2474</v>
      </c>
      <c r="B39" s="5" t="str">
        <f>LB_stat!D39</f>
        <v>ZŠ a MŠ Liberec, Proboštská 38/6</v>
      </c>
      <c r="C39" s="75">
        <f>LB_stat!E39</f>
        <v>3141</v>
      </c>
      <c r="D39" s="169" t="str">
        <f>LB_stat!F39</f>
        <v>ZŠ a MŠ Liberec, Proboštská 38/6 - výdejna</v>
      </c>
      <c r="E39" s="104">
        <f>SJMS_normativy!$F$5</f>
        <v>26460</v>
      </c>
      <c r="F39" s="105">
        <f>IF(LB_stat!H39=0,0,(12*1.358*(1/LB_stat!T39*LB_rozp!$E39)+LB_stat!AC39))</f>
        <v>0</v>
      </c>
      <c r="G39" s="29">
        <f>IF(LB_stat!I39=0,0,(12*1.358*(1/LB_stat!U39*LB_rozp!$E39)+LB_stat!AD39))</f>
        <v>0</v>
      </c>
      <c r="H39" s="106">
        <f>IF(LB_stat!J39=0,0,(12*1.358*(1/LB_stat!V39*LB_rozp!$E39)+LB_stat!AE39))</f>
        <v>0</v>
      </c>
      <c r="I39" s="105">
        <f>IF(LB_stat!K39=0,0,(12*1.358*(1/LB_stat!W39*LB_rozp!$E39)+LB_stat!AF39))</f>
        <v>0</v>
      </c>
      <c r="J39" s="29">
        <f>IF(LB_stat!L39=0,0,(12*1.358*(1/LB_stat!X39*LB_rozp!$E39)+LB_stat!AG39))</f>
        <v>0</v>
      </c>
      <c r="K39" s="106">
        <f>IF(LB_stat!M39=0,0,(12*1.358*(1/LB_stat!Y39*LB_rozp!$E39)+LB_stat!AH39))</f>
        <v>0</v>
      </c>
      <c r="L39" s="105">
        <f>IF(LB_stat!N39=0,0,(12*1.358*(1/LB_stat!Z39*LB_rozp!$E39)+LB_stat!AI39))</f>
        <v>5662.2379847227157</v>
      </c>
      <c r="M39" s="29">
        <f>IF(LB_stat!O39=0,0,(12*1.358*(1/LB_stat!AA39*LB_rozp!$E39)+LB_stat!AJ39))</f>
        <v>0</v>
      </c>
      <c r="N39" s="106">
        <f>IF(LB_stat!P39=0,0,(12*1.358*(1/LB_stat!AB39*LB_rozp!$E39)+LB_stat!AK39))</f>
        <v>0</v>
      </c>
      <c r="O39" s="105">
        <f>F39*LB_stat!H39+I39*LB_stat!K39+L39*LB_stat!N39</f>
        <v>260462.94729724491</v>
      </c>
      <c r="P39" s="29">
        <f>G39*LB_stat!I39+J39*LB_stat!L39+M39*LB_stat!O39</f>
        <v>0</v>
      </c>
      <c r="Q39" s="106">
        <f>H39*LB_stat!J39+K39*LB_stat!M39+N39*LB_stat!P39</f>
        <v>0</v>
      </c>
      <c r="R39" s="173">
        <f t="shared" si="0"/>
        <v>260462.94729724491</v>
      </c>
    </row>
    <row r="40" spans="1:18" ht="20.100000000000001" customHeight="1" x14ac:dyDescent="0.2">
      <c r="A40" s="10">
        <f>LB_stat!C40</f>
        <v>2312</v>
      </c>
      <c r="B40" s="5" t="str">
        <f>LB_stat!D40</f>
        <v>ZŠ a ZUŠ Liberec, Jabloňová 564/43</v>
      </c>
      <c r="C40" s="75">
        <f>LB_stat!E40</f>
        <v>3141</v>
      </c>
      <c r="D40" s="169" t="str">
        <f>LB_stat!F40</f>
        <v>ZŠ a ZUŠ Liberec, Jabloňová 564/43</v>
      </c>
      <c r="E40" s="104">
        <f>SJMS_normativy!$F$5</f>
        <v>26460</v>
      </c>
      <c r="F40" s="105">
        <f>IF(LB_stat!H40=0,0,(12*1.358*(1/LB_stat!T40*LB_rozp!$E40)+LB_stat!AC40))</f>
        <v>0</v>
      </c>
      <c r="G40" s="29">
        <f>IF(LB_stat!I40=0,0,(12*1.358*(1/LB_stat!U40*LB_rozp!$E40)+LB_stat!AD40))</f>
        <v>7324.1484064834549</v>
      </c>
      <c r="H40" s="106">
        <f>IF(LB_stat!J40=0,0,(12*1.358*(1/LB_stat!V40*LB_rozp!$E40)+LB_stat!AE40))</f>
        <v>0</v>
      </c>
      <c r="I40" s="105">
        <f>IF(LB_stat!K40=0,0,(12*1.358*(1/LB_stat!W40*LB_rozp!$E40)+LB_stat!AF40))</f>
        <v>0</v>
      </c>
      <c r="J40" s="29">
        <f>IF(LB_stat!L40=0,0,(12*1.358*(1/LB_stat!X40*LB_rozp!$E40)+LB_stat!AG40))</f>
        <v>0</v>
      </c>
      <c r="K40" s="106">
        <f>IF(LB_stat!M40=0,0,(12*1.358*(1/LB_stat!Y40*LB_rozp!$E40)+LB_stat!AH40))</f>
        <v>0</v>
      </c>
      <c r="L40" s="105">
        <f>IF(LB_stat!N40=0,0,(12*1.358*(1/LB_stat!Z40*LB_rozp!$E40)+LB_stat!AI40))</f>
        <v>0</v>
      </c>
      <c r="M40" s="29">
        <f>IF(LB_stat!O40=0,0,(12*1.358*(1/LB_stat!AA40*LB_rozp!$E40)+LB_stat!AJ40))</f>
        <v>0</v>
      </c>
      <c r="N40" s="106">
        <f>IF(LB_stat!P40=0,0,(12*1.358*(1/LB_stat!AB40*LB_rozp!$E40)+LB_stat!AK40))</f>
        <v>0</v>
      </c>
      <c r="O40" s="105">
        <f>F40*LB_stat!H40+I40*LB_stat!K40+L40*LB_stat!N40</f>
        <v>0</v>
      </c>
      <c r="P40" s="29">
        <f>G40*LB_stat!I40+J40*LB_stat!L40+M40*LB_stat!O40</f>
        <v>1721174.8755236119</v>
      </c>
      <c r="Q40" s="106">
        <f>H40*LB_stat!J40+K40*LB_stat!M40+N40*LB_stat!P40</f>
        <v>0</v>
      </c>
      <c r="R40" s="173">
        <f t="shared" si="0"/>
        <v>1721174.8755236119</v>
      </c>
    </row>
    <row r="41" spans="1:18" ht="20.100000000000001" customHeight="1" x14ac:dyDescent="0.2">
      <c r="A41" s="10">
        <f>LB_stat!C41</f>
        <v>2479</v>
      </c>
      <c r="B41" s="5" t="str">
        <f>LB_stat!D41</f>
        <v>ZŠ Liberec, Aloisina výšina 642</v>
      </c>
      <c r="C41" s="75">
        <f>LB_stat!E41</f>
        <v>3141</v>
      </c>
      <c r="D41" s="169" t="str">
        <f>LB_stat!F41</f>
        <v>ZŠ Liberec, Aloisina výšina 642</v>
      </c>
      <c r="E41" s="104">
        <f>SJMS_normativy!$F$5</f>
        <v>26460</v>
      </c>
      <c r="F41" s="105">
        <f>IF(LB_stat!H41=0,0,(12*1.358*(1/LB_stat!T41*LB_rozp!$E41)+LB_stat!AC41))</f>
        <v>0</v>
      </c>
      <c r="G41" s="29">
        <f>IF(LB_stat!I41=0,0,(12*1.358*(1/LB_stat!U41*LB_rozp!$E41)+LB_stat!AD41))</f>
        <v>6243.9625440052787</v>
      </c>
      <c r="H41" s="106">
        <f>IF(LB_stat!J41=0,0,(12*1.358*(1/LB_stat!V41*LB_rozp!$E41)+LB_stat!AE41))</f>
        <v>0</v>
      </c>
      <c r="I41" s="105">
        <f>IF(LB_stat!K41=0,0,(12*1.358*(1/LB_stat!W41*LB_rozp!$E41)+LB_stat!AF41))</f>
        <v>0</v>
      </c>
      <c r="J41" s="29">
        <f>IF(LB_stat!L41=0,0,(12*1.358*(1/LB_stat!X41*LB_rozp!$E41)+LB_stat!AG41))</f>
        <v>0</v>
      </c>
      <c r="K41" s="106">
        <f>IF(LB_stat!M41=0,0,(12*1.358*(1/LB_stat!Y41*LB_rozp!$E41)+LB_stat!AH41))</f>
        <v>0</v>
      </c>
      <c r="L41" s="105">
        <f>IF(LB_stat!N41=0,0,(12*1.358*(1/LB_stat!Z41*LB_rozp!$E41)+LB_stat!AI41))</f>
        <v>0</v>
      </c>
      <c r="M41" s="29">
        <f>IF(LB_stat!O41=0,0,(12*1.358*(1/LB_stat!AA41*LB_rozp!$E41)+LB_stat!AJ41))</f>
        <v>0</v>
      </c>
      <c r="N41" s="106">
        <f>IF(LB_stat!P41=0,0,(12*1.358*(1/LB_stat!AB41*LB_rozp!$E41)+LB_stat!AK41))</f>
        <v>0</v>
      </c>
      <c r="O41" s="105">
        <f>F41*LB_stat!H41+I41*LB_stat!K41+L41*LB_stat!N41</f>
        <v>0</v>
      </c>
      <c r="P41" s="29">
        <f>G41*LB_stat!I41+J41*LB_stat!L41+M41*LB_stat!O41</f>
        <v>3265592.4105147608</v>
      </c>
      <c r="Q41" s="106">
        <f>H41*LB_stat!J41+K41*LB_stat!M41+N41*LB_stat!P41</f>
        <v>0</v>
      </c>
      <c r="R41" s="173">
        <f t="shared" si="0"/>
        <v>3265592.4105147608</v>
      </c>
    </row>
    <row r="42" spans="1:18" ht="20.100000000000001" customHeight="1" x14ac:dyDescent="0.2">
      <c r="A42" s="10">
        <f>LB_stat!C42</f>
        <v>2475</v>
      </c>
      <c r="B42" s="5" t="str">
        <f>LB_stat!D42</f>
        <v xml:space="preserve">ZŠ Liberec, Broumovská 847/7 </v>
      </c>
      <c r="C42" s="75">
        <f>LB_stat!E42</f>
        <v>3141</v>
      </c>
      <c r="D42" s="169" t="str">
        <f>LB_stat!F42</f>
        <v>ZŠ Liberec, Broumovská 847/7 - výdejna</v>
      </c>
      <c r="E42" s="104">
        <f>SJMS_normativy!$F$5</f>
        <v>26460</v>
      </c>
      <c r="F42" s="105">
        <f>IF(LB_stat!H42=0,0,(12*1.358*(1/LB_stat!T42*LB_rozp!$E42)+LB_stat!AC42))</f>
        <v>0</v>
      </c>
      <c r="G42" s="29">
        <f>IF(LB_stat!I42=0,0,(12*1.358*(1/LB_stat!U42*LB_rozp!$E42)+LB_stat!AD42))</f>
        <v>0</v>
      </c>
      <c r="H42" s="106">
        <f>IF(LB_stat!J42=0,0,(12*1.358*(1/LB_stat!V42*LB_rozp!$E42)+LB_stat!AE42))</f>
        <v>0</v>
      </c>
      <c r="I42" s="105">
        <f>IF(LB_stat!K42=0,0,(12*1.358*(1/LB_stat!W42*LB_rozp!$E42)+LB_stat!AF42))</f>
        <v>0</v>
      </c>
      <c r="J42" s="29">
        <f>IF(LB_stat!L42=0,0,(12*1.358*(1/LB_stat!X42*LB_rozp!$E42)+LB_stat!AG42))</f>
        <v>0</v>
      </c>
      <c r="K42" s="106">
        <f>IF(LB_stat!M42=0,0,(12*1.358*(1/LB_stat!Y42*LB_rozp!$E42)+LB_stat!AH42))</f>
        <v>0</v>
      </c>
      <c r="L42" s="105">
        <f>IF(LB_stat!N42=0,0,(12*1.358*(1/LB_stat!Z42*LB_rozp!$E42)+LB_stat!AI42))</f>
        <v>0</v>
      </c>
      <c r="M42" s="29">
        <f>IF(LB_stat!O42=0,0,(12*1.358*(1/LB_stat!AA42*LB_rozp!$E42)+LB_stat!AJ42))</f>
        <v>2417.6976161862308</v>
      </c>
      <c r="N42" s="106">
        <f>IF(LB_stat!P42=0,0,(12*1.358*(1/LB_stat!AB42*LB_rozp!$E42)+LB_stat!AK42))</f>
        <v>2417.6976161862308</v>
      </c>
      <c r="O42" s="105">
        <f>F42*LB_stat!H42+I42*LB_stat!K42+L42*LB_stat!N42</f>
        <v>0</v>
      </c>
      <c r="P42" s="29">
        <f>G42*LB_stat!I42+J42*LB_stat!L42+M42*LB_stat!O42</f>
        <v>1436112.3840146211</v>
      </c>
      <c r="Q42" s="106">
        <f>H42*LB_stat!J42+K42*LB_stat!M42+N42*LB_stat!P42</f>
        <v>103960.99749600793</v>
      </c>
      <c r="R42" s="173">
        <f t="shared" si="0"/>
        <v>1540073.3815106291</v>
      </c>
    </row>
    <row r="43" spans="1:18" ht="20.100000000000001" customHeight="1" x14ac:dyDescent="0.2">
      <c r="A43" s="10">
        <f>LB_stat!C43</f>
        <v>2476</v>
      </c>
      <c r="B43" s="5" t="str">
        <f>LB_stat!D43</f>
        <v>ZŠ Liberec, Česká 354</v>
      </c>
      <c r="C43" s="75">
        <f>LB_stat!E43</f>
        <v>3141</v>
      </c>
      <c r="D43" s="169" t="str">
        <f>LB_stat!F43</f>
        <v>ZŠ Liberec, Česká 354</v>
      </c>
      <c r="E43" s="104">
        <f>SJMS_normativy!$F$5</f>
        <v>26460</v>
      </c>
      <c r="F43" s="105">
        <f>IF(LB_stat!H43=0,0,(12*1.358*(1/LB_stat!T43*LB_rozp!$E43)+LB_stat!AC43))</f>
        <v>0</v>
      </c>
      <c r="G43" s="29">
        <f>IF(LB_stat!I43=0,0,(12*1.358*(1/LB_stat!U43*LB_rozp!$E43)+LB_stat!AD43))</f>
        <v>6122.8385074154648</v>
      </c>
      <c r="H43" s="106">
        <f>IF(LB_stat!J43=0,0,(12*1.358*(1/LB_stat!V43*LB_rozp!$E43)+LB_stat!AE43))</f>
        <v>0</v>
      </c>
      <c r="I43" s="105">
        <f>IF(LB_stat!K43=0,0,(12*1.358*(1/LB_stat!W43*LB_rozp!$E43)+LB_stat!AF43))</f>
        <v>0</v>
      </c>
      <c r="J43" s="29">
        <f>IF(LB_stat!L43=0,0,(12*1.358*(1/LB_stat!X43*LB_rozp!$E43)+LB_stat!AG43))</f>
        <v>0</v>
      </c>
      <c r="K43" s="106">
        <f>IF(LB_stat!M43=0,0,(12*1.358*(1/LB_stat!Y43*LB_rozp!$E43)+LB_stat!AH43))</f>
        <v>0</v>
      </c>
      <c r="L43" s="105">
        <f>IF(LB_stat!N43=0,0,(12*1.358*(1/LB_stat!Z43*LB_rozp!$E43)+LB_stat!AI43))</f>
        <v>0</v>
      </c>
      <c r="M43" s="29">
        <f>IF(LB_stat!O43=0,0,(12*1.358*(1/LB_stat!AA43*LB_rozp!$E43)+LB_stat!AJ43))</f>
        <v>0</v>
      </c>
      <c r="N43" s="106">
        <f>IF(LB_stat!P43=0,0,(12*1.358*(1/LB_stat!AB43*LB_rozp!$E43)+LB_stat!AK43))</f>
        <v>0</v>
      </c>
      <c r="O43" s="105">
        <f>F43*LB_stat!H43+I43*LB_stat!K43+L43*LB_stat!N43</f>
        <v>0</v>
      </c>
      <c r="P43" s="29">
        <f>G43*LB_stat!I43+J43*LB_stat!L43+M43*LB_stat!O43</f>
        <v>3539000.6572861387</v>
      </c>
      <c r="Q43" s="106">
        <f>H43*LB_stat!J43+K43*LB_stat!M43+N43*LB_stat!P43</f>
        <v>0</v>
      </c>
      <c r="R43" s="173">
        <f t="shared" si="0"/>
        <v>3539000.6572861387</v>
      </c>
    </row>
    <row r="44" spans="1:18" ht="20.100000000000001" customHeight="1" x14ac:dyDescent="0.2">
      <c r="A44" s="10">
        <f>LB_stat!C44</f>
        <v>2470</v>
      </c>
      <c r="B44" s="13" t="str">
        <f>LB_stat!D44</f>
        <v>ZŠ Liberec, Husova 142/44</v>
      </c>
      <c r="C44" s="11">
        <f>LB_stat!E44</f>
        <v>3141</v>
      </c>
      <c r="D44" s="169" t="str">
        <f>LB_stat!F44</f>
        <v>ZŠ Liberec, Husova 142/44</v>
      </c>
      <c r="E44" s="104">
        <f>SJMS_normativy!$F$5</f>
        <v>26460</v>
      </c>
      <c r="F44" s="105">
        <f>IF(LB_stat!H44=0,0,(12*1.358*(1/LB_stat!T44*LB_rozp!$E44)+LB_stat!AC44))</f>
        <v>0</v>
      </c>
      <c r="G44" s="29">
        <f>IF(LB_stat!I44=0,0,(12*1.358*(1/LB_stat!U44*LB_rozp!$E44)+LB_stat!AD44))</f>
        <v>6171.743027405967</v>
      </c>
      <c r="H44" s="106">
        <f>IF(LB_stat!J44=0,0,(12*1.358*(1/LB_stat!V44*LB_rozp!$E44)+LB_stat!AE44))</f>
        <v>0</v>
      </c>
      <c r="I44" s="105">
        <f>IF(LB_stat!K44=0,0,(12*1.358*(1/LB_stat!W44*LB_rozp!$E44)+LB_stat!AF44))</f>
        <v>0</v>
      </c>
      <c r="J44" s="29">
        <f>IF(LB_stat!L44=0,0,(12*1.358*(1/LB_stat!X44*LB_rozp!$E44)+LB_stat!AG44))</f>
        <v>0</v>
      </c>
      <c r="K44" s="106">
        <f>IF(LB_stat!M44=0,0,(12*1.358*(1/LB_stat!Y44*LB_rozp!$E44)+LB_stat!AH44))</f>
        <v>0</v>
      </c>
      <c r="L44" s="105">
        <f>IF(LB_stat!N44=0,0,(12*1.358*(1/LB_stat!Z44*LB_rozp!$E44)+LB_stat!AI44))</f>
        <v>0</v>
      </c>
      <c r="M44" s="29">
        <f>IF(LB_stat!O44=0,0,(12*1.358*(1/LB_stat!AA44*LB_rozp!$E44)+LB_stat!AJ44))</f>
        <v>0</v>
      </c>
      <c r="N44" s="106">
        <f>IF(LB_stat!P44=0,0,(12*1.358*(1/LB_stat!AB44*LB_rozp!$E44)+LB_stat!AK44))</f>
        <v>0</v>
      </c>
      <c r="O44" s="105">
        <f>F44*LB_stat!H44+I44*LB_stat!K44+L44*LB_stat!N44</f>
        <v>0</v>
      </c>
      <c r="P44" s="29">
        <f>G44*LB_stat!I44+J44*LB_stat!L44+M44*LB_stat!O44</f>
        <v>3425317.3802103116</v>
      </c>
      <c r="Q44" s="106">
        <f>H44*LB_stat!J44+K44*LB_stat!M44+N44*LB_stat!P44</f>
        <v>0</v>
      </c>
      <c r="R44" s="173">
        <f t="shared" ref="R44" si="1">SUM(O44:Q44)</f>
        <v>3425317.3802103116</v>
      </c>
    </row>
    <row r="45" spans="1:18" ht="20.100000000000001" customHeight="1" x14ac:dyDescent="0.2">
      <c r="A45" s="10">
        <f>LB_stat!C45</f>
        <v>2478</v>
      </c>
      <c r="B45" s="5" t="str">
        <f>LB_stat!D45</f>
        <v>ZŠ Liberec, Kaplického 384</v>
      </c>
      <c r="C45" s="75">
        <f>LB_stat!E45</f>
        <v>3141</v>
      </c>
      <c r="D45" s="169" t="str">
        <f>LB_stat!F45</f>
        <v>ZŠ Liberec, Kaplického 384</v>
      </c>
      <c r="E45" s="104">
        <f>SJMS_normativy!$F$5</f>
        <v>26460</v>
      </c>
      <c r="F45" s="105">
        <f>IF(LB_stat!H45=0,0,(12*1.358*(1/LB_stat!T45*LB_rozp!$E45)+LB_stat!AC45))</f>
        <v>0</v>
      </c>
      <c r="G45" s="29">
        <f>IF(LB_stat!I45=0,0,(12*1.358*(1/LB_stat!U45*LB_rozp!$E45)+LB_stat!AD45))</f>
        <v>6723.9603458179417</v>
      </c>
      <c r="H45" s="106">
        <f>IF(LB_stat!J45=0,0,(12*1.358*(1/LB_stat!V45*LB_rozp!$E45)+LB_stat!AE45))</f>
        <v>0</v>
      </c>
      <c r="I45" s="105">
        <f>IF(LB_stat!K45=0,0,(12*1.358*(1/LB_stat!W45*LB_rozp!$E45)+LB_stat!AF45))</f>
        <v>0</v>
      </c>
      <c r="J45" s="29">
        <f>IF(LB_stat!L45=0,0,(12*1.358*(1/LB_stat!X45*LB_rozp!$E45)+LB_stat!AG45))</f>
        <v>0</v>
      </c>
      <c r="K45" s="106">
        <f>IF(LB_stat!M45=0,0,(12*1.358*(1/LB_stat!Y45*LB_rozp!$E45)+LB_stat!AH45))</f>
        <v>0</v>
      </c>
      <c r="L45" s="105">
        <f>IF(LB_stat!N45=0,0,(12*1.358*(1/LB_stat!Z45*LB_rozp!$E45)+LB_stat!AI45))</f>
        <v>0</v>
      </c>
      <c r="M45" s="29">
        <f>IF(LB_stat!O45=0,0,(12*1.358*(1/LB_stat!AA45*LB_rozp!$E45)+LB_stat!AJ45))</f>
        <v>0</v>
      </c>
      <c r="N45" s="106">
        <f>IF(LB_stat!P45=0,0,(12*1.358*(1/LB_stat!AB45*LB_rozp!$E45)+LB_stat!AK45))</f>
        <v>0</v>
      </c>
      <c r="O45" s="105">
        <f>F45*LB_stat!H45+I45*LB_stat!K45+L45*LB_stat!N45</f>
        <v>0</v>
      </c>
      <c r="P45" s="29">
        <f>G45*LB_stat!I45+J45*LB_stat!L45+M45*LB_stat!O45</f>
        <v>2413901.7641486409</v>
      </c>
      <c r="Q45" s="106">
        <f>H45*LB_stat!J45+K45*LB_stat!M45+N45*LB_stat!P45</f>
        <v>0</v>
      </c>
      <c r="R45" s="173">
        <f t="shared" si="0"/>
        <v>2413901.7641486409</v>
      </c>
    </row>
    <row r="46" spans="1:18" ht="20.100000000000001" customHeight="1" x14ac:dyDescent="0.2">
      <c r="A46" s="10">
        <f>LB_stat!C46</f>
        <v>2478</v>
      </c>
      <c r="B46" s="5" t="str">
        <f>LB_stat!D46</f>
        <v>ZŠ Liberec, Kaplického 384</v>
      </c>
      <c r="C46" s="75">
        <f>LB_stat!E46</f>
        <v>3141</v>
      </c>
      <c r="D46" s="460" t="str">
        <f>LB_stat!F46</f>
        <v>ZŠ Liberec, Mařanova 650 - výdejna</v>
      </c>
      <c r="E46" s="104">
        <f>SJMS_normativy!$F$5</f>
        <v>26460</v>
      </c>
      <c r="F46" s="105">
        <f>IF(LB_stat!H46=0,0,(12*1.358*(1/LB_stat!T46*LB_rozp!$E46)+LB_stat!AC46))</f>
        <v>0</v>
      </c>
      <c r="G46" s="29">
        <f>IF(LB_stat!I46=0,0,(12*1.358*(1/LB_stat!U46*LB_rozp!$E46)+LB_stat!AD46))</f>
        <v>0</v>
      </c>
      <c r="H46" s="106">
        <f>IF(LB_stat!J46=0,0,(12*1.358*(1/LB_stat!V46*LB_rozp!$E46)+LB_stat!AE46))</f>
        <v>0</v>
      </c>
      <c r="I46" s="105">
        <f>IF(LB_stat!K46=0,0,(12*1.358*(1/LB_stat!W46*LB_rozp!$E46)+LB_stat!AF46))</f>
        <v>0</v>
      </c>
      <c r="J46" s="29">
        <f>IF(LB_stat!L46=0,0,(12*1.358*(1/LB_stat!X46*LB_rozp!$E46)+LB_stat!AG46))</f>
        <v>0</v>
      </c>
      <c r="K46" s="106">
        <f>IF(LB_stat!M46=0,0,(12*1.358*(1/LB_stat!Y46*LB_rozp!$E46)+LB_stat!AH46))</f>
        <v>0</v>
      </c>
      <c r="L46" s="105">
        <f>IF(LB_stat!N46=0,0,(12*1.358*(1/LB_stat!Z46*LB_rozp!$E46)+LB_stat!AI46))</f>
        <v>0</v>
      </c>
      <c r="M46" s="29">
        <f>IF(LB_stat!O46=0,0,(12*1.358*(1/LB_stat!AA46*LB_rozp!$E46)+LB_stat!AJ46))</f>
        <v>2643.5734085176437</v>
      </c>
      <c r="N46" s="106">
        <f>IF(LB_stat!P46=0,0,(12*1.358*(1/LB_stat!AB46*LB_rozp!$E46)+LB_stat!AK46))</f>
        <v>2643.5734085176437</v>
      </c>
      <c r="O46" s="105">
        <f>F46*LB_stat!H46+I46*LB_stat!K46+L46*LB_stat!N46</f>
        <v>0</v>
      </c>
      <c r="P46" s="29">
        <f>G46*LB_stat!I46+J46*LB_stat!L46+M46*LB_stat!O46</f>
        <v>975478.58774301049</v>
      </c>
      <c r="Q46" s="106">
        <f>H46*LB_stat!J46+K46*LB_stat!M46+N46*LB_stat!P46</f>
        <v>89881.495889599886</v>
      </c>
      <c r="R46" s="173">
        <f t="shared" ref="R46" si="2">SUM(O46:Q46)</f>
        <v>1065360.0836326103</v>
      </c>
    </row>
    <row r="47" spans="1:18" ht="20.100000000000001" customHeight="1" x14ac:dyDescent="0.2">
      <c r="A47" s="10">
        <f>LB_stat!C47</f>
        <v>2465</v>
      </c>
      <c r="B47" s="5" t="str">
        <f>LB_stat!D47</f>
        <v>ZŠ a MŠ Liberec, Křížanská 80</v>
      </c>
      <c r="C47" s="75">
        <f>LB_stat!E47</f>
        <v>3141</v>
      </c>
      <c r="D47" s="169" t="str">
        <f>LB_stat!F47</f>
        <v>ZŠ Liberec, Křížanská 80 - výdejna</v>
      </c>
      <c r="E47" s="104">
        <f>SJMS_normativy!$F$5</f>
        <v>26460</v>
      </c>
      <c r="F47" s="105">
        <f>IF(LB_stat!H47=0,0,(12*1.358*(1/LB_stat!T47*LB_rozp!$E47)+LB_stat!AC47))</f>
        <v>0</v>
      </c>
      <c r="G47" s="29">
        <f>IF(LB_stat!I47=0,0,(12*1.358*(1/LB_stat!U47*LB_rozp!$E47)+LB_stat!AD47))</f>
        <v>0</v>
      </c>
      <c r="H47" s="106">
        <f>IF(LB_stat!J47=0,0,(12*1.358*(1/LB_stat!V47*LB_rozp!$E47)+LB_stat!AE47))</f>
        <v>0</v>
      </c>
      <c r="I47" s="105">
        <f>IF(LB_stat!K47=0,0,(12*1.358*(1/LB_stat!W47*LB_rozp!$E47)+LB_stat!AF47))</f>
        <v>0</v>
      </c>
      <c r="J47" s="29">
        <f>IF(LB_stat!L47=0,0,(12*1.358*(1/LB_stat!X47*LB_rozp!$E47)+LB_stat!AG47))</f>
        <v>0</v>
      </c>
      <c r="K47" s="106">
        <f>IF(LB_stat!M47=0,0,(12*1.358*(1/LB_stat!Y47*LB_rozp!$E47)+LB_stat!AH47))</f>
        <v>0</v>
      </c>
      <c r="L47" s="105">
        <f>IF(LB_stat!N47=0,0,(12*1.358*(1/LB_stat!Z47*LB_rozp!$E47)+LB_stat!AI47))</f>
        <v>0</v>
      </c>
      <c r="M47" s="29">
        <f>IF(LB_stat!O47=0,0,(12*1.358*(1/LB_stat!AA47*LB_rozp!$E47)+LB_stat!AJ47))</f>
        <v>3034.8819591238953</v>
      </c>
      <c r="N47" s="106">
        <f>IF(LB_stat!P47=0,0,(12*1.358*(1/LB_stat!AB47*LB_rozp!$E47)+LB_stat!AK47))</f>
        <v>0</v>
      </c>
      <c r="O47" s="105">
        <f>F47*LB_stat!H47+I47*LB_stat!K47+L47*LB_stat!N47</f>
        <v>0</v>
      </c>
      <c r="P47" s="29">
        <f>G47*LB_stat!I47+J47*LB_stat!L47+M47*LB_stat!O47</f>
        <v>616081.03770215076</v>
      </c>
      <c r="Q47" s="106">
        <f>H47*LB_stat!J47+K47*LB_stat!M47+N47*LB_stat!P47</f>
        <v>0</v>
      </c>
      <c r="R47" s="173">
        <f t="shared" si="0"/>
        <v>616081.03770215076</v>
      </c>
    </row>
    <row r="48" spans="1:18" ht="20.100000000000001" customHeight="1" x14ac:dyDescent="0.2">
      <c r="A48" s="10">
        <f>LB_stat!C48</f>
        <v>2465</v>
      </c>
      <c r="B48" s="5" t="str">
        <f>LB_stat!D48</f>
        <v>ZŠ a MŠ Liberec, Křížanská 80</v>
      </c>
      <c r="C48" s="75">
        <f>LB_stat!E48</f>
        <v>3141</v>
      </c>
      <c r="D48" s="460" t="str">
        <f>LB_stat!F48</f>
        <v>ZŠ Liberec, Heřmánkova 95 - výdejna</v>
      </c>
      <c r="E48" s="104">
        <f>SJMS_normativy!$F$5</f>
        <v>26460</v>
      </c>
      <c r="F48" s="105">
        <f>IF(LB_stat!H48=0,0,(12*1.358*(1/LB_stat!T48*LB_rozp!$E48)+LB_stat!AC48))</f>
        <v>0</v>
      </c>
      <c r="G48" s="29">
        <f>IF(LB_stat!I48=0,0,(12*1.358*(1/LB_stat!U48*LB_rozp!$E48)+LB_stat!AD48))</f>
        <v>0</v>
      </c>
      <c r="H48" s="106">
        <f>IF(LB_stat!J48=0,0,(12*1.358*(1/LB_stat!V48*LB_rozp!$E48)+LB_stat!AE48))</f>
        <v>0</v>
      </c>
      <c r="I48" s="105">
        <f>IF(LB_stat!K48=0,0,(12*1.358*(1/LB_stat!W48*LB_rozp!$E48)+LB_stat!AF48))</f>
        <v>0</v>
      </c>
      <c r="J48" s="29">
        <f>IF(LB_stat!L48=0,0,(12*1.358*(1/LB_stat!X48*LB_rozp!$E48)+LB_stat!AG48))</f>
        <v>0</v>
      </c>
      <c r="K48" s="106">
        <f>IF(LB_stat!M48=0,0,(12*1.358*(1/LB_stat!Y48*LB_rozp!$E48)+LB_stat!AH48))</f>
        <v>0</v>
      </c>
      <c r="L48" s="105">
        <f>IF(LB_stat!N48=0,0,(12*1.358*(1/LB_stat!Z48*LB_rozp!$E48)+LB_stat!AI48))</f>
        <v>0</v>
      </c>
      <c r="M48" s="29">
        <f>IF(LB_stat!O48=0,0,(12*1.358*(1/LB_stat!AA48*LB_rozp!$E48)+LB_stat!AJ48))</f>
        <v>4466.9788017456458</v>
      </c>
      <c r="N48" s="106">
        <f>IF(LB_stat!P48=0,0,(12*1.358*(1/LB_stat!AB48*LB_rozp!$E48)+LB_stat!AK48))</f>
        <v>0</v>
      </c>
      <c r="O48" s="105">
        <f>F48*LB_stat!H48+I48*LB_stat!K48+L48*LB_stat!N48</f>
        <v>0</v>
      </c>
      <c r="P48" s="29">
        <f>G48*LB_stat!I48+J48*LB_stat!L48+M48*LB_stat!O48</f>
        <v>183146.13087157148</v>
      </c>
      <c r="Q48" s="106">
        <f>H48*LB_stat!J48+K48*LB_stat!M48+N48*LB_stat!P48</f>
        <v>0</v>
      </c>
      <c r="R48" s="173">
        <f t="shared" si="0"/>
        <v>183146.13087157148</v>
      </c>
    </row>
    <row r="49" spans="1:18" ht="20.100000000000001" customHeight="1" x14ac:dyDescent="0.2">
      <c r="A49" s="10">
        <f>LB_stat!C49</f>
        <v>2465</v>
      </c>
      <c r="B49" s="5" t="str">
        <f>LB_stat!D49</f>
        <v>ZŠ a MŠ Liberec, Křížanská 80</v>
      </c>
      <c r="C49" s="75">
        <f>LB_stat!E49</f>
        <v>3141</v>
      </c>
      <c r="D49" s="460" t="str">
        <f>LB_stat!F49</f>
        <v xml:space="preserve">MŠ Liberec, Švermova 100 </v>
      </c>
      <c r="E49" s="104">
        <f>SJMS_normativy!$F$5</f>
        <v>26460</v>
      </c>
      <c r="F49" s="105">
        <f>IF(LB_stat!H49=0,0,(12*1.358*(1/LB_stat!T49*LB_rozp!$E49)+LB_stat!AC49))</f>
        <v>11361.01846409947</v>
      </c>
      <c r="G49" s="29">
        <f>IF(LB_stat!I49=0,0,(12*1.358*(1/LB_stat!U49*LB_rozp!$E49)+LB_stat!AD49))</f>
        <v>0</v>
      </c>
      <c r="H49" s="106">
        <f>IF(LB_stat!J49=0,0,(12*1.358*(1/LB_stat!V49*LB_rozp!$E49)+LB_stat!AE49))</f>
        <v>0</v>
      </c>
      <c r="I49" s="105">
        <f>IF(LB_stat!K49=0,0,(12*1.358*(1/LB_stat!W49*LB_rozp!$E49)+LB_stat!AF49))</f>
        <v>0</v>
      </c>
      <c r="J49" s="29">
        <f>IF(LB_stat!L49=0,0,(12*1.358*(1/LB_stat!X49*LB_rozp!$E49)+LB_stat!AG49))</f>
        <v>0</v>
      </c>
      <c r="K49" s="106">
        <f>IF(LB_stat!M49=0,0,(12*1.358*(1/LB_stat!Y49*LB_rozp!$E49)+LB_stat!AH49))</f>
        <v>0</v>
      </c>
      <c r="L49" s="105">
        <f>IF(LB_stat!N49=0,0,(12*1.358*(1/LB_stat!Z49*LB_rozp!$E49)+LB_stat!AI49))</f>
        <v>0</v>
      </c>
      <c r="M49" s="29">
        <f>IF(LB_stat!O49=0,0,(12*1.358*(1/LB_stat!AA49*LB_rozp!$E49)+LB_stat!AJ49))</f>
        <v>0</v>
      </c>
      <c r="N49" s="106">
        <f>IF(LB_stat!P49=0,0,(12*1.358*(1/LB_stat!AB49*LB_rozp!$E49)+LB_stat!AK49))</f>
        <v>0</v>
      </c>
      <c r="O49" s="105">
        <f>F49*LB_stat!H49+I49*LB_stat!K49+L49*LB_stat!N49</f>
        <v>1033852.6802330518</v>
      </c>
      <c r="P49" s="29">
        <f>G49*LB_stat!I49+J49*LB_stat!L49+M49*LB_stat!O49</f>
        <v>0</v>
      </c>
      <c r="Q49" s="106">
        <f>H49*LB_stat!J49+K49*LB_stat!M49+N49*LB_stat!P49</f>
        <v>0</v>
      </c>
      <c r="R49" s="173">
        <f t="shared" si="0"/>
        <v>1033852.6802330518</v>
      </c>
    </row>
    <row r="50" spans="1:18" ht="20.100000000000001" customHeight="1" x14ac:dyDescent="0.2">
      <c r="A50" s="10">
        <f>LB_stat!C50</f>
        <v>2480</v>
      </c>
      <c r="B50" s="5" t="str">
        <f>LB_stat!D50</f>
        <v>ZŠ Liberec, Lesní 575/12</v>
      </c>
      <c r="C50" s="75">
        <f>LB_stat!E50</f>
        <v>3141</v>
      </c>
      <c r="D50" s="169" t="str">
        <f>LB_stat!F50</f>
        <v>ZŠ Liberec, Lesní 575/12</v>
      </c>
      <c r="E50" s="104">
        <f>SJMS_normativy!$F$5</f>
        <v>26460</v>
      </c>
      <c r="F50" s="105">
        <f>IF(LB_stat!H50=0,0,(12*1.358*(1/LB_stat!T50*LB_rozp!$E50)+LB_stat!AC50))</f>
        <v>0</v>
      </c>
      <c r="G50" s="29">
        <f>IF(LB_stat!I50=0,0,(12*1.358*(1/LB_stat!U50*LB_rozp!$E50)+LB_stat!AD50))</f>
        <v>6270.0219424428506</v>
      </c>
      <c r="H50" s="106">
        <f>IF(LB_stat!J50=0,0,(12*1.358*(1/LB_stat!V50*LB_rozp!$E50)+LB_stat!AE50))</f>
        <v>0</v>
      </c>
      <c r="I50" s="105">
        <f>IF(LB_stat!K50=0,0,(12*1.358*(1/LB_stat!W50*LB_rozp!$E50)+LB_stat!AF50))</f>
        <v>0</v>
      </c>
      <c r="J50" s="29">
        <f>IF(LB_stat!L50=0,0,(12*1.358*(1/LB_stat!X50*LB_rozp!$E50)+LB_stat!AG50))</f>
        <v>0</v>
      </c>
      <c r="K50" s="106">
        <f>IF(LB_stat!M50=0,0,(12*1.358*(1/LB_stat!Y50*LB_rozp!$E50)+LB_stat!AH50))</f>
        <v>0</v>
      </c>
      <c r="L50" s="105">
        <f>IF(LB_stat!N50=0,0,(12*1.358*(1/LB_stat!Z50*LB_rozp!$E50)+LB_stat!AI50))</f>
        <v>0</v>
      </c>
      <c r="M50" s="29">
        <f>IF(LB_stat!O50=0,0,(12*1.358*(1/LB_stat!AA50*LB_rozp!$E50)+LB_stat!AJ50))</f>
        <v>0</v>
      </c>
      <c r="N50" s="106">
        <f>IF(LB_stat!P50=0,0,(12*1.358*(1/LB_stat!AB50*LB_rozp!$E50)+LB_stat!AK50))</f>
        <v>0</v>
      </c>
      <c r="O50" s="105">
        <f>F50*LB_stat!H50+I50*LB_stat!K50+L50*LB_stat!N50</f>
        <v>0</v>
      </c>
      <c r="P50" s="29">
        <f>G50*LB_stat!I50+J50*LB_stat!L50+M50*LB_stat!O50</f>
        <v>3210251.2345307395</v>
      </c>
      <c r="Q50" s="106">
        <f>H50*LB_stat!J50+K50*LB_stat!M50+N50*LB_stat!P50</f>
        <v>0</v>
      </c>
      <c r="R50" s="173">
        <f t="shared" si="0"/>
        <v>3210251.2345307395</v>
      </c>
    </row>
    <row r="51" spans="1:18" ht="20.100000000000001" customHeight="1" x14ac:dyDescent="0.2">
      <c r="A51" s="10">
        <f>LB_stat!C51</f>
        <v>2482</v>
      </c>
      <c r="B51" s="5" t="str">
        <f>LB_stat!D51</f>
        <v>ZŠ Liberec, Na Výběžku 118</v>
      </c>
      <c r="C51" s="75">
        <f>LB_stat!E51</f>
        <v>3141</v>
      </c>
      <c r="D51" s="169" t="str">
        <f>LB_stat!F51</f>
        <v>ZŠ Liberec, Na Výběžku 118</v>
      </c>
      <c r="E51" s="104">
        <f>SJMS_normativy!$F$5</f>
        <v>26460</v>
      </c>
      <c r="F51" s="105">
        <f>IF(LB_stat!H51=0,0,(12*1.358*(1/LB_stat!T51*LB_rozp!$E51)+LB_stat!AC51))</f>
        <v>0</v>
      </c>
      <c r="G51" s="29">
        <f>IF(LB_stat!I51=0,0,(12*1.358*(1/LB_stat!U51*LB_rozp!$E51)+LB_stat!AD51))</f>
        <v>7519.4366961532351</v>
      </c>
      <c r="H51" s="106">
        <f>IF(LB_stat!J51=0,0,(12*1.358*(1/LB_stat!V51*LB_rozp!$E51)+LB_stat!AE51))</f>
        <v>0</v>
      </c>
      <c r="I51" s="105">
        <f>IF(LB_stat!K51=0,0,(12*1.358*(1/LB_stat!W51*LB_rozp!$E51)+LB_stat!AF51))</f>
        <v>0</v>
      </c>
      <c r="J51" s="29">
        <f>IF(LB_stat!L51=0,0,(12*1.358*(1/LB_stat!X51*LB_rozp!$E51)+LB_stat!AG51))</f>
        <v>0</v>
      </c>
      <c r="K51" s="106">
        <f>IF(LB_stat!M51=0,0,(12*1.358*(1/LB_stat!Y51*LB_rozp!$E51)+LB_stat!AH51))</f>
        <v>0</v>
      </c>
      <c r="L51" s="105">
        <f>IF(LB_stat!N51=0,0,(12*1.358*(1/LB_stat!Z51*LB_rozp!$E51)+LB_stat!AI51))</f>
        <v>0</v>
      </c>
      <c r="M51" s="29">
        <f>IF(LB_stat!O51=0,0,(12*1.358*(1/LB_stat!AA51*LB_rozp!$E51)+LB_stat!AJ51))</f>
        <v>0</v>
      </c>
      <c r="N51" s="106">
        <f>IF(LB_stat!P51=0,0,(12*1.358*(1/LB_stat!AB51*LB_rozp!$E51)+LB_stat!AK51))</f>
        <v>0</v>
      </c>
      <c r="O51" s="105">
        <f>F51*LB_stat!H51+I51*LB_stat!K51+L51*LB_stat!N51</f>
        <v>0</v>
      </c>
      <c r="P51" s="29">
        <f>G51*LB_stat!I51+J51*LB_stat!L51+M51*LB_stat!O51</f>
        <v>1556523.3961037197</v>
      </c>
      <c r="Q51" s="106">
        <f>H51*LB_stat!J51+K51*LB_stat!M51+N51*LB_stat!P51</f>
        <v>0</v>
      </c>
      <c r="R51" s="173">
        <f t="shared" si="0"/>
        <v>1556523.3961037197</v>
      </c>
    </row>
    <row r="52" spans="1:18" ht="20.100000000000001" customHeight="1" x14ac:dyDescent="0.2">
      <c r="A52" s="10">
        <f>LB_stat!C52</f>
        <v>2328</v>
      </c>
      <c r="B52" s="5" t="str">
        <f>LB_stat!D52</f>
        <v>ZŠ Liberec, Nám. Míru 212/2</v>
      </c>
      <c r="C52" s="75">
        <f>LB_stat!E52</f>
        <v>3141</v>
      </c>
      <c r="D52" s="169" t="str">
        <f>LB_stat!F52</f>
        <v>ZŠ Liberec, Náměstí Míru 212/2</v>
      </c>
      <c r="E52" s="104">
        <f>SJMS_normativy!$F$5</f>
        <v>26460</v>
      </c>
      <c r="F52" s="105">
        <f>IF(LB_stat!H52=0,0,(12*1.358*(1/LB_stat!T52*LB_rozp!$E52)+LB_stat!AC52))</f>
        <v>0</v>
      </c>
      <c r="G52" s="29">
        <f>IF(LB_stat!I52=0,0,(12*1.358*(1/LB_stat!U52*LB_rozp!$E52)+LB_stat!AD52))</f>
        <v>6559.1465559223097</v>
      </c>
      <c r="H52" s="106">
        <f>IF(LB_stat!J52=0,0,(12*1.358*(1/LB_stat!V52*LB_rozp!$E52)+LB_stat!AE52))</f>
        <v>0</v>
      </c>
      <c r="I52" s="105">
        <f>IF(LB_stat!K52=0,0,(12*1.358*(1/LB_stat!W52*LB_rozp!$E52)+LB_stat!AF52))</f>
        <v>0</v>
      </c>
      <c r="J52" s="29">
        <f>IF(LB_stat!L52=0,0,(12*1.358*(1/LB_stat!X52*LB_rozp!$E52)+LB_stat!AG52))</f>
        <v>0</v>
      </c>
      <c r="K52" s="106">
        <f>IF(LB_stat!M52=0,0,(12*1.358*(1/LB_stat!Y52*LB_rozp!$E52)+LB_stat!AH52))</f>
        <v>0</v>
      </c>
      <c r="L52" s="105">
        <f>IF(LB_stat!N52=0,0,(12*1.358*(1/LB_stat!Z52*LB_rozp!$E52)+LB_stat!AI52))</f>
        <v>0</v>
      </c>
      <c r="M52" s="29">
        <f>IF(LB_stat!O52=0,0,(12*1.358*(1/LB_stat!AA52*LB_rozp!$E52)+LB_stat!AJ52))</f>
        <v>0</v>
      </c>
      <c r="N52" s="106">
        <f>IF(LB_stat!P52=0,0,(12*1.358*(1/LB_stat!AB52*LB_rozp!$E52)+LB_stat!AK52))</f>
        <v>0</v>
      </c>
      <c r="O52" s="105">
        <f>F52*LB_stat!H52+I52*LB_stat!K52+L52*LB_stat!N52</f>
        <v>0</v>
      </c>
      <c r="P52" s="29">
        <f>G52*LB_stat!I52+J52*LB_stat!L52+M52*LB_stat!O52</f>
        <v>2669572.6482603801</v>
      </c>
      <c r="Q52" s="106">
        <f>H52*LB_stat!J52+K52*LB_stat!M52+N52*LB_stat!P52</f>
        <v>0</v>
      </c>
      <c r="R52" s="173">
        <f t="shared" si="0"/>
        <v>2669572.6482603801</v>
      </c>
    </row>
    <row r="53" spans="1:18" ht="20.100000000000001" customHeight="1" x14ac:dyDescent="0.2">
      <c r="A53" s="10">
        <f>LB_stat!C53</f>
        <v>2486</v>
      </c>
      <c r="B53" s="5" t="str">
        <f>LB_stat!D53</f>
        <v>ZŠ Liberec, Oblačná 101/15</v>
      </c>
      <c r="C53" s="75">
        <f>LB_stat!E53</f>
        <v>3141</v>
      </c>
      <c r="D53" s="169" t="str">
        <f>LB_stat!F53</f>
        <v>ZŠ Liberec, Oblačná 11 - výdejna</v>
      </c>
      <c r="E53" s="104">
        <f>SJMS_normativy!$F$5</f>
        <v>26460</v>
      </c>
      <c r="F53" s="105">
        <f>IF(LB_stat!H53=0,0,(12*1.358*(1/LB_stat!T53*LB_rozp!$E53)+LB_stat!AC53))</f>
        <v>0</v>
      </c>
      <c r="G53" s="29">
        <f>IF(LB_stat!I53=0,0,(12*1.358*(1/LB_stat!U53*LB_rozp!$E53)+LB_stat!AD53))</f>
        <v>0</v>
      </c>
      <c r="H53" s="106">
        <f>IF(LB_stat!J53=0,0,(12*1.358*(1/LB_stat!V53*LB_rozp!$E53)+LB_stat!AE53))</f>
        <v>0</v>
      </c>
      <c r="I53" s="105">
        <f>IF(LB_stat!K53=0,0,(12*1.358*(1/LB_stat!W53*LB_rozp!$E53)+LB_stat!AF53))</f>
        <v>0</v>
      </c>
      <c r="J53" s="29">
        <f>IF(LB_stat!L53=0,0,(12*1.358*(1/LB_stat!X53*LB_rozp!$E53)+LB_stat!AG53))</f>
        <v>0</v>
      </c>
      <c r="K53" s="106">
        <f>IF(LB_stat!M53=0,0,(12*1.358*(1/LB_stat!Y53*LB_rozp!$E53)+LB_stat!AH53))</f>
        <v>0</v>
      </c>
      <c r="L53" s="105">
        <f>IF(LB_stat!N53=0,0,(12*1.358*(1/LB_stat!Z53*LB_rozp!$E53)+LB_stat!AI53))</f>
        <v>0</v>
      </c>
      <c r="M53" s="29">
        <f>IF(LB_stat!O53=0,0,(12*1.358*(1/LB_stat!AA53*LB_rozp!$E53)+LB_stat!AJ53))</f>
        <v>2898.1309684994144</v>
      </c>
      <c r="N53" s="106">
        <f>IF(LB_stat!P53=0,0,(12*1.358*(1/LB_stat!AB53*LB_rozp!$E53)+LB_stat!AK53))</f>
        <v>0</v>
      </c>
      <c r="O53" s="105">
        <f>F53*LB_stat!H53+I53*LB_stat!K53+L53*LB_stat!N53</f>
        <v>0</v>
      </c>
      <c r="P53" s="29">
        <f>G53*LB_stat!I53+J53*LB_stat!L53+M53*LB_stat!O53</f>
        <v>736125.26599885128</v>
      </c>
      <c r="Q53" s="106">
        <f>H53*LB_stat!J53+K53*LB_stat!M53+N53*LB_stat!P53</f>
        <v>0</v>
      </c>
      <c r="R53" s="173">
        <f t="shared" si="0"/>
        <v>736125.26599885128</v>
      </c>
    </row>
    <row r="54" spans="1:18" ht="20.100000000000001" customHeight="1" x14ac:dyDescent="0.2">
      <c r="A54" s="10">
        <f>LB_stat!C54</f>
        <v>2487</v>
      </c>
      <c r="B54" s="5" t="str">
        <f>LB_stat!D54</f>
        <v>ZŠ Liberec, Sokolovská 328</v>
      </c>
      <c r="C54" s="75">
        <f>LB_stat!E54</f>
        <v>3141</v>
      </c>
      <c r="D54" s="169" t="str">
        <f>LB_stat!F54</f>
        <v>ZŠ Liberec, Sokolovská 328</v>
      </c>
      <c r="E54" s="104">
        <f>SJMS_normativy!$F$5</f>
        <v>26460</v>
      </c>
      <c r="F54" s="105">
        <f>IF(LB_stat!H54=0,0,(12*1.358*(1/LB_stat!T54*LB_rozp!$E54)+LB_stat!AC54))</f>
        <v>0</v>
      </c>
      <c r="G54" s="29">
        <f>IF(LB_stat!I54=0,0,(12*1.358*(1/LB_stat!U54*LB_rozp!$E54)+LB_stat!AD54))</f>
        <v>6156.6074985991263</v>
      </c>
      <c r="H54" s="106">
        <f>IF(LB_stat!J54=0,0,(12*1.358*(1/LB_stat!V54*LB_rozp!$E54)+LB_stat!AE54))</f>
        <v>6156.6074985991263</v>
      </c>
      <c r="I54" s="105">
        <f>IF(LB_stat!K54=0,0,(12*1.358*(1/LB_stat!W54*LB_rozp!$E54)+LB_stat!AF54))</f>
        <v>0</v>
      </c>
      <c r="J54" s="29">
        <f>IF(LB_stat!L54=0,0,(12*1.358*(1/LB_stat!X54*LB_rozp!$E54)+LB_stat!AG54))</f>
        <v>0</v>
      </c>
      <c r="K54" s="106">
        <f>IF(LB_stat!M54=0,0,(12*1.358*(1/LB_stat!Y54*LB_rozp!$E54)+LB_stat!AH54))</f>
        <v>0</v>
      </c>
      <c r="L54" s="105">
        <f>IF(LB_stat!N54=0,0,(12*1.358*(1/LB_stat!Z54*LB_rozp!$E54)+LB_stat!AI54))</f>
        <v>0</v>
      </c>
      <c r="M54" s="29">
        <f>IF(LB_stat!O54=0,0,(12*1.358*(1/LB_stat!AA54*LB_rozp!$E54)+LB_stat!AJ54))</f>
        <v>0</v>
      </c>
      <c r="N54" s="106">
        <f>IF(LB_stat!P54=0,0,(12*1.358*(1/LB_stat!AB54*LB_rozp!$E54)+LB_stat!AK54))</f>
        <v>0</v>
      </c>
      <c r="O54" s="105">
        <f>F54*LB_stat!H54+I54*LB_stat!K54+L54*LB_stat!N54</f>
        <v>0</v>
      </c>
      <c r="P54" s="29">
        <f>G54*LB_stat!I54+J54*LB_stat!L54+M54*LB_stat!O54</f>
        <v>2671967.6543920208</v>
      </c>
      <c r="Q54" s="106">
        <f>H54*LB_stat!J54+K54*LB_stat!M54+N54*LB_stat!P54</f>
        <v>788045.75982068817</v>
      </c>
      <c r="R54" s="173">
        <f t="shared" si="0"/>
        <v>3460013.4142127088</v>
      </c>
    </row>
    <row r="55" spans="1:18" ht="20.100000000000001" customHeight="1" x14ac:dyDescent="0.2">
      <c r="A55" s="10">
        <f>LB_stat!C55</f>
        <v>2488</v>
      </c>
      <c r="B55" s="5" t="str">
        <f>LB_stat!D55</f>
        <v>ZŠ Liberec, Švermova 403/40</v>
      </c>
      <c r="C55" s="75">
        <f>LB_stat!E55</f>
        <v>3141</v>
      </c>
      <c r="D55" s="169" t="str">
        <f>LB_stat!F55</f>
        <v>ZŠ Liberec, Švermova 403/40</v>
      </c>
      <c r="E55" s="104">
        <f>SJMS_normativy!$F$5</f>
        <v>26460</v>
      </c>
      <c r="F55" s="105">
        <f>IF(LB_stat!H55=0,0,(12*1.358*(1/LB_stat!T55*LB_rozp!$E55)+LB_stat!AC55))</f>
        <v>0</v>
      </c>
      <c r="G55" s="29">
        <f>IF(LB_stat!I55=0,0,(12*1.358*(1/LB_stat!U55*LB_rozp!$E55)+LB_stat!AD55))</f>
        <v>7225.8458639783685</v>
      </c>
      <c r="H55" s="106">
        <f>IF(LB_stat!J55=0,0,(12*1.358*(1/LB_stat!V55*LB_rozp!$E55)+LB_stat!AE55))</f>
        <v>0</v>
      </c>
      <c r="I55" s="105">
        <f>IF(LB_stat!K55=0,0,(12*1.358*(1/LB_stat!W55*LB_rozp!$E55)+LB_stat!AF55))</f>
        <v>0</v>
      </c>
      <c r="J55" s="29">
        <f>IF(LB_stat!L55=0,0,(12*1.358*(1/LB_stat!X55*LB_rozp!$E55)+LB_stat!AG55))</f>
        <v>0</v>
      </c>
      <c r="K55" s="106">
        <f>IF(LB_stat!M55=0,0,(12*1.358*(1/LB_stat!Y55*LB_rozp!$E55)+LB_stat!AH55))</f>
        <v>0</v>
      </c>
      <c r="L55" s="105">
        <f>IF(LB_stat!N55=0,0,(12*1.358*(1/LB_stat!Z55*LB_rozp!$E55)+LB_stat!AI55))</f>
        <v>0</v>
      </c>
      <c r="M55" s="29">
        <f>IF(LB_stat!O55=0,0,(12*1.358*(1/LB_stat!AA55*LB_rozp!$E55)+LB_stat!AJ55))</f>
        <v>0</v>
      </c>
      <c r="N55" s="106">
        <f>IF(LB_stat!P55=0,0,(12*1.358*(1/LB_stat!AB55*LB_rozp!$E55)+LB_stat!AK55))</f>
        <v>0</v>
      </c>
      <c r="O55" s="105">
        <f>F55*LB_stat!H55+I55*LB_stat!K55+L55*LB_stat!N55</f>
        <v>0</v>
      </c>
      <c r="P55" s="29">
        <f>G55*LB_stat!I55+J55*LB_stat!L55+M55*LB_stat!O55</f>
        <v>1813687.3118585704</v>
      </c>
      <c r="Q55" s="106">
        <f>H55*LB_stat!J55+K55*LB_stat!M55+N55*LB_stat!P55</f>
        <v>0</v>
      </c>
      <c r="R55" s="173">
        <f t="shared" si="0"/>
        <v>1813687.3118585704</v>
      </c>
    </row>
    <row r="56" spans="1:18" ht="20.100000000000001" customHeight="1" x14ac:dyDescent="0.2">
      <c r="A56" s="10">
        <f>LB_stat!C56</f>
        <v>2472</v>
      </c>
      <c r="B56" s="5" t="str">
        <f>LB_stat!D56</f>
        <v>ZŠ Liberec, U Soudu 369/8</v>
      </c>
      <c r="C56" s="75">
        <f>LB_stat!E56</f>
        <v>3141</v>
      </c>
      <c r="D56" s="460" t="str">
        <f>LB_stat!F56</f>
        <v>ZŠ Liberec, U Soudu 531/9</v>
      </c>
      <c r="E56" s="104">
        <f>SJMS_normativy!$F$5</f>
        <v>26460</v>
      </c>
      <c r="F56" s="105">
        <f>IF(LB_stat!H56=0,0,(12*1.358*(1/LB_stat!T56*LB_rozp!$E56)+LB_stat!AC56))</f>
        <v>0</v>
      </c>
      <c r="G56" s="29">
        <f>IF(LB_stat!I56=0,0,(12*1.358*(1/LB_stat!U56*LB_rozp!$E56)+LB_stat!AD56))</f>
        <v>7026.8952639573999</v>
      </c>
      <c r="H56" s="106">
        <f>IF(LB_stat!J56=0,0,(12*1.358*(1/LB_stat!V56*LB_rozp!$E56)+LB_stat!AE56))</f>
        <v>7026.8952639573999</v>
      </c>
      <c r="I56" s="105">
        <f>IF(LB_stat!K56=0,0,(12*1.358*(1/LB_stat!W56*LB_rozp!$E56)+LB_stat!AF56))</f>
        <v>0</v>
      </c>
      <c r="J56" s="29">
        <f>IF(LB_stat!L56=0,0,(12*1.358*(1/LB_stat!X56*LB_rozp!$E56)+LB_stat!AG56))</f>
        <v>0</v>
      </c>
      <c r="K56" s="106">
        <f>IF(LB_stat!M56=0,0,(12*1.358*(1/LB_stat!Y56*LB_rozp!$E56)+LB_stat!AH56))</f>
        <v>0</v>
      </c>
      <c r="L56" s="105">
        <f>IF(LB_stat!N56=0,0,(12*1.358*(1/LB_stat!Z56*LB_rozp!$E56)+LB_stat!AI56))</f>
        <v>0</v>
      </c>
      <c r="M56" s="29">
        <f>IF(LB_stat!O56=0,0,(12*1.358*(1/LB_stat!AA56*LB_rozp!$E56)+LB_stat!AJ56))</f>
        <v>0</v>
      </c>
      <c r="N56" s="106">
        <f>IF(LB_stat!P56=0,0,(12*1.358*(1/LB_stat!AB56*LB_rozp!$E56)+LB_stat!AK56))</f>
        <v>0</v>
      </c>
      <c r="O56" s="105">
        <f>F56*LB_stat!H56+I56*LB_stat!K56+L56*LB_stat!N56</f>
        <v>0</v>
      </c>
      <c r="P56" s="29">
        <f>G56*LB_stat!I56+J56*LB_stat!L56+M56*LB_stat!O56</f>
        <v>2016718.9407557738</v>
      </c>
      <c r="Q56" s="106">
        <f>H56*LB_stat!J56+K56*LB_stat!M56+N56*LB_stat!P56</f>
        <v>7026.8952639573999</v>
      </c>
      <c r="R56" s="173">
        <f t="shared" si="0"/>
        <v>2023745.8360197311</v>
      </c>
    </row>
    <row r="57" spans="1:18" ht="20.100000000000001" customHeight="1" x14ac:dyDescent="0.2">
      <c r="A57" s="10">
        <f>LB_stat!C57</f>
        <v>2489</v>
      </c>
      <c r="B57" s="5" t="str">
        <f>LB_stat!D57</f>
        <v>ZŠ Liberec, U Školy 222/6</v>
      </c>
      <c r="C57" s="75">
        <f>LB_stat!E57</f>
        <v>3141</v>
      </c>
      <c r="D57" s="169" t="str">
        <f>LB_stat!F57</f>
        <v>ZŠ Liberec, U Školy 222/6</v>
      </c>
      <c r="E57" s="104">
        <f>SJMS_normativy!$F$5</f>
        <v>26460</v>
      </c>
      <c r="F57" s="105">
        <f>IF(LB_stat!H57=0,0,(12*1.358*(1/LB_stat!T57*LB_rozp!$E57)+LB_stat!AC57))</f>
        <v>0</v>
      </c>
      <c r="G57" s="29">
        <f>IF(LB_stat!I57=0,0,(12*1.358*(1/LB_stat!U57*LB_rozp!$E57)+LB_stat!AD57))</f>
        <v>6436.4252157593028</v>
      </c>
      <c r="H57" s="106">
        <f>IF(LB_stat!J57=0,0,(12*1.358*(1/LB_stat!V57*LB_rozp!$E57)+LB_stat!AE57))</f>
        <v>0</v>
      </c>
      <c r="I57" s="105">
        <f>IF(LB_stat!K57=0,0,(12*1.358*(1/LB_stat!W57*LB_rozp!$E57)+LB_stat!AF57))</f>
        <v>0</v>
      </c>
      <c r="J57" s="29">
        <f>IF(LB_stat!L57=0,0,(12*1.358*(1/LB_stat!X57*LB_rozp!$E57)+LB_stat!AG57))</f>
        <v>0</v>
      </c>
      <c r="K57" s="106">
        <f>IF(LB_stat!M57=0,0,(12*1.358*(1/LB_stat!Y57*LB_rozp!$E57)+LB_stat!AH57))</f>
        <v>0</v>
      </c>
      <c r="L57" s="105">
        <f>IF(LB_stat!N57=0,0,(12*1.358*(1/LB_stat!Z57*LB_rozp!$E57)+LB_stat!AI57))</f>
        <v>0</v>
      </c>
      <c r="M57" s="29">
        <f>IF(LB_stat!O57=0,0,(12*1.358*(1/LB_stat!AA57*LB_rozp!$E57)+LB_stat!AJ57))</f>
        <v>0</v>
      </c>
      <c r="N57" s="106">
        <f>IF(LB_stat!P57=0,0,(12*1.358*(1/LB_stat!AB57*LB_rozp!$E57)+LB_stat!AK57))</f>
        <v>0</v>
      </c>
      <c r="O57" s="105">
        <f>F57*LB_stat!H57+I57*LB_stat!K57+L57*LB_stat!N57</f>
        <v>0</v>
      </c>
      <c r="P57" s="29">
        <f>G57*LB_stat!I57+J57*LB_stat!L57+M57*LB_stat!O57</f>
        <v>2883518.4966601678</v>
      </c>
      <c r="Q57" s="106">
        <f>H57*LB_stat!J57+K57*LB_stat!M57+N57*LB_stat!P57</f>
        <v>0</v>
      </c>
      <c r="R57" s="173">
        <f t="shared" si="0"/>
        <v>2883518.4966601678</v>
      </c>
    </row>
    <row r="58" spans="1:18" ht="20.100000000000001" customHeight="1" x14ac:dyDescent="0.2">
      <c r="A58" s="10">
        <f>LB_stat!C58</f>
        <v>2473</v>
      </c>
      <c r="B58" s="5" t="str">
        <f>LB_stat!D58</f>
        <v>ZŠ Liberec, ul. 5. května 64/49</v>
      </c>
      <c r="C58" s="75">
        <f>LB_stat!E58</f>
        <v>3141</v>
      </c>
      <c r="D58" s="460" t="str">
        <f>LB_stat!F58</f>
        <v>ZŠ Liberec, Masarykova 400 - výdejna</v>
      </c>
      <c r="E58" s="104">
        <f>SJMS_normativy!$F$5</f>
        <v>26460</v>
      </c>
      <c r="F58" s="105">
        <f>IF(LB_stat!H58=0,0,(12*1.358*(1/LB_stat!T58*LB_rozp!$E58)+LB_stat!AC58))</f>
        <v>0</v>
      </c>
      <c r="G58" s="29">
        <f>IF(LB_stat!I58=0,0,(12*1.358*(1/LB_stat!U58*LB_rozp!$E58)+LB_stat!AD58))</f>
        <v>0</v>
      </c>
      <c r="H58" s="106">
        <f>IF(LB_stat!J58=0,0,(12*1.358*(1/LB_stat!V58*LB_rozp!$E58)+LB_stat!AE58))</f>
        <v>0</v>
      </c>
      <c r="I58" s="105">
        <f>IF(LB_stat!K58=0,0,(12*1.358*(1/LB_stat!W58*LB_rozp!$E58)+LB_stat!AF58))</f>
        <v>0</v>
      </c>
      <c r="J58" s="29">
        <f>IF(LB_stat!L58=0,0,(12*1.358*(1/LB_stat!X58*LB_rozp!$E58)+LB_stat!AG58))</f>
        <v>0</v>
      </c>
      <c r="K58" s="106">
        <f>IF(LB_stat!M58=0,0,(12*1.358*(1/LB_stat!Y58*LB_rozp!$E58)+LB_stat!AH58))</f>
        <v>0</v>
      </c>
      <c r="L58" s="105">
        <f>IF(LB_stat!N58=0,0,(12*1.358*(1/LB_stat!Z58*LB_rozp!$E58)+LB_stat!AI58))</f>
        <v>0</v>
      </c>
      <c r="M58" s="29">
        <f>IF(LB_stat!O58=0,0,(12*1.358*(1/LB_stat!AA58*LB_rozp!$E58)+LB_stat!AJ58))</f>
        <v>2417.6976161862308</v>
      </c>
      <c r="N58" s="106">
        <f>IF(LB_stat!P58=0,0,(12*1.358*(1/LB_stat!AB58*LB_rozp!$E58)+LB_stat!AK58))</f>
        <v>0</v>
      </c>
      <c r="O58" s="105">
        <f>F58*LB_stat!H58+I58*LB_stat!K58+L58*LB_stat!N58</f>
        <v>0</v>
      </c>
      <c r="P58" s="29">
        <f>G58*LB_stat!I58+J58*LB_stat!L58+M58*LB_stat!O58</f>
        <v>1540073.3815106291</v>
      </c>
      <c r="Q58" s="106">
        <f>H58*LB_stat!J58+K58*LB_stat!M58+N58*LB_stat!P58</f>
        <v>0</v>
      </c>
      <c r="R58" s="173">
        <f t="shared" si="0"/>
        <v>1540073.3815106291</v>
      </c>
    </row>
    <row r="59" spans="1:18" ht="20.100000000000001" customHeight="1" x14ac:dyDescent="0.2">
      <c r="A59" s="10">
        <f>LB_stat!C59</f>
        <v>2490</v>
      </c>
      <c r="B59" s="5" t="str">
        <f>LB_stat!D59</f>
        <v>ZŠ Liberec, Vrchlického 262/17</v>
      </c>
      <c r="C59" s="75">
        <f>LB_stat!E59</f>
        <v>3141</v>
      </c>
      <c r="D59" s="169" t="str">
        <f>LB_stat!F59</f>
        <v>ZŠ Liberec, Vrchlického 262/17</v>
      </c>
      <c r="E59" s="104">
        <f>SJMS_normativy!$F$5</f>
        <v>26460</v>
      </c>
      <c r="F59" s="105">
        <f>IF(LB_stat!H59=0,0,(12*1.358*(1/LB_stat!T59*LB_rozp!$E59)+LB_stat!AC59))</f>
        <v>0</v>
      </c>
      <c r="G59" s="29">
        <f>IF(LB_stat!I59=0,0,(12*1.358*(1/LB_stat!U59*LB_rozp!$E59)+LB_stat!AD59))</f>
        <v>7237.6777921684688</v>
      </c>
      <c r="H59" s="106">
        <f>IF(LB_stat!J59=0,0,(12*1.358*(1/LB_stat!V59*LB_rozp!$E59)+LB_stat!AE59))</f>
        <v>0</v>
      </c>
      <c r="I59" s="105">
        <f>IF(LB_stat!K59=0,0,(12*1.358*(1/LB_stat!W59*LB_rozp!$E59)+LB_stat!AF59))</f>
        <v>0</v>
      </c>
      <c r="J59" s="29">
        <f>IF(LB_stat!L59=0,0,(12*1.358*(1/LB_stat!X59*LB_rozp!$E59)+LB_stat!AG59))</f>
        <v>0</v>
      </c>
      <c r="K59" s="106">
        <f>IF(LB_stat!M59=0,0,(12*1.358*(1/LB_stat!Y59*LB_rozp!$E59)+LB_stat!AH59))</f>
        <v>0</v>
      </c>
      <c r="L59" s="105">
        <f>IF(LB_stat!N59=0,0,(12*1.358*(1/LB_stat!Z59*LB_rozp!$E59)+LB_stat!AI59))</f>
        <v>0</v>
      </c>
      <c r="M59" s="29">
        <f>IF(LB_stat!O59=0,0,(12*1.358*(1/LB_stat!AA59*LB_rozp!$E59)+LB_stat!AJ59))</f>
        <v>0</v>
      </c>
      <c r="N59" s="106">
        <f>IF(LB_stat!P59=0,0,(12*1.358*(1/LB_stat!AB59*LB_rozp!$E59)+LB_stat!AK59))</f>
        <v>0</v>
      </c>
      <c r="O59" s="105">
        <f>F59*LB_stat!H59+I59*LB_stat!K59+L59*LB_stat!N59</f>
        <v>0</v>
      </c>
      <c r="P59" s="29">
        <f>G59*LB_stat!I59+J59*LB_stat!L59+M59*LB_stat!O59</f>
        <v>1802181.7702499488</v>
      </c>
      <c r="Q59" s="106">
        <f>H59*LB_stat!J59+K59*LB_stat!M59+N59*LB_stat!P59</f>
        <v>0</v>
      </c>
      <c r="R59" s="173">
        <f t="shared" si="0"/>
        <v>1802181.7702499488</v>
      </c>
    </row>
    <row r="60" spans="1:18" ht="20.100000000000001" customHeight="1" x14ac:dyDescent="0.2">
      <c r="A60" s="10">
        <f>LB_stat!C60</f>
        <v>2310</v>
      </c>
      <c r="B60" s="5" t="str">
        <f>LB_stat!D60</f>
        <v>ZŠ, Liberec, Orlí 140/7</v>
      </c>
      <c r="C60" s="75">
        <f>LB_stat!E60</f>
        <v>3141</v>
      </c>
      <c r="D60" s="460" t="str">
        <f>LB_stat!F60</f>
        <v>ZŠ Liberec Gollova 394/4 - výdejna</v>
      </c>
      <c r="E60" s="104">
        <f>SJMS_normativy!$F$5</f>
        <v>26460</v>
      </c>
      <c r="F60" s="105">
        <f>IF(LB_stat!H60=0,0,(12*1.358*(1/LB_stat!T60*LB_rozp!$E60)+LB_stat!AC60))</f>
        <v>0</v>
      </c>
      <c r="G60" s="29">
        <f>IF(LB_stat!I60=0,0,(12*1.358*(1/LB_stat!U60*LB_rozp!$E60)+LB_stat!AD60))</f>
        <v>0</v>
      </c>
      <c r="H60" s="106">
        <f>IF(LB_stat!J60=0,0,(12*1.358*(1/LB_stat!V60*LB_rozp!$E60)+LB_stat!AE60))</f>
        <v>0</v>
      </c>
      <c r="I60" s="105">
        <f>IF(LB_stat!K60=0,0,(12*1.358*(1/LB_stat!W60*LB_rozp!$E60)+LB_stat!AF60))</f>
        <v>0</v>
      </c>
      <c r="J60" s="29">
        <f>IF(LB_stat!L60=0,0,(12*1.358*(1/LB_stat!X60*LB_rozp!$E60)+LB_stat!AG60))</f>
        <v>0</v>
      </c>
      <c r="K60" s="106">
        <f>IF(LB_stat!M60=0,0,(12*1.358*(1/LB_stat!Y60*LB_rozp!$E60)+LB_stat!AH60))</f>
        <v>0</v>
      </c>
      <c r="L60" s="105">
        <f>IF(LB_stat!N60=0,0,(12*1.358*(1/LB_stat!Z60*LB_rozp!$E60)+LB_stat!AI60))</f>
        <v>0</v>
      </c>
      <c r="M60" s="29">
        <f>IF(LB_stat!O60=0,0,(12*1.358*(1/LB_stat!AA60*LB_rozp!$E60)+LB_stat!AJ60))</f>
        <v>4857.9600716313844</v>
      </c>
      <c r="N60" s="106">
        <f>IF(LB_stat!P60=0,0,(12*1.358*(1/LB_stat!AB60*LB_rozp!$E60)+LB_stat!AK60))</f>
        <v>0</v>
      </c>
      <c r="O60" s="105">
        <f>F60*LB_stat!H60+I60*LB_stat!K60+L60*LB_stat!N60</f>
        <v>0</v>
      </c>
      <c r="P60" s="29">
        <f>G60*LB_stat!I60+J60*LB_stat!L60+M60*LB_stat!O60</f>
        <v>82585.321217733537</v>
      </c>
      <c r="Q60" s="106">
        <f>H60*LB_stat!J60+K60*LB_stat!M60+N60*LB_stat!P60</f>
        <v>0</v>
      </c>
      <c r="R60" s="173">
        <f t="shared" si="0"/>
        <v>82585.321217733537</v>
      </c>
    </row>
    <row r="61" spans="1:18" ht="20.100000000000001" customHeight="1" x14ac:dyDescent="0.2">
      <c r="A61" s="10">
        <f>LB_stat!C61</f>
        <v>2431</v>
      </c>
      <c r="B61" s="5" t="str">
        <f>LB_stat!D61</f>
        <v>MŠ Liberec, Skloněná 1414</v>
      </c>
      <c r="C61" s="75">
        <f>LB_stat!E61</f>
        <v>3141</v>
      </c>
      <c r="D61" s="169" t="str">
        <f>LB_stat!F61</f>
        <v>MŠ Liberec, Skloněná 1414</v>
      </c>
      <c r="E61" s="104">
        <f>SJMS_normativy!$F$5</f>
        <v>26460</v>
      </c>
      <c r="F61" s="105">
        <f>IF(LB_stat!H61=0,0,(12*1.358*(1/LB_stat!T61*LB_rozp!$E61)+LB_stat!AC61))</f>
        <v>11683.546211092265</v>
      </c>
      <c r="G61" s="29">
        <f>IF(LB_stat!I61=0,0,(12*1.358*(1/LB_stat!U61*LB_rozp!$E61)+LB_stat!AD61))</f>
        <v>0</v>
      </c>
      <c r="H61" s="106">
        <f>IF(LB_stat!J61=0,0,(12*1.358*(1/LB_stat!V61*LB_rozp!$E61)+LB_stat!AE61))</f>
        <v>0</v>
      </c>
      <c r="I61" s="105">
        <f>IF(LB_stat!K61=0,0,(12*1.358*(1/LB_stat!W61*LB_rozp!$E61)+LB_stat!AF61))</f>
        <v>0</v>
      </c>
      <c r="J61" s="29">
        <f>IF(LB_stat!L61=0,0,(12*1.358*(1/LB_stat!X61*LB_rozp!$E61)+LB_stat!AG61))</f>
        <v>0</v>
      </c>
      <c r="K61" s="106">
        <f>IF(LB_stat!M61=0,0,(12*1.358*(1/LB_stat!Y61*LB_rozp!$E61)+LB_stat!AH61))</f>
        <v>0</v>
      </c>
      <c r="L61" s="105">
        <f>IF(LB_stat!N61=0,0,(12*1.358*(1/LB_stat!Z61*LB_rozp!$E61)+LB_stat!AI61))</f>
        <v>0</v>
      </c>
      <c r="M61" s="29">
        <f>IF(LB_stat!O61=0,0,(12*1.358*(1/LB_stat!AA61*LB_rozp!$E61)+LB_stat!AJ61))</f>
        <v>0</v>
      </c>
      <c r="N61" s="106">
        <f>IF(LB_stat!P61=0,0,(12*1.358*(1/LB_stat!AB61*LB_rozp!$E61)+LB_stat!AK61))</f>
        <v>0</v>
      </c>
      <c r="O61" s="105">
        <f>F61*LB_stat!H61+I61*LB_stat!K61+L61*LB_stat!N61</f>
        <v>969734.33552065806</v>
      </c>
      <c r="P61" s="29">
        <f>G61*LB_stat!I61+J61*LB_stat!L61+M61*LB_stat!O61</f>
        <v>0</v>
      </c>
      <c r="Q61" s="106">
        <f>H61*LB_stat!J61+K61*LB_stat!M61+N61*LB_stat!P61</f>
        <v>0</v>
      </c>
      <c r="R61" s="173">
        <f t="shared" si="0"/>
        <v>969734.33552065806</v>
      </c>
    </row>
    <row r="62" spans="1:18" ht="20.100000000000001" customHeight="1" x14ac:dyDescent="0.2">
      <c r="A62" s="10">
        <f>LB_stat!C62</f>
        <v>2434</v>
      </c>
      <c r="B62" s="5" t="str">
        <f>LB_stat!D62</f>
        <v>MŠ Liberec, Východní 270</v>
      </c>
      <c r="C62" s="75">
        <f>LB_stat!E62</f>
        <v>3141</v>
      </c>
      <c r="D62" s="169" t="str">
        <f>LB_stat!F62</f>
        <v>MŠ Liberec, Tanvaldská 282</v>
      </c>
      <c r="E62" s="104">
        <f>SJMS_normativy!$F$5</f>
        <v>26460</v>
      </c>
      <c r="F62" s="105">
        <f>IF(LB_stat!H62=0,0,(12*1.358*(1/LB_stat!T62*LB_rozp!$E62)+LB_stat!AC62))</f>
        <v>14313.277788577425</v>
      </c>
      <c r="G62" s="29">
        <f>IF(LB_stat!I62=0,0,(12*1.358*(1/LB_stat!U62*LB_rozp!$E62)+LB_stat!AD62))</f>
        <v>0</v>
      </c>
      <c r="H62" s="106">
        <f>IF(LB_stat!J62=0,0,(12*1.358*(1/LB_stat!V62*LB_rozp!$E62)+LB_stat!AE62))</f>
        <v>0</v>
      </c>
      <c r="I62" s="105">
        <f>IF(LB_stat!K62=0,0,(12*1.358*(1/LB_stat!W62*LB_rozp!$E62)+LB_stat!AF62))</f>
        <v>0</v>
      </c>
      <c r="J62" s="29">
        <f>IF(LB_stat!L62=0,0,(12*1.358*(1/LB_stat!X62*LB_rozp!$E62)+LB_stat!AG62))</f>
        <v>0</v>
      </c>
      <c r="K62" s="106">
        <f>IF(LB_stat!M62=0,0,(12*1.358*(1/LB_stat!Y62*LB_rozp!$E62)+LB_stat!AH62))</f>
        <v>0</v>
      </c>
      <c r="L62" s="105">
        <f>IF(LB_stat!N62=0,0,(12*1.358*(1/LB_stat!Z62*LB_rozp!$E62)+LB_stat!AI62))</f>
        <v>0</v>
      </c>
      <c r="M62" s="29">
        <f>IF(LB_stat!O62=0,0,(12*1.358*(1/LB_stat!AA62*LB_rozp!$E62)+LB_stat!AJ62))</f>
        <v>0</v>
      </c>
      <c r="N62" s="106">
        <f>IF(LB_stat!P62=0,0,(12*1.358*(1/LB_stat!AB62*LB_rozp!$E62)+LB_stat!AK62))</f>
        <v>0</v>
      </c>
      <c r="O62" s="105">
        <f>F62*LB_stat!H62+I62*LB_stat!K62+L62*LB_stat!N62</f>
        <v>629784.22269740666</v>
      </c>
      <c r="P62" s="29">
        <f>G62*LB_stat!I62+J62*LB_stat!L62+M62*LB_stat!O62</f>
        <v>0</v>
      </c>
      <c r="Q62" s="106">
        <f>H62*LB_stat!J62+K62*LB_stat!M62+N62*LB_stat!P62</f>
        <v>0</v>
      </c>
      <c r="R62" s="173">
        <f t="shared" si="0"/>
        <v>629784.22269740666</v>
      </c>
    </row>
    <row r="63" spans="1:18" ht="20.100000000000001" customHeight="1" x14ac:dyDescent="0.2">
      <c r="A63" s="10">
        <f>LB_stat!C63</f>
        <v>2434</v>
      </c>
      <c r="B63" s="5" t="str">
        <f>LB_stat!D63</f>
        <v>MŠ Liberec, Východní 270</v>
      </c>
      <c r="C63" s="75">
        <f>LB_stat!E63</f>
        <v>3141</v>
      </c>
      <c r="D63" s="460" t="str">
        <f>LB_stat!F63</f>
        <v>MŠ Liberec, Tanvaldská 1122</v>
      </c>
      <c r="E63" s="104">
        <f>SJMS_normativy!$F$5</f>
        <v>26460</v>
      </c>
      <c r="F63" s="105">
        <f>IF(LB_stat!H63=0,0,(12*1.358*(1/LB_stat!T63*LB_rozp!$E63)+LB_stat!AC63))</f>
        <v>17198.551099408258</v>
      </c>
      <c r="G63" s="29">
        <f>IF(LB_stat!I63=0,0,(12*1.358*(1/LB_stat!U63*LB_rozp!$E63)+LB_stat!AD63))</f>
        <v>0</v>
      </c>
      <c r="H63" s="106">
        <f>IF(LB_stat!J63=0,0,(12*1.358*(1/LB_stat!V63*LB_rozp!$E63)+LB_stat!AE63))</f>
        <v>0</v>
      </c>
      <c r="I63" s="105">
        <f>IF(LB_stat!K63=0,0,(12*1.358*(1/LB_stat!W63*LB_rozp!$E63)+LB_stat!AF63))</f>
        <v>0</v>
      </c>
      <c r="J63" s="29">
        <f>IF(LB_stat!L63=0,0,(12*1.358*(1/LB_stat!X63*LB_rozp!$E63)+LB_stat!AG63))</f>
        <v>0</v>
      </c>
      <c r="K63" s="106">
        <f>IF(LB_stat!M63=0,0,(12*1.358*(1/LB_stat!Y63*LB_rozp!$E63)+LB_stat!AH63))</f>
        <v>0</v>
      </c>
      <c r="L63" s="105">
        <f>IF(LB_stat!N63=0,0,(12*1.358*(1/LB_stat!Z63*LB_rozp!$E63)+LB_stat!AI63))</f>
        <v>0</v>
      </c>
      <c r="M63" s="29">
        <f>IF(LB_stat!O63=0,0,(12*1.358*(1/LB_stat!AA63*LB_rozp!$E63)+LB_stat!AJ63))</f>
        <v>0</v>
      </c>
      <c r="N63" s="106">
        <f>IF(LB_stat!P63=0,0,(12*1.358*(1/LB_stat!AB63*LB_rozp!$E63)+LB_stat!AK63))</f>
        <v>0</v>
      </c>
      <c r="O63" s="105">
        <f>F63*LB_stat!H63+I63*LB_stat!K63+L63*LB_stat!N63</f>
        <v>378368.1241869817</v>
      </c>
      <c r="P63" s="29">
        <f>G63*LB_stat!I63+J63*LB_stat!L63+M63*LB_stat!O63</f>
        <v>0</v>
      </c>
      <c r="Q63" s="106">
        <f>H63*LB_stat!J63+K63*LB_stat!M63+N63*LB_stat!P63</f>
        <v>0</v>
      </c>
      <c r="R63" s="173">
        <f t="shared" si="0"/>
        <v>378368.1241869817</v>
      </c>
    </row>
    <row r="64" spans="1:18" ht="20.100000000000001" customHeight="1" x14ac:dyDescent="0.2">
      <c r="A64" s="10">
        <f>LB_stat!C64</f>
        <v>2434</v>
      </c>
      <c r="B64" s="5" t="str">
        <f>LB_stat!D64</f>
        <v>MŠ Liberec, Východní 270</v>
      </c>
      <c r="C64" s="75">
        <f>LB_stat!E64</f>
        <v>3141</v>
      </c>
      <c r="D64" s="169" t="str">
        <f>LB_stat!F64</f>
        <v>MŠ Liberec, Východní 270</v>
      </c>
      <c r="E64" s="104">
        <f>SJMS_normativy!$F$5</f>
        <v>26460</v>
      </c>
      <c r="F64" s="105">
        <f>IF(LB_stat!H64=0,0,(12*1.358*(1/LB_stat!T64*LB_rozp!$E64)+LB_stat!AC64))</f>
        <v>12574.133391897829</v>
      </c>
      <c r="G64" s="29">
        <f>IF(LB_stat!I64=0,0,(12*1.358*(1/LB_stat!U64*LB_rozp!$E64)+LB_stat!AD64))</f>
        <v>0</v>
      </c>
      <c r="H64" s="106">
        <f>IF(LB_stat!J64=0,0,(12*1.358*(1/LB_stat!V64*LB_rozp!$E64)+LB_stat!AE64))</f>
        <v>0</v>
      </c>
      <c r="I64" s="105">
        <f>IF(LB_stat!K64=0,0,(12*1.358*(1/LB_stat!W64*LB_rozp!$E64)+LB_stat!AF64))</f>
        <v>0</v>
      </c>
      <c r="J64" s="29">
        <f>IF(LB_stat!L64=0,0,(12*1.358*(1/LB_stat!X64*LB_rozp!$E64)+LB_stat!AG64))</f>
        <v>0</v>
      </c>
      <c r="K64" s="106">
        <f>IF(LB_stat!M64=0,0,(12*1.358*(1/LB_stat!Y64*LB_rozp!$E64)+LB_stat!AH64))</f>
        <v>0</v>
      </c>
      <c r="L64" s="105">
        <f>IF(LB_stat!N64=0,0,(12*1.358*(1/LB_stat!Z64*LB_rozp!$E64)+LB_stat!AI64))</f>
        <v>0</v>
      </c>
      <c r="M64" s="29">
        <f>IF(LB_stat!O64=0,0,(12*1.358*(1/LB_stat!AA64*LB_rozp!$E64)+LB_stat!AJ64))</f>
        <v>0</v>
      </c>
      <c r="N64" s="106">
        <f>IF(LB_stat!P64=0,0,(12*1.358*(1/LB_stat!AB64*LB_rozp!$E64)+LB_stat!AK64))</f>
        <v>0</v>
      </c>
      <c r="O64" s="105">
        <f>F64*LB_stat!H64+I64*LB_stat!K64+L64*LB_stat!N64</f>
        <v>829892.80386525672</v>
      </c>
      <c r="P64" s="29">
        <f>G64*LB_stat!I64+J64*LB_stat!L64+M64*LB_stat!O64</f>
        <v>0</v>
      </c>
      <c r="Q64" s="106">
        <f>H64*LB_stat!J64+K64*LB_stat!M64+N64*LB_stat!P64</f>
        <v>0</v>
      </c>
      <c r="R64" s="173">
        <f t="shared" si="0"/>
        <v>829892.80386525672</v>
      </c>
    </row>
    <row r="65" spans="1:18" ht="20.100000000000001" customHeight="1" x14ac:dyDescent="0.2">
      <c r="A65" s="10">
        <f>LB_stat!C65</f>
        <v>2434</v>
      </c>
      <c r="B65" s="5" t="str">
        <f>LB_stat!D65</f>
        <v>MŠ Liberec, Východní 270</v>
      </c>
      <c r="C65" s="75">
        <f>LB_stat!E65</f>
        <v>3141</v>
      </c>
      <c r="D65" s="460" t="str">
        <f>LB_stat!F65</f>
        <v>MŠ Liberec, Donská 1835 - výdejna</v>
      </c>
      <c r="E65" s="104">
        <f>SJMS_normativy!$F$5</f>
        <v>26460</v>
      </c>
      <c r="F65" s="105">
        <f>IF(LB_stat!H65=0,0,(12*1.358*(1/LB_stat!T65*LB_rozp!$E65)+LB_stat!AC65))</f>
        <v>0</v>
      </c>
      <c r="G65" s="29">
        <f>IF(LB_stat!I65=0,0,(12*1.358*(1/LB_stat!U65*LB_rozp!$E65)+LB_stat!AD65))</f>
        <v>0</v>
      </c>
      <c r="H65" s="106">
        <f>IF(LB_stat!J65=0,0,(12*1.358*(1/LB_stat!V65*LB_rozp!$E65)+LB_stat!AE65))</f>
        <v>0</v>
      </c>
      <c r="I65" s="105">
        <f>IF(LB_stat!K65=0,0,(12*1.358*(1/LB_stat!W65*LB_rozp!$E65)+LB_stat!AF65))</f>
        <v>0</v>
      </c>
      <c r="J65" s="29">
        <f>IF(LB_stat!L65=0,0,(12*1.358*(1/LB_stat!X65*LB_rozp!$E65)+LB_stat!AG65))</f>
        <v>0</v>
      </c>
      <c r="K65" s="106">
        <f>IF(LB_stat!M65=0,0,(12*1.358*(1/LB_stat!Y65*LB_rozp!$E65)+LB_stat!AH65))</f>
        <v>0</v>
      </c>
      <c r="L65" s="105">
        <f>IF(LB_stat!N65=0,0,(12*1.358*(1/LB_stat!Z65*LB_rozp!$E65)+LB_stat!AI65))</f>
        <v>5662.2379847227157</v>
      </c>
      <c r="M65" s="29">
        <f>IF(LB_stat!O65=0,0,(12*1.358*(1/LB_stat!AA65*LB_rozp!$E65)+LB_stat!AJ65))</f>
        <v>0</v>
      </c>
      <c r="N65" s="106">
        <f>IF(LB_stat!P65=0,0,(12*1.358*(1/LB_stat!AB65*LB_rozp!$E65)+LB_stat!AK65))</f>
        <v>0</v>
      </c>
      <c r="O65" s="105">
        <f>F65*LB_stat!H65+I65*LB_stat!K65+L65*LB_stat!N65</f>
        <v>260462.94729724491</v>
      </c>
      <c r="P65" s="29">
        <f>G65*LB_stat!I65+J65*LB_stat!L65+M65*LB_stat!O65</f>
        <v>0</v>
      </c>
      <c r="Q65" s="106">
        <f>H65*LB_stat!J65+K65*LB_stat!M65+N65*LB_stat!P65</f>
        <v>0</v>
      </c>
      <c r="R65" s="173">
        <f t="shared" si="0"/>
        <v>260462.94729724491</v>
      </c>
    </row>
    <row r="66" spans="1:18" ht="20.100000000000001" customHeight="1" x14ac:dyDescent="0.2">
      <c r="A66" s="10">
        <f>LB_stat!C66</f>
        <v>2484</v>
      </c>
      <c r="B66" s="5" t="str">
        <f>LB_stat!D66</f>
        <v>ZŠ Liberec, Nad Školou 278</v>
      </c>
      <c r="C66" s="75">
        <f>LB_stat!E66</f>
        <v>3141</v>
      </c>
      <c r="D66" s="169" t="str">
        <f>LB_stat!F66</f>
        <v>ZŠ Liberec, Nad Školou 278</v>
      </c>
      <c r="E66" s="104">
        <f>SJMS_normativy!$F$5</f>
        <v>26460</v>
      </c>
      <c r="F66" s="105">
        <f>IF(LB_stat!H66=0,0,(12*1.358*(1/LB_stat!T66*LB_rozp!$E66)+LB_stat!AC66))</f>
        <v>0</v>
      </c>
      <c r="G66" s="29">
        <f>IF(LB_stat!I66=0,0,(12*1.358*(1/LB_stat!U66*LB_rozp!$E66)+LB_stat!AD66))</f>
        <v>5976.2561881069678</v>
      </c>
      <c r="H66" s="106">
        <f>IF(LB_stat!J66=0,0,(12*1.358*(1/LB_stat!V66*LB_rozp!$E66)+LB_stat!AE66))</f>
        <v>0</v>
      </c>
      <c r="I66" s="105">
        <f>IF(LB_stat!K66=0,0,(12*1.358*(1/LB_stat!W66*LB_rozp!$E66)+LB_stat!AF66))</f>
        <v>0</v>
      </c>
      <c r="J66" s="29">
        <f>IF(LB_stat!L66=0,0,(12*1.358*(1/LB_stat!X66*LB_rozp!$E66)+LB_stat!AG66))</f>
        <v>0</v>
      </c>
      <c r="K66" s="106">
        <f>IF(LB_stat!M66=0,0,(12*1.358*(1/LB_stat!Y66*LB_rozp!$E66)+LB_stat!AH66))</f>
        <v>0</v>
      </c>
      <c r="L66" s="105">
        <f>IF(LB_stat!N66=0,0,(12*1.358*(1/LB_stat!Z66*LB_rozp!$E66)+LB_stat!AI66))</f>
        <v>0</v>
      </c>
      <c r="M66" s="29">
        <f>IF(LB_stat!O66=0,0,(12*1.358*(1/LB_stat!AA66*LB_rozp!$E66)+LB_stat!AJ66))</f>
        <v>0</v>
      </c>
      <c r="N66" s="106">
        <f>IF(LB_stat!P66=0,0,(12*1.358*(1/LB_stat!AB66*LB_rozp!$E66)+LB_stat!AK66))</f>
        <v>0</v>
      </c>
      <c r="O66" s="105">
        <f>F66*LB_stat!H66+I66*LB_stat!K66+L66*LB_stat!N66</f>
        <v>0</v>
      </c>
      <c r="P66" s="29">
        <f>G66*LB_stat!I66+J66*LB_stat!L66+M66*LB_stat!O66</f>
        <v>3908471.5470219571</v>
      </c>
      <c r="Q66" s="106">
        <f>H66*LB_stat!J66+K66*LB_stat!M66+N66*LB_stat!P66</f>
        <v>0</v>
      </c>
      <c r="R66" s="173">
        <f t="shared" si="0"/>
        <v>3908471.5470219571</v>
      </c>
    </row>
    <row r="67" spans="1:18" ht="20.100000000000001" customHeight="1" x14ac:dyDescent="0.2">
      <c r="A67" s="10">
        <f>LB_stat!C67</f>
        <v>2401</v>
      </c>
      <c r="B67" s="5" t="str">
        <f>LB_stat!D67</f>
        <v>MŠ Bílá 76</v>
      </c>
      <c r="C67" s="75">
        <f>LB_stat!E67</f>
        <v>3141</v>
      </c>
      <c r="D67" s="169" t="str">
        <f>LB_stat!F67</f>
        <v>MŠ Bílá 76</v>
      </c>
      <c r="E67" s="104">
        <f>SJMS_normativy!$F$5</f>
        <v>26460</v>
      </c>
      <c r="F67" s="105">
        <f>IF(LB_stat!H67=0,0,(12*1.358*(1/LB_stat!T67*LB_rozp!$E67)+LB_stat!AC67))</f>
        <v>14840.682389802563</v>
      </c>
      <c r="G67" s="29">
        <f>IF(LB_stat!I67=0,0,(12*1.358*(1/LB_stat!U67*LB_rozp!$E67)+LB_stat!AD67))</f>
        <v>0</v>
      </c>
      <c r="H67" s="106">
        <f>IF(LB_stat!J67=0,0,(12*1.358*(1/LB_stat!V67*LB_rozp!$E67)+LB_stat!AE67))</f>
        <v>0</v>
      </c>
      <c r="I67" s="105">
        <f>IF(LB_stat!K67=0,0,(12*1.358*(1/LB_stat!W67*LB_rozp!$E67)+LB_stat!AF67))</f>
        <v>0</v>
      </c>
      <c r="J67" s="29">
        <f>IF(LB_stat!L67=0,0,(12*1.358*(1/LB_stat!X67*LB_rozp!$E67)+LB_stat!AG67))</f>
        <v>0</v>
      </c>
      <c r="K67" s="106">
        <f>IF(LB_stat!M67=0,0,(12*1.358*(1/LB_stat!Y67*LB_rozp!$E67)+LB_stat!AH67))</f>
        <v>0</v>
      </c>
      <c r="L67" s="105">
        <f>IF(LB_stat!N67=0,0,(12*1.358*(1/LB_stat!Z67*LB_rozp!$E67)+LB_stat!AI67))</f>
        <v>0</v>
      </c>
      <c r="M67" s="29">
        <f>IF(LB_stat!O67=0,0,(12*1.358*(1/LB_stat!AA67*LB_rozp!$E67)+LB_stat!AJ67))</f>
        <v>0</v>
      </c>
      <c r="N67" s="106">
        <f>IF(LB_stat!P67=0,0,(12*1.358*(1/LB_stat!AB67*LB_rozp!$E67)+LB_stat!AK67))</f>
        <v>0</v>
      </c>
      <c r="O67" s="105">
        <f>F67*LB_stat!H67+I67*LB_stat!K67+L67*LB_stat!N67</f>
        <v>578786.61320229992</v>
      </c>
      <c r="P67" s="29">
        <f>G67*LB_stat!I67+J67*LB_stat!L67+M67*LB_stat!O67</f>
        <v>0</v>
      </c>
      <c r="Q67" s="106">
        <f>H67*LB_stat!J67+K67*LB_stat!M67+N67*LB_stat!P67</f>
        <v>0</v>
      </c>
      <c r="R67" s="173">
        <f t="shared" si="0"/>
        <v>578786.61320229992</v>
      </c>
    </row>
    <row r="68" spans="1:18" ht="20.100000000000001" customHeight="1" x14ac:dyDescent="0.2">
      <c r="A68" s="10">
        <f>LB_stat!C68</f>
        <v>2449</v>
      </c>
      <c r="B68" s="5" t="str">
        <f>LB_stat!D68</f>
        <v>ZŠ a MŠ Bílý Kostel n. N. 227</v>
      </c>
      <c r="C68" s="75">
        <f>LB_stat!E68</f>
        <v>3141</v>
      </c>
      <c r="D68" s="460" t="str">
        <f>LB_stat!F68</f>
        <v xml:space="preserve">MŠ Bílý Kostel n. N. 11 </v>
      </c>
      <c r="E68" s="104">
        <f>SJMS_normativy!$F$5</f>
        <v>26460</v>
      </c>
      <c r="F68" s="105">
        <f>IF(LB_stat!H68=0,0,(12*1.358*(1/LB_stat!T68*LB_rozp!$E68)+LB_stat!AC68))</f>
        <v>14413.971167145695</v>
      </c>
      <c r="G68" s="29">
        <f>IF(LB_stat!I68=0,0,(12*1.358*(1/LB_stat!U68*LB_rozp!$E68)+LB_stat!AD68))</f>
        <v>10644.37395297938</v>
      </c>
      <c r="H68" s="106">
        <f>IF(LB_stat!J68=0,0,(12*1.358*(1/LB_stat!V68*LB_rozp!$E68)+LB_stat!AE68))</f>
        <v>0</v>
      </c>
      <c r="I68" s="105">
        <f>IF(LB_stat!K68=0,0,(12*1.358*(1/LB_stat!W68*LB_rozp!$E68)+LB_stat!AF68))</f>
        <v>0</v>
      </c>
      <c r="J68" s="29">
        <f>IF(LB_stat!L68=0,0,(12*1.358*(1/LB_stat!X68*LB_rozp!$E68)+LB_stat!AG68))</f>
        <v>0</v>
      </c>
      <c r="K68" s="106">
        <f>IF(LB_stat!M68=0,0,(12*1.358*(1/LB_stat!Y68*LB_rozp!$E68)+LB_stat!AH68))</f>
        <v>0</v>
      </c>
      <c r="L68" s="105">
        <f>IF(LB_stat!N68=0,0,(12*1.358*(1/LB_stat!Z68*LB_rozp!$E68)+LB_stat!AI68))</f>
        <v>0</v>
      </c>
      <c r="M68" s="29">
        <f>IF(LB_stat!O68=0,0,(12*1.358*(1/LB_stat!AA68*LB_rozp!$E68)+LB_stat!AJ68))</f>
        <v>0</v>
      </c>
      <c r="N68" s="106">
        <f>IF(LB_stat!P68=0,0,(12*1.358*(1/LB_stat!AB68*LB_rozp!$E68)+LB_stat!AK68))</f>
        <v>0</v>
      </c>
      <c r="O68" s="105">
        <f>F68*LB_stat!H68+I68*LB_stat!K68+L68*LB_stat!N68</f>
        <v>619800.76018726488</v>
      </c>
      <c r="P68" s="29">
        <f>G68*LB_stat!I68+J68*LB_stat!L68+M68*LB_stat!O68</f>
        <v>510929.94974301022</v>
      </c>
      <c r="Q68" s="106">
        <f>H68*LB_stat!J68+K68*LB_stat!M68+N68*LB_stat!P68</f>
        <v>0</v>
      </c>
      <c r="R68" s="173">
        <f t="shared" si="0"/>
        <v>1130730.7099302751</v>
      </c>
    </row>
    <row r="69" spans="1:18" ht="20.100000000000001" customHeight="1" x14ac:dyDescent="0.2">
      <c r="A69" s="10">
        <f>LB_stat!C69</f>
        <v>2318</v>
      </c>
      <c r="B69" s="5" t="str">
        <f>LB_stat!D69</f>
        <v>MŠ Český Dub, Kostelní 4/IV</v>
      </c>
      <c r="C69" s="75">
        <f>LB_stat!E69</f>
        <v>3141</v>
      </c>
      <c r="D69" s="169" t="str">
        <f>LB_stat!F69</f>
        <v>MŠ Český Dub, Kostelní 4/IV</v>
      </c>
      <c r="E69" s="104">
        <f>SJMS_normativy!$F$5</f>
        <v>26460</v>
      </c>
      <c r="F69" s="105">
        <f>IF(LB_stat!H69=0,0,(12*1.358*(1/LB_stat!T69*LB_rozp!$E69)+LB_stat!AC69))</f>
        <v>10969.943268200601</v>
      </c>
      <c r="G69" s="29">
        <f>IF(LB_stat!I69=0,0,(12*1.358*(1/LB_stat!U69*LB_rozp!$E69)+LB_stat!AD69))</f>
        <v>0</v>
      </c>
      <c r="H69" s="106">
        <f>IF(LB_stat!J69=0,0,(12*1.358*(1/LB_stat!V69*LB_rozp!$E69)+LB_stat!AE69))</f>
        <v>0</v>
      </c>
      <c r="I69" s="105">
        <f>IF(LB_stat!K69=0,0,(12*1.358*(1/LB_stat!W69*LB_rozp!$E69)+LB_stat!AF69))</f>
        <v>0</v>
      </c>
      <c r="J69" s="29">
        <f>IF(LB_stat!L69=0,0,(12*1.358*(1/LB_stat!X69*LB_rozp!$E69)+LB_stat!AG69))</f>
        <v>0</v>
      </c>
      <c r="K69" s="106">
        <f>IF(LB_stat!M69=0,0,(12*1.358*(1/LB_stat!Y69*LB_rozp!$E69)+LB_stat!AH69))</f>
        <v>0</v>
      </c>
      <c r="L69" s="105">
        <f>IF(LB_stat!N69=0,0,(12*1.358*(1/LB_stat!Z69*LB_rozp!$E69)+LB_stat!AI69))</f>
        <v>0</v>
      </c>
      <c r="M69" s="29">
        <f>IF(LB_stat!O69=0,0,(12*1.358*(1/LB_stat!AA69*LB_rozp!$E69)+LB_stat!AJ69))</f>
        <v>0</v>
      </c>
      <c r="N69" s="106">
        <f>IF(LB_stat!P69=0,0,(12*1.358*(1/LB_stat!AB69*LB_rozp!$E69)+LB_stat!AK69))</f>
        <v>0</v>
      </c>
      <c r="O69" s="105">
        <f>F69*LB_stat!H69+I69*LB_stat!K69+L69*LB_stat!N69</f>
        <v>1129904.156624662</v>
      </c>
      <c r="P69" s="29">
        <f>G69*LB_stat!I69+J69*LB_stat!L69+M69*LB_stat!O69</f>
        <v>0</v>
      </c>
      <c r="Q69" s="106">
        <f>H69*LB_stat!J69+K69*LB_stat!M69+N69*LB_stat!P69</f>
        <v>0</v>
      </c>
      <c r="R69" s="173">
        <f t="shared" ref="R69:R104" si="3">SUM(O69:Q69)</f>
        <v>1129904.156624662</v>
      </c>
    </row>
    <row r="70" spans="1:18" ht="20.100000000000001" customHeight="1" x14ac:dyDescent="0.2">
      <c r="A70" s="10">
        <f>LB_stat!C70</f>
        <v>2452</v>
      </c>
      <c r="B70" s="5" t="str">
        <f>LB_stat!D70</f>
        <v>ZŠ Český Dub, Komenského 46/I</v>
      </c>
      <c r="C70" s="75">
        <f>LB_stat!E70</f>
        <v>3141</v>
      </c>
      <c r="D70" s="460" t="str">
        <f>LB_stat!F70</f>
        <v>ZŠ Český Dub, Komenského 43/I</v>
      </c>
      <c r="E70" s="104">
        <f>SJMS_normativy!$F$5</f>
        <v>26460</v>
      </c>
      <c r="F70" s="105">
        <f>IF(LB_stat!H70=0,0,(12*1.358*(1/LB_stat!T70*LB_rozp!$E70)+LB_stat!AC70))</f>
        <v>0</v>
      </c>
      <c r="G70" s="29">
        <f>IF(LB_stat!I70=0,0,(12*1.358*(1/LB_stat!U70*LB_rozp!$E70)+LB_stat!AD70))</f>
        <v>6594.6946263858908</v>
      </c>
      <c r="H70" s="106">
        <f>IF(LB_stat!J70=0,0,(12*1.358*(1/LB_stat!V70*LB_rozp!$E70)+LB_stat!AE70))</f>
        <v>0</v>
      </c>
      <c r="I70" s="105">
        <f>IF(LB_stat!K70=0,0,(12*1.358*(1/LB_stat!W70*LB_rozp!$E70)+LB_stat!AF70))</f>
        <v>0</v>
      </c>
      <c r="J70" s="29">
        <f>IF(LB_stat!L70=0,0,(12*1.358*(1/LB_stat!X70*LB_rozp!$E70)+LB_stat!AG70))</f>
        <v>0</v>
      </c>
      <c r="K70" s="106">
        <f>IF(LB_stat!M70=0,0,(12*1.358*(1/LB_stat!Y70*LB_rozp!$E70)+LB_stat!AH70))</f>
        <v>0</v>
      </c>
      <c r="L70" s="105">
        <f>IF(LB_stat!N70=0,0,(12*1.358*(1/LB_stat!Z70*LB_rozp!$E70)+LB_stat!AI70))</f>
        <v>0</v>
      </c>
      <c r="M70" s="29">
        <f>IF(LB_stat!O70=0,0,(12*1.358*(1/LB_stat!AA70*LB_rozp!$E70)+LB_stat!AJ70))</f>
        <v>0</v>
      </c>
      <c r="N70" s="106">
        <f>IF(LB_stat!P70=0,0,(12*1.358*(1/LB_stat!AB70*LB_rozp!$E70)+LB_stat!AK70))</f>
        <v>0</v>
      </c>
      <c r="O70" s="105">
        <f>F70*LB_stat!H70+I70*LB_stat!K70+L70*LB_stat!N70</f>
        <v>0</v>
      </c>
      <c r="P70" s="29">
        <f>G70*LB_stat!I70+J70*LB_stat!L70+M70*LB_stat!O70</f>
        <v>2611499.0720488126</v>
      </c>
      <c r="Q70" s="106">
        <f>H70*LB_stat!J70+K70*LB_stat!M70+N70*LB_stat!P70</f>
        <v>0</v>
      </c>
      <c r="R70" s="173">
        <f t="shared" si="3"/>
        <v>2611499.0720488126</v>
      </c>
    </row>
    <row r="71" spans="1:18" ht="20.100000000000001" customHeight="1" x14ac:dyDescent="0.2">
      <c r="A71" s="10">
        <f>LB_stat!C71</f>
        <v>2444</v>
      </c>
      <c r="B71" s="5" t="str">
        <f>LB_stat!D71</f>
        <v>ZŠ a MŠ Dlouhý Most 102</v>
      </c>
      <c r="C71" s="75">
        <f>LB_stat!E71</f>
        <v>3141</v>
      </c>
      <c r="D71" s="169" t="str">
        <f>LB_stat!F71</f>
        <v>ZŠ a MŠ Dlouhý Most 102</v>
      </c>
      <c r="E71" s="104">
        <f>SJMS_normativy!$F$5</f>
        <v>26460</v>
      </c>
      <c r="F71" s="105">
        <f>IF(LB_stat!H71=0,0,(12*1.358*(1/LB_stat!T71*LB_rozp!$E71)+LB_stat!AC71))</f>
        <v>13583.865865639786</v>
      </c>
      <c r="G71" s="29">
        <f>IF(LB_stat!I71=0,0,(12*1.358*(1/LB_stat!U71*LB_rozp!$E71)+LB_stat!AD71))</f>
        <v>10022.520252733013</v>
      </c>
      <c r="H71" s="106">
        <f>IF(LB_stat!J71=0,0,(12*1.358*(1/LB_stat!V71*LB_rozp!$E71)+LB_stat!AE71))</f>
        <v>0</v>
      </c>
      <c r="I71" s="105">
        <f>IF(LB_stat!K71=0,0,(12*1.358*(1/LB_stat!W71*LB_rozp!$E71)+LB_stat!AF71))</f>
        <v>0</v>
      </c>
      <c r="J71" s="29">
        <f>IF(LB_stat!L71=0,0,(12*1.358*(1/LB_stat!X71*LB_rozp!$E71)+LB_stat!AG71))</f>
        <v>0</v>
      </c>
      <c r="K71" s="106">
        <f>IF(LB_stat!M71=0,0,(12*1.358*(1/LB_stat!Y71*LB_rozp!$E71)+LB_stat!AH71))</f>
        <v>0</v>
      </c>
      <c r="L71" s="105">
        <f>IF(LB_stat!N71=0,0,(12*1.358*(1/LB_stat!Z71*LB_rozp!$E71)+LB_stat!AI71))</f>
        <v>0</v>
      </c>
      <c r="M71" s="29">
        <f>IF(LB_stat!O71=0,0,(12*1.358*(1/LB_stat!AA71*LB_rozp!$E71)+LB_stat!AJ71))</f>
        <v>0</v>
      </c>
      <c r="N71" s="106">
        <f>IF(LB_stat!P71=0,0,(12*1.358*(1/LB_stat!AB71*LB_rozp!$E71)+LB_stat!AK71))</f>
        <v>0</v>
      </c>
      <c r="O71" s="105">
        <f>F71*LB_stat!H71+I71*LB_stat!K71+L71*LB_stat!N71</f>
        <v>706361.02501326881</v>
      </c>
      <c r="P71" s="29">
        <f>G71*LB_stat!I71+J71*LB_stat!L71+M71*LB_stat!O71</f>
        <v>601351.21516398073</v>
      </c>
      <c r="Q71" s="106">
        <f>H71*LB_stat!J71+K71*LB_stat!M71+N71*LB_stat!P71</f>
        <v>0</v>
      </c>
      <c r="R71" s="173">
        <f t="shared" si="3"/>
        <v>1307712.2401772495</v>
      </c>
    </row>
    <row r="72" spans="1:18" ht="20.100000000000001" customHeight="1" x14ac:dyDescent="0.2">
      <c r="A72" s="10">
        <f>LB_stat!C72</f>
        <v>2457</v>
      </c>
      <c r="B72" s="5" t="str">
        <f>LB_stat!D72</f>
        <v>ZŠ a MŠ Hlavice 3</v>
      </c>
      <c r="C72" s="75">
        <f>LB_stat!E72</f>
        <v>3141</v>
      </c>
      <c r="D72" s="460" t="str">
        <f>LB_stat!F72</f>
        <v>ZŠ a MŠ Hlavice 48</v>
      </c>
      <c r="E72" s="104">
        <f>SJMS_normativy!$F$5</f>
        <v>26460</v>
      </c>
      <c r="F72" s="105">
        <f>IF(LB_stat!H72=0,0,(12*1.358*(1/LB_stat!T72*LB_rozp!$E72)+LB_stat!AC72))</f>
        <v>17734.811504369922</v>
      </c>
      <c r="G72" s="29">
        <f>IF(LB_stat!I72=0,0,(12*1.358*(1/LB_stat!U72*LB_rozp!$E72)+LB_stat!AD72))</f>
        <v>12107.900179078462</v>
      </c>
      <c r="H72" s="106">
        <f>IF(LB_stat!J72=0,0,(12*1.358*(1/LB_stat!V72*LB_rozp!$E72)+LB_stat!AE72))</f>
        <v>0</v>
      </c>
      <c r="I72" s="105">
        <f>IF(LB_stat!K72=0,0,(12*1.358*(1/LB_stat!W72*LB_rozp!$E72)+LB_stat!AF72))</f>
        <v>0</v>
      </c>
      <c r="J72" s="29">
        <f>IF(LB_stat!L72=0,0,(12*1.358*(1/LB_stat!X72*LB_rozp!$E72)+LB_stat!AG72))</f>
        <v>0</v>
      </c>
      <c r="K72" s="106">
        <f>IF(LB_stat!M72=0,0,(12*1.358*(1/LB_stat!Y72*LB_rozp!$E72)+LB_stat!AH72))</f>
        <v>0</v>
      </c>
      <c r="L72" s="105">
        <f>IF(LB_stat!N72=0,0,(12*1.358*(1/LB_stat!Z72*LB_rozp!$E72)+LB_stat!AI72))</f>
        <v>0</v>
      </c>
      <c r="M72" s="29">
        <f>IF(LB_stat!O72=0,0,(12*1.358*(1/LB_stat!AA72*LB_rozp!$E72)+LB_stat!AJ72))</f>
        <v>0</v>
      </c>
      <c r="N72" s="106">
        <f>IF(LB_stat!P72=0,0,(12*1.358*(1/LB_stat!AB72*LB_rozp!$E72)+LB_stat!AK72))</f>
        <v>0</v>
      </c>
      <c r="O72" s="105">
        <f>F72*LB_stat!H72+I72*LB_stat!K72+L72*LB_stat!N72</f>
        <v>336961.41858302848</v>
      </c>
      <c r="P72" s="29">
        <f>G72*LB_stat!I72+J72*LB_stat!L72+M72*LB_stat!O72</f>
        <v>145294.80214894156</v>
      </c>
      <c r="Q72" s="106">
        <f>H72*LB_stat!J72+K72*LB_stat!M72+N72*LB_stat!P72</f>
        <v>0</v>
      </c>
      <c r="R72" s="173">
        <f t="shared" si="3"/>
        <v>482256.22073197004</v>
      </c>
    </row>
    <row r="73" spans="1:18" ht="20.100000000000001" customHeight="1" x14ac:dyDescent="0.2">
      <c r="A73" s="10">
        <f>LB_stat!C73</f>
        <v>2403</v>
      </c>
      <c r="B73" s="5" t="str">
        <f>LB_stat!D73</f>
        <v>MŠ Hodkovice n. M., Podlesí 560</v>
      </c>
      <c r="C73" s="75">
        <f>LB_stat!E73</f>
        <v>3141</v>
      </c>
      <c r="D73" s="169" t="str">
        <f>LB_stat!F73</f>
        <v>MŠ Hodkovice n. M., Podlesí 560</v>
      </c>
      <c r="E73" s="104">
        <f>SJMS_normativy!$F$5</f>
        <v>26460</v>
      </c>
      <c r="F73" s="105">
        <f>IF(LB_stat!H73=0,0,(12*1.358*(1/LB_stat!T73*LB_rozp!$E73)+LB_stat!AC73))</f>
        <v>11361.01846409947</v>
      </c>
      <c r="G73" s="29">
        <f>IF(LB_stat!I73=0,0,(12*1.358*(1/LB_stat!U73*LB_rozp!$E73)+LB_stat!AD73))</f>
        <v>0</v>
      </c>
      <c r="H73" s="106">
        <f>IF(LB_stat!J73=0,0,(12*1.358*(1/LB_stat!V73*LB_rozp!$E73)+LB_stat!AE73))</f>
        <v>0</v>
      </c>
      <c r="I73" s="105">
        <f>IF(LB_stat!K73=0,0,(12*1.358*(1/LB_stat!W73*LB_rozp!$E73)+LB_stat!AF73))</f>
        <v>0</v>
      </c>
      <c r="J73" s="29">
        <f>IF(LB_stat!L73=0,0,(12*1.358*(1/LB_stat!X73*LB_rozp!$E73)+LB_stat!AG73))</f>
        <v>0</v>
      </c>
      <c r="K73" s="106">
        <f>IF(LB_stat!M73=0,0,(12*1.358*(1/LB_stat!Y73*LB_rozp!$E73)+LB_stat!AH73))</f>
        <v>0</v>
      </c>
      <c r="L73" s="105">
        <f>IF(LB_stat!N73=0,0,(12*1.358*(1/LB_stat!Z73*LB_rozp!$E73)+LB_stat!AI73))</f>
        <v>0</v>
      </c>
      <c r="M73" s="29">
        <f>IF(LB_stat!O73=0,0,(12*1.358*(1/LB_stat!AA73*LB_rozp!$E73)+LB_stat!AJ73))</f>
        <v>0</v>
      </c>
      <c r="N73" s="106">
        <f>IF(LB_stat!P73=0,0,(12*1.358*(1/LB_stat!AB73*LB_rozp!$E73)+LB_stat!AK73))</f>
        <v>0</v>
      </c>
      <c r="O73" s="105">
        <f>F73*LB_stat!H73+I73*LB_stat!K73+L73*LB_stat!N73</f>
        <v>1033852.6802330518</v>
      </c>
      <c r="P73" s="29">
        <f>G73*LB_stat!I73+J73*LB_stat!L73+M73*LB_stat!O73</f>
        <v>0</v>
      </c>
      <c r="Q73" s="106">
        <f>H73*LB_stat!J73+K73*LB_stat!M73+N73*LB_stat!P73</f>
        <v>0</v>
      </c>
      <c r="R73" s="173">
        <f t="shared" si="3"/>
        <v>1033852.6802330518</v>
      </c>
    </row>
    <row r="74" spans="1:18" ht="20.100000000000001" customHeight="1" x14ac:dyDescent="0.2">
      <c r="A74" s="10">
        <f>LB_stat!C74</f>
        <v>2458</v>
      </c>
      <c r="B74" s="5" t="str">
        <f>LB_stat!D74</f>
        <v>ZŠ Hodkovice n. M., J.A. Komenského 467</v>
      </c>
      <c r="C74" s="75">
        <f>LB_stat!E74</f>
        <v>3141</v>
      </c>
      <c r="D74" s="169" t="str">
        <f>LB_stat!F74</f>
        <v>ZŠ Hodkovice n. M., J.A. Komenského 467</v>
      </c>
      <c r="E74" s="104">
        <f>SJMS_normativy!$F$5</f>
        <v>26460</v>
      </c>
      <c r="F74" s="105">
        <f>IF(LB_stat!H74=0,0,(12*1.358*(1/LB_stat!T74*LB_rozp!$E74)+LB_stat!AC74))</f>
        <v>0</v>
      </c>
      <c r="G74" s="29">
        <f>IF(LB_stat!I74=0,0,(12*1.358*(1/LB_stat!U74*LB_rozp!$E74)+LB_stat!AD74))</f>
        <v>7087.6020078421261</v>
      </c>
      <c r="H74" s="106">
        <f>IF(LB_stat!J74=0,0,(12*1.358*(1/LB_stat!V74*LB_rozp!$E74)+LB_stat!AE74))</f>
        <v>0</v>
      </c>
      <c r="I74" s="105">
        <f>IF(LB_stat!K74=0,0,(12*1.358*(1/LB_stat!W74*LB_rozp!$E74)+LB_stat!AF74))</f>
        <v>0</v>
      </c>
      <c r="J74" s="29">
        <f>IF(LB_stat!L74=0,0,(12*1.358*(1/LB_stat!X74*LB_rozp!$E74)+LB_stat!AG74))</f>
        <v>6506.1911323372196</v>
      </c>
      <c r="K74" s="106">
        <f>IF(LB_stat!M74=0,0,(12*1.358*(1/LB_stat!Y74*LB_rozp!$E74)+LB_stat!AH74))</f>
        <v>0</v>
      </c>
      <c r="L74" s="105">
        <f>IF(LB_stat!N74=0,0,(12*1.358*(1/LB_stat!Z74*LB_rozp!$E74)+LB_stat!AI74))</f>
        <v>0</v>
      </c>
      <c r="M74" s="29">
        <f>IF(LB_stat!O74=0,0,(12*1.358*(1/LB_stat!AA74*LB_rozp!$E74)+LB_stat!AJ74))</f>
        <v>0</v>
      </c>
      <c r="N74" s="106">
        <f>IF(LB_stat!P74=0,0,(12*1.358*(1/LB_stat!AB74*LB_rozp!$E74)+LB_stat!AK74))</f>
        <v>0</v>
      </c>
      <c r="O74" s="105">
        <f>F74*LB_stat!H74+I74*LB_stat!K74+L74*LB_stat!N74</f>
        <v>0</v>
      </c>
      <c r="P74" s="29">
        <f>G74*LB_stat!I74+J74*LB_stat!L74+M74*LB_stat!O74</f>
        <v>2248956.7551196017</v>
      </c>
      <c r="Q74" s="106">
        <f>H74*LB_stat!J74+K74*LB_stat!M74+N74*LB_stat!P74</f>
        <v>0</v>
      </c>
      <c r="R74" s="173">
        <f t="shared" si="3"/>
        <v>2248956.7551196017</v>
      </c>
    </row>
    <row r="75" spans="1:18" ht="20.100000000000001" customHeight="1" x14ac:dyDescent="0.2">
      <c r="A75" s="10">
        <f>LB_stat!C75</f>
        <v>2402</v>
      </c>
      <c r="B75" s="5" t="str">
        <f>LB_stat!D75</f>
        <v>MŠ Hrádek n. N. - Donín, Rybářská 36</v>
      </c>
      <c r="C75" s="75">
        <f>LB_stat!E75</f>
        <v>3141</v>
      </c>
      <c r="D75" s="169" t="str">
        <f>LB_stat!F75</f>
        <v>MŠ Hrádek n. N., Donín -  Rybářská 36</v>
      </c>
      <c r="E75" s="104">
        <f>SJMS_normativy!$F$5</f>
        <v>26460</v>
      </c>
      <c r="F75" s="105">
        <f>IF(LB_stat!H75=0,0,(12*1.358*(1/LB_stat!T75*LB_rozp!$E75)+LB_stat!AC75))</f>
        <v>12636.849994486443</v>
      </c>
      <c r="G75" s="29">
        <f>IF(LB_stat!I75=0,0,(12*1.358*(1/LB_stat!U75*LB_rozp!$E75)+LB_stat!AD75))</f>
        <v>0</v>
      </c>
      <c r="H75" s="106">
        <f>IF(LB_stat!J75=0,0,(12*1.358*(1/LB_stat!V75*LB_rozp!$E75)+LB_stat!AE75))</f>
        <v>0</v>
      </c>
      <c r="I75" s="105">
        <f>IF(LB_stat!K75=0,0,(12*1.358*(1/LB_stat!W75*LB_rozp!$E75)+LB_stat!AF75))</f>
        <v>10426.625501069959</v>
      </c>
      <c r="J75" s="29">
        <f>IF(LB_stat!L75=0,0,(12*1.358*(1/LB_stat!X75*LB_rozp!$E75)+LB_stat!AG75))</f>
        <v>0</v>
      </c>
      <c r="K75" s="106">
        <f>IF(LB_stat!M75=0,0,(12*1.358*(1/LB_stat!Y75*LB_rozp!$E75)+LB_stat!AH75))</f>
        <v>0</v>
      </c>
      <c r="L75" s="105">
        <f>IF(LB_stat!N75=0,0,(12*1.358*(1/LB_stat!Z75*LB_rozp!$E75)+LB_stat!AI75))</f>
        <v>0</v>
      </c>
      <c r="M75" s="29">
        <f>IF(LB_stat!O75=0,0,(12*1.358*(1/LB_stat!AA75*LB_rozp!$E75)+LB_stat!AJ75))</f>
        <v>0</v>
      </c>
      <c r="N75" s="106">
        <f>IF(LB_stat!P75=0,0,(12*1.358*(1/LB_stat!AB75*LB_rozp!$E75)+LB_stat!AK75))</f>
        <v>0</v>
      </c>
      <c r="O75" s="105">
        <f>F75*LB_stat!H75+I75*LB_stat!K75+L75*LB_stat!N75</f>
        <v>1040354.3851640879</v>
      </c>
      <c r="P75" s="29">
        <f>G75*LB_stat!I75+J75*LB_stat!L75+M75*LB_stat!O75</f>
        <v>0</v>
      </c>
      <c r="Q75" s="106">
        <f>H75*LB_stat!J75+K75*LB_stat!M75+N75*LB_stat!P75</f>
        <v>0</v>
      </c>
      <c r="R75" s="173">
        <f t="shared" si="3"/>
        <v>1040354.3851640879</v>
      </c>
    </row>
    <row r="76" spans="1:18" ht="20.100000000000001" customHeight="1" x14ac:dyDescent="0.2">
      <c r="A76" s="10">
        <f>LB_stat!C76</f>
        <v>2402</v>
      </c>
      <c r="B76" s="5" t="str">
        <f>LB_stat!D76</f>
        <v>MŠ Hrádek n. N. - Donín, Rybářská 36</v>
      </c>
      <c r="C76" s="75">
        <f>LB_stat!E76</f>
        <v>3141</v>
      </c>
      <c r="D76" s="460" t="str">
        <f>LB_stat!F76</f>
        <v>MŠ Hrádek n. N., Václavice 327 -výdejna</v>
      </c>
      <c r="E76" s="104">
        <f>SJMS_normativy!$F$5</f>
        <v>26460</v>
      </c>
      <c r="F76" s="105">
        <f>IF(LB_stat!H76=0,0,(12*1.358*(1/LB_stat!T76*LB_rozp!$E76)+LB_stat!AC76))</f>
        <v>0</v>
      </c>
      <c r="G76" s="29">
        <f>IF(LB_stat!I76=0,0,(12*1.358*(1/LB_stat!U76*LB_rozp!$E76)+LB_stat!AD76))</f>
        <v>0</v>
      </c>
      <c r="H76" s="106">
        <f>IF(LB_stat!J76=0,0,(12*1.358*(1/LB_stat!V76*LB_rozp!$E76)+LB_stat!AE76))</f>
        <v>0</v>
      </c>
      <c r="I76" s="105">
        <f>IF(LB_stat!K76=0,0,(12*1.358*(1/LB_stat!W76*LB_rozp!$E76)+LB_stat!AF76))</f>
        <v>0</v>
      </c>
      <c r="J76" s="29">
        <f>IF(LB_stat!L76=0,0,(12*1.358*(1/LB_stat!X76*LB_rozp!$E76)+LB_stat!AG76))</f>
        <v>0</v>
      </c>
      <c r="K76" s="106">
        <f>IF(LB_stat!M76=0,0,(12*1.358*(1/LB_stat!Y76*LB_rozp!$E76)+LB_stat!AH76))</f>
        <v>0</v>
      </c>
      <c r="L76" s="105">
        <f>IF(LB_stat!N76=0,0,(12*1.358*(1/LB_stat!Z76*LB_rozp!$E76)+LB_stat!AI76))</f>
        <v>6963.7503340466401</v>
      </c>
      <c r="M76" s="29">
        <f>IF(LB_stat!O76=0,0,(12*1.358*(1/LB_stat!AA76*LB_rozp!$E76)+LB_stat!AJ76))</f>
        <v>0</v>
      </c>
      <c r="N76" s="106">
        <f>IF(LB_stat!P76=0,0,(12*1.358*(1/LB_stat!AB76*LB_rozp!$E76)+LB_stat!AK76))</f>
        <v>0</v>
      </c>
      <c r="O76" s="105">
        <f>F76*LB_stat!H76+I76*LB_stat!K76+L76*LB_stat!N76</f>
        <v>146238.75701497943</v>
      </c>
      <c r="P76" s="29">
        <f>G76*LB_stat!I76+J76*LB_stat!L76+M76*LB_stat!O76</f>
        <v>0</v>
      </c>
      <c r="Q76" s="106">
        <f>H76*LB_stat!J76+K76*LB_stat!M76+N76*LB_stat!P76</f>
        <v>0</v>
      </c>
      <c r="R76" s="173">
        <f t="shared" si="3"/>
        <v>146238.75701497943</v>
      </c>
    </row>
    <row r="77" spans="1:18" ht="20.100000000000001" customHeight="1" x14ac:dyDescent="0.2">
      <c r="A77" s="10">
        <f>LB_stat!C77</f>
        <v>2404</v>
      </c>
      <c r="B77" s="5" t="str">
        <f>LB_stat!D77</f>
        <v>MŠ Hrádek n. N., Liberecká 607</v>
      </c>
      <c r="C77" s="75">
        <f>LB_stat!E77</f>
        <v>3141</v>
      </c>
      <c r="D77" s="169" t="str">
        <f>LB_stat!F77</f>
        <v>MŠ Hrádek n. N., Liberecká 607</v>
      </c>
      <c r="E77" s="104">
        <f>SJMS_normativy!$F$5</f>
        <v>26460</v>
      </c>
      <c r="F77" s="105">
        <f>IF(LB_stat!H77=0,0,(12*1.358*(1/LB_stat!T77*LB_rozp!$E77)+LB_stat!AC77))</f>
        <v>12393.56693545646</v>
      </c>
      <c r="G77" s="29">
        <f>IF(LB_stat!I77=0,0,(12*1.358*(1/LB_stat!U77*LB_rozp!$E77)+LB_stat!AD77))</f>
        <v>0</v>
      </c>
      <c r="H77" s="106">
        <f>IF(LB_stat!J77=0,0,(12*1.358*(1/LB_stat!V77*LB_rozp!$E77)+LB_stat!AE77))</f>
        <v>0</v>
      </c>
      <c r="I77" s="105">
        <f>IF(LB_stat!K77=0,0,(12*1.358*(1/LB_stat!W77*LB_rozp!$E77)+LB_stat!AF77))</f>
        <v>0</v>
      </c>
      <c r="J77" s="29">
        <f>IF(LB_stat!L77=0,0,(12*1.358*(1/LB_stat!X77*LB_rozp!$E77)+LB_stat!AG77))</f>
        <v>0</v>
      </c>
      <c r="K77" s="106">
        <f>IF(LB_stat!M77=0,0,(12*1.358*(1/LB_stat!Y77*LB_rozp!$E77)+LB_stat!AH77))</f>
        <v>0</v>
      </c>
      <c r="L77" s="105">
        <f>IF(LB_stat!N77=0,0,(12*1.358*(1/LB_stat!Z77*LB_rozp!$E77)+LB_stat!AI77))</f>
        <v>0</v>
      </c>
      <c r="M77" s="29">
        <f>IF(LB_stat!O77=0,0,(12*1.358*(1/LB_stat!AA77*LB_rozp!$E77)+LB_stat!AJ77))</f>
        <v>0</v>
      </c>
      <c r="N77" s="106">
        <f>IF(LB_stat!P77=0,0,(12*1.358*(1/LB_stat!AB77*LB_rozp!$E77)+LB_stat!AK77))</f>
        <v>0</v>
      </c>
      <c r="O77" s="105">
        <f>F77*LB_stat!H77+I77*LB_stat!K77+L77*LB_stat!N77</f>
        <v>855156.11854649568</v>
      </c>
      <c r="P77" s="29">
        <f>G77*LB_stat!I77+J77*LB_stat!L77+M77*LB_stat!O77</f>
        <v>0</v>
      </c>
      <c r="Q77" s="106">
        <f>H77*LB_stat!J77+K77*LB_stat!M77+N77*LB_stat!P77</f>
        <v>0</v>
      </c>
      <c r="R77" s="173">
        <f t="shared" si="3"/>
        <v>855156.11854649568</v>
      </c>
    </row>
    <row r="78" spans="1:18" ht="20.100000000000001" customHeight="1" x14ac:dyDescent="0.2">
      <c r="A78" s="10">
        <f>LB_stat!C78</f>
        <v>2439</v>
      </c>
      <c r="B78" s="5" t="str">
        <f>LB_stat!D78</f>
        <v>MŠ Hrádek n. N., Oldřichovská 462</v>
      </c>
      <c r="C78" s="75">
        <f>LB_stat!E78</f>
        <v>3141</v>
      </c>
      <c r="D78" s="169" t="str">
        <f>LB_stat!F78</f>
        <v>MŠ Hrádek n. N., Oldřichovská 462</v>
      </c>
      <c r="E78" s="104">
        <f>SJMS_normativy!$F$5</f>
        <v>26460</v>
      </c>
      <c r="F78" s="105">
        <f>IF(LB_stat!H78=0,0,(12*1.358*(1/LB_stat!T78*LB_rozp!$E78)+LB_stat!AC78))</f>
        <v>14730.268907563022</v>
      </c>
      <c r="G78" s="29">
        <f>IF(LB_stat!I78=0,0,(12*1.358*(1/LB_stat!U78*LB_rozp!$E78)+LB_stat!AD78))</f>
        <v>0</v>
      </c>
      <c r="H78" s="106">
        <f>IF(LB_stat!J78=0,0,(12*1.358*(1/LB_stat!V78*LB_rozp!$E78)+LB_stat!AE78))</f>
        <v>0</v>
      </c>
      <c r="I78" s="105">
        <f>IF(LB_stat!K78=0,0,(12*1.358*(1/LB_stat!W78*LB_rozp!$E78)+LB_stat!AF78))</f>
        <v>0</v>
      </c>
      <c r="J78" s="29">
        <f>IF(LB_stat!L78=0,0,(12*1.358*(1/LB_stat!X78*LB_rozp!$E78)+LB_stat!AG78))</f>
        <v>0</v>
      </c>
      <c r="K78" s="106">
        <f>IF(LB_stat!M78=0,0,(12*1.358*(1/LB_stat!Y78*LB_rozp!$E78)+LB_stat!AH78))</f>
        <v>0</v>
      </c>
      <c r="L78" s="105">
        <f>IF(LB_stat!N78=0,0,(12*1.358*(1/LB_stat!Z78*LB_rozp!$E78)+LB_stat!AI78))</f>
        <v>0</v>
      </c>
      <c r="M78" s="29">
        <f>IF(LB_stat!O78=0,0,(12*1.358*(1/LB_stat!AA78*LB_rozp!$E78)+LB_stat!AJ78))</f>
        <v>0</v>
      </c>
      <c r="N78" s="106">
        <f>IF(LB_stat!P78=0,0,(12*1.358*(1/LB_stat!AB78*LB_rozp!$E78)+LB_stat!AK78))</f>
        <v>0</v>
      </c>
      <c r="O78" s="105">
        <f>F78*LB_stat!H78+I78*LB_stat!K78+L78*LB_stat!N78</f>
        <v>589210.75630252087</v>
      </c>
      <c r="P78" s="29">
        <f>G78*LB_stat!I78+J78*LB_stat!L78+M78*LB_stat!O78</f>
        <v>0</v>
      </c>
      <c r="Q78" s="106">
        <f>H78*LB_stat!J78+K78*LB_stat!M78+N78*LB_stat!P78</f>
        <v>0</v>
      </c>
      <c r="R78" s="173">
        <f t="shared" si="3"/>
        <v>589210.75630252087</v>
      </c>
    </row>
    <row r="79" spans="1:18" ht="20.100000000000001" customHeight="1" x14ac:dyDescent="0.2">
      <c r="A79" s="10">
        <f>LB_stat!C79</f>
        <v>2302</v>
      </c>
      <c r="B79" s="5" t="str">
        <f>LB_stat!D79</f>
        <v>ZŠ a MŠ Hrádek n. N., Hartavská 220</v>
      </c>
      <c r="C79" s="75">
        <f>LB_stat!E79</f>
        <v>3141</v>
      </c>
      <c r="D79" s="169" t="str">
        <f>LB_stat!F79</f>
        <v>ZŠ a MŠ Hrádek n. N., Hartavská 220 - výdejna</v>
      </c>
      <c r="E79" s="104">
        <f>SJMS_normativy!$F$5</f>
        <v>26460</v>
      </c>
      <c r="F79" s="105">
        <f>IF(LB_stat!H79=0,0,(12*1.358*(1/LB_stat!T79*LB_rozp!$E79)+LB_stat!AC79))</f>
        <v>0</v>
      </c>
      <c r="G79" s="29">
        <f>IF(LB_stat!I79=0,0,(12*1.358*(1/LB_stat!U79*LB_rozp!$E79)+LB_stat!AD79))</f>
        <v>0</v>
      </c>
      <c r="H79" s="106">
        <f>IF(LB_stat!J79=0,0,(12*1.358*(1/LB_stat!V79*LB_rozp!$E79)+LB_stat!AE79))</f>
        <v>0</v>
      </c>
      <c r="I79" s="105">
        <f>IF(LB_stat!K79=0,0,(12*1.358*(1/LB_stat!W79*LB_rozp!$E79)+LB_stat!AF79))</f>
        <v>0</v>
      </c>
      <c r="J79" s="29">
        <f>IF(LB_stat!L79=0,0,(12*1.358*(1/LB_stat!X79*LB_rozp!$E79)+LB_stat!AG79))</f>
        <v>0</v>
      </c>
      <c r="K79" s="106">
        <f>IF(LB_stat!M79=0,0,(12*1.358*(1/LB_stat!Y79*LB_rozp!$E79)+LB_stat!AH79))</f>
        <v>0</v>
      </c>
      <c r="L79" s="105">
        <f>IF(LB_stat!N79=0,0,(12*1.358*(1/LB_stat!Z79*LB_rozp!$E79)+LB_stat!AI79))</f>
        <v>4995.8079651530597</v>
      </c>
      <c r="M79" s="29">
        <f>IF(LB_stat!O79=0,0,(12*1.358*(1/LB_stat!AA79*LB_rozp!$E79)+LB_stat!AJ79))</f>
        <v>4857.9600716313844</v>
      </c>
      <c r="N79" s="106">
        <f>IF(LB_stat!P79=0,0,(12*1.358*(1/LB_stat!AB79*LB_rozp!$E79)+LB_stat!AK79))</f>
        <v>0</v>
      </c>
      <c r="O79" s="105">
        <f>F79*LB_stat!H79+I79*LB_stat!K79+L79*LB_stat!N79</f>
        <v>339714.94163040805</v>
      </c>
      <c r="P79" s="29">
        <f>G79*LB_stat!I79+J79*LB_stat!L79+M79*LB_stat!O79</f>
        <v>140880.84207731014</v>
      </c>
      <c r="Q79" s="106">
        <f>H79*LB_stat!J79+K79*LB_stat!M79+N79*LB_stat!P79</f>
        <v>0</v>
      </c>
      <c r="R79" s="173">
        <f t="shared" si="3"/>
        <v>480595.78370771819</v>
      </c>
    </row>
    <row r="80" spans="1:18" ht="20.100000000000001" customHeight="1" x14ac:dyDescent="0.2">
      <c r="A80" s="10">
        <f>LB_stat!C80</f>
        <v>2454</v>
      </c>
      <c r="B80" s="5" t="str">
        <f>LB_stat!D80</f>
        <v>ZŠ Hrádek n. N., Donínská 244</v>
      </c>
      <c r="C80" s="75">
        <f>LB_stat!E80</f>
        <v>3141</v>
      </c>
      <c r="D80" s="169" t="str">
        <f>LB_stat!F80</f>
        <v>ZŠ Hrádek n. N., Donínská 244 - výdejna</v>
      </c>
      <c r="E80" s="104">
        <f>SJMS_normativy!$F$5</f>
        <v>26460</v>
      </c>
      <c r="F80" s="105">
        <f>IF(LB_stat!H80=0,0,(12*1.358*(1/LB_stat!T80*LB_rozp!$E80)+LB_stat!AC80))</f>
        <v>0</v>
      </c>
      <c r="G80" s="29">
        <f>IF(LB_stat!I80=0,0,(12*1.358*(1/LB_stat!U80*LB_rozp!$E80)+LB_stat!AD80))</f>
        <v>0</v>
      </c>
      <c r="H80" s="106">
        <f>IF(LB_stat!J80=0,0,(12*1.358*(1/LB_stat!V80*LB_rozp!$E80)+LB_stat!AE80))</f>
        <v>0</v>
      </c>
      <c r="I80" s="105">
        <f>IF(LB_stat!K80=0,0,(12*1.358*(1/LB_stat!W80*LB_rozp!$E80)+LB_stat!AF80))</f>
        <v>0</v>
      </c>
      <c r="J80" s="29">
        <f>IF(LB_stat!L80=0,0,(12*1.358*(1/LB_stat!X80*LB_rozp!$E80)+LB_stat!AG80))</f>
        <v>0</v>
      </c>
      <c r="K80" s="106">
        <f>IF(LB_stat!M80=0,0,(12*1.358*(1/LB_stat!Y80*LB_rozp!$E80)+LB_stat!AH80))</f>
        <v>0</v>
      </c>
      <c r="L80" s="105">
        <f>IF(LB_stat!N80=0,0,(12*1.358*(1/LB_stat!Z80*LB_rozp!$E80)+LB_stat!AI80))</f>
        <v>0</v>
      </c>
      <c r="M80" s="29">
        <f>IF(LB_stat!O80=0,0,(12*1.358*(1/LB_stat!AA80*LB_rozp!$E80)+LB_stat!AJ80))</f>
        <v>3814.1264877813837</v>
      </c>
      <c r="N80" s="106">
        <f>IF(LB_stat!P80=0,0,(12*1.358*(1/LB_stat!AB80*LB_rozp!$E80)+LB_stat!AK80))</f>
        <v>0</v>
      </c>
      <c r="O80" s="105">
        <f>F80*LB_stat!H80+I80*LB_stat!K80+L80*LB_stat!N80</f>
        <v>0</v>
      </c>
      <c r="P80" s="29">
        <f>G80*LB_stat!I80+J80*LB_stat!L80+M80*LB_stat!O80</f>
        <v>282245.36009582237</v>
      </c>
      <c r="Q80" s="106">
        <f>H80*LB_stat!J80+K80*LB_stat!M80+N80*LB_stat!P80</f>
        <v>0</v>
      </c>
      <c r="R80" s="173">
        <f t="shared" si="3"/>
        <v>282245.36009582237</v>
      </c>
    </row>
    <row r="81" spans="1:18" ht="20.100000000000001" customHeight="1" x14ac:dyDescent="0.2">
      <c r="A81" s="10">
        <f>LB_stat!C81</f>
        <v>2492</v>
      </c>
      <c r="B81" s="5" t="str">
        <f>LB_stat!D81</f>
        <v>ZŠ Hrádek n. N., Komenského 478</v>
      </c>
      <c r="C81" s="75">
        <f>LB_stat!E81</f>
        <v>3141</v>
      </c>
      <c r="D81" s="169" t="str">
        <f>LB_stat!F81</f>
        <v>ZŠ Hrádek n. N., Komenského 478</v>
      </c>
      <c r="E81" s="104">
        <f>SJMS_normativy!$F$5</f>
        <v>26460</v>
      </c>
      <c r="F81" s="105">
        <f>IF(LB_stat!H81=0,0,(12*1.358*(1/LB_stat!T81*LB_rozp!$E81)+LB_stat!AC81))</f>
        <v>0</v>
      </c>
      <c r="G81" s="29">
        <f>IF(LB_stat!I81=0,0,(12*1.358*(1/LB_stat!U81*LB_rozp!$E81)+LB_stat!AD81))</f>
        <v>6286.9590072818619</v>
      </c>
      <c r="H81" s="106">
        <f>IF(LB_stat!J81=0,0,(12*1.358*(1/LB_stat!V81*LB_rozp!$E81)+LB_stat!AE81))</f>
        <v>0</v>
      </c>
      <c r="I81" s="105">
        <f>IF(LB_stat!K81=0,0,(12*1.358*(1/LB_stat!W81*LB_rozp!$E81)+LB_stat!AF81))</f>
        <v>7474.7119477295882</v>
      </c>
      <c r="J81" s="29">
        <f>IF(LB_stat!L81=0,0,(12*1.358*(1/LB_stat!X81*LB_rozp!$E81)+LB_stat!AG81))</f>
        <v>5264.6255426635098</v>
      </c>
      <c r="K81" s="106">
        <f>IF(LB_stat!M81=0,0,(12*1.358*(1/LB_stat!Y81*LB_rozp!$E81)+LB_stat!AH81))</f>
        <v>0</v>
      </c>
      <c r="L81" s="105">
        <f>IF(LB_stat!N81=0,0,(12*1.358*(1/LB_stat!Z81*LB_rozp!$E81)+LB_stat!AI81))</f>
        <v>0</v>
      </c>
      <c r="M81" s="29">
        <f>IF(LB_stat!O81=0,0,(12*1.358*(1/LB_stat!AA81*LB_rozp!$E81)+LB_stat!AJ81))</f>
        <v>0</v>
      </c>
      <c r="N81" s="106">
        <f>IF(LB_stat!P81=0,0,(12*1.358*(1/LB_stat!AB81*LB_rozp!$E81)+LB_stat!AK81))</f>
        <v>0</v>
      </c>
      <c r="O81" s="105">
        <f>F81*LB_stat!H81+I81*LB_stat!K81+L81*LB_stat!N81</f>
        <v>508280.41244561202</v>
      </c>
      <c r="P81" s="29">
        <f>G81*LB_stat!I81+J81*LB_stat!L81+M81*LB_stat!O81</f>
        <v>3717170.7295716815</v>
      </c>
      <c r="Q81" s="106">
        <f>H81*LB_stat!J81+K81*LB_stat!M81+N81*LB_stat!P81</f>
        <v>0</v>
      </c>
      <c r="R81" s="173">
        <f t="shared" si="3"/>
        <v>4225451.1420172937</v>
      </c>
    </row>
    <row r="82" spans="1:18" ht="20.100000000000001" customHeight="1" x14ac:dyDescent="0.2">
      <c r="A82" s="10">
        <f>LB_stat!C82</f>
        <v>2459</v>
      </c>
      <c r="B82" s="5" t="str">
        <f>LB_stat!D82</f>
        <v>ZŠ a MŠ Chotyně 79</v>
      </c>
      <c r="C82" s="75">
        <f>LB_stat!E82</f>
        <v>3141</v>
      </c>
      <c r="D82" s="460" t="str">
        <f>LB_stat!F82</f>
        <v>ZŠ a MŠ Chotyně 129</v>
      </c>
      <c r="E82" s="104">
        <f>SJMS_normativy!$F$5</f>
        <v>26460</v>
      </c>
      <c r="F82" s="105">
        <f>IF(LB_stat!H82=0,0,(12*1.358*(1/LB_stat!T82*LB_rozp!$E82)+LB_stat!AC82))</f>
        <v>14118.59496180679</v>
      </c>
      <c r="G82" s="29">
        <f>IF(LB_stat!I82=0,0,(12*1.358*(1/LB_stat!U82*LB_rozp!$E82)+LB_stat!AD82))</f>
        <v>10583.819034529321</v>
      </c>
      <c r="H82" s="106">
        <f>IF(LB_stat!J82=0,0,(12*1.358*(1/LB_stat!V82*LB_rozp!$E82)+LB_stat!AE82))</f>
        <v>0</v>
      </c>
      <c r="I82" s="105">
        <f>IF(LB_stat!K82=0,0,(12*1.358*(1/LB_stat!W82*LB_rozp!$E82)+LB_stat!AF82))</f>
        <v>0</v>
      </c>
      <c r="J82" s="29">
        <f>IF(LB_stat!L82=0,0,(12*1.358*(1/LB_stat!X82*LB_rozp!$E82)+LB_stat!AG82))</f>
        <v>0</v>
      </c>
      <c r="K82" s="106">
        <f>IF(LB_stat!M82=0,0,(12*1.358*(1/LB_stat!Y82*LB_rozp!$E82)+LB_stat!AH82))</f>
        <v>0</v>
      </c>
      <c r="L82" s="105">
        <f>IF(LB_stat!N82=0,0,(12*1.358*(1/LB_stat!Z82*LB_rozp!$E82)+LB_stat!AI82))</f>
        <v>0</v>
      </c>
      <c r="M82" s="29">
        <f>IF(LB_stat!O82=0,0,(12*1.358*(1/LB_stat!AA82*LB_rozp!$E82)+LB_stat!AJ82))</f>
        <v>0</v>
      </c>
      <c r="N82" s="106">
        <f>IF(LB_stat!P82=0,0,(12*1.358*(1/LB_stat!AB82*LB_rozp!$E82)+LB_stat!AK82))</f>
        <v>0</v>
      </c>
      <c r="O82" s="105">
        <f>F82*LB_stat!H82+I82*LB_stat!K82+L82*LB_stat!N82</f>
        <v>649455.36824311235</v>
      </c>
      <c r="P82" s="29">
        <f>G82*LB_stat!I82+J82*LB_stat!L82+M82*LB_stat!O82</f>
        <v>518607.13269193668</v>
      </c>
      <c r="Q82" s="106">
        <f>H82*LB_stat!J82+K82*LB_stat!M82+N82*LB_stat!P82</f>
        <v>0</v>
      </c>
      <c r="R82" s="173">
        <f t="shared" si="3"/>
        <v>1168062.500935049</v>
      </c>
    </row>
    <row r="83" spans="1:18" ht="20.100000000000001" customHeight="1" x14ac:dyDescent="0.2">
      <c r="A83" s="10">
        <f>LB_stat!C83</f>
        <v>2405</v>
      </c>
      <c r="B83" s="5" t="str">
        <f>LB_stat!D83</f>
        <v>MŠ Chrastava, Revoluční 488</v>
      </c>
      <c r="C83" s="75">
        <f>LB_stat!E83</f>
        <v>3141</v>
      </c>
      <c r="D83" s="169" t="str">
        <f>LB_stat!F83</f>
        <v>MŠ Chrastava, Revoluční 488 - výdejna</v>
      </c>
      <c r="E83" s="104">
        <f>SJMS_normativy!$F$5</f>
        <v>26460</v>
      </c>
      <c r="F83" s="105">
        <f>IF(LB_stat!H83=0,0,(12*1.358*(1/LB_stat!T83*LB_rozp!$E83)+LB_stat!AC83))</f>
        <v>0</v>
      </c>
      <c r="G83" s="29">
        <f>IF(LB_stat!I83=0,0,(12*1.358*(1/LB_stat!U83*LB_rozp!$E83)+LB_stat!AD83))</f>
        <v>0</v>
      </c>
      <c r="H83" s="106">
        <f>IF(LB_stat!J83=0,0,(12*1.358*(1/LB_stat!V83*LB_rozp!$E83)+LB_stat!AE83))</f>
        <v>0</v>
      </c>
      <c r="I83" s="105">
        <f>IF(LB_stat!K83=0,0,(12*1.358*(1/LB_stat!W83*LB_rozp!$E83)+LB_stat!AF83))</f>
        <v>0</v>
      </c>
      <c r="J83" s="29">
        <f>IF(LB_stat!L83=0,0,(12*1.358*(1/LB_stat!X83*LB_rozp!$E83)+LB_stat!AG83))</f>
        <v>0</v>
      </c>
      <c r="K83" s="106">
        <f>IF(LB_stat!M83=0,0,(12*1.358*(1/LB_stat!Y83*LB_rozp!$E83)+LB_stat!AH83))</f>
        <v>0</v>
      </c>
      <c r="L83" s="105">
        <f>IF(LB_stat!N83=0,0,(12*1.358*(1/LB_stat!Z83*LB_rozp!$E83)+LB_stat!AI83))</f>
        <v>4995.8079651530597</v>
      </c>
      <c r="M83" s="29">
        <f>IF(LB_stat!O83=0,0,(12*1.358*(1/LB_stat!AA83*LB_rozp!$E83)+LB_stat!AJ83))</f>
        <v>0</v>
      </c>
      <c r="N83" s="106">
        <f>IF(LB_stat!P83=0,0,(12*1.358*(1/LB_stat!AB83*LB_rozp!$E83)+LB_stat!AK83))</f>
        <v>0</v>
      </c>
      <c r="O83" s="105">
        <f>F83*LB_stat!H83+I83*LB_stat!K83+L83*LB_stat!N83</f>
        <v>339714.94163040805</v>
      </c>
      <c r="P83" s="29">
        <f>G83*LB_stat!I83+J83*LB_stat!L83+M83*LB_stat!O83</f>
        <v>0</v>
      </c>
      <c r="Q83" s="106">
        <f>H83*LB_stat!J83+K83*LB_stat!M83+N83*LB_stat!P83</f>
        <v>0</v>
      </c>
      <c r="R83" s="173">
        <f t="shared" si="3"/>
        <v>339714.94163040805</v>
      </c>
    </row>
    <row r="84" spans="1:18" ht="20.100000000000001" customHeight="1" x14ac:dyDescent="0.2">
      <c r="A84" s="10">
        <f>LB_stat!C84</f>
        <v>2405</v>
      </c>
      <c r="B84" s="5" t="str">
        <f>LB_stat!D84</f>
        <v>MŠ Chrastava, Revoluční 488</v>
      </c>
      <c r="C84" s="75">
        <f>LB_stat!E84</f>
        <v>3141</v>
      </c>
      <c r="D84" s="460" t="str">
        <f>LB_stat!F84</f>
        <v xml:space="preserve">MŠ Chrastava, Nádražní 370 - výdejna </v>
      </c>
      <c r="E84" s="104">
        <f>SJMS_normativy!$F$5</f>
        <v>26460</v>
      </c>
      <c r="F84" s="105">
        <f>IF(LB_stat!H84=0,0,(12*1.358*(1/LB_stat!T84*LB_rozp!$E84)+LB_stat!AC84))</f>
        <v>0</v>
      </c>
      <c r="G84" s="29">
        <f>IF(LB_stat!I84=0,0,(12*1.358*(1/LB_stat!U84*LB_rozp!$E84)+LB_stat!AD84))</f>
        <v>0</v>
      </c>
      <c r="H84" s="106">
        <f>IF(LB_stat!J84=0,0,(12*1.358*(1/LB_stat!V84*LB_rozp!$E84)+LB_stat!AE84))</f>
        <v>0</v>
      </c>
      <c r="I84" s="105">
        <f>IF(LB_stat!K84=0,0,(12*1.358*(1/LB_stat!W84*LB_rozp!$E84)+LB_stat!AF84))</f>
        <v>0</v>
      </c>
      <c r="J84" s="29">
        <f>IF(LB_stat!L84=0,0,(12*1.358*(1/LB_stat!X84*LB_rozp!$E84)+LB_stat!AG84))</f>
        <v>0</v>
      </c>
      <c r="K84" s="106">
        <f>IF(LB_stat!M84=0,0,(12*1.358*(1/LB_stat!Y84*LB_rozp!$E84)+LB_stat!AH84))</f>
        <v>0</v>
      </c>
      <c r="L84" s="105">
        <f>IF(LB_stat!N84=0,0,(12*1.358*(1/LB_stat!Z84*LB_rozp!$E84)+LB_stat!AI84))</f>
        <v>4972.2267741825835</v>
      </c>
      <c r="M84" s="29">
        <f>IF(LB_stat!O84=0,0,(12*1.358*(1/LB_stat!AA84*LB_rozp!$E84)+LB_stat!AJ84))</f>
        <v>0</v>
      </c>
      <c r="N84" s="106">
        <f>IF(LB_stat!P84=0,0,(12*1.358*(1/LB_stat!AB84*LB_rozp!$E84)+LB_stat!AK84))</f>
        <v>0</v>
      </c>
      <c r="O84" s="105">
        <f>F84*LB_stat!H84+I84*LB_stat!K84+L84*LB_stat!N84</f>
        <v>343083.64741859824</v>
      </c>
      <c r="P84" s="29">
        <f>G84*LB_stat!I84+J84*LB_stat!L84+M84*LB_stat!O84</f>
        <v>0</v>
      </c>
      <c r="Q84" s="106">
        <f>H84*LB_stat!J84+K84*LB_stat!M84+N84*LB_stat!P84</f>
        <v>0</v>
      </c>
      <c r="R84" s="173">
        <f t="shared" si="3"/>
        <v>343083.64741859824</v>
      </c>
    </row>
    <row r="85" spans="1:18" ht="20.100000000000001" customHeight="1" x14ac:dyDescent="0.2">
      <c r="A85" s="10">
        <f>LB_stat!C85</f>
        <v>2405</v>
      </c>
      <c r="B85" s="5" t="str">
        <f>LB_stat!D85</f>
        <v>MŠ Chrastava, Revoluční 488</v>
      </c>
      <c r="C85" s="75">
        <f>LB_stat!E85</f>
        <v>3141</v>
      </c>
      <c r="D85" s="460" t="str">
        <f>LB_stat!F85</f>
        <v xml:space="preserve">MŠ Chrastava, Luční 661 </v>
      </c>
      <c r="E85" s="104">
        <f>SJMS_normativy!$F$5</f>
        <v>26460</v>
      </c>
      <c r="F85" s="105">
        <f>IF(LB_stat!H85=0,0,(12*1.358*(1/LB_stat!T85*LB_rozp!$E85)+LB_stat!AC85))</f>
        <v>13932.435874228911</v>
      </c>
      <c r="G85" s="29">
        <f>IF(LB_stat!I85=0,0,(12*1.358*(1/LB_stat!U85*LB_rozp!$E85)+LB_stat!AD85))</f>
        <v>0</v>
      </c>
      <c r="H85" s="106">
        <f>IF(LB_stat!J85=0,0,(12*1.358*(1/LB_stat!V85*LB_rozp!$E85)+LB_stat!AE85))</f>
        <v>0</v>
      </c>
      <c r="I85" s="105">
        <f>IF(LB_stat!K85=0,0,(12*1.358*(1/LB_stat!W85*LB_rozp!$E85)+LB_stat!AF85))</f>
        <v>0</v>
      </c>
      <c r="J85" s="29">
        <f>IF(LB_stat!L85=0,0,(12*1.358*(1/LB_stat!X85*LB_rozp!$E85)+LB_stat!AG85))</f>
        <v>0</v>
      </c>
      <c r="K85" s="106">
        <f>IF(LB_stat!M85=0,0,(12*1.358*(1/LB_stat!Y85*LB_rozp!$E85)+LB_stat!AH85))</f>
        <v>0</v>
      </c>
      <c r="L85" s="105">
        <f>IF(LB_stat!N85=0,0,(12*1.358*(1/LB_stat!Z85*LB_rozp!$E85)+LB_stat!AI85))</f>
        <v>0</v>
      </c>
      <c r="M85" s="29">
        <f>IF(LB_stat!O85=0,0,(12*1.358*(1/LB_stat!AA85*LB_rozp!$E85)+LB_stat!AJ85))</f>
        <v>0</v>
      </c>
      <c r="N85" s="106">
        <f>IF(LB_stat!P85=0,0,(12*1.358*(1/LB_stat!AB85*LB_rozp!$E85)+LB_stat!AK85))</f>
        <v>0</v>
      </c>
      <c r="O85" s="105">
        <f>F85*LB_stat!H85+I85*LB_stat!K85+L85*LB_stat!N85</f>
        <v>668756.92196298775</v>
      </c>
      <c r="P85" s="29">
        <f>G85*LB_stat!I85+J85*LB_stat!L85+M85*LB_stat!O85</f>
        <v>0</v>
      </c>
      <c r="Q85" s="106">
        <f>H85*LB_stat!J85+K85*LB_stat!M85+N85*LB_stat!P85</f>
        <v>0</v>
      </c>
      <c r="R85" s="173">
        <f t="shared" si="3"/>
        <v>668756.92196298775</v>
      </c>
    </row>
    <row r="86" spans="1:18" ht="20.100000000000001" customHeight="1" x14ac:dyDescent="0.2">
      <c r="A86" s="10">
        <f>LB_stat!C86</f>
        <v>2317</v>
      </c>
      <c r="B86" s="5" t="str">
        <f>LB_stat!D86</f>
        <v>ŠJ Chrastava, Turpišova 343</v>
      </c>
      <c r="C86" s="75">
        <f>LB_stat!E86</f>
        <v>3141</v>
      </c>
      <c r="D86" s="169" t="str">
        <f>LB_stat!F86</f>
        <v>ŠJ Chrastava, Turpišova 343</v>
      </c>
      <c r="E86" s="104">
        <f>SJMS_normativy!$F$5</f>
        <v>26460</v>
      </c>
      <c r="F86" s="105">
        <f>IF(LB_stat!H86=0,0,(12*1.358*(1/LB_stat!T86*LB_rozp!$E86)+LB_stat!AC86))</f>
        <v>0</v>
      </c>
      <c r="G86" s="29">
        <f>IF(LB_stat!I86=0,0,(12*1.358*(1/LB_stat!U86*LB_rozp!$E86)+LB_stat!AD86))</f>
        <v>6211.7329399026967</v>
      </c>
      <c r="H86" s="106">
        <f>IF(LB_stat!J86=0,0,(12*1.358*(1/LB_stat!V86*LB_rozp!$E86)+LB_stat!AE86))</f>
        <v>0</v>
      </c>
      <c r="I86" s="105">
        <f>IF(LB_stat!K86=0,0,(12*1.358*(1/LB_stat!W86*LB_rozp!$E86)+LB_stat!AF86))</f>
        <v>6204.6977962807496</v>
      </c>
      <c r="J86" s="29">
        <f>IF(LB_stat!L86=0,0,(12*1.358*(1/LB_stat!X86*LB_rozp!$E86)+LB_stat!AG86))</f>
        <v>0</v>
      </c>
      <c r="K86" s="106">
        <f>IF(LB_stat!M86=0,0,(12*1.358*(1/LB_stat!Y86*LB_rozp!$E86)+LB_stat!AH86))</f>
        <v>0</v>
      </c>
      <c r="L86" s="105">
        <f>IF(LB_stat!N86=0,0,(12*1.358*(1/LB_stat!Z86*LB_rozp!$E86)+LB_stat!AI86))</f>
        <v>0</v>
      </c>
      <c r="M86" s="29">
        <f>IF(LB_stat!O86=0,0,(12*1.358*(1/LB_stat!AA86*LB_rozp!$E86)+LB_stat!AJ86))</f>
        <v>0</v>
      </c>
      <c r="N86" s="106">
        <f>IF(LB_stat!P86=0,0,(12*1.358*(1/LB_stat!AB86*LB_rozp!$E86)+LB_stat!AK86))</f>
        <v>0</v>
      </c>
      <c r="O86" s="105">
        <f>F86*LB_stat!H86+I86*LB_stat!K86+L86*LB_stat!N86</f>
        <v>850043.59809046274</v>
      </c>
      <c r="P86" s="29">
        <f>G86*LB_stat!I86+J86*LB_stat!L86+M86*LB_stat!O86</f>
        <v>3335700.588727748</v>
      </c>
      <c r="Q86" s="106">
        <f>H86*LB_stat!J86+K86*LB_stat!M86+N86*LB_stat!P86</f>
        <v>0</v>
      </c>
      <c r="R86" s="173">
        <f t="shared" si="3"/>
        <v>4185744.1868182109</v>
      </c>
    </row>
    <row r="87" spans="1:18" ht="20.100000000000001" customHeight="1" x14ac:dyDescent="0.2">
      <c r="A87" s="10">
        <f>LB_stat!C87</f>
        <v>2461</v>
      </c>
      <c r="B87" s="5" t="str">
        <f>LB_stat!D87</f>
        <v>ZŠ a MŠ Chrastava, Vítkov 69</v>
      </c>
      <c r="C87" s="75">
        <f>LB_stat!E87</f>
        <v>3141</v>
      </c>
      <c r="D87" s="169" t="str">
        <f>LB_stat!F87</f>
        <v>ZŠ a MŠ Chrastava, Vítkov 69</v>
      </c>
      <c r="E87" s="104">
        <f>SJMS_normativy!$F$5</f>
        <v>26460</v>
      </c>
      <c r="F87" s="105">
        <f>IF(LB_stat!H87=0,0,(12*1.358*(1/LB_stat!T87*LB_rozp!$E87)+LB_stat!AC87))</f>
        <v>17551.065123094675</v>
      </c>
      <c r="G87" s="29">
        <f>IF(LB_stat!I87=0,0,(12*1.358*(1/LB_stat!U87*LB_rozp!$E87)+LB_stat!AD87))</f>
        <v>12107.900179078462</v>
      </c>
      <c r="H87" s="106">
        <f>IF(LB_stat!J87=0,0,(12*1.358*(1/LB_stat!V87*LB_rozp!$E87)+LB_stat!AE87))</f>
        <v>0</v>
      </c>
      <c r="I87" s="105">
        <f>IF(LB_stat!K87=0,0,(12*1.358*(1/LB_stat!W87*LB_rozp!$E87)+LB_stat!AF87))</f>
        <v>0</v>
      </c>
      <c r="J87" s="29">
        <f>IF(LB_stat!L87=0,0,(12*1.358*(1/LB_stat!X87*LB_rozp!$E87)+LB_stat!AG87))</f>
        <v>0</v>
      </c>
      <c r="K87" s="106">
        <f>IF(LB_stat!M87=0,0,(12*1.358*(1/LB_stat!Y87*LB_rozp!$E87)+LB_stat!AH87))</f>
        <v>0</v>
      </c>
      <c r="L87" s="105">
        <f>IF(LB_stat!N87=0,0,(12*1.358*(1/LB_stat!Z87*LB_rozp!$E87)+LB_stat!AI87))</f>
        <v>0</v>
      </c>
      <c r="M87" s="29">
        <f>IF(LB_stat!O87=0,0,(12*1.358*(1/LB_stat!AA87*LB_rozp!$E87)+LB_stat!AJ87))</f>
        <v>0</v>
      </c>
      <c r="N87" s="106">
        <f>IF(LB_stat!P87=0,0,(12*1.358*(1/LB_stat!AB87*LB_rozp!$E87)+LB_stat!AK87))</f>
        <v>0</v>
      </c>
      <c r="O87" s="105">
        <f>F87*LB_stat!H87+I87*LB_stat!K87+L87*LB_stat!N87</f>
        <v>351021.30246189353</v>
      </c>
      <c r="P87" s="29">
        <f>G87*LB_stat!I87+J87*LB_stat!L87+M87*LB_stat!O87</f>
        <v>302697.50447696156</v>
      </c>
      <c r="Q87" s="106">
        <f>H87*LB_stat!J87+K87*LB_stat!M87+N87*LB_stat!P87</f>
        <v>0</v>
      </c>
      <c r="R87" s="173">
        <f t="shared" si="3"/>
        <v>653718.80693885509</v>
      </c>
    </row>
    <row r="88" spans="1:18" ht="20.100000000000001" customHeight="1" x14ac:dyDescent="0.2">
      <c r="A88" s="10">
        <f>LB_stat!C88</f>
        <v>2324</v>
      </c>
      <c r="B88" s="5" t="str">
        <f>LB_stat!D88</f>
        <v>MŠ Jablonné v Podj., Liberecká 76</v>
      </c>
      <c r="C88" s="75">
        <f>LB_stat!E88</f>
        <v>3141</v>
      </c>
      <c r="D88" s="169" t="str">
        <f>LB_stat!F88</f>
        <v>MŠ Jablonné v Podj., Liberecká 76</v>
      </c>
      <c r="E88" s="104">
        <f>SJMS_normativy!$F$5</f>
        <v>26460</v>
      </c>
      <c r="F88" s="105">
        <f>IF(LB_stat!H88=0,0,(12*1.358*(1/LB_stat!T88*LB_rozp!$E88)+LB_stat!AC88))</f>
        <v>12970.743960067988</v>
      </c>
      <c r="G88" s="29">
        <f>IF(LB_stat!I88=0,0,(12*1.358*(1/LB_stat!U88*LB_rozp!$E88)+LB_stat!AD88))</f>
        <v>0</v>
      </c>
      <c r="H88" s="106">
        <f>IF(LB_stat!J88=0,0,(12*1.358*(1/LB_stat!V88*LB_rozp!$E88)+LB_stat!AE88))</f>
        <v>0</v>
      </c>
      <c r="I88" s="105">
        <f>IF(LB_stat!K88=0,0,(12*1.358*(1/LB_stat!W88*LB_rozp!$E88)+LB_stat!AF88))</f>
        <v>0</v>
      </c>
      <c r="J88" s="29">
        <f>IF(LB_stat!L88=0,0,(12*1.358*(1/LB_stat!X88*LB_rozp!$E88)+LB_stat!AG88))</f>
        <v>0</v>
      </c>
      <c r="K88" s="106">
        <f>IF(LB_stat!M88=0,0,(12*1.358*(1/LB_stat!Y88*LB_rozp!$E88)+LB_stat!AH88))</f>
        <v>0</v>
      </c>
      <c r="L88" s="105">
        <f>IF(LB_stat!N88=0,0,(12*1.358*(1/LB_stat!Z88*LB_rozp!$E88)+LB_stat!AI88))</f>
        <v>0</v>
      </c>
      <c r="M88" s="29">
        <f>IF(LB_stat!O88=0,0,(12*1.358*(1/LB_stat!AA88*LB_rozp!$E88)+LB_stat!AJ88))</f>
        <v>0</v>
      </c>
      <c r="N88" s="106">
        <f>IF(LB_stat!P88=0,0,(12*1.358*(1/LB_stat!AB88*LB_rozp!$E88)+LB_stat!AK88))</f>
        <v>0</v>
      </c>
      <c r="O88" s="105">
        <f>F88*LB_stat!H88+I88*LB_stat!K88+L88*LB_stat!N88</f>
        <v>778244.63760407933</v>
      </c>
      <c r="P88" s="29">
        <f>G88*LB_stat!I88+J88*LB_stat!L88+M88*LB_stat!O88</f>
        <v>0</v>
      </c>
      <c r="Q88" s="106">
        <f>H88*LB_stat!J88+K88*LB_stat!M88+N88*LB_stat!P88</f>
        <v>0</v>
      </c>
      <c r="R88" s="173">
        <f t="shared" si="3"/>
        <v>778244.63760407933</v>
      </c>
    </row>
    <row r="89" spans="1:18" ht="20.100000000000001" customHeight="1" x14ac:dyDescent="0.2">
      <c r="A89" s="10">
        <f>LB_stat!C89</f>
        <v>2324</v>
      </c>
      <c r="B89" s="5" t="str">
        <f>LB_stat!D89</f>
        <v>MŠ Jablonné v Podj., Liberecká 76</v>
      </c>
      <c r="C89" s="75">
        <f>LB_stat!E89</f>
        <v>3141</v>
      </c>
      <c r="D89" s="460" t="str">
        <f>LB_stat!F89</f>
        <v>MŠ Jablonné v Podj., U Školy 194 - výdejna</v>
      </c>
      <c r="E89" s="104">
        <f>SJMS_normativy!$F$5</f>
        <v>26460</v>
      </c>
      <c r="F89" s="105">
        <f>IF(LB_stat!H89=0,0,(12*1.358*(1/LB_stat!T89*LB_rozp!$E89)+LB_stat!AC89))</f>
        <v>0</v>
      </c>
      <c r="G89" s="29">
        <f>IF(LB_stat!I89=0,0,(12*1.358*(1/LB_stat!U89*LB_rozp!$E89)+LB_stat!AD89))</f>
        <v>0</v>
      </c>
      <c r="H89" s="106">
        <f>IF(LB_stat!J89=0,0,(12*1.358*(1/LB_stat!V89*LB_rozp!$E89)+LB_stat!AE89))</f>
        <v>0</v>
      </c>
      <c r="I89" s="105">
        <f>IF(LB_stat!K89=0,0,(12*1.358*(1/LB_stat!W89*LB_rozp!$E89)+LB_stat!AF89))</f>
        <v>0</v>
      </c>
      <c r="J89" s="29">
        <f>IF(LB_stat!L89=0,0,(12*1.358*(1/LB_stat!X89*LB_rozp!$E89)+LB_stat!AG89))</f>
        <v>0</v>
      </c>
      <c r="K89" s="106">
        <f>IF(LB_stat!M89=0,0,(12*1.358*(1/LB_stat!Y89*LB_rozp!$E89)+LB_stat!AH89))</f>
        <v>0</v>
      </c>
      <c r="L89" s="105">
        <f>IF(LB_stat!N89=0,0,(12*1.358*(1/LB_stat!Z89*LB_rozp!$E89)+LB_stat!AI89))</f>
        <v>4488.9919533851271</v>
      </c>
      <c r="M89" s="29">
        <f>IF(LB_stat!O89=0,0,(12*1.358*(1/LB_stat!AA89*LB_rozp!$E89)+LB_stat!AJ89))</f>
        <v>0</v>
      </c>
      <c r="N89" s="106">
        <f>IF(LB_stat!P89=0,0,(12*1.358*(1/LB_stat!AB89*LB_rozp!$E89)+LB_stat!AK89))</f>
        <v>0</v>
      </c>
      <c r="O89" s="105">
        <f>F89*LB_stat!H89+I89*LB_stat!K89+L89*LB_stat!N89</f>
        <v>430943.22752497217</v>
      </c>
      <c r="P89" s="29">
        <f>G89*LB_stat!I89+J89*LB_stat!L89+M89*LB_stat!O89</f>
        <v>0</v>
      </c>
      <c r="Q89" s="106">
        <f>H89*LB_stat!J89+K89*LB_stat!M89+N89*LB_stat!P89</f>
        <v>0</v>
      </c>
      <c r="R89" s="173">
        <f t="shared" si="3"/>
        <v>430943.22752497217</v>
      </c>
    </row>
    <row r="90" spans="1:18" ht="20.100000000000001" customHeight="1" x14ac:dyDescent="0.2">
      <c r="A90" s="10">
        <f>LB_stat!C90</f>
        <v>2325</v>
      </c>
      <c r="B90" s="5" t="str">
        <f>LB_stat!D90</f>
        <v>ZŠ a ZUŠ Jablonné v Podj., U Školy 98</v>
      </c>
      <c r="C90" s="75">
        <f>LB_stat!E90</f>
        <v>3141</v>
      </c>
      <c r="D90" s="169" t="str">
        <f>LB_stat!F90</f>
        <v>ZŠ a ZUŠ Jablonné v Podj., U Školy 98</v>
      </c>
      <c r="E90" s="104">
        <f>SJMS_normativy!$F$5</f>
        <v>26460</v>
      </c>
      <c r="F90" s="105">
        <f>IF(LB_stat!H90=0,0,(12*1.358*(1/LB_stat!T90*LB_rozp!$E90)+LB_stat!AC90))</f>
        <v>0</v>
      </c>
      <c r="G90" s="29">
        <f>IF(LB_stat!I90=0,0,(12*1.358*(1/LB_stat!U90*LB_rozp!$E90)+LB_stat!AD90))</f>
        <v>7017.0950486296488</v>
      </c>
      <c r="H90" s="106">
        <f>IF(LB_stat!J90=0,0,(12*1.358*(1/LB_stat!V90*LB_rozp!$E90)+LB_stat!AE90))</f>
        <v>0</v>
      </c>
      <c r="I90" s="105">
        <f>IF(LB_stat!K90=0,0,(12*1.358*(1/LB_stat!W90*LB_rozp!$E90)+LB_stat!AF90))</f>
        <v>6714.487930077692</v>
      </c>
      <c r="J90" s="29">
        <f>IF(LB_stat!L90=0,0,(12*1.358*(1/LB_stat!X90*LB_rozp!$E90)+LB_stat!AG90))</f>
        <v>0</v>
      </c>
      <c r="K90" s="106">
        <f>IF(LB_stat!M90=0,0,(12*1.358*(1/LB_stat!Y90*LB_rozp!$E90)+LB_stat!AH90))</f>
        <v>0</v>
      </c>
      <c r="L90" s="105">
        <f>IF(LB_stat!N90=0,0,(12*1.358*(1/LB_stat!Z90*LB_rozp!$E90)+LB_stat!AI90))</f>
        <v>0</v>
      </c>
      <c r="M90" s="29">
        <f>IF(LB_stat!O90=0,0,(12*1.358*(1/LB_stat!AA90*LB_rozp!$E90)+LB_stat!AJ90))</f>
        <v>0</v>
      </c>
      <c r="N90" s="106">
        <f>IF(LB_stat!P90=0,0,(12*1.358*(1/LB_stat!AB90*LB_rozp!$E90)+LB_stat!AK90))</f>
        <v>0</v>
      </c>
      <c r="O90" s="105">
        <f>F90*LB_stat!H90+I90*LB_stat!K90+L90*LB_stat!N90</f>
        <v>644590.84128745843</v>
      </c>
      <c r="P90" s="29">
        <f>G90*LB_stat!I90+J90*LB_stat!L90+M90*LB_stat!O90</f>
        <v>2034957.5641025982</v>
      </c>
      <c r="Q90" s="106">
        <f>H90*LB_stat!J90+K90*LB_stat!M90+N90*LB_stat!P90</f>
        <v>0</v>
      </c>
      <c r="R90" s="173">
        <f t="shared" si="3"/>
        <v>2679548.4053900568</v>
      </c>
    </row>
    <row r="91" spans="1:18" ht="20.100000000000001" customHeight="1" x14ac:dyDescent="0.2">
      <c r="A91" s="10">
        <f>LB_stat!C91</f>
        <v>2329</v>
      </c>
      <c r="B91" s="5" t="str">
        <f>LB_stat!D91</f>
        <v>ZŠ Jablonné v Podj., Komenského 453</v>
      </c>
      <c r="C91" s="75">
        <f>LB_stat!E91</f>
        <v>3141</v>
      </c>
      <c r="D91" s="169" t="str">
        <f>LB_stat!F91</f>
        <v>ZŠ Jablonné v Podj., Komenského 453 - výdejna</v>
      </c>
      <c r="E91" s="104">
        <f>SJMS_normativy!$F$5</f>
        <v>26460</v>
      </c>
      <c r="F91" s="105">
        <f>IF(LB_stat!H91=0,0,(12*1.358*(1/LB_stat!T91*LB_rozp!$E91)+LB_stat!AC91))</f>
        <v>0</v>
      </c>
      <c r="G91" s="29">
        <f>IF(LB_stat!I91=0,0,(12*1.358*(1/LB_stat!U91*LB_rozp!$E91)+LB_stat!AD91))</f>
        <v>0</v>
      </c>
      <c r="H91" s="106">
        <f>IF(LB_stat!J91=0,0,(12*1.358*(1/LB_stat!V91*LB_rozp!$E91)+LB_stat!AE91))</f>
        <v>0</v>
      </c>
      <c r="I91" s="105">
        <f>IF(LB_stat!K91=0,0,(12*1.358*(1/LB_stat!W91*LB_rozp!$E91)+LB_stat!AF91))</f>
        <v>0</v>
      </c>
      <c r="J91" s="29">
        <f>IF(LB_stat!L91=0,0,(12*1.358*(1/LB_stat!X91*LB_rozp!$E91)+LB_stat!AG91))</f>
        <v>0</v>
      </c>
      <c r="K91" s="106">
        <f>IF(LB_stat!M91=0,0,(12*1.358*(1/LB_stat!Y91*LB_rozp!$E91)+LB_stat!AH91))</f>
        <v>0</v>
      </c>
      <c r="L91" s="105">
        <f>IF(LB_stat!N91=0,0,(12*1.358*(1/LB_stat!Z91*LB_rozp!$E91)+LB_stat!AI91))</f>
        <v>0</v>
      </c>
      <c r="M91" s="29">
        <f>IF(LB_stat!O91=0,0,(12*1.358*(1/LB_stat!AA91*LB_rozp!$E91)+LB_stat!AJ91))</f>
        <v>4857.9600716313844</v>
      </c>
      <c r="N91" s="106">
        <f>IF(LB_stat!P91=0,0,(12*1.358*(1/LB_stat!AB91*LB_rozp!$E91)+LB_stat!AK91))</f>
        <v>0</v>
      </c>
      <c r="O91" s="105">
        <f>F91*LB_stat!H91+I91*LB_stat!K91+L91*LB_stat!N91</f>
        <v>0</v>
      </c>
      <c r="P91" s="29">
        <f>G91*LB_stat!I91+J91*LB_stat!L91+M91*LB_stat!O91</f>
        <v>77727.36114610215</v>
      </c>
      <c r="Q91" s="106">
        <f>H91*LB_stat!J91+K91*LB_stat!M91+N91*LB_stat!P91</f>
        <v>0</v>
      </c>
      <c r="R91" s="173">
        <f t="shared" si="3"/>
        <v>77727.36114610215</v>
      </c>
    </row>
    <row r="92" spans="1:18" ht="20.100000000000001" customHeight="1" x14ac:dyDescent="0.2">
      <c r="A92" s="10">
        <f>LB_stat!C92</f>
        <v>2406</v>
      </c>
      <c r="B92" s="5" t="str">
        <f>LB_stat!D92</f>
        <v>MŠ Křižany 342</v>
      </c>
      <c r="C92" s="75">
        <f>LB_stat!E92</f>
        <v>3141</v>
      </c>
      <c r="D92" s="169" t="str">
        <f>LB_stat!F92</f>
        <v>MŠ Křižany 342</v>
      </c>
      <c r="E92" s="104">
        <f>SJMS_normativy!$F$5</f>
        <v>26460</v>
      </c>
      <c r="F92" s="105">
        <f>IF(LB_stat!H92=0,0,(12*1.358*(1/LB_stat!T92*LB_rozp!$E92)+LB_stat!AC92))</f>
        <v>16704.482054132935</v>
      </c>
      <c r="G92" s="29">
        <f>IF(LB_stat!I92=0,0,(12*1.358*(1/LB_stat!U92*LB_rozp!$E92)+LB_stat!AD92))</f>
        <v>0</v>
      </c>
      <c r="H92" s="106">
        <f>IF(LB_stat!J92=0,0,(12*1.358*(1/LB_stat!V92*LB_rozp!$E92)+LB_stat!AE92))</f>
        <v>0</v>
      </c>
      <c r="I92" s="105">
        <f>IF(LB_stat!K92=0,0,(12*1.358*(1/LB_stat!W92*LB_rozp!$E92)+LB_stat!AF92))</f>
        <v>0</v>
      </c>
      <c r="J92" s="29">
        <f>IF(LB_stat!L92=0,0,(12*1.358*(1/LB_stat!X92*LB_rozp!$E92)+LB_stat!AG92))</f>
        <v>0</v>
      </c>
      <c r="K92" s="106">
        <f>IF(LB_stat!M92=0,0,(12*1.358*(1/LB_stat!Y92*LB_rozp!$E92)+LB_stat!AH92))</f>
        <v>0</v>
      </c>
      <c r="L92" s="105">
        <f>IF(LB_stat!N92=0,0,(12*1.358*(1/LB_stat!Z92*LB_rozp!$E92)+LB_stat!AI92))</f>
        <v>0</v>
      </c>
      <c r="M92" s="29">
        <f>IF(LB_stat!O92=0,0,(12*1.358*(1/LB_stat!AA92*LB_rozp!$E92)+LB_stat!AJ92))</f>
        <v>0</v>
      </c>
      <c r="N92" s="106">
        <f>IF(LB_stat!P92=0,0,(12*1.358*(1/LB_stat!AB92*LB_rozp!$E92)+LB_stat!AK92))</f>
        <v>0</v>
      </c>
      <c r="O92" s="105">
        <f>F92*LB_stat!H92+I92*LB_stat!K92+L92*LB_stat!N92</f>
        <v>417612.05135332339</v>
      </c>
      <c r="P92" s="29">
        <f>G92*LB_stat!I92+J92*LB_stat!L92+M92*LB_stat!O92</f>
        <v>0</v>
      </c>
      <c r="Q92" s="106">
        <f>H92*LB_stat!J92+K92*LB_stat!M92+N92*LB_stat!P92</f>
        <v>0</v>
      </c>
      <c r="R92" s="173">
        <f t="shared" si="3"/>
        <v>417612.05135332339</v>
      </c>
    </row>
    <row r="93" spans="1:18" ht="20.100000000000001" customHeight="1" x14ac:dyDescent="0.2">
      <c r="A93" s="10">
        <f>LB_stat!C93</f>
        <v>2466</v>
      </c>
      <c r="B93" s="5" t="str">
        <f>LB_stat!D93</f>
        <v>ZŠ Křižany, Žibřidice 271</v>
      </c>
      <c r="C93" s="75">
        <f>LB_stat!E93</f>
        <v>3141</v>
      </c>
      <c r="D93" s="460" t="str">
        <f>LB_stat!F93</f>
        <v>ZŠ Křižany, Žibřidice 203</v>
      </c>
      <c r="E93" s="104">
        <f>SJMS_normativy!$F$5</f>
        <v>26460</v>
      </c>
      <c r="F93" s="105">
        <f>IF(LB_stat!H93=0,0,(12*1.358*(1/LB_stat!T93*LB_rozp!$E93)+LB_stat!AC93))</f>
        <v>18788.437253755354</v>
      </c>
      <c r="G93" s="29">
        <f>IF(LB_stat!I93=0,0,(12*1.358*(1/LB_stat!U93*LB_rozp!$E93)+LB_stat!AD93))</f>
        <v>9232.7965867616367</v>
      </c>
      <c r="H93" s="106">
        <f>IF(LB_stat!J93=0,0,(12*1.358*(1/LB_stat!V93*LB_rozp!$E93)+LB_stat!AE93))</f>
        <v>0</v>
      </c>
      <c r="I93" s="105">
        <f>IF(LB_stat!K93=0,0,(12*1.358*(1/LB_stat!W93*LB_rozp!$E93)+LB_stat!AF93))</f>
        <v>0</v>
      </c>
      <c r="J93" s="29">
        <f>IF(LB_stat!L93=0,0,(12*1.358*(1/LB_stat!X93*LB_rozp!$E93)+LB_stat!AG93))</f>
        <v>0</v>
      </c>
      <c r="K93" s="106">
        <f>IF(LB_stat!M93=0,0,(12*1.358*(1/LB_stat!Y93*LB_rozp!$E93)+LB_stat!AH93))</f>
        <v>0</v>
      </c>
      <c r="L93" s="105">
        <f>IF(LB_stat!N93=0,0,(12*1.358*(1/LB_stat!Z93*LB_rozp!$E93)+LB_stat!AI93))</f>
        <v>0</v>
      </c>
      <c r="M93" s="29">
        <f>IF(LB_stat!O93=0,0,(12*1.358*(1/LB_stat!AA93*LB_rozp!$E93)+LB_stat!AJ93))</f>
        <v>0</v>
      </c>
      <c r="N93" s="106">
        <f>IF(LB_stat!P93=0,0,(12*1.358*(1/LB_stat!AB93*LB_rozp!$E93)+LB_stat!AK93))</f>
        <v>0</v>
      </c>
      <c r="O93" s="105">
        <f>F93*LB_stat!H93+I93*LB_stat!K93+L93*LB_stat!N93</f>
        <v>244249.6842988196</v>
      </c>
      <c r="P93" s="29">
        <f>G93*LB_stat!I93+J93*LB_stat!L93+M93*LB_stat!O93</f>
        <v>766322.11670121585</v>
      </c>
      <c r="Q93" s="106">
        <f>H93*LB_stat!J93+K93*LB_stat!M93+N93*LB_stat!P93</f>
        <v>0</v>
      </c>
      <c r="R93" s="173">
        <f t="shared" si="3"/>
        <v>1010571.8010000355</v>
      </c>
    </row>
    <row r="94" spans="1:18" ht="20.100000000000001" customHeight="1" x14ac:dyDescent="0.2">
      <c r="A94" s="10">
        <f>LB_stat!C94</f>
        <v>2493</v>
      </c>
      <c r="B94" s="5" t="str">
        <f>LB_stat!D94</f>
        <v>ZŠ a MŠ Mníšek 198</v>
      </c>
      <c r="C94" s="75">
        <f>LB_stat!E94</f>
        <v>3141</v>
      </c>
      <c r="D94" s="169" t="str">
        <f>LB_stat!F94</f>
        <v>ZŠ a MŠ Mníšek, Oldřichovská 198</v>
      </c>
      <c r="E94" s="104">
        <f>SJMS_normativy!$F$5</f>
        <v>26460</v>
      </c>
      <c r="F94" s="105">
        <f>IF(LB_stat!H94=0,0,(12*1.358*(1/LB_stat!T94*LB_rozp!$E94)+LB_stat!AC94))</f>
        <v>0</v>
      </c>
      <c r="G94" s="29">
        <f>IF(LB_stat!I94=0,0,(12*1.358*(1/LB_stat!U94*LB_rozp!$E94)+LB_stat!AD94))</f>
        <v>7369.9695756927185</v>
      </c>
      <c r="H94" s="106">
        <f>IF(LB_stat!J94=0,0,(12*1.358*(1/LB_stat!V94*LB_rozp!$E94)+LB_stat!AE94))</f>
        <v>0</v>
      </c>
      <c r="I94" s="105">
        <f>IF(LB_stat!K94=0,0,(12*1.358*(1/LB_stat!W94*LB_rozp!$E94)+LB_stat!AF94))</f>
        <v>0</v>
      </c>
      <c r="J94" s="29">
        <f>IF(LB_stat!L94=0,0,(12*1.358*(1/LB_stat!X94*LB_rozp!$E94)+LB_stat!AG94))</f>
        <v>0</v>
      </c>
      <c r="K94" s="106">
        <f>IF(LB_stat!M94=0,0,(12*1.358*(1/LB_stat!Y94*LB_rozp!$E94)+LB_stat!AH94))</f>
        <v>0</v>
      </c>
      <c r="L94" s="105">
        <f>IF(LB_stat!N94=0,0,(12*1.358*(1/LB_stat!Z94*LB_rozp!$E94)+LB_stat!AI94))</f>
        <v>0</v>
      </c>
      <c r="M94" s="29">
        <f>IF(LB_stat!O94=0,0,(12*1.358*(1/LB_stat!AA94*LB_rozp!$E94)+LB_stat!AJ94))</f>
        <v>0</v>
      </c>
      <c r="N94" s="106">
        <f>IF(LB_stat!P94=0,0,(12*1.358*(1/LB_stat!AB94*LB_rozp!$E94)+LB_stat!AK94))</f>
        <v>0</v>
      </c>
      <c r="O94" s="105">
        <f>F94*LB_stat!H94+I94*LB_stat!K94+L94*LB_stat!N94</f>
        <v>0</v>
      </c>
      <c r="P94" s="29">
        <f>G94*LB_stat!I94+J94*LB_stat!L94+M94*LB_stat!O94</f>
        <v>1680353.0632579399</v>
      </c>
      <c r="Q94" s="106">
        <f>H94*LB_stat!J94+K94*LB_stat!M94+N94*LB_stat!P94</f>
        <v>0</v>
      </c>
      <c r="R94" s="173">
        <f t="shared" si="3"/>
        <v>1680353.0632579399</v>
      </c>
    </row>
    <row r="95" spans="1:18" ht="20.100000000000001" customHeight="1" x14ac:dyDescent="0.2">
      <c r="A95" s="10">
        <f>LB_stat!C95</f>
        <v>2493</v>
      </c>
      <c r="B95" s="5" t="str">
        <f>LB_stat!D95</f>
        <v>ZŠ a MŠ Mníšek 198</v>
      </c>
      <c r="C95" s="75">
        <f>LB_stat!E95</f>
        <v>3141</v>
      </c>
      <c r="D95" s="460" t="str">
        <f>LB_stat!F95</f>
        <v>ZŠ a MŠ Mníšek, Ke Hřišti 309</v>
      </c>
      <c r="E95" s="104">
        <f>SJMS_normativy!$F$5</f>
        <v>26460</v>
      </c>
      <c r="F95" s="105">
        <f>IF(LB_stat!H95=0,0,(12*1.358*(1/LB_stat!T95*LB_rozp!$E95)+LB_stat!AC95))</f>
        <v>11152.596534779568</v>
      </c>
      <c r="G95" s="29">
        <f>IF(LB_stat!I95=0,0,(12*1.358*(1/LB_stat!U95*LB_rozp!$E95)+LB_stat!AD95))</f>
        <v>0</v>
      </c>
      <c r="H95" s="106">
        <f>IF(LB_stat!J95=0,0,(12*1.358*(1/LB_stat!V95*LB_rozp!$E95)+LB_stat!AE95))</f>
        <v>0</v>
      </c>
      <c r="I95" s="105">
        <f>IF(LB_stat!K95=0,0,(12*1.358*(1/LB_stat!W95*LB_rozp!$E95)+LB_stat!AF95))</f>
        <v>0</v>
      </c>
      <c r="J95" s="29">
        <f>IF(LB_stat!L95=0,0,(12*1.358*(1/LB_stat!X95*LB_rozp!$E95)+LB_stat!AG95))</f>
        <v>0</v>
      </c>
      <c r="K95" s="106">
        <f>IF(LB_stat!M95=0,0,(12*1.358*(1/LB_stat!Y95*LB_rozp!$E95)+LB_stat!AH95))</f>
        <v>0</v>
      </c>
      <c r="L95" s="105">
        <f>IF(LB_stat!N95=0,0,(12*1.358*(1/LB_stat!Z95*LB_rozp!$E95)+LB_stat!AI95))</f>
        <v>0</v>
      </c>
      <c r="M95" s="29">
        <f>IF(LB_stat!O95=0,0,(12*1.358*(1/LB_stat!AA95*LB_rozp!$E95)+LB_stat!AJ95))</f>
        <v>0</v>
      </c>
      <c r="N95" s="106">
        <f>IF(LB_stat!P95=0,0,(12*1.358*(1/LB_stat!AB95*LB_rozp!$E95)+LB_stat!AK95))</f>
        <v>0</v>
      </c>
      <c r="O95" s="105">
        <f>F95*LB_stat!H95+I95*LB_stat!K95+L95*LB_stat!N95</f>
        <v>1081801.8638736182</v>
      </c>
      <c r="P95" s="29">
        <f>G95*LB_stat!I95+J95*LB_stat!L95+M95*LB_stat!O95</f>
        <v>0</v>
      </c>
      <c r="Q95" s="106">
        <f>H95*LB_stat!J95+K95*LB_stat!M95+N95*LB_stat!P95</f>
        <v>0</v>
      </c>
      <c r="R95" s="173">
        <f t="shared" si="3"/>
        <v>1081801.8638736182</v>
      </c>
    </row>
    <row r="96" spans="1:18" ht="20.100000000000001" customHeight="1" x14ac:dyDescent="0.2">
      <c r="A96" s="10">
        <f>LB_stat!C96</f>
        <v>2445</v>
      </c>
      <c r="B96" s="5" t="str">
        <f>LB_stat!D96</f>
        <v>ZŠ a MŠ Nová Ves 180</v>
      </c>
      <c r="C96" s="75">
        <f>LB_stat!E96</f>
        <v>3141</v>
      </c>
      <c r="D96" s="460" t="str">
        <f>LB_stat!F96</f>
        <v>ZŠ a MŠ Nová Ves 93</v>
      </c>
      <c r="E96" s="104">
        <f>SJMS_normativy!$F$5</f>
        <v>26460</v>
      </c>
      <c r="F96" s="105">
        <f>IF(LB_stat!H96=0,0,(12*1.358*(1/LB_stat!T96*LB_rozp!$E96)+LB_stat!AC96))</f>
        <v>14516.987302551761</v>
      </c>
      <c r="G96" s="29">
        <f>IF(LB_stat!I96=0,0,(12*1.358*(1/LB_stat!U96*LB_rozp!$E96)+LB_stat!AD96))</f>
        <v>10771.506190330128</v>
      </c>
      <c r="H96" s="106">
        <f>IF(LB_stat!J96=0,0,(12*1.358*(1/LB_stat!V96*LB_rozp!$E96)+LB_stat!AE96))</f>
        <v>0</v>
      </c>
      <c r="I96" s="105">
        <f>IF(LB_stat!K96=0,0,(12*1.358*(1/LB_stat!W96*LB_rozp!$E96)+LB_stat!AF96))</f>
        <v>0</v>
      </c>
      <c r="J96" s="29">
        <f>IF(LB_stat!L96=0,0,(12*1.358*(1/LB_stat!X96*LB_rozp!$E96)+LB_stat!AG96))</f>
        <v>0</v>
      </c>
      <c r="K96" s="106">
        <f>IF(LB_stat!M96=0,0,(12*1.358*(1/LB_stat!Y96*LB_rozp!$E96)+LB_stat!AH96))</f>
        <v>0</v>
      </c>
      <c r="L96" s="105">
        <f>IF(LB_stat!N96=0,0,(12*1.358*(1/LB_stat!Z96*LB_rozp!$E96)+LB_stat!AI96))</f>
        <v>0</v>
      </c>
      <c r="M96" s="29">
        <f>IF(LB_stat!O96=0,0,(12*1.358*(1/LB_stat!AA96*LB_rozp!$E96)+LB_stat!AJ96))</f>
        <v>0</v>
      </c>
      <c r="N96" s="106">
        <f>IF(LB_stat!P96=0,0,(12*1.358*(1/LB_stat!AB96*LB_rozp!$E96)+LB_stat!AK96))</f>
        <v>0</v>
      </c>
      <c r="O96" s="105">
        <f>F96*LB_stat!H96+I96*LB_stat!K96+L96*LB_stat!N96</f>
        <v>609713.46670717397</v>
      </c>
      <c r="P96" s="29">
        <f>G96*LB_stat!I96+J96*LB_stat!L96+M96*LB_stat!O96</f>
        <v>495489.28475518589</v>
      </c>
      <c r="Q96" s="106">
        <f>H96*LB_stat!J96+K96*LB_stat!M96+N96*LB_stat!P96</f>
        <v>0</v>
      </c>
      <c r="R96" s="173">
        <f t="shared" si="3"/>
        <v>1105202.7514623599</v>
      </c>
    </row>
    <row r="97" spans="1:18" ht="20.100000000000001" customHeight="1" x14ac:dyDescent="0.2">
      <c r="A97" s="10">
        <f>LB_stat!C97</f>
        <v>2495</v>
      </c>
      <c r="B97" s="5" t="str">
        <f>LB_stat!D97</f>
        <v>ZŠ a MŠ Osečná  63</v>
      </c>
      <c r="C97" s="75">
        <f>LB_stat!E97</f>
        <v>3141</v>
      </c>
      <c r="D97" s="169" t="str">
        <f>LB_stat!F97</f>
        <v>ZŠ a MŠ Osečná, Školní  63</v>
      </c>
      <c r="E97" s="104">
        <f>SJMS_normativy!$F$5</f>
        <v>26460</v>
      </c>
      <c r="F97" s="105">
        <f>IF(LB_stat!H97=0,0,(12*1.358*(1/LB_stat!T97*LB_rozp!$E97)+LB_stat!AC97))</f>
        <v>14214.840419433571</v>
      </c>
      <c r="G97" s="29">
        <f>IF(LB_stat!I97=0,0,(12*1.358*(1/LB_stat!U97*LB_rozp!$E97)+LB_stat!AD97))</f>
        <v>7565.8945854198073</v>
      </c>
      <c r="H97" s="106">
        <f>IF(LB_stat!J97=0,0,(12*1.358*(1/LB_stat!V97*LB_rozp!$E97)+LB_stat!AE97))</f>
        <v>0</v>
      </c>
      <c r="I97" s="105">
        <f>IF(LB_stat!K97=0,0,(12*1.358*(1/LB_stat!W97*LB_rozp!$E97)+LB_stat!AF97))</f>
        <v>10757.490785097647</v>
      </c>
      <c r="J97" s="29">
        <f>IF(LB_stat!L97=0,0,(12*1.358*(1/LB_stat!X97*LB_rozp!$E97)+LB_stat!AG97))</f>
        <v>0</v>
      </c>
      <c r="K97" s="106">
        <f>IF(LB_stat!M97=0,0,(12*1.358*(1/LB_stat!Y97*LB_rozp!$E97)+LB_stat!AH97))</f>
        <v>0</v>
      </c>
      <c r="L97" s="105">
        <f>IF(LB_stat!N97=0,0,(12*1.358*(1/LB_stat!Z97*LB_rozp!$E97)+LB_stat!AI97))</f>
        <v>0</v>
      </c>
      <c r="M97" s="29">
        <f>IF(LB_stat!O97=0,0,(12*1.358*(1/LB_stat!AA97*LB_rozp!$E97)+LB_stat!AJ97))</f>
        <v>0</v>
      </c>
      <c r="N97" s="106">
        <f>IF(LB_stat!P97=0,0,(12*1.358*(1/LB_stat!AB97*LB_rozp!$E97)+LB_stat!AK97))</f>
        <v>0</v>
      </c>
      <c r="O97" s="105">
        <f>F97*LB_stat!H97+I97*LB_stat!K97+L97*LB_stat!N97</f>
        <v>833302.65300626832</v>
      </c>
      <c r="P97" s="29">
        <f>G97*LB_stat!I97+J97*LB_stat!L97+M97*LB_stat!O97</f>
        <v>1520744.8116693813</v>
      </c>
      <c r="Q97" s="106">
        <f>H97*LB_stat!J97+K97*LB_stat!M97+N97*LB_stat!P97</f>
        <v>0</v>
      </c>
      <c r="R97" s="173">
        <f t="shared" si="3"/>
        <v>2354047.4646756495</v>
      </c>
    </row>
    <row r="98" spans="1:18" ht="20.100000000000001" customHeight="1" x14ac:dyDescent="0.2">
      <c r="A98" s="10">
        <f>LB_stat!C98</f>
        <v>2495</v>
      </c>
      <c r="B98" s="5" t="str">
        <f>LB_stat!D98</f>
        <v>ZŠ a MŠ Osečná  63</v>
      </c>
      <c r="C98" s="75">
        <f>LB_stat!E98</f>
        <v>3141</v>
      </c>
      <c r="D98" s="460" t="str">
        <f>LB_stat!F98</f>
        <v>ZŠ a MŠ Osečná, Českolipská 72 - výdejna</v>
      </c>
      <c r="E98" s="104">
        <f>SJMS_normativy!$F$5</f>
        <v>26460</v>
      </c>
      <c r="F98" s="105">
        <f>IF(LB_stat!H98=0,0,(12*1.358*(1/LB_stat!T98*LB_rozp!$E98)+LB_stat!AC98))</f>
        <v>0</v>
      </c>
      <c r="G98" s="29">
        <f>IF(LB_stat!I98=0,0,(12*1.358*(1/LB_stat!U98*LB_rozp!$E98)+LB_stat!AD98))</f>
        <v>0</v>
      </c>
      <c r="H98" s="106">
        <f>IF(LB_stat!J98=0,0,(12*1.358*(1/LB_stat!V98*LB_rozp!$E98)+LB_stat!AE98))</f>
        <v>0</v>
      </c>
      <c r="I98" s="105">
        <f>IF(LB_stat!K98=0,0,(12*1.358*(1/LB_stat!W98*LB_rozp!$E98)+LB_stat!AF98))</f>
        <v>0</v>
      </c>
      <c r="J98" s="29">
        <f>IF(LB_stat!L98=0,0,(12*1.358*(1/LB_stat!X98*LB_rozp!$E98)+LB_stat!AG98))</f>
        <v>0</v>
      </c>
      <c r="K98" s="106">
        <f>IF(LB_stat!M98=0,0,(12*1.358*(1/LB_stat!Y98*LB_rozp!$E98)+LB_stat!AH98))</f>
        <v>0</v>
      </c>
      <c r="L98" s="105">
        <f>IF(LB_stat!N98=0,0,(12*1.358*(1/LB_stat!Z98*LB_rozp!$E98)+LB_stat!AI98))</f>
        <v>7184.3271900650989</v>
      </c>
      <c r="M98" s="29">
        <f>IF(LB_stat!O98=0,0,(12*1.358*(1/LB_stat!AA98*LB_rozp!$E98)+LB_stat!AJ98))</f>
        <v>0</v>
      </c>
      <c r="N98" s="106">
        <f>IF(LB_stat!P98=0,0,(12*1.358*(1/LB_stat!AB98*LB_rozp!$E98)+LB_stat!AK98))</f>
        <v>0</v>
      </c>
      <c r="O98" s="105">
        <f>F98*LB_stat!H98+I98*LB_stat!K98+L98*LB_stat!N98</f>
        <v>129317.88942117179</v>
      </c>
      <c r="P98" s="29">
        <f>G98*LB_stat!I98+J98*LB_stat!L98+M98*LB_stat!O98</f>
        <v>0</v>
      </c>
      <c r="Q98" s="106">
        <f>H98*LB_stat!J98+K98*LB_stat!M98+N98*LB_stat!P98</f>
        <v>0</v>
      </c>
      <c r="R98" s="173">
        <f t="shared" si="3"/>
        <v>129317.88942117179</v>
      </c>
    </row>
    <row r="99" spans="1:18" ht="20.100000000000001" customHeight="1" x14ac:dyDescent="0.2">
      <c r="A99" s="10">
        <f>LB_stat!C99</f>
        <v>2305</v>
      </c>
      <c r="B99" s="5" t="str">
        <f>LB_stat!D99</f>
        <v>ZŠ a MŠ Rynoltice 200</v>
      </c>
      <c r="C99" s="75">
        <f>LB_stat!E99</f>
        <v>3141</v>
      </c>
      <c r="D99" s="460" t="str">
        <f>LB_stat!F99</f>
        <v>ZŠ a MŠ Rynoltice 101</v>
      </c>
      <c r="E99" s="104">
        <f>SJMS_normativy!$F$5</f>
        <v>26460</v>
      </c>
      <c r="F99" s="105">
        <f>IF(LB_stat!H99=0,0,(12*1.358*(1/LB_stat!T99*LB_rozp!$E99)+LB_stat!AC99))</f>
        <v>0</v>
      </c>
      <c r="G99" s="29">
        <f>IF(LB_stat!I99=0,0,(12*1.358*(1/LB_stat!U99*LB_rozp!$E99)+LB_stat!AD99))</f>
        <v>10412.966294811553</v>
      </c>
      <c r="H99" s="106">
        <f>IF(LB_stat!J99=0,0,(12*1.358*(1/LB_stat!V99*LB_rozp!$E99)+LB_stat!AE99))</f>
        <v>0</v>
      </c>
      <c r="I99" s="105">
        <f>IF(LB_stat!K99=0,0,(12*1.358*(1/LB_stat!W99*LB_rozp!$E99)+LB_stat!AF99))</f>
        <v>8713.3923815310573</v>
      </c>
      <c r="J99" s="29">
        <f>IF(LB_stat!L99=0,0,(12*1.358*(1/LB_stat!X99*LB_rozp!$E99)+LB_stat!AG99))</f>
        <v>0</v>
      </c>
      <c r="K99" s="106">
        <f>IF(LB_stat!M99=0,0,(12*1.358*(1/LB_stat!Y99*LB_rozp!$E99)+LB_stat!AH99))</f>
        <v>0</v>
      </c>
      <c r="L99" s="105">
        <f>IF(LB_stat!N99=0,0,(12*1.358*(1/LB_stat!Z99*LB_rozp!$E99)+LB_stat!AI99))</f>
        <v>0</v>
      </c>
      <c r="M99" s="29">
        <f>IF(LB_stat!O99=0,0,(12*1.358*(1/LB_stat!AA99*LB_rozp!$E99)+LB_stat!AJ99))</f>
        <v>0</v>
      </c>
      <c r="N99" s="106">
        <f>IF(LB_stat!P99=0,0,(12*1.358*(1/LB_stat!AB99*LB_rozp!$E99)+LB_stat!AK99))</f>
        <v>0</v>
      </c>
      <c r="O99" s="105">
        <f>F99*LB_stat!H99+I99*LB_stat!K99+L99*LB_stat!N99</f>
        <v>365962.48002430442</v>
      </c>
      <c r="P99" s="29">
        <f>G99*LB_stat!I99+J99*LB_stat!L99+M99*LB_stat!O99</f>
        <v>541474.24733020074</v>
      </c>
      <c r="Q99" s="106">
        <f>H99*LB_stat!J99+K99*LB_stat!M99+N99*LB_stat!P99</f>
        <v>0</v>
      </c>
      <c r="R99" s="173">
        <f t="shared" si="3"/>
        <v>907436.7273545051</v>
      </c>
    </row>
    <row r="100" spans="1:18" ht="20.100000000000001" customHeight="1" x14ac:dyDescent="0.2">
      <c r="A100" s="10">
        <f>LB_stat!C100</f>
        <v>2305</v>
      </c>
      <c r="B100" s="5" t="str">
        <f>LB_stat!D100</f>
        <v>ZŠ a MŠ Rynoltice 200</v>
      </c>
      <c r="C100" s="75">
        <f>LB_stat!E100</f>
        <v>3141</v>
      </c>
      <c r="D100" s="460" t="str">
        <f>LB_stat!F100</f>
        <v>ZŠ a MŠ Rynoltice 199 - výdejna</v>
      </c>
      <c r="E100" s="104">
        <f>SJMS_normativy!$F$5</f>
        <v>26460</v>
      </c>
      <c r="F100" s="105">
        <f>IF(LB_stat!H100=0,0,(12*1.358*(1/LB_stat!T100*LB_rozp!$E100)+LB_stat!AC100))</f>
        <v>0</v>
      </c>
      <c r="G100" s="29">
        <f>IF(LB_stat!I100=0,0,(12*1.358*(1/LB_stat!U100*LB_rozp!$E100)+LB_stat!AD100))</f>
        <v>0</v>
      </c>
      <c r="H100" s="106">
        <f>IF(LB_stat!J100=0,0,(12*1.358*(1/LB_stat!V100*LB_rozp!$E100)+LB_stat!AE100))</f>
        <v>0</v>
      </c>
      <c r="I100" s="105">
        <f>IF(LB_stat!K100=0,0,(12*1.358*(1/LB_stat!W100*LB_rozp!$E100)+LB_stat!AF100))</f>
        <v>0</v>
      </c>
      <c r="J100" s="29">
        <f>IF(LB_stat!L100=0,0,(12*1.358*(1/LB_stat!X100*LB_rozp!$E100)+LB_stat!AG100))</f>
        <v>0</v>
      </c>
      <c r="K100" s="106">
        <f>IF(LB_stat!M100=0,0,(12*1.358*(1/LB_stat!Y100*LB_rozp!$E100)+LB_stat!AH100))</f>
        <v>0</v>
      </c>
      <c r="L100" s="105">
        <f>IF(LB_stat!N100=0,0,(12*1.358*(1/LB_stat!Z100*LB_rozp!$E100)+LB_stat!AI100))</f>
        <v>5821.5949210207045</v>
      </c>
      <c r="M100" s="29">
        <f>IF(LB_stat!O100=0,0,(12*1.358*(1/LB_stat!AA100*LB_rozp!$E100)+LB_stat!AJ100))</f>
        <v>0</v>
      </c>
      <c r="N100" s="106">
        <f>IF(LB_stat!P100=0,0,(12*1.358*(1/LB_stat!AB100*LB_rozp!$E100)+LB_stat!AK100))</f>
        <v>0</v>
      </c>
      <c r="O100" s="105">
        <f>F100*LB_stat!H100+I100*LB_stat!K100+L100*LB_stat!N100</f>
        <v>244506.98668286958</v>
      </c>
      <c r="P100" s="29">
        <f>G100*LB_stat!I100+J100*LB_stat!L100+M100*LB_stat!O100</f>
        <v>0</v>
      </c>
      <c r="Q100" s="106">
        <f>H100*LB_stat!J100+K100*LB_stat!M100+N100*LB_stat!P100</f>
        <v>0</v>
      </c>
      <c r="R100" s="173">
        <f t="shared" si="3"/>
        <v>244506.98668286958</v>
      </c>
    </row>
    <row r="101" spans="1:18" ht="20.100000000000001" customHeight="1" x14ac:dyDescent="0.2">
      <c r="A101" s="10">
        <f>LB_stat!C101</f>
        <v>2498</v>
      </c>
      <c r="B101" s="5" t="str">
        <f>LB_stat!D101</f>
        <v>ZŠ a MŠ Stráž n. N., Majerova 138</v>
      </c>
      <c r="C101" s="75">
        <f>LB_stat!E101</f>
        <v>3141</v>
      </c>
      <c r="D101" s="460" t="str">
        <f>LB_stat!F101</f>
        <v>ZŠ a MŠ Stráž n. N., Majerova 344</v>
      </c>
      <c r="E101" s="104">
        <f>SJMS_normativy!$F$5</f>
        <v>26460</v>
      </c>
      <c r="F101" s="105">
        <f>IF(LB_stat!H101=0,0,(12*1.358*(1/LB_stat!T101*LB_rozp!$E101)+LB_stat!AC101))</f>
        <v>14024.479838929095</v>
      </c>
      <c r="G101" s="29">
        <f>IF(LB_stat!I101=0,0,(12*1.358*(1/LB_stat!U101*LB_rozp!$E101)+LB_stat!AD101))</f>
        <v>7185.3857488864378</v>
      </c>
      <c r="H101" s="106">
        <f>IF(LB_stat!J101=0,0,(12*1.358*(1/LB_stat!V101*LB_rozp!$E101)+LB_stat!AE101))</f>
        <v>0</v>
      </c>
      <c r="I101" s="105">
        <f>IF(LB_stat!K101=0,0,(12*1.358*(1/LB_stat!W101*LB_rozp!$E101)+LB_stat!AF101))</f>
        <v>10533.839073856805</v>
      </c>
      <c r="J101" s="29">
        <f>IF(LB_stat!L101=0,0,(12*1.358*(1/LB_stat!X101*LB_rozp!$E101)+LB_stat!AG101))</f>
        <v>0</v>
      </c>
      <c r="K101" s="106">
        <f>IF(LB_stat!M101=0,0,(12*1.358*(1/LB_stat!Y101*LB_rozp!$E101)+LB_stat!AH101))</f>
        <v>0</v>
      </c>
      <c r="L101" s="105">
        <f>IF(LB_stat!N101=0,0,(12*1.358*(1/LB_stat!Z101*LB_rozp!$E101)+LB_stat!AI101))</f>
        <v>0</v>
      </c>
      <c r="M101" s="29">
        <f>IF(LB_stat!O101=0,0,(12*1.358*(1/LB_stat!AA101*LB_rozp!$E101)+LB_stat!AJ101))</f>
        <v>0</v>
      </c>
      <c r="N101" s="106">
        <f>IF(LB_stat!P101=0,0,(12*1.358*(1/LB_stat!AB101*LB_rozp!$E101)+LB_stat!AK101))</f>
        <v>0</v>
      </c>
      <c r="O101" s="105">
        <f>F101*LB_stat!H101+I101*LB_stat!K101+L101*LB_stat!N101</f>
        <v>869827.33390680351</v>
      </c>
      <c r="P101" s="29">
        <f>G101*LB_stat!I101+J101*LB_stat!L101+M101*LB_stat!O101</f>
        <v>1853829.5232127008</v>
      </c>
      <c r="Q101" s="106">
        <f>H101*LB_stat!J101+K101*LB_stat!M101+N101*LB_stat!P101</f>
        <v>0</v>
      </c>
      <c r="R101" s="173">
        <f t="shared" si="3"/>
        <v>2723656.8571195044</v>
      </c>
    </row>
    <row r="102" spans="1:18" ht="20.100000000000001" customHeight="1" x14ac:dyDescent="0.2">
      <c r="A102" s="10">
        <f>LB_stat!C102</f>
        <v>2498</v>
      </c>
      <c r="B102" s="5" t="str">
        <f>LB_stat!D102</f>
        <v>ZŠ a MŠ Stráž n. N., Majerova 138</v>
      </c>
      <c r="C102" s="75">
        <f>LB_stat!E102</f>
        <v>3141</v>
      </c>
      <c r="D102" s="460" t="str">
        <f>LB_stat!F102</f>
        <v>ZŠ a MŠ Stráž n. N., Majerova 161 - výdejna</v>
      </c>
      <c r="E102" s="104">
        <f>SJMS_normativy!$F$5</f>
        <v>26460</v>
      </c>
      <c r="F102" s="105">
        <f>IF(LB_stat!H102=0,0,(12*1.358*(1/LB_stat!T102*LB_rozp!$E102)+LB_stat!AC102))</f>
        <v>0</v>
      </c>
      <c r="G102" s="29">
        <f>IF(LB_stat!I102=0,0,(12*1.358*(1/LB_stat!U102*LB_rozp!$E102)+LB_stat!AD102))</f>
        <v>0</v>
      </c>
      <c r="H102" s="106">
        <f>IF(LB_stat!J102=0,0,(12*1.358*(1/LB_stat!V102*LB_rozp!$E102)+LB_stat!AE102))</f>
        <v>0</v>
      </c>
      <c r="I102" s="105">
        <f>IF(LB_stat!K102=0,0,(12*1.358*(1/LB_stat!W102*LB_rozp!$E102)+LB_stat!AF102))</f>
        <v>0</v>
      </c>
      <c r="J102" s="29">
        <f>IF(LB_stat!L102=0,0,(12*1.358*(1/LB_stat!X102*LB_rozp!$E102)+LB_stat!AG102))</f>
        <v>0</v>
      </c>
      <c r="K102" s="106">
        <f>IF(LB_stat!M102=0,0,(12*1.358*(1/LB_stat!Y102*LB_rozp!$E102)+LB_stat!AH102))</f>
        <v>0</v>
      </c>
      <c r="L102" s="105">
        <f>IF(LB_stat!N102=0,0,(12*1.358*(1/LB_stat!Z102*LB_rozp!$E102)+LB_stat!AI102))</f>
        <v>7035.22604923787</v>
      </c>
      <c r="M102" s="29">
        <f>IF(LB_stat!O102=0,0,(12*1.358*(1/LB_stat!AA102*LB_rozp!$E102)+LB_stat!AJ102))</f>
        <v>0</v>
      </c>
      <c r="N102" s="106">
        <f>IF(LB_stat!P102=0,0,(12*1.358*(1/LB_stat!AB102*LB_rozp!$E102)+LB_stat!AK102))</f>
        <v>0</v>
      </c>
      <c r="O102" s="105">
        <f>F102*LB_stat!H102+I102*LB_stat!K102+L102*LB_stat!N102</f>
        <v>140704.5209847574</v>
      </c>
      <c r="P102" s="29">
        <f>G102*LB_stat!I102+J102*LB_stat!L102+M102*LB_stat!O102</f>
        <v>0</v>
      </c>
      <c r="Q102" s="106">
        <f>H102*LB_stat!J102+K102*LB_stat!M102+N102*LB_stat!P102</f>
        <v>0</v>
      </c>
      <c r="R102" s="173">
        <f t="shared" si="3"/>
        <v>140704.5209847574</v>
      </c>
    </row>
    <row r="103" spans="1:18" ht="20.100000000000001" customHeight="1" x14ac:dyDescent="0.2">
      <c r="A103" s="10">
        <f>LB_stat!C103</f>
        <v>2499</v>
      </c>
      <c r="B103" s="5" t="str">
        <f>LB_stat!D103</f>
        <v>ZŠ a MŠ Světlá p. J. 15</v>
      </c>
      <c r="C103" s="75">
        <f>LB_stat!E103</f>
        <v>3141</v>
      </c>
      <c r="D103" s="460" t="str">
        <f>LB_stat!F103</f>
        <v>ZŠ Světlá p. J. 50</v>
      </c>
      <c r="E103" s="104">
        <f>SJMS_normativy!$F$5</f>
        <v>26460</v>
      </c>
      <c r="F103" s="105">
        <f>IF(LB_stat!H103=0,0,(12*1.358*(1/LB_stat!T103*LB_rozp!$E103)+LB_stat!AC103))</f>
        <v>0</v>
      </c>
      <c r="G103" s="29">
        <f>IF(LB_stat!I103=0,0,(12*1.358*(1/LB_stat!U103*LB_rozp!$E103)+LB_stat!AD103))</f>
        <v>10468.208563748758</v>
      </c>
      <c r="H103" s="106">
        <f>IF(LB_stat!J103=0,0,(12*1.358*(1/LB_stat!V103*LB_rozp!$E103)+LB_stat!AE103))</f>
        <v>0</v>
      </c>
      <c r="I103" s="105">
        <f>IF(LB_stat!K103=0,0,(12*1.358*(1/LB_stat!W103*LB_rozp!$E103)+LB_stat!AF103))</f>
        <v>0</v>
      </c>
      <c r="J103" s="29">
        <f>IF(LB_stat!L103=0,0,(12*1.358*(1/LB_stat!X103*LB_rozp!$E103)+LB_stat!AG103))</f>
        <v>0</v>
      </c>
      <c r="K103" s="106">
        <f>IF(LB_stat!M103=0,0,(12*1.358*(1/LB_stat!Y103*LB_rozp!$E103)+LB_stat!AH103))</f>
        <v>0</v>
      </c>
      <c r="L103" s="105">
        <f>IF(LB_stat!N103=0,0,(12*1.358*(1/LB_stat!Z103*LB_rozp!$E103)+LB_stat!AI103))</f>
        <v>0</v>
      </c>
      <c r="M103" s="29">
        <f>IF(LB_stat!O103=0,0,(12*1.358*(1/LB_stat!AA103*LB_rozp!$E103)+LB_stat!AJ103))</f>
        <v>0</v>
      </c>
      <c r="N103" s="106">
        <f>IF(LB_stat!P103=0,0,(12*1.358*(1/LB_stat!AB103*LB_rozp!$E103)+LB_stat!AK103))</f>
        <v>0</v>
      </c>
      <c r="O103" s="105">
        <f>F103*LB_stat!H103+I103*LB_stat!K103+L103*LB_stat!N103</f>
        <v>0</v>
      </c>
      <c r="P103" s="29">
        <f>G103*LB_stat!I103+J103*LB_stat!L103+M103*LB_stat!O103</f>
        <v>533878.63675118668</v>
      </c>
      <c r="Q103" s="106">
        <f>H103*LB_stat!J103+K103*LB_stat!M103+N103*LB_stat!P103</f>
        <v>0</v>
      </c>
      <c r="R103" s="173">
        <f t="shared" si="3"/>
        <v>533878.63675118668</v>
      </c>
    </row>
    <row r="104" spans="1:18" ht="20.100000000000001" customHeight="1" x14ac:dyDescent="0.2">
      <c r="A104" s="10">
        <f>LB_stat!C104</f>
        <v>2499</v>
      </c>
      <c r="B104" s="5" t="str">
        <f>LB_stat!D104</f>
        <v>ZŠ a MŠ Světlá p. J. 15</v>
      </c>
      <c r="C104" s="75">
        <f>LB_stat!E104</f>
        <v>3141</v>
      </c>
      <c r="D104" s="460" t="str">
        <f>LB_stat!F104</f>
        <v xml:space="preserve">MŠ Světlá p. J., Dolení Paseky 53 </v>
      </c>
      <c r="E104" s="104">
        <f>SJMS_normativy!$F$5</f>
        <v>26460</v>
      </c>
      <c r="F104" s="105">
        <f>IF(LB_stat!H104=0,0,(12*1.358*(1/LB_stat!T104*LB_rozp!$E104)+LB_stat!AC104))</f>
        <v>15561.17267123515</v>
      </c>
      <c r="G104" s="29">
        <f>IF(LB_stat!I104=0,0,(12*1.358*(1/LB_stat!U104*LB_rozp!$E104)+LB_stat!AD104))</f>
        <v>0</v>
      </c>
      <c r="H104" s="106">
        <f>IF(LB_stat!J104=0,0,(12*1.358*(1/LB_stat!V104*LB_rozp!$E104)+LB_stat!AE104))</f>
        <v>0</v>
      </c>
      <c r="I104" s="105">
        <f>IF(LB_stat!K104=0,0,(12*1.358*(1/LB_stat!W104*LB_rozp!$E104)+LB_stat!AF104))</f>
        <v>0</v>
      </c>
      <c r="J104" s="29">
        <f>IF(LB_stat!L104=0,0,(12*1.358*(1/LB_stat!X104*LB_rozp!$E104)+LB_stat!AG104))</f>
        <v>0</v>
      </c>
      <c r="K104" s="106">
        <f>IF(LB_stat!M104=0,0,(12*1.358*(1/LB_stat!Y104*LB_rozp!$E104)+LB_stat!AH104))</f>
        <v>0</v>
      </c>
      <c r="L104" s="105">
        <f>IF(LB_stat!N104=0,0,(12*1.358*(1/LB_stat!Z104*LB_rozp!$E104)+LB_stat!AI104))</f>
        <v>0</v>
      </c>
      <c r="M104" s="29">
        <f>IF(LB_stat!O104=0,0,(12*1.358*(1/LB_stat!AA104*LB_rozp!$E104)+LB_stat!AJ104))</f>
        <v>0</v>
      </c>
      <c r="N104" s="106">
        <f>IF(LB_stat!P104=0,0,(12*1.358*(1/LB_stat!AB104*LB_rozp!$E104)+LB_stat!AK104))</f>
        <v>0</v>
      </c>
      <c r="O104" s="105">
        <f>F104*LB_stat!H104+I104*LB_stat!K104+L104*LB_stat!N104</f>
        <v>513518.69815075997</v>
      </c>
      <c r="P104" s="29">
        <f>G104*LB_stat!I104+J104*LB_stat!L104+M104*LB_stat!O104</f>
        <v>0</v>
      </c>
      <c r="Q104" s="106">
        <f>H104*LB_stat!J104+K104*LB_stat!M104+N104*LB_stat!P104</f>
        <v>0</v>
      </c>
      <c r="R104" s="173">
        <f t="shared" si="3"/>
        <v>513518.69815075997</v>
      </c>
    </row>
    <row r="105" spans="1:18" ht="20.100000000000001" customHeight="1" x14ac:dyDescent="0.2">
      <c r="A105" s="10">
        <f>LB_stat!C105</f>
        <v>2331</v>
      </c>
      <c r="B105" s="5" t="str">
        <f>LB_stat!D105</f>
        <v>MŠ Všelibice 100</v>
      </c>
      <c r="C105" s="75">
        <f>LB_stat!E105</f>
        <v>3141</v>
      </c>
      <c r="D105" s="169" t="str">
        <f>LB_stat!F105</f>
        <v>MŠ Všelibice 100</v>
      </c>
      <c r="E105" s="173">
        <f>SJMS_normativy!$F$5</f>
        <v>26460</v>
      </c>
      <c r="F105" s="105">
        <f>IF(LB_stat!H105=0,0,(12*1.358*(1/LB_stat!T105*LB_rozp!$E105)+LB_stat!AC105))</f>
        <v>16248.136333038661</v>
      </c>
      <c r="G105" s="29">
        <f>IF(LB_stat!I105=0,0,(12*1.358*(1/LB_stat!U105*LB_rozp!$E105)+LB_stat!AD105))</f>
        <v>0</v>
      </c>
      <c r="H105" s="106">
        <f>IF(LB_stat!J105=0,0,(12*1.358*(1/LB_stat!V105*LB_rozp!$E105)+LB_stat!AE105))</f>
        <v>0</v>
      </c>
      <c r="I105" s="105">
        <f>IF(LB_stat!K105=0,0,(12*1.358*(1/LB_stat!W105*LB_rozp!$E105)+LB_stat!AF105))</f>
        <v>0</v>
      </c>
      <c r="J105" s="29">
        <f>IF(LB_stat!L105=0,0,(12*1.358*(1/LB_stat!X105*LB_rozp!$E105)+LB_stat!AG105))</f>
        <v>0</v>
      </c>
      <c r="K105" s="106">
        <f>IF(LB_stat!M105=0,0,(12*1.358*(1/LB_stat!Y105*LB_rozp!$E105)+LB_stat!AH105))</f>
        <v>0</v>
      </c>
      <c r="L105" s="105">
        <f>IF(LB_stat!N105=0,0,(12*1.358*(1/LB_stat!Z105*LB_rozp!$E105)+LB_stat!AI105))</f>
        <v>0</v>
      </c>
      <c r="M105" s="29">
        <f>IF(LB_stat!O105=0,0,(12*1.358*(1/LB_stat!AA105*LB_rozp!$E105)+LB_stat!AJ105))</f>
        <v>0</v>
      </c>
      <c r="N105" s="106">
        <f>IF(LB_stat!P105=0,0,(12*1.358*(1/LB_stat!AB105*LB_rozp!$E105)+LB_stat!AK105))</f>
        <v>0</v>
      </c>
      <c r="O105" s="105">
        <f>F105*LB_stat!H105+I105*LB_stat!K105+L105*LB_stat!N105</f>
        <v>454947.81732508249</v>
      </c>
      <c r="P105" s="29">
        <f>G105*LB_stat!I105+J105*LB_stat!L105+M105*LB_stat!O105</f>
        <v>0</v>
      </c>
      <c r="Q105" s="106">
        <f>H105*LB_stat!J105+K105*LB_stat!M105+N105*LB_stat!P105</f>
        <v>0</v>
      </c>
      <c r="R105" s="173">
        <f t="shared" ref="R105" si="4">SUM(O105:Q105)</f>
        <v>454947.81732508249</v>
      </c>
    </row>
    <row r="106" spans="1:18" ht="20.100000000000001" customHeight="1" thickBot="1" x14ac:dyDescent="0.25">
      <c r="A106" s="10">
        <f>LB_stat!C106</f>
        <v>2332</v>
      </c>
      <c r="B106" s="5" t="str">
        <f>LB_stat!D106</f>
        <v>MŠ Šimonovice 482</v>
      </c>
      <c r="C106" s="75">
        <f>LB_stat!E106</f>
        <v>3141</v>
      </c>
      <c r="D106" s="169" t="str">
        <f>LB_stat!F106</f>
        <v>MŠ Šimonovice 482 - výdejna</v>
      </c>
      <c r="E106" s="173">
        <f>SJMS_normativy!$F$5</f>
        <v>26460</v>
      </c>
      <c r="F106" s="105">
        <f>IF(LB_stat!H106=0,0,(12*1.358*(1/LB_stat!T106*LB_rozp!$E106)+LB_stat!AC106))</f>
        <v>0</v>
      </c>
      <c r="G106" s="29">
        <f>IF(LB_stat!I106=0,0,(12*1.358*(1/LB_stat!U106*LB_rozp!$E106)+LB_stat!AD106))</f>
        <v>0</v>
      </c>
      <c r="H106" s="106">
        <f>IF(LB_stat!J106=0,0,(12*1.358*(1/LB_stat!V106*LB_rozp!$E106)+LB_stat!AE106))</f>
        <v>0</v>
      </c>
      <c r="I106" s="105">
        <f>IF(LB_stat!K106=0,0,(12*1.358*(1/LB_stat!W106*LB_rozp!$E106)+LB_stat!AF106))</f>
        <v>0</v>
      </c>
      <c r="J106" s="29">
        <f>IF(LB_stat!L106=0,0,(12*1.358*(1/LB_stat!X106*LB_rozp!$E106)+LB_stat!AG106))</f>
        <v>0</v>
      </c>
      <c r="K106" s="106">
        <f>IF(LB_stat!M106=0,0,(12*1.358*(1/LB_stat!Y106*LB_rozp!$E106)+LB_stat!AH106))</f>
        <v>0</v>
      </c>
      <c r="L106" s="105">
        <f>IF(LB_stat!N106=0,0,(12*1.358*(1/LB_stat!Z106*LB_rozp!$E106)+LB_stat!AI106))</f>
        <v>5175.259905876349</v>
      </c>
      <c r="M106" s="29">
        <f>IF(LB_stat!O106=0,0,(12*1.358*(1/LB_stat!AA106*LB_rozp!$E106)+LB_stat!AJ106))</f>
        <v>0</v>
      </c>
      <c r="N106" s="106">
        <f>IF(LB_stat!P106=0,0,(12*1.358*(1/LB_stat!AB106*LB_rozp!$E106)+LB_stat!AK106))</f>
        <v>0</v>
      </c>
      <c r="O106" s="105">
        <f>F106*LB_stat!H106+I106*LB_stat!K106+L106*LB_stat!N106</f>
        <v>315690.85425845732</v>
      </c>
      <c r="P106" s="29">
        <f>G106*LB_stat!I106+J106*LB_stat!L106+M106*LB_stat!O106</f>
        <v>0</v>
      </c>
      <c r="Q106" s="106">
        <f>H106*LB_stat!J106+K106*LB_stat!M106+N106*LB_stat!P106</f>
        <v>0</v>
      </c>
      <c r="R106" s="173">
        <f t="shared" ref="R106" si="5">SUM(O106:Q106)</f>
        <v>315690.85425845732</v>
      </c>
    </row>
    <row r="107" spans="1:18" ht="20.100000000000001" customHeight="1" thickBot="1" x14ac:dyDescent="0.25">
      <c r="A107" s="48"/>
      <c r="B107" s="54" t="s">
        <v>43</v>
      </c>
      <c r="C107" s="203"/>
      <c r="D107" s="274"/>
      <c r="E107" s="168" t="s">
        <v>312</v>
      </c>
      <c r="F107" s="114" t="s">
        <v>312</v>
      </c>
      <c r="G107" s="115" t="s">
        <v>312</v>
      </c>
      <c r="H107" s="116" t="s">
        <v>312</v>
      </c>
      <c r="I107" s="114" t="s">
        <v>312</v>
      </c>
      <c r="J107" s="115" t="s">
        <v>312</v>
      </c>
      <c r="K107" s="116" t="s">
        <v>312</v>
      </c>
      <c r="L107" s="114" t="s">
        <v>312</v>
      </c>
      <c r="M107" s="115" t="s">
        <v>312</v>
      </c>
      <c r="N107" s="116" t="s">
        <v>312</v>
      </c>
      <c r="O107" s="137">
        <f>SUM(O6:O106)</f>
        <v>54509752.751251802</v>
      </c>
      <c r="P107" s="112">
        <f>SUM(P6:P106)</f>
        <v>66387592.757367626</v>
      </c>
      <c r="Q107" s="133">
        <f>SUM(Q6:Q106)</f>
        <v>988915.14847025345</v>
      </c>
      <c r="R107" s="146">
        <f>SUM(R6:R106)</f>
        <v>121886260.65708964</v>
      </c>
    </row>
    <row r="108" spans="1:18" ht="20.100000000000001" customHeight="1" x14ac:dyDescent="0.2">
      <c r="R108" s="30">
        <f>SUM(O107:Q107)</f>
        <v>121886260.65708968</v>
      </c>
    </row>
    <row r="109" spans="1:18" ht="20.100000000000001" customHeight="1" x14ac:dyDescent="0.2"/>
    <row r="110" spans="1:18" ht="20.100000000000001" customHeight="1" x14ac:dyDescent="0.2"/>
    <row r="111" spans="1:18" ht="20.100000000000001" customHeight="1" x14ac:dyDescent="0.2"/>
  </sheetData>
  <mergeCells count="4">
    <mergeCell ref="I4:K4"/>
    <mergeCell ref="L4:N4"/>
    <mergeCell ref="O4:R4"/>
    <mergeCell ref="F4:H4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75E6F-74FD-4900-8A3A-2BF37F25D513}">
  <sheetPr>
    <tabColor rgb="FFFF0000"/>
  </sheetPr>
  <dimension ref="A1:AS19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I22" sqref="I22"/>
    </sheetView>
  </sheetViews>
  <sheetFormatPr defaultRowHeight="12.75" x14ac:dyDescent="0.2"/>
  <cols>
    <col min="1" max="1" width="6.42578125" style="46" customWidth="1"/>
    <col min="2" max="2" width="8.7109375" style="46" bestFit="1" customWidth="1"/>
    <col min="3" max="3" width="4.7109375" style="46" bestFit="1" customWidth="1"/>
    <col min="4" max="4" width="25.5703125" style="443" customWidth="1"/>
    <col min="5" max="5" width="4.42578125" bestFit="1" customWidth="1"/>
    <col min="6" max="6" width="28.85546875" style="443" customWidth="1"/>
    <col min="7" max="15" width="6.7109375" customWidth="1"/>
    <col min="16" max="16" width="10" customWidth="1"/>
    <col min="17" max="19" width="9.140625" customWidth="1"/>
    <col min="20" max="28" width="6.7109375" customWidth="1"/>
    <col min="29" max="32" width="9.140625" customWidth="1"/>
    <col min="33" max="33" width="9.85546875" customWidth="1"/>
    <col min="37" max="45" width="5.7109375" customWidth="1"/>
    <col min="251" max="251" width="6.42578125" customWidth="1"/>
    <col min="252" max="252" width="26.5703125" customWidth="1"/>
    <col min="253" max="253" width="4.42578125" bestFit="1" customWidth="1"/>
    <col min="254" max="254" width="30.42578125" customWidth="1"/>
    <col min="255" max="263" width="6.7109375" customWidth="1"/>
    <col min="264" max="264" width="10" customWidth="1"/>
    <col min="268" max="276" width="6.7109375" customWidth="1"/>
    <col min="281" max="281" width="8.28515625" customWidth="1"/>
    <col min="285" max="293" width="5.7109375" customWidth="1"/>
    <col min="507" max="507" width="6.42578125" customWidth="1"/>
    <col min="508" max="508" width="26.5703125" customWidth="1"/>
    <col min="509" max="509" width="4.42578125" bestFit="1" customWidth="1"/>
    <col min="510" max="510" width="30.42578125" customWidth="1"/>
    <col min="511" max="519" width="6.7109375" customWidth="1"/>
    <col min="520" max="520" width="10" customWidth="1"/>
    <col min="524" max="532" width="6.7109375" customWidth="1"/>
    <col min="537" max="537" width="8.28515625" customWidth="1"/>
    <col min="541" max="549" width="5.7109375" customWidth="1"/>
    <col min="763" max="763" width="6.42578125" customWidth="1"/>
    <col min="764" max="764" width="26.5703125" customWidth="1"/>
    <col min="765" max="765" width="4.42578125" bestFit="1" customWidth="1"/>
    <col min="766" max="766" width="30.42578125" customWidth="1"/>
    <col min="767" max="775" width="6.7109375" customWidth="1"/>
    <col min="776" max="776" width="10" customWidth="1"/>
    <col min="780" max="788" width="6.7109375" customWidth="1"/>
    <col min="793" max="793" width="8.28515625" customWidth="1"/>
    <col min="797" max="805" width="5.7109375" customWidth="1"/>
    <col min="1019" max="1019" width="6.42578125" customWidth="1"/>
    <col min="1020" max="1020" width="26.5703125" customWidth="1"/>
    <col min="1021" max="1021" width="4.42578125" bestFit="1" customWidth="1"/>
    <col min="1022" max="1022" width="30.42578125" customWidth="1"/>
    <col min="1023" max="1031" width="6.7109375" customWidth="1"/>
    <col min="1032" max="1032" width="10" customWidth="1"/>
    <col min="1036" max="1044" width="6.7109375" customWidth="1"/>
    <col min="1049" max="1049" width="8.28515625" customWidth="1"/>
    <col min="1053" max="1061" width="5.7109375" customWidth="1"/>
    <col min="1275" max="1275" width="6.42578125" customWidth="1"/>
    <col min="1276" max="1276" width="26.5703125" customWidth="1"/>
    <col min="1277" max="1277" width="4.42578125" bestFit="1" customWidth="1"/>
    <col min="1278" max="1278" width="30.42578125" customWidth="1"/>
    <col min="1279" max="1287" width="6.7109375" customWidth="1"/>
    <col min="1288" max="1288" width="10" customWidth="1"/>
    <col min="1292" max="1300" width="6.7109375" customWidth="1"/>
    <col min="1305" max="1305" width="8.28515625" customWidth="1"/>
    <col min="1309" max="1317" width="5.7109375" customWidth="1"/>
    <col min="1531" max="1531" width="6.42578125" customWidth="1"/>
    <col min="1532" max="1532" width="26.5703125" customWidth="1"/>
    <col min="1533" max="1533" width="4.42578125" bestFit="1" customWidth="1"/>
    <col min="1534" max="1534" width="30.42578125" customWidth="1"/>
    <col min="1535" max="1543" width="6.7109375" customWidth="1"/>
    <col min="1544" max="1544" width="10" customWidth="1"/>
    <col min="1548" max="1556" width="6.7109375" customWidth="1"/>
    <col min="1561" max="1561" width="8.28515625" customWidth="1"/>
    <col min="1565" max="1573" width="5.7109375" customWidth="1"/>
    <col min="1787" max="1787" width="6.42578125" customWidth="1"/>
    <col min="1788" max="1788" width="26.5703125" customWidth="1"/>
    <col min="1789" max="1789" width="4.42578125" bestFit="1" customWidth="1"/>
    <col min="1790" max="1790" width="30.42578125" customWidth="1"/>
    <col min="1791" max="1799" width="6.7109375" customWidth="1"/>
    <col min="1800" max="1800" width="10" customWidth="1"/>
    <col min="1804" max="1812" width="6.7109375" customWidth="1"/>
    <col min="1817" max="1817" width="8.28515625" customWidth="1"/>
    <col min="1821" max="1829" width="5.7109375" customWidth="1"/>
    <col min="2043" max="2043" width="6.42578125" customWidth="1"/>
    <col min="2044" max="2044" width="26.5703125" customWidth="1"/>
    <col min="2045" max="2045" width="4.42578125" bestFit="1" customWidth="1"/>
    <col min="2046" max="2046" width="30.42578125" customWidth="1"/>
    <col min="2047" max="2055" width="6.7109375" customWidth="1"/>
    <col min="2056" max="2056" width="10" customWidth="1"/>
    <col min="2060" max="2068" width="6.7109375" customWidth="1"/>
    <col min="2073" max="2073" width="8.28515625" customWidth="1"/>
    <col min="2077" max="2085" width="5.7109375" customWidth="1"/>
    <col min="2299" max="2299" width="6.42578125" customWidth="1"/>
    <col min="2300" max="2300" width="26.5703125" customWidth="1"/>
    <col min="2301" max="2301" width="4.42578125" bestFit="1" customWidth="1"/>
    <col min="2302" max="2302" width="30.42578125" customWidth="1"/>
    <col min="2303" max="2311" width="6.7109375" customWidth="1"/>
    <col min="2312" max="2312" width="10" customWidth="1"/>
    <col min="2316" max="2324" width="6.7109375" customWidth="1"/>
    <col min="2329" max="2329" width="8.28515625" customWidth="1"/>
    <col min="2333" max="2341" width="5.7109375" customWidth="1"/>
    <col min="2555" max="2555" width="6.42578125" customWidth="1"/>
    <col min="2556" max="2556" width="26.5703125" customWidth="1"/>
    <col min="2557" max="2557" width="4.42578125" bestFit="1" customWidth="1"/>
    <col min="2558" max="2558" width="30.42578125" customWidth="1"/>
    <col min="2559" max="2567" width="6.7109375" customWidth="1"/>
    <col min="2568" max="2568" width="10" customWidth="1"/>
    <col min="2572" max="2580" width="6.7109375" customWidth="1"/>
    <col min="2585" max="2585" width="8.28515625" customWidth="1"/>
    <col min="2589" max="2597" width="5.7109375" customWidth="1"/>
    <col min="2811" max="2811" width="6.42578125" customWidth="1"/>
    <col min="2812" max="2812" width="26.5703125" customWidth="1"/>
    <col min="2813" max="2813" width="4.42578125" bestFit="1" customWidth="1"/>
    <col min="2814" max="2814" width="30.42578125" customWidth="1"/>
    <col min="2815" max="2823" width="6.7109375" customWidth="1"/>
    <col min="2824" max="2824" width="10" customWidth="1"/>
    <col min="2828" max="2836" width="6.7109375" customWidth="1"/>
    <col min="2841" max="2841" width="8.28515625" customWidth="1"/>
    <col min="2845" max="2853" width="5.7109375" customWidth="1"/>
    <col min="3067" max="3067" width="6.42578125" customWidth="1"/>
    <col min="3068" max="3068" width="26.5703125" customWidth="1"/>
    <col min="3069" max="3069" width="4.42578125" bestFit="1" customWidth="1"/>
    <col min="3070" max="3070" width="30.42578125" customWidth="1"/>
    <col min="3071" max="3079" width="6.7109375" customWidth="1"/>
    <col min="3080" max="3080" width="10" customWidth="1"/>
    <col min="3084" max="3092" width="6.7109375" customWidth="1"/>
    <col min="3097" max="3097" width="8.28515625" customWidth="1"/>
    <col min="3101" max="3109" width="5.7109375" customWidth="1"/>
    <col min="3323" max="3323" width="6.42578125" customWidth="1"/>
    <col min="3324" max="3324" width="26.5703125" customWidth="1"/>
    <col min="3325" max="3325" width="4.42578125" bestFit="1" customWidth="1"/>
    <col min="3326" max="3326" width="30.42578125" customWidth="1"/>
    <col min="3327" max="3335" width="6.7109375" customWidth="1"/>
    <col min="3336" max="3336" width="10" customWidth="1"/>
    <col min="3340" max="3348" width="6.7109375" customWidth="1"/>
    <col min="3353" max="3353" width="8.28515625" customWidth="1"/>
    <col min="3357" max="3365" width="5.7109375" customWidth="1"/>
    <col min="3579" max="3579" width="6.42578125" customWidth="1"/>
    <col min="3580" max="3580" width="26.5703125" customWidth="1"/>
    <col min="3581" max="3581" width="4.42578125" bestFit="1" customWidth="1"/>
    <col min="3582" max="3582" width="30.42578125" customWidth="1"/>
    <col min="3583" max="3591" width="6.7109375" customWidth="1"/>
    <col min="3592" max="3592" width="10" customWidth="1"/>
    <col min="3596" max="3604" width="6.7109375" customWidth="1"/>
    <col min="3609" max="3609" width="8.28515625" customWidth="1"/>
    <col min="3613" max="3621" width="5.7109375" customWidth="1"/>
    <col min="3835" max="3835" width="6.42578125" customWidth="1"/>
    <col min="3836" max="3836" width="26.5703125" customWidth="1"/>
    <col min="3837" max="3837" width="4.42578125" bestFit="1" customWidth="1"/>
    <col min="3838" max="3838" width="30.42578125" customWidth="1"/>
    <col min="3839" max="3847" width="6.7109375" customWidth="1"/>
    <col min="3848" max="3848" width="10" customWidth="1"/>
    <col min="3852" max="3860" width="6.7109375" customWidth="1"/>
    <col min="3865" max="3865" width="8.28515625" customWidth="1"/>
    <col min="3869" max="3877" width="5.7109375" customWidth="1"/>
    <col min="4091" max="4091" width="6.42578125" customWidth="1"/>
    <col min="4092" max="4092" width="26.5703125" customWidth="1"/>
    <col min="4093" max="4093" width="4.42578125" bestFit="1" customWidth="1"/>
    <col min="4094" max="4094" width="30.42578125" customWidth="1"/>
    <col min="4095" max="4103" width="6.7109375" customWidth="1"/>
    <col min="4104" max="4104" width="10" customWidth="1"/>
    <col min="4108" max="4116" width="6.7109375" customWidth="1"/>
    <col min="4121" max="4121" width="8.28515625" customWidth="1"/>
    <col min="4125" max="4133" width="5.7109375" customWidth="1"/>
    <col min="4347" max="4347" width="6.42578125" customWidth="1"/>
    <col min="4348" max="4348" width="26.5703125" customWidth="1"/>
    <col min="4349" max="4349" width="4.42578125" bestFit="1" customWidth="1"/>
    <col min="4350" max="4350" width="30.42578125" customWidth="1"/>
    <col min="4351" max="4359" width="6.7109375" customWidth="1"/>
    <col min="4360" max="4360" width="10" customWidth="1"/>
    <col min="4364" max="4372" width="6.7109375" customWidth="1"/>
    <col min="4377" max="4377" width="8.28515625" customWidth="1"/>
    <col min="4381" max="4389" width="5.7109375" customWidth="1"/>
    <col min="4603" max="4603" width="6.42578125" customWidth="1"/>
    <col min="4604" max="4604" width="26.5703125" customWidth="1"/>
    <col min="4605" max="4605" width="4.42578125" bestFit="1" customWidth="1"/>
    <col min="4606" max="4606" width="30.42578125" customWidth="1"/>
    <col min="4607" max="4615" width="6.7109375" customWidth="1"/>
    <col min="4616" max="4616" width="10" customWidth="1"/>
    <col min="4620" max="4628" width="6.7109375" customWidth="1"/>
    <col min="4633" max="4633" width="8.28515625" customWidth="1"/>
    <col min="4637" max="4645" width="5.7109375" customWidth="1"/>
    <col min="4859" max="4859" width="6.42578125" customWidth="1"/>
    <col min="4860" max="4860" width="26.5703125" customWidth="1"/>
    <col min="4861" max="4861" width="4.42578125" bestFit="1" customWidth="1"/>
    <col min="4862" max="4862" width="30.42578125" customWidth="1"/>
    <col min="4863" max="4871" width="6.7109375" customWidth="1"/>
    <col min="4872" max="4872" width="10" customWidth="1"/>
    <col min="4876" max="4884" width="6.7109375" customWidth="1"/>
    <col min="4889" max="4889" width="8.28515625" customWidth="1"/>
    <col min="4893" max="4901" width="5.7109375" customWidth="1"/>
    <col min="5115" max="5115" width="6.42578125" customWidth="1"/>
    <col min="5116" max="5116" width="26.5703125" customWidth="1"/>
    <col min="5117" max="5117" width="4.42578125" bestFit="1" customWidth="1"/>
    <col min="5118" max="5118" width="30.42578125" customWidth="1"/>
    <col min="5119" max="5127" width="6.7109375" customWidth="1"/>
    <col min="5128" max="5128" width="10" customWidth="1"/>
    <col min="5132" max="5140" width="6.7109375" customWidth="1"/>
    <col min="5145" max="5145" width="8.28515625" customWidth="1"/>
    <col min="5149" max="5157" width="5.7109375" customWidth="1"/>
    <col min="5371" max="5371" width="6.42578125" customWidth="1"/>
    <col min="5372" max="5372" width="26.5703125" customWidth="1"/>
    <col min="5373" max="5373" width="4.42578125" bestFit="1" customWidth="1"/>
    <col min="5374" max="5374" width="30.42578125" customWidth="1"/>
    <col min="5375" max="5383" width="6.7109375" customWidth="1"/>
    <col min="5384" max="5384" width="10" customWidth="1"/>
    <col min="5388" max="5396" width="6.7109375" customWidth="1"/>
    <col min="5401" max="5401" width="8.28515625" customWidth="1"/>
    <col min="5405" max="5413" width="5.7109375" customWidth="1"/>
    <col min="5627" max="5627" width="6.42578125" customWidth="1"/>
    <col min="5628" max="5628" width="26.5703125" customWidth="1"/>
    <col min="5629" max="5629" width="4.42578125" bestFit="1" customWidth="1"/>
    <col min="5630" max="5630" width="30.42578125" customWidth="1"/>
    <col min="5631" max="5639" width="6.7109375" customWidth="1"/>
    <col min="5640" max="5640" width="10" customWidth="1"/>
    <col min="5644" max="5652" width="6.7109375" customWidth="1"/>
    <col min="5657" max="5657" width="8.28515625" customWidth="1"/>
    <col min="5661" max="5669" width="5.7109375" customWidth="1"/>
    <col min="5883" max="5883" width="6.42578125" customWidth="1"/>
    <col min="5884" max="5884" width="26.5703125" customWidth="1"/>
    <col min="5885" max="5885" width="4.42578125" bestFit="1" customWidth="1"/>
    <col min="5886" max="5886" width="30.42578125" customWidth="1"/>
    <col min="5887" max="5895" width="6.7109375" customWidth="1"/>
    <col min="5896" max="5896" width="10" customWidth="1"/>
    <col min="5900" max="5908" width="6.7109375" customWidth="1"/>
    <col min="5913" max="5913" width="8.28515625" customWidth="1"/>
    <col min="5917" max="5925" width="5.7109375" customWidth="1"/>
    <col min="6139" max="6139" width="6.42578125" customWidth="1"/>
    <col min="6140" max="6140" width="26.5703125" customWidth="1"/>
    <col min="6141" max="6141" width="4.42578125" bestFit="1" customWidth="1"/>
    <col min="6142" max="6142" width="30.42578125" customWidth="1"/>
    <col min="6143" max="6151" width="6.7109375" customWidth="1"/>
    <col min="6152" max="6152" width="10" customWidth="1"/>
    <col min="6156" max="6164" width="6.7109375" customWidth="1"/>
    <col min="6169" max="6169" width="8.28515625" customWidth="1"/>
    <col min="6173" max="6181" width="5.7109375" customWidth="1"/>
    <col min="6395" max="6395" width="6.42578125" customWidth="1"/>
    <col min="6396" max="6396" width="26.5703125" customWidth="1"/>
    <col min="6397" max="6397" width="4.42578125" bestFit="1" customWidth="1"/>
    <col min="6398" max="6398" width="30.42578125" customWidth="1"/>
    <col min="6399" max="6407" width="6.7109375" customWidth="1"/>
    <col min="6408" max="6408" width="10" customWidth="1"/>
    <col min="6412" max="6420" width="6.7109375" customWidth="1"/>
    <col min="6425" max="6425" width="8.28515625" customWidth="1"/>
    <col min="6429" max="6437" width="5.7109375" customWidth="1"/>
    <col min="6651" max="6651" width="6.42578125" customWidth="1"/>
    <col min="6652" max="6652" width="26.5703125" customWidth="1"/>
    <col min="6653" max="6653" width="4.42578125" bestFit="1" customWidth="1"/>
    <col min="6654" max="6654" width="30.42578125" customWidth="1"/>
    <col min="6655" max="6663" width="6.7109375" customWidth="1"/>
    <col min="6664" max="6664" width="10" customWidth="1"/>
    <col min="6668" max="6676" width="6.7109375" customWidth="1"/>
    <col min="6681" max="6681" width="8.28515625" customWidth="1"/>
    <col min="6685" max="6693" width="5.7109375" customWidth="1"/>
    <col min="6907" max="6907" width="6.42578125" customWidth="1"/>
    <col min="6908" max="6908" width="26.5703125" customWidth="1"/>
    <col min="6909" max="6909" width="4.42578125" bestFit="1" customWidth="1"/>
    <col min="6910" max="6910" width="30.42578125" customWidth="1"/>
    <col min="6911" max="6919" width="6.7109375" customWidth="1"/>
    <col min="6920" max="6920" width="10" customWidth="1"/>
    <col min="6924" max="6932" width="6.7109375" customWidth="1"/>
    <col min="6937" max="6937" width="8.28515625" customWidth="1"/>
    <col min="6941" max="6949" width="5.7109375" customWidth="1"/>
    <col min="7163" max="7163" width="6.42578125" customWidth="1"/>
    <col min="7164" max="7164" width="26.5703125" customWidth="1"/>
    <col min="7165" max="7165" width="4.42578125" bestFit="1" customWidth="1"/>
    <col min="7166" max="7166" width="30.42578125" customWidth="1"/>
    <col min="7167" max="7175" width="6.7109375" customWidth="1"/>
    <col min="7176" max="7176" width="10" customWidth="1"/>
    <col min="7180" max="7188" width="6.7109375" customWidth="1"/>
    <col min="7193" max="7193" width="8.28515625" customWidth="1"/>
    <col min="7197" max="7205" width="5.7109375" customWidth="1"/>
    <col min="7419" max="7419" width="6.42578125" customWidth="1"/>
    <col min="7420" max="7420" width="26.5703125" customWidth="1"/>
    <col min="7421" max="7421" width="4.42578125" bestFit="1" customWidth="1"/>
    <col min="7422" max="7422" width="30.42578125" customWidth="1"/>
    <col min="7423" max="7431" width="6.7109375" customWidth="1"/>
    <col min="7432" max="7432" width="10" customWidth="1"/>
    <col min="7436" max="7444" width="6.7109375" customWidth="1"/>
    <col min="7449" max="7449" width="8.28515625" customWidth="1"/>
    <col min="7453" max="7461" width="5.7109375" customWidth="1"/>
    <col min="7675" max="7675" width="6.42578125" customWidth="1"/>
    <col min="7676" max="7676" width="26.5703125" customWidth="1"/>
    <col min="7677" max="7677" width="4.42578125" bestFit="1" customWidth="1"/>
    <col min="7678" max="7678" width="30.42578125" customWidth="1"/>
    <col min="7679" max="7687" width="6.7109375" customWidth="1"/>
    <col min="7688" max="7688" width="10" customWidth="1"/>
    <col min="7692" max="7700" width="6.7109375" customWidth="1"/>
    <col min="7705" max="7705" width="8.28515625" customWidth="1"/>
    <col min="7709" max="7717" width="5.7109375" customWidth="1"/>
    <col min="7931" max="7931" width="6.42578125" customWidth="1"/>
    <col min="7932" max="7932" width="26.5703125" customWidth="1"/>
    <col min="7933" max="7933" width="4.42578125" bestFit="1" customWidth="1"/>
    <col min="7934" max="7934" width="30.42578125" customWidth="1"/>
    <col min="7935" max="7943" width="6.7109375" customWidth="1"/>
    <col min="7944" max="7944" width="10" customWidth="1"/>
    <col min="7948" max="7956" width="6.7109375" customWidth="1"/>
    <col min="7961" max="7961" width="8.28515625" customWidth="1"/>
    <col min="7965" max="7973" width="5.7109375" customWidth="1"/>
    <col min="8187" max="8187" width="6.42578125" customWidth="1"/>
    <col min="8188" max="8188" width="26.5703125" customWidth="1"/>
    <col min="8189" max="8189" width="4.42578125" bestFit="1" customWidth="1"/>
    <col min="8190" max="8190" width="30.42578125" customWidth="1"/>
    <col min="8191" max="8199" width="6.7109375" customWidth="1"/>
    <col min="8200" max="8200" width="10" customWidth="1"/>
    <col min="8204" max="8212" width="6.7109375" customWidth="1"/>
    <col min="8217" max="8217" width="8.28515625" customWidth="1"/>
    <col min="8221" max="8229" width="5.7109375" customWidth="1"/>
    <col min="8443" max="8443" width="6.42578125" customWidth="1"/>
    <col min="8444" max="8444" width="26.5703125" customWidth="1"/>
    <col min="8445" max="8445" width="4.42578125" bestFit="1" customWidth="1"/>
    <col min="8446" max="8446" width="30.42578125" customWidth="1"/>
    <col min="8447" max="8455" width="6.7109375" customWidth="1"/>
    <col min="8456" max="8456" width="10" customWidth="1"/>
    <col min="8460" max="8468" width="6.7109375" customWidth="1"/>
    <col min="8473" max="8473" width="8.28515625" customWidth="1"/>
    <col min="8477" max="8485" width="5.7109375" customWidth="1"/>
    <col min="8699" max="8699" width="6.42578125" customWidth="1"/>
    <col min="8700" max="8700" width="26.5703125" customWidth="1"/>
    <col min="8701" max="8701" width="4.42578125" bestFit="1" customWidth="1"/>
    <col min="8702" max="8702" width="30.42578125" customWidth="1"/>
    <col min="8703" max="8711" width="6.7109375" customWidth="1"/>
    <col min="8712" max="8712" width="10" customWidth="1"/>
    <col min="8716" max="8724" width="6.7109375" customWidth="1"/>
    <col min="8729" max="8729" width="8.28515625" customWidth="1"/>
    <col min="8733" max="8741" width="5.7109375" customWidth="1"/>
    <col min="8955" max="8955" width="6.42578125" customWidth="1"/>
    <col min="8956" max="8956" width="26.5703125" customWidth="1"/>
    <col min="8957" max="8957" width="4.42578125" bestFit="1" customWidth="1"/>
    <col min="8958" max="8958" width="30.42578125" customWidth="1"/>
    <col min="8959" max="8967" width="6.7109375" customWidth="1"/>
    <col min="8968" max="8968" width="10" customWidth="1"/>
    <col min="8972" max="8980" width="6.7109375" customWidth="1"/>
    <col min="8985" max="8985" width="8.28515625" customWidth="1"/>
    <col min="8989" max="8997" width="5.7109375" customWidth="1"/>
    <col min="9211" max="9211" width="6.42578125" customWidth="1"/>
    <col min="9212" max="9212" width="26.5703125" customWidth="1"/>
    <col min="9213" max="9213" width="4.42578125" bestFit="1" customWidth="1"/>
    <col min="9214" max="9214" width="30.42578125" customWidth="1"/>
    <col min="9215" max="9223" width="6.7109375" customWidth="1"/>
    <col min="9224" max="9224" width="10" customWidth="1"/>
    <col min="9228" max="9236" width="6.7109375" customWidth="1"/>
    <col min="9241" max="9241" width="8.28515625" customWidth="1"/>
    <col min="9245" max="9253" width="5.7109375" customWidth="1"/>
    <col min="9467" max="9467" width="6.42578125" customWidth="1"/>
    <col min="9468" max="9468" width="26.5703125" customWidth="1"/>
    <col min="9469" max="9469" width="4.42578125" bestFit="1" customWidth="1"/>
    <col min="9470" max="9470" width="30.42578125" customWidth="1"/>
    <col min="9471" max="9479" width="6.7109375" customWidth="1"/>
    <col min="9480" max="9480" width="10" customWidth="1"/>
    <col min="9484" max="9492" width="6.7109375" customWidth="1"/>
    <col min="9497" max="9497" width="8.28515625" customWidth="1"/>
    <col min="9501" max="9509" width="5.7109375" customWidth="1"/>
    <col min="9723" max="9723" width="6.42578125" customWidth="1"/>
    <col min="9724" max="9724" width="26.5703125" customWidth="1"/>
    <col min="9725" max="9725" width="4.42578125" bestFit="1" customWidth="1"/>
    <col min="9726" max="9726" width="30.42578125" customWidth="1"/>
    <col min="9727" max="9735" width="6.7109375" customWidth="1"/>
    <col min="9736" max="9736" width="10" customWidth="1"/>
    <col min="9740" max="9748" width="6.7109375" customWidth="1"/>
    <col min="9753" max="9753" width="8.28515625" customWidth="1"/>
    <col min="9757" max="9765" width="5.7109375" customWidth="1"/>
    <col min="9979" max="9979" width="6.42578125" customWidth="1"/>
    <col min="9980" max="9980" width="26.5703125" customWidth="1"/>
    <col min="9981" max="9981" width="4.42578125" bestFit="1" customWidth="1"/>
    <col min="9982" max="9982" width="30.42578125" customWidth="1"/>
    <col min="9983" max="9991" width="6.7109375" customWidth="1"/>
    <col min="9992" max="9992" width="10" customWidth="1"/>
    <col min="9996" max="10004" width="6.7109375" customWidth="1"/>
    <col min="10009" max="10009" width="8.28515625" customWidth="1"/>
    <col min="10013" max="10021" width="5.7109375" customWidth="1"/>
    <col min="10235" max="10235" width="6.42578125" customWidth="1"/>
    <col min="10236" max="10236" width="26.5703125" customWidth="1"/>
    <col min="10237" max="10237" width="4.42578125" bestFit="1" customWidth="1"/>
    <col min="10238" max="10238" width="30.42578125" customWidth="1"/>
    <col min="10239" max="10247" width="6.7109375" customWidth="1"/>
    <col min="10248" max="10248" width="10" customWidth="1"/>
    <col min="10252" max="10260" width="6.7109375" customWidth="1"/>
    <col min="10265" max="10265" width="8.28515625" customWidth="1"/>
    <col min="10269" max="10277" width="5.7109375" customWidth="1"/>
    <col min="10491" max="10491" width="6.42578125" customWidth="1"/>
    <col min="10492" max="10492" width="26.5703125" customWidth="1"/>
    <col min="10493" max="10493" width="4.42578125" bestFit="1" customWidth="1"/>
    <col min="10494" max="10494" width="30.42578125" customWidth="1"/>
    <col min="10495" max="10503" width="6.7109375" customWidth="1"/>
    <col min="10504" max="10504" width="10" customWidth="1"/>
    <col min="10508" max="10516" width="6.7109375" customWidth="1"/>
    <col min="10521" max="10521" width="8.28515625" customWidth="1"/>
    <col min="10525" max="10533" width="5.7109375" customWidth="1"/>
    <col min="10747" max="10747" width="6.42578125" customWidth="1"/>
    <col min="10748" max="10748" width="26.5703125" customWidth="1"/>
    <col min="10749" max="10749" width="4.42578125" bestFit="1" customWidth="1"/>
    <col min="10750" max="10750" width="30.42578125" customWidth="1"/>
    <col min="10751" max="10759" width="6.7109375" customWidth="1"/>
    <col min="10760" max="10760" width="10" customWidth="1"/>
    <col min="10764" max="10772" width="6.7109375" customWidth="1"/>
    <col min="10777" max="10777" width="8.28515625" customWidth="1"/>
    <col min="10781" max="10789" width="5.7109375" customWidth="1"/>
    <col min="11003" max="11003" width="6.42578125" customWidth="1"/>
    <col min="11004" max="11004" width="26.5703125" customWidth="1"/>
    <col min="11005" max="11005" width="4.42578125" bestFit="1" customWidth="1"/>
    <col min="11006" max="11006" width="30.42578125" customWidth="1"/>
    <col min="11007" max="11015" width="6.7109375" customWidth="1"/>
    <col min="11016" max="11016" width="10" customWidth="1"/>
    <col min="11020" max="11028" width="6.7109375" customWidth="1"/>
    <col min="11033" max="11033" width="8.28515625" customWidth="1"/>
    <col min="11037" max="11045" width="5.7109375" customWidth="1"/>
    <col min="11259" max="11259" width="6.42578125" customWidth="1"/>
    <col min="11260" max="11260" width="26.5703125" customWidth="1"/>
    <col min="11261" max="11261" width="4.42578125" bestFit="1" customWidth="1"/>
    <col min="11262" max="11262" width="30.42578125" customWidth="1"/>
    <col min="11263" max="11271" width="6.7109375" customWidth="1"/>
    <col min="11272" max="11272" width="10" customWidth="1"/>
    <col min="11276" max="11284" width="6.7109375" customWidth="1"/>
    <col min="11289" max="11289" width="8.28515625" customWidth="1"/>
    <col min="11293" max="11301" width="5.7109375" customWidth="1"/>
    <col min="11515" max="11515" width="6.42578125" customWidth="1"/>
    <col min="11516" max="11516" width="26.5703125" customWidth="1"/>
    <col min="11517" max="11517" width="4.42578125" bestFit="1" customWidth="1"/>
    <col min="11518" max="11518" width="30.42578125" customWidth="1"/>
    <col min="11519" max="11527" width="6.7109375" customWidth="1"/>
    <col min="11528" max="11528" width="10" customWidth="1"/>
    <col min="11532" max="11540" width="6.7109375" customWidth="1"/>
    <col min="11545" max="11545" width="8.28515625" customWidth="1"/>
    <col min="11549" max="11557" width="5.7109375" customWidth="1"/>
    <col min="11771" max="11771" width="6.42578125" customWidth="1"/>
    <col min="11772" max="11772" width="26.5703125" customWidth="1"/>
    <col min="11773" max="11773" width="4.42578125" bestFit="1" customWidth="1"/>
    <col min="11774" max="11774" width="30.42578125" customWidth="1"/>
    <col min="11775" max="11783" width="6.7109375" customWidth="1"/>
    <col min="11784" max="11784" width="10" customWidth="1"/>
    <col min="11788" max="11796" width="6.7109375" customWidth="1"/>
    <col min="11801" max="11801" width="8.28515625" customWidth="1"/>
    <col min="11805" max="11813" width="5.7109375" customWidth="1"/>
    <col min="12027" max="12027" width="6.42578125" customWidth="1"/>
    <col min="12028" max="12028" width="26.5703125" customWidth="1"/>
    <col min="12029" max="12029" width="4.42578125" bestFit="1" customWidth="1"/>
    <col min="12030" max="12030" width="30.42578125" customWidth="1"/>
    <col min="12031" max="12039" width="6.7109375" customWidth="1"/>
    <col min="12040" max="12040" width="10" customWidth="1"/>
    <col min="12044" max="12052" width="6.7109375" customWidth="1"/>
    <col min="12057" max="12057" width="8.28515625" customWidth="1"/>
    <col min="12061" max="12069" width="5.7109375" customWidth="1"/>
    <col min="12283" max="12283" width="6.42578125" customWidth="1"/>
    <col min="12284" max="12284" width="26.5703125" customWidth="1"/>
    <col min="12285" max="12285" width="4.42578125" bestFit="1" customWidth="1"/>
    <col min="12286" max="12286" width="30.42578125" customWidth="1"/>
    <col min="12287" max="12295" width="6.7109375" customWidth="1"/>
    <col min="12296" max="12296" width="10" customWidth="1"/>
    <col min="12300" max="12308" width="6.7109375" customWidth="1"/>
    <col min="12313" max="12313" width="8.28515625" customWidth="1"/>
    <col min="12317" max="12325" width="5.7109375" customWidth="1"/>
    <col min="12539" max="12539" width="6.42578125" customWidth="1"/>
    <col min="12540" max="12540" width="26.5703125" customWidth="1"/>
    <col min="12541" max="12541" width="4.42578125" bestFit="1" customWidth="1"/>
    <col min="12542" max="12542" width="30.42578125" customWidth="1"/>
    <col min="12543" max="12551" width="6.7109375" customWidth="1"/>
    <col min="12552" max="12552" width="10" customWidth="1"/>
    <col min="12556" max="12564" width="6.7109375" customWidth="1"/>
    <col min="12569" max="12569" width="8.28515625" customWidth="1"/>
    <col min="12573" max="12581" width="5.7109375" customWidth="1"/>
    <col min="12795" max="12795" width="6.42578125" customWidth="1"/>
    <col min="12796" max="12796" width="26.5703125" customWidth="1"/>
    <col min="12797" max="12797" width="4.42578125" bestFit="1" customWidth="1"/>
    <col min="12798" max="12798" width="30.42578125" customWidth="1"/>
    <col min="12799" max="12807" width="6.7109375" customWidth="1"/>
    <col min="12808" max="12808" width="10" customWidth="1"/>
    <col min="12812" max="12820" width="6.7109375" customWidth="1"/>
    <col min="12825" max="12825" width="8.28515625" customWidth="1"/>
    <col min="12829" max="12837" width="5.7109375" customWidth="1"/>
    <col min="13051" max="13051" width="6.42578125" customWidth="1"/>
    <col min="13052" max="13052" width="26.5703125" customWidth="1"/>
    <col min="13053" max="13053" width="4.42578125" bestFit="1" customWidth="1"/>
    <col min="13054" max="13054" width="30.42578125" customWidth="1"/>
    <col min="13055" max="13063" width="6.7109375" customWidth="1"/>
    <col min="13064" max="13064" width="10" customWidth="1"/>
    <col min="13068" max="13076" width="6.7109375" customWidth="1"/>
    <col min="13081" max="13081" width="8.28515625" customWidth="1"/>
    <col min="13085" max="13093" width="5.7109375" customWidth="1"/>
    <col min="13307" max="13307" width="6.42578125" customWidth="1"/>
    <col min="13308" max="13308" width="26.5703125" customWidth="1"/>
    <col min="13309" max="13309" width="4.42578125" bestFit="1" customWidth="1"/>
    <col min="13310" max="13310" width="30.42578125" customWidth="1"/>
    <col min="13311" max="13319" width="6.7109375" customWidth="1"/>
    <col min="13320" max="13320" width="10" customWidth="1"/>
    <col min="13324" max="13332" width="6.7109375" customWidth="1"/>
    <col min="13337" max="13337" width="8.28515625" customWidth="1"/>
    <col min="13341" max="13349" width="5.7109375" customWidth="1"/>
    <col min="13563" max="13563" width="6.42578125" customWidth="1"/>
    <col min="13564" max="13564" width="26.5703125" customWidth="1"/>
    <col min="13565" max="13565" width="4.42578125" bestFit="1" customWidth="1"/>
    <col min="13566" max="13566" width="30.42578125" customWidth="1"/>
    <col min="13567" max="13575" width="6.7109375" customWidth="1"/>
    <col min="13576" max="13576" width="10" customWidth="1"/>
    <col min="13580" max="13588" width="6.7109375" customWidth="1"/>
    <col min="13593" max="13593" width="8.28515625" customWidth="1"/>
    <col min="13597" max="13605" width="5.7109375" customWidth="1"/>
    <col min="13819" max="13819" width="6.42578125" customWidth="1"/>
    <col min="13820" max="13820" width="26.5703125" customWidth="1"/>
    <col min="13821" max="13821" width="4.42578125" bestFit="1" customWidth="1"/>
    <col min="13822" max="13822" width="30.42578125" customWidth="1"/>
    <col min="13823" max="13831" width="6.7109375" customWidth="1"/>
    <col min="13832" max="13832" width="10" customWidth="1"/>
    <col min="13836" max="13844" width="6.7109375" customWidth="1"/>
    <col min="13849" max="13849" width="8.28515625" customWidth="1"/>
    <col min="13853" max="13861" width="5.7109375" customWidth="1"/>
    <col min="14075" max="14075" width="6.42578125" customWidth="1"/>
    <col min="14076" max="14076" width="26.5703125" customWidth="1"/>
    <col min="14077" max="14077" width="4.42578125" bestFit="1" customWidth="1"/>
    <col min="14078" max="14078" width="30.42578125" customWidth="1"/>
    <col min="14079" max="14087" width="6.7109375" customWidth="1"/>
    <col min="14088" max="14088" width="10" customWidth="1"/>
    <col min="14092" max="14100" width="6.7109375" customWidth="1"/>
    <col min="14105" max="14105" width="8.28515625" customWidth="1"/>
    <col min="14109" max="14117" width="5.7109375" customWidth="1"/>
    <col min="14331" max="14331" width="6.42578125" customWidth="1"/>
    <col min="14332" max="14332" width="26.5703125" customWidth="1"/>
    <col min="14333" max="14333" width="4.42578125" bestFit="1" customWidth="1"/>
    <col min="14334" max="14334" width="30.42578125" customWidth="1"/>
    <col min="14335" max="14343" width="6.7109375" customWidth="1"/>
    <col min="14344" max="14344" width="10" customWidth="1"/>
    <col min="14348" max="14356" width="6.7109375" customWidth="1"/>
    <col min="14361" max="14361" width="8.28515625" customWidth="1"/>
    <col min="14365" max="14373" width="5.7109375" customWidth="1"/>
    <col min="14587" max="14587" width="6.42578125" customWidth="1"/>
    <col min="14588" max="14588" width="26.5703125" customWidth="1"/>
    <col min="14589" max="14589" width="4.42578125" bestFit="1" customWidth="1"/>
    <col min="14590" max="14590" width="30.42578125" customWidth="1"/>
    <col min="14591" max="14599" width="6.7109375" customWidth="1"/>
    <col min="14600" max="14600" width="10" customWidth="1"/>
    <col min="14604" max="14612" width="6.7109375" customWidth="1"/>
    <col min="14617" max="14617" width="8.28515625" customWidth="1"/>
    <col min="14621" max="14629" width="5.7109375" customWidth="1"/>
    <col min="14843" max="14843" width="6.42578125" customWidth="1"/>
    <col min="14844" max="14844" width="26.5703125" customWidth="1"/>
    <col min="14845" max="14845" width="4.42578125" bestFit="1" customWidth="1"/>
    <col min="14846" max="14846" width="30.42578125" customWidth="1"/>
    <col min="14847" max="14855" width="6.7109375" customWidth="1"/>
    <col min="14856" max="14856" width="10" customWidth="1"/>
    <col min="14860" max="14868" width="6.7109375" customWidth="1"/>
    <col min="14873" max="14873" width="8.28515625" customWidth="1"/>
    <col min="14877" max="14885" width="5.7109375" customWidth="1"/>
    <col min="15099" max="15099" width="6.42578125" customWidth="1"/>
    <col min="15100" max="15100" width="26.5703125" customWidth="1"/>
    <col min="15101" max="15101" width="4.42578125" bestFit="1" customWidth="1"/>
    <col min="15102" max="15102" width="30.42578125" customWidth="1"/>
    <col min="15103" max="15111" width="6.7109375" customWidth="1"/>
    <col min="15112" max="15112" width="10" customWidth="1"/>
    <col min="15116" max="15124" width="6.7109375" customWidth="1"/>
    <col min="15129" max="15129" width="8.28515625" customWidth="1"/>
    <col min="15133" max="15141" width="5.7109375" customWidth="1"/>
    <col min="15355" max="15355" width="6.42578125" customWidth="1"/>
    <col min="15356" max="15356" width="26.5703125" customWidth="1"/>
    <col min="15357" max="15357" width="4.42578125" bestFit="1" customWidth="1"/>
    <col min="15358" max="15358" width="30.42578125" customWidth="1"/>
    <col min="15359" max="15367" width="6.7109375" customWidth="1"/>
    <col min="15368" max="15368" width="10" customWidth="1"/>
    <col min="15372" max="15380" width="6.7109375" customWidth="1"/>
    <col min="15385" max="15385" width="8.28515625" customWidth="1"/>
    <col min="15389" max="15397" width="5.7109375" customWidth="1"/>
    <col min="15611" max="15611" width="6.42578125" customWidth="1"/>
    <col min="15612" max="15612" width="26.5703125" customWidth="1"/>
    <col min="15613" max="15613" width="4.42578125" bestFit="1" customWidth="1"/>
    <col min="15614" max="15614" width="30.42578125" customWidth="1"/>
    <col min="15615" max="15623" width="6.7109375" customWidth="1"/>
    <col min="15624" max="15624" width="10" customWidth="1"/>
    <col min="15628" max="15636" width="6.7109375" customWidth="1"/>
    <col min="15641" max="15641" width="8.28515625" customWidth="1"/>
    <col min="15645" max="15653" width="5.7109375" customWidth="1"/>
    <col min="15867" max="15867" width="6.42578125" customWidth="1"/>
    <col min="15868" max="15868" width="26.5703125" customWidth="1"/>
    <col min="15869" max="15869" width="4.42578125" bestFit="1" customWidth="1"/>
    <col min="15870" max="15870" width="30.42578125" customWidth="1"/>
    <col min="15871" max="15879" width="6.7109375" customWidth="1"/>
    <col min="15880" max="15880" width="10" customWidth="1"/>
    <col min="15884" max="15892" width="6.7109375" customWidth="1"/>
    <col min="15897" max="15897" width="8.28515625" customWidth="1"/>
    <col min="15901" max="15909" width="5.7109375" customWidth="1"/>
    <col min="16123" max="16123" width="6.42578125" customWidth="1"/>
    <col min="16124" max="16124" width="26.5703125" customWidth="1"/>
    <col min="16125" max="16125" width="4.42578125" bestFit="1" customWidth="1"/>
    <col min="16126" max="16126" width="30.42578125" customWidth="1"/>
    <col min="16127" max="16135" width="6.7109375" customWidth="1"/>
    <col min="16136" max="16136" width="10" customWidth="1"/>
    <col min="16140" max="16148" width="6.7109375" customWidth="1"/>
    <col min="16153" max="16153" width="8.28515625" customWidth="1"/>
    <col min="16157" max="16165" width="5.7109375" customWidth="1"/>
  </cols>
  <sheetData>
    <row r="1" spans="1:45" ht="20.25" x14ac:dyDescent="0.3">
      <c r="A1" s="526" t="s">
        <v>615</v>
      </c>
      <c r="B1" s="7"/>
      <c r="C1" s="7"/>
      <c r="D1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43"/>
      <c r="V1" s="43"/>
      <c r="W1" s="43"/>
      <c r="X1" s="43"/>
      <c r="Y1" s="43"/>
      <c r="Z1" s="43"/>
      <c r="AA1" s="43"/>
      <c r="AB1" s="43"/>
      <c r="AC1" s="43"/>
    </row>
    <row r="2" spans="1:45" ht="21" thickBot="1" x14ac:dyDescent="0.35">
      <c r="A2" s="527" t="s">
        <v>631</v>
      </c>
      <c r="B2" s="7"/>
      <c r="C2" s="7"/>
      <c r="D2"/>
      <c r="E2" s="12"/>
      <c r="F2" s="8"/>
      <c r="G2" s="311" t="s">
        <v>610</v>
      </c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311" t="s">
        <v>630</v>
      </c>
      <c r="U2" s="43"/>
      <c r="V2" s="43"/>
      <c r="W2" s="43"/>
      <c r="X2" s="43"/>
      <c r="Y2" s="43"/>
      <c r="Z2" s="43"/>
      <c r="AA2" s="43"/>
      <c r="AB2" s="43"/>
      <c r="AC2" s="43"/>
    </row>
    <row r="3" spans="1:45" ht="13.5" thickBot="1" x14ac:dyDescent="0.25">
      <c r="A3" s="8"/>
      <c r="B3" s="7"/>
      <c r="C3" s="7"/>
      <c r="D3"/>
      <c r="E3" s="12"/>
      <c r="F3" s="8"/>
      <c r="G3" s="788" t="s">
        <v>633</v>
      </c>
      <c r="H3" s="789"/>
      <c r="I3" s="789"/>
      <c r="J3" s="789"/>
      <c r="K3" s="789"/>
      <c r="L3" s="789"/>
      <c r="M3" s="789"/>
      <c r="N3" s="789"/>
      <c r="O3" s="789"/>
      <c r="P3" s="789"/>
      <c r="Q3" s="789"/>
      <c r="R3" s="789"/>
      <c r="S3" s="790"/>
      <c r="T3" s="791" t="s">
        <v>631</v>
      </c>
      <c r="U3" s="792"/>
      <c r="V3" s="792"/>
      <c r="W3" s="792"/>
      <c r="X3" s="792"/>
      <c r="Y3" s="792"/>
      <c r="Z3" s="792"/>
      <c r="AA3" s="792"/>
      <c r="AB3" s="792"/>
      <c r="AC3" s="793"/>
      <c r="AD3" s="793"/>
      <c r="AE3" s="793"/>
      <c r="AF3" s="794"/>
      <c r="AG3" s="795" t="s">
        <v>619</v>
      </c>
      <c r="AH3" s="796"/>
      <c r="AI3" s="796"/>
      <c r="AJ3" s="797"/>
      <c r="AK3" s="798" t="s">
        <v>620</v>
      </c>
      <c r="AL3" s="798"/>
      <c r="AM3" s="798"/>
      <c r="AN3" s="798"/>
      <c r="AO3" s="798"/>
      <c r="AP3" s="798"/>
      <c r="AQ3" s="798"/>
      <c r="AR3" s="798"/>
      <c r="AS3" s="799"/>
    </row>
    <row r="4" spans="1:45" ht="16.5" customHeight="1" thickBot="1" x14ac:dyDescent="0.3">
      <c r="A4" s="529" t="s">
        <v>241</v>
      </c>
      <c r="B4" s="7"/>
      <c r="C4" s="7"/>
      <c r="D4"/>
      <c r="E4" s="2"/>
      <c r="F4" s="8"/>
      <c r="G4" s="800" t="s">
        <v>371</v>
      </c>
      <c r="H4" s="801"/>
      <c r="I4" s="802"/>
      <c r="J4" s="803" t="s">
        <v>372</v>
      </c>
      <c r="K4" s="804"/>
      <c r="L4" s="805"/>
      <c r="M4" s="806" t="s">
        <v>373</v>
      </c>
      <c r="N4" s="804"/>
      <c r="O4" s="807"/>
      <c r="P4" s="808" t="s">
        <v>621</v>
      </c>
      <c r="Q4" s="810" t="s">
        <v>622</v>
      </c>
      <c r="R4" s="812" t="s">
        <v>623</v>
      </c>
      <c r="S4" s="777" t="s">
        <v>624</v>
      </c>
      <c r="T4" s="800" t="s">
        <v>371</v>
      </c>
      <c r="U4" s="801"/>
      <c r="V4" s="801"/>
      <c r="W4" s="806" t="s">
        <v>372</v>
      </c>
      <c r="X4" s="804"/>
      <c r="Y4" s="807"/>
      <c r="Z4" s="806" t="s">
        <v>373</v>
      </c>
      <c r="AA4" s="804"/>
      <c r="AB4" s="807"/>
      <c r="AC4" s="814" t="s">
        <v>625</v>
      </c>
      <c r="AD4" s="786" t="s">
        <v>622</v>
      </c>
      <c r="AE4" s="775" t="s">
        <v>623</v>
      </c>
      <c r="AF4" s="777" t="s">
        <v>624</v>
      </c>
      <c r="AG4" s="779" t="s">
        <v>632</v>
      </c>
      <c r="AH4" s="781" t="s">
        <v>626</v>
      </c>
      <c r="AI4" s="783" t="s">
        <v>627</v>
      </c>
      <c r="AJ4" s="784" t="s">
        <v>628</v>
      </c>
      <c r="AK4" s="770" t="s">
        <v>293</v>
      </c>
      <c r="AL4" s="771"/>
      <c r="AM4" s="772"/>
      <c r="AN4" s="773" t="s">
        <v>441</v>
      </c>
      <c r="AO4" s="771"/>
      <c r="AP4" s="774"/>
      <c r="AQ4" s="770" t="s">
        <v>295</v>
      </c>
      <c r="AR4" s="771"/>
      <c r="AS4" s="772"/>
    </row>
    <row r="5" spans="1:45" ht="40.5" customHeight="1" thickBot="1" x14ac:dyDescent="0.25">
      <c r="A5" s="591" t="s">
        <v>629</v>
      </c>
      <c r="B5" s="36" t="s">
        <v>579</v>
      </c>
      <c r="C5" s="36" t="s">
        <v>313</v>
      </c>
      <c r="D5" s="679" t="s">
        <v>594</v>
      </c>
      <c r="E5" s="36" t="s">
        <v>0</v>
      </c>
      <c r="F5" s="224" t="s">
        <v>1</v>
      </c>
      <c r="G5" s="680" t="s">
        <v>228</v>
      </c>
      <c r="H5" s="681" t="s">
        <v>229</v>
      </c>
      <c r="I5" s="682" t="s">
        <v>230</v>
      </c>
      <c r="J5" s="680" t="s">
        <v>228</v>
      </c>
      <c r="K5" s="681" t="s">
        <v>229</v>
      </c>
      <c r="L5" s="683" t="s">
        <v>230</v>
      </c>
      <c r="M5" s="684" t="s">
        <v>228</v>
      </c>
      <c r="N5" s="681" t="s">
        <v>229</v>
      </c>
      <c r="O5" s="682" t="s">
        <v>230</v>
      </c>
      <c r="P5" s="809"/>
      <c r="Q5" s="811"/>
      <c r="R5" s="813"/>
      <c r="S5" s="778"/>
      <c r="T5" s="685" t="s">
        <v>228</v>
      </c>
      <c r="U5" s="686" t="s">
        <v>229</v>
      </c>
      <c r="V5" s="687" t="s">
        <v>230</v>
      </c>
      <c r="W5" s="685" t="s">
        <v>228</v>
      </c>
      <c r="X5" s="686" t="s">
        <v>229</v>
      </c>
      <c r="Y5" s="688" t="s">
        <v>230</v>
      </c>
      <c r="Z5" s="689" t="s">
        <v>228</v>
      </c>
      <c r="AA5" s="686" t="s">
        <v>229</v>
      </c>
      <c r="AB5" s="688" t="s">
        <v>230</v>
      </c>
      <c r="AC5" s="815"/>
      <c r="AD5" s="787"/>
      <c r="AE5" s="776"/>
      <c r="AF5" s="778"/>
      <c r="AG5" s="780"/>
      <c r="AH5" s="782"/>
      <c r="AI5" s="782"/>
      <c r="AJ5" s="785"/>
      <c r="AK5" s="690" t="s">
        <v>228</v>
      </c>
      <c r="AL5" s="691" t="s">
        <v>229</v>
      </c>
      <c r="AM5" s="692" t="s">
        <v>230</v>
      </c>
      <c r="AN5" s="693" t="s">
        <v>228</v>
      </c>
      <c r="AO5" s="691" t="s">
        <v>229</v>
      </c>
      <c r="AP5" s="694" t="s">
        <v>230</v>
      </c>
      <c r="AQ5" s="690" t="s">
        <v>228</v>
      </c>
      <c r="AR5" s="691" t="s">
        <v>229</v>
      </c>
      <c r="AS5" s="692" t="s">
        <v>230</v>
      </c>
    </row>
    <row r="6" spans="1:45" ht="12.75" customHeight="1" x14ac:dyDescent="0.2">
      <c r="A6" s="581">
        <f>ZB_stat!A6</f>
        <v>1</v>
      </c>
      <c r="B6" s="695">
        <f>ZB_stat!B6</f>
        <v>691008604</v>
      </c>
      <c r="C6" s="695">
        <f>ZB_stat!C6</f>
        <v>3475</v>
      </c>
      <c r="D6" s="695" t="str">
        <f>ZB_stat!D6</f>
        <v>MŠ Železný Brod, Na Vápence 766</v>
      </c>
      <c r="E6" s="695">
        <f>ZB_stat!E6</f>
        <v>3141</v>
      </c>
      <c r="F6" s="582" t="str">
        <f>ZB_stat!F6</f>
        <v>MŠ Železný Brod, Na Vápence 766</v>
      </c>
      <c r="G6" s="581">
        <v>49</v>
      </c>
      <c r="H6" s="695">
        <v>0</v>
      </c>
      <c r="I6" s="696">
        <v>0</v>
      </c>
      <c r="J6" s="731">
        <v>0</v>
      </c>
      <c r="K6" s="732">
        <v>0</v>
      </c>
      <c r="L6" s="733">
        <v>0</v>
      </c>
      <c r="M6" s="731">
        <v>0</v>
      </c>
      <c r="N6" s="732">
        <v>0</v>
      </c>
      <c r="O6" s="733">
        <v>0</v>
      </c>
      <c r="P6" s="697">
        <v>497376</v>
      </c>
      <c r="Q6" s="698">
        <f>ROUND(P6/12*4,0)</f>
        <v>165792</v>
      </c>
      <c r="R6" s="699">
        <v>1.57</v>
      </c>
      <c r="S6" s="700">
        <f>ROUND(R6/12*4,2)</f>
        <v>0.52</v>
      </c>
      <c r="T6" s="583">
        <f>ZB_stat!H6</f>
        <v>44</v>
      </c>
      <c r="U6" s="695">
        <f>ZB_stat!I6</f>
        <v>0</v>
      </c>
      <c r="V6" s="696">
        <f>ZB_stat!J6</f>
        <v>0</v>
      </c>
      <c r="W6" s="731">
        <f>ZB_stat!K6</f>
        <v>0</v>
      </c>
      <c r="X6" s="732">
        <f>ZB_stat!L6</f>
        <v>0</v>
      </c>
      <c r="Y6" s="733">
        <f>ZB_stat!M6</f>
        <v>0</v>
      </c>
      <c r="Z6" s="734">
        <f>ZB_stat!N6</f>
        <v>0</v>
      </c>
      <c r="AA6" s="732">
        <f>ZB_stat!O6</f>
        <v>0</v>
      </c>
      <c r="AB6" s="735">
        <f>ZB_stat!P6</f>
        <v>0</v>
      </c>
      <c r="AC6" s="697">
        <f>ZB_ZUKA!H6</f>
        <v>461879</v>
      </c>
      <c r="AD6" s="698">
        <f>ROUND(AC6/12*4,0)</f>
        <v>153960</v>
      </c>
      <c r="AE6" s="701">
        <f>ZB_ZUKA!L6</f>
        <v>1.45</v>
      </c>
      <c r="AF6" s="700">
        <f>ROUND(AE6/12*4,2)</f>
        <v>0.48</v>
      </c>
      <c r="AG6" s="702">
        <f t="shared" ref="AG6:AG15" si="0">AD6-Q6</f>
        <v>-11832</v>
      </c>
      <c r="AH6" s="699">
        <f t="shared" ref="AH6:AH15" si="1">AF6-S6</f>
        <v>-4.0000000000000036E-2</v>
      </c>
      <c r="AI6" s="699">
        <v>0</v>
      </c>
      <c r="AJ6" s="703">
        <f>AH6</f>
        <v>-4.0000000000000036E-2</v>
      </c>
      <c r="AK6" s="704">
        <f t="shared" ref="AK6:AS15" si="2">T6-G6</f>
        <v>-5</v>
      </c>
      <c r="AL6" s="705">
        <f t="shared" si="2"/>
        <v>0</v>
      </c>
      <c r="AM6" s="726">
        <f t="shared" si="2"/>
        <v>0</v>
      </c>
      <c r="AN6" s="704">
        <f t="shared" si="2"/>
        <v>0</v>
      </c>
      <c r="AO6" s="705">
        <f t="shared" si="2"/>
        <v>0</v>
      </c>
      <c r="AP6" s="706">
        <f t="shared" si="2"/>
        <v>0</v>
      </c>
      <c r="AQ6" s="707">
        <f t="shared" si="2"/>
        <v>0</v>
      </c>
      <c r="AR6" s="705">
        <f t="shared" si="2"/>
        <v>0</v>
      </c>
      <c r="AS6" s="706">
        <f t="shared" si="2"/>
        <v>0</v>
      </c>
    </row>
    <row r="7" spans="1:45" ht="12.75" customHeight="1" x14ac:dyDescent="0.2">
      <c r="A7" s="58">
        <f>ZB_stat!A7</f>
        <v>2</v>
      </c>
      <c r="B7" s="20">
        <f>ZB_stat!B7</f>
        <v>600078116</v>
      </c>
      <c r="C7" s="20">
        <f>ZB_stat!C7</f>
        <v>3449</v>
      </c>
      <c r="D7" s="20" t="str">
        <f>ZB_stat!D7</f>
        <v>MŠ  Železný Brod, Slunečná 327</v>
      </c>
      <c r="E7" s="20">
        <f>ZB_stat!E7</f>
        <v>3141</v>
      </c>
      <c r="F7" s="144" t="str">
        <f>ZB_stat!F7</f>
        <v>MŠ  Železný Brod, Slunečná 327</v>
      </c>
      <c r="G7" s="5">
        <v>67</v>
      </c>
      <c r="H7" s="11">
        <v>0</v>
      </c>
      <c r="I7" s="259">
        <v>0</v>
      </c>
      <c r="J7" s="90">
        <v>0</v>
      </c>
      <c r="K7" s="17">
        <v>0</v>
      </c>
      <c r="L7" s="91">
        <v>0</v>
      </c>
      <c r="M7" s="90">
        <v>0</v>
      </c>
      <c r="N7" s="17">
        <v>0</v>
      </c>
      <c r="O7" s="91">
        <v>0</v>
      </c>
      <c r="P7" s="105">
        <v>614481</v>
      </c>
      <c r="Q7" s="29">
        <f t="shared" ref="Q7:Q15" si="3">ROUND(P7/12*4,0)</f>
        <v>204827</v>
      </c>
      <c r="R7" s="74">
        <v>1.94</v>
      </c>
      <c r="S7" s="47">
        <f t="shared" ref="S7:S15" si="4">ROUND(R7/12*4,2)</f>
        <v>0.65</v>
      </c>
      <c r="T7" s="5">
        <f>ZB_stat!H7</f>
        <v>62</v>
      </c>
      <c r="U7" s="11">
        <f>ZB_stat!I7</f>
        <v>0</v>
      </c>
      <c r="V7" s="259">
        <f>ZB_stat!J7</f>
        <v>0</v>
      </c>
      <c r="W7" s="90">
        <f>ZB_stat!K7</f>
        <v>0</v>
      </c>
      <c r="X7" s="17">
        <f>ZB_stat!L7</f>
        <v>0</v>
      </c>
      <c r="Y7" s="91">
        <f>ZB_stat!M7</f>
        <v>0</v>
      </c>
      <c r="Z7" s="736">
        <f>ZB_stat!N7</f>
        <v>0</v>
      </c>
      <c r="AA7" s="17">
        <f>ZB_stat!O7</f>
        <v>0</v>
      </c>
      <c r="AB7" s="737">
        <f>ZB_stat!P7</f>
        <v>0</v>
      </c>
      <c r="AC7" s="105">
        <f>ZB_ZUKA!H7</f>
        <v>583247</v>
      </c>
      <c r="AD7" s="29">
        <f t="shared" ref="AD7:AD15" si="5">ROUND(AC7/12*4,0)</f>
        <v>194416</v>
      </c>
      <c r="AE7" s="708">
        <f>ZB_ZUKA!L7</f>
        <v>1.84</v>
      </c>
      <c r="AF7" s="47">
        <f t="shared" ref="AF7:AF15" si="6">ROUND(AE7/12*4,2)</f>
        <v>0.61</v>
      </c>
      <c r="AG7" s="378">
        <f t="shared" si="0"/>
        <v>-10411</v>
      </c>
      <c r="AH7" s="74">
        <f t="shared" si="1"/>
        <v>-4.0000000000000036E-2</v>
      </c>
      <c r="AI7" s="74">
        <v>0</v>
      </c>
      <c r="AJ7" s="419">
        <f t="shared" ref="AJ7:AJ15" si="7">AH7</f>
        <v>-4.0000000000000036E-2</v>
      </c>
      <c r="AK7" s="207">
        <f t="shared" si="2"/>
        <v>-5</v>
      </c>
      <c r="AL7" s="300">
        <f t="shared" si="2"/>
        <v>0</v>
      </c>
      <c r="AM7" s="727">
        <f t="shared" si="2"/>
        <v>0</v>
      </c>
      <c r="AN7" s="207">
        <f t="shared" si="2"/>
        <v>0</v>
      </c>
      <c r="AO7" s="300">
        <f t="shared" si="2"/>
        <v>0</v>
      </c>
      <c r="AP7" s="170">
        <f t="shared" si="2"/>
        <v>0</v>
      </c>
      <c r="AQ7" s="409">
        <f t="shared" si="2"/>
        <v>0</v>
      </c>
      <c r="AR7" s="300">
        <f t="shared" si="2"/>
        <v>0</v>
      </c>
      <c r="AS7" s="170">
        <f t="shared" si="2"/>
        <v>0</v>
      </c>
    </row>
    <row r="8" spans="1:45" ht="12.75" customHeight="1" x14ac:dyDescent="0.2">
      <c r="A8" s="13">
        <f>ZB_stat!A8</f>
        <v>3</v>
      </c>
      <c r="B8" s="11">
        <f>ZB_stat!B8</f>
        <v>600078621</v>
      </c>
      <c r="C8" s="11">
        <f>ZB_stat!C8</f>
        <v>3451</v>
      </c>
      <c r="D8" s="11" t="str">
        <f>ZB_stat!D8</f>
        <v>MŠ Železný Brod, Stavbařů 832</v>
      </c>
      <c r="E8" s="11">
        <f>ZB_stat!E8</f>
        <v>3141</v>
      </c>
      <c r="F8" s="60" t="str">
        <f>ZB_stat!F8</f>
        <v>MŠ Železný Brod, Stavbařů 832</v>
      </c>
      <c r="G8" s="5">
        <v>65</v>
      </c>
      <c r="H8" s="11">
        <v>0</v>
      </c>
      <c r="I8" s="259">
        <v>0</v>
      </c>
      <c r="J8" s="90">
        <v>0</v>
      </c>
      <c r="K8" s="17">
        <v>0</v>
      </c>
      <c r="L8" s="91">
        <v>0</v>
      </c>
      <c r="M8" s="90">
        <v>0</v>
      </c>
      <c r="N8" s="17">
        <v>0</v>
      </c>
      <c r="O8" s="91">
        <v>0</v>
      </c>
      <c r="P8" s="105">
        <v>602080</v>
      </c>
      <c r="Q8" s="29">
        <f t="shared" si="3"/>
        <v>200693</v>
      </c>
      <c r="R8" s="74">
        <v>1.9</v>
      </c>
      <c r="S8" s="47">
        <f t="shared" si="4"/>
        <v>0.63</v>
      </c>
      <c r="T8" s="5">
        <f>ZB_stat!H8</f>
        <v>60</v>
      </c>
      <c r="U8" s="11">
        <f>ZB_stat!I8</f>
        <v>0</v>
      </c>
      <c r="V8" s="259">
        <f>ZB_stat!J8</f>
        <v>0</v>
      </c>
      <c r="W8" s="90">
        <f>ZB_stat!K8</f>
        <v>0</v>
      </c>
      <c r="X8" s="17">
        <f>ZB_stat!L8</f>
        <v>0</v>
      </c>
      <c r="Y8" s="91">
        <f>ZB_stat!M8</f>
        <v>0</v>
      </c>
      <c r="Z8" s="736">
        <f>ZB_stat!N8</f>
        <v>0</v>
      </c>
      <c r="AA8" s="17">
        <f>ZB_stat!O8</f>
        <v>0</v>
      </c>
      <c r="AB8" s="737">
        <f>ZB_stat!P8</f>
        <v>0</v>
      </c>
      <c r="AC8" s="105">
        <f>ZB_ZUKA!H8</f>
        <v>570519</v>
      </c>
      <c r="AD8" s="29">
        <f t="shared" si="5"/>
        <v>190173</v>
      </c>
      <c r="AE8" s="708">
        <f>ZB_ZUKA!L8</f>
        <v>1.8</v>
      </c>
      <c r="AF8" s="47">
        <f t="shared" si="6"/>
        <v>0.6</v>
      </c>
      <c r="AG8" s="378">
        <f t="shared" si="0"/>
        <v>-10520</v>
      </c>
      <c r="AH8" s="74">
        <f t="shared" si="1"/>
        <v>-3.0000000000000027E-2</v>
      </c>
      <c r="AI8" s="74">
        <v>0</v>
      </c>
      <c r="AJ8" s="419">
        <f t="shared" si="7"/>
        <v>-3.0000000000000027E-2</v>
      </c>
      <c r="AK8" s="207">
        <f t="shared" si="2"/>
        <v>-5</v>
      </c>
      <c r="AL8" s="300">
        <f t="shared" si="2"/>
        <v>0</v>
      </c>
      <c r="AM8" s="727">
        <f t="shared" si="2"/>
        <v>0</v>
      </c>
      <c r="AN8" s="207">
        <f t="shared" si="2"/>
        <v>0</v>
      </c>
      <c r="AO8" s="300">
        <f t="shared" si="2"/>
        <v>0</v>
      </c>
      <c r="AP8" s="170">
        <f t="shared" si="2"/>
        <v>0</v>
      </c>
      <c r="AQ8" s="409">
        <f t="shared" si="2"/>
        <v>0</v>
      </c>
      <c r="AR8" s="300">
        <f t="shared" si="2"/>
        <v>0</v>
      </c>
      <c r="AS8" s="170">
        <f t="shared" si="2"/>
        <v>0</v>
      </c>
    </row>
    <row r="9" spans="1:45" ht="12.75" customHeight="1" x14ac:dyDescent="0.2">
      <c r="A9" s="13">
        <f>ZB_stat!A9</f>
        <v>5</v>
      </c>
      <c r="B9" s="11">
        <f>ZB_stat!B9</f>
        <v>600078531</v>
      </c>
      <c r="C9" s="11">
        <f>ZB_stat!C9</f>
        <v>3447</v>
      </c>
      <c r="D9" s="11" t="str">
        <f>ZB_stat!D9</f>
        <v>ZŠ Železný Brod, Pelechovská 800</v>
      </c>
      <c r="E9" s="11">
        <f>ZB_stat!E9</f>
        <v>3141</v>
      </c>
      <c r="F9" s="60" t="str">
        <f>ZB_stat!F9</f>
        <v>ZŠ Železný Brod, Pelechovská 800</v>
      </c>
      <c r="G9" s="5">
        <v>0</v>
      </c>
      <c r="H9" s="11">
        <v>204</v>
      </c>
      <c r="I9" s="259">
        <v>0</v>
      </c>
      <c r="J9" s="90">
        <v>0</v>
      </c>
      <c r="K9" s="17">
        <v>0</v>
      </c>
      <c r="L9" s="91">
        <v>0</v>
      </c>
      <c r="M9" s="90">
        <v>0</v>
      </c>
      <c r="N9" s="17">
        <v>0</v>
      </c>
      <c r="O9" s="91">
        <v>0</v>
      </c>
      <c r="P9" s="105">
        <v>1124319</v>
      </c>
      <c r="Q9" s="29">
        <f t="shared" si="3"/>
        <v>374773</v>
      </c>
      <c r="R9" s="74">
        <v>3.54</v>
      </c>
      <c r="S9" s="47">
        <f t="shared" si="4"/>
        <v>1.18</v>
      </c>
      <c r="T9" s="5">
        <f>ZB_stat!H9</f>
        <v>0</v>
      </c>
      <c r="U9" s="11">
        <f>ZB_stat!I9</f>
        <v>209</v>
      </c>
      <c r="V9" s="259">
        <f>ZB_stat!J9</f>
        <v>0</v>
      </c>
      <c r="W9" s="90">
        <f>ZB_stat!K9</f>
        <v>0</v>
      </c>
      <c r="X9" s="17">
        <f>ZB_stat!L9</f>
        <v>0</v>
      </c>
      <c r="Y9" s="91">
        <f>ZB_stat!M9</f>
        <v>0</v>
      </c>
      <c r="Z9" s="736">
        <f>ZB_stat!N9</f>
        <v>0</v>
      </c>
      <c r="AA9" s="17">
        <f>ZB_stat!O9</f>
        <v>0</v>
      </c>
      <c r="AB9" s="737">
        <f>ZB_stat!P9</f>
        <v>0</v>
      </c>
      <c r="AC9" s="105">
        <f>ZB_ZUKA!H9</f>
        <v>1146014</v>
      </c>
      <c r="AD9" s="29">
        <f t="shared" si="5"/>
        <v>382005</v>
      </c>
      <c r="AE9" s="708">
        <f>ZB_ZUKA!L9</f>
        <v>3.61</v>
      </c>
      <c r="AF9" s="47">
        <f t="shared" si="6"/>
        <v>1.2</v>
      </c>
      <c r="AG9" s="378">
        <f t="shared" si="0"/>
        <v>7232</v>
      </c>
      <c r="AH9" s="74">
        <f t="shared" si="1"/>
        <v>2.0000000000000018E-2</v>
      </c>
      <c r="AI9" s="74">
        <v>0</v>
      </c>
      <c r="AJ9" s="419">
        <f t="shared" si="7"/>
        <v>2.0000000000000018E-2</v>
      </c>
      <c r="AK9" s="207">
        <f t="shared" si="2"/>
        <v>0</v>
      </c>
      <c r="AL9" s="300">
        <f t="shared" si="2"/>
        <v>5</v>
      </c>
      <c r="AM9" s="727">
        <f t="shared" si="2"/>
        <v>0</v>
      </c>
      <c r="AN9" s="207">
        <f t="shared" si="2"/>
        <v>0</v>
      </c>
      <c r="AO9" s="300">
        <f t="shared" si="2"/>
        <v>0</v>
      </c>
      <c r="AP9" s="170">
        <f t="shared" si="2"/>
        <v>0</v>
      </c>
      <c r="AQ9" s="409">
        <f t="shared" si="2"/>
        <v>0</v>
      </c>
      <c r="AR9" s="300">
        <f t="shared" si="2"/>
        <v>0</v>
      </c>
      <c r="AS9" s="170">
        <f t="shared" si="2"/>
        <v>0</v>
      </c>
    </row>
    <row r="10" spans="1:45" x14ac:dyDescent="0.2">
      <c r="A10" s="13">
        <f>ZB_stat!A10</f>
        <v>6</v>
      </c>
      <c r="B10" s="11">
        <f>ZB_stat!B10</f>
        <v>600078515</v>
      </c>
      <c r="C10" s="11">
        <f>ZB_stat!C10</f>
        <v>3446</v>
      </c>
      <c r="D10" s="11" t="str">
        <f>ZB_stat!D10</f>
        <v>ZŠ Železný Brod, Školní 700</v>
      </c>
      <c r="E10" s="11">
        <f>ZB_stat!E10</f>
        <v>3141</v>
      </c>
      <c r="F10" s="60" t="str">
        <f>ZB_stat!F10</f>
        <v>ZŠ Železný Brod, Školní 700</v>
      </c>
      <c r="G10" s="5">
        <v>0</v>
      </c>
      <c r="H10" s="11">
        <v>320</v>
      </c>
      <c r="I10" s="259">
        <v>0</v>
      </c>
      <c r="J10" s="90">
        <v>0</v>
      </c>
      <c r="K10" s="17">
        <v>0</v>
      </c>
      <c r="L10" s="91">
        <v>0</v>
      </c>
      <c r="M10" s="90">
        <v>0</v>
      </c>
      <c r="N10" s="17">
        <v>0</v>
      </c>
      <c r="O10" s="91">
        <v>0</v>
      </c>
      <c r="P10" s="105">
        <v>1607485</v>
      </c>
      <c r="Q10" s="29">
        <f t="shared" si="3"/>
        <v>535828</v>
      </c>
      <c r="R10" s="74">
        <v>5.0599999999999996</v>
      </c>
      <c r="S10" s="47">
        <f t="shared" si="4"/>
        <v>1.69</v>
      </c>
      <c r="T10" s="5">
        <f>ZB_stat!H10</f>
        <v>0</v>
      </c>
      <c r="U10" s="11">
        <f>ZB_stat!I10</f>
        <v>327</v>
      </c>
      <c r="V10" s="259">
        <f>ZB_stat!J10</f>
        <v>0</v>
      </c>
      <c r="W10" s="90">
        <f>ZB_stat!K10</f>
        <v>0</v>
      </c>
      <c r="X10" s="17">
        <f>ZB_stat!L10</f>
        <v>0</v>
      </c>
      <c r="Y10" s="91">
        <f>ZB_stat!M10</f>
        <v>0</v>
      </c>
      <c r="Z10" s="736">
        <f>ZB_stat!N10</f>
        <v>0</v>
      </c>
      <c r="AA10" s="17">
        <f>ZB_stat!O10</f>
        <v>0</v>
      </c>
      <c r="AB10" s="737">
        <f>ZB_stat!P10</f>
        <v>0</v>
      </c>
      <c r="AC10" s="105">
        <f>ZB_ZUKA!H10</f>
        <v>1635501</v>
      </c>
      <c r="AD10" s="29">
        <f t="shared" si="5"/>
        <v>545167</v>
      </c>
      <c r="AE10" s="708">
        <f>ZB_ZUKA!L10</f>
        <v>5.15</v>
      </c>
      <c r="AF10" s="47">
        <f t="shared" si="6"/>
        <v>1.72</v>
      </c>
      <c r="AG10" s="378">
        <f t="shared" si="0"/>
        <v>9339</v>
      </c>
      <c r="AH10" s="74">
        <f t="shared" si="1"/>
        <v>3.0000000000000027E-2</v>
      </c>
      <c r="AI10" s="74">
        <v>0</v>
      </c>
      <c r="AJ10" s="419">
        <f t="shared" si="7"/>
        <v>3.0000000000000027E-2</v>
      </c>
      <c r="AK10" s="207">
        <f t="shared" si="2"/>
        <v>0</v>
      </c>
      <c r="AL10" s="300">
        <f t="shared" si="2"/>
        <v>7</v>
      </c>
      <c r="AM10" s="727">
        <f t="shared" si="2"/>
        <v>0</v>
      </c>
      <c r="AN10" s="207">
        <f t="shared" si="2"/>
        <v>0</v>
      </c>
      <c r="AO10" s="300">
        <f t="shared" si="2"/>
        <v>0</v>
      </c>
      <c r="AP10" s="170">
        <f t="shared" si="2"/>
        <v>0</v>
      </c>
      <c r="AQ10" s="409">
        <f t="shared" si="2"/>
        <v>0</v>
      </c>
      <c r="AR10" s="300">
        <f t="shared" si="2"/>
        <v>0</v>
      </c>
      <c r="AS10" s="170">
        <f t="shared" si="2"/>
        <v>0</v>
      </c>
    </row>
    <row r="11" spans="1:45" x14ac:dyDescent="0.2">
      <c r="A11" s="13">
        <f>ZB_stat!A11</f>
        <v>8</v>
      </c>
      <c r="B11" s="11">
        <f>ZB_stat!B11</f>
        <v>600078108</v>
      </c>
      <c r="C11" s="11">
        <f>ZB_stat!C11</f>
        <v>3423</v>
      </c>
      <c r="D11" s="11" t="str">
        <f>ZB_stat!D11</f>
        <v>MŠ Koberovy 140</v>
      </c>
      <c r="E11" s="11">
        <f>ZB_stat!E11</f>
        <v>3141</v>
      </c>
      <c r="F11" s="60" t="str">
        <f>ZB_stat!F11</f>
        <v>MŠ Koberovy 140</v>
      </c>
      <c r="G11" s="5">
        <v>50</v>
      </c>
      <c r="H11" s="11">
        <v>61</v>
      </c>
      <c r="I11" s="259">
        <v>0</v>
      </c>
      <c r="J11" s="90">
        <v>0</v>
      </c>
      <c r="K11" s="17">
        <v>0</v>
      </c>
      <c r="L11" s="91">
        <v>0</v>
      </c>
      <c r="M11" s="90">
        <v>0</v>
      </c>
      <c r="N11" s="17">
        <v>0</v>
      </c>
      <c r="O11" s="91">
        <v>0</v>
      </c>
      <c r="P11" s="105">
        <v>949934</v>
      </c>
      <c r="Q11" s="29">
        <f t="shared" si="3"/>
        <v>316645</v>
      </c>
      <c r="R11" s="74">
        <v>2.99</v>
      </c>
      <c r="S11" s="47">
        <f t="shared" si="4"/>
        <v>1</v>
      </c>
      <c r="T11" s="5">
        <f>ZB_stat!H11</f>
        <v>49</v>
      </c>
      <c r="U11" s="11">
        <f>ZB_stat!I11</f>
        <v>66</v>
      </c>
      <c r="V11" s="259">
        <f>ZB_stat!J11</f>
        <v>0</v>
      </c>
      <c r="W11" s="90">
        <f>ZB_stat!K11</f>
        <v>0</v>
      </c>
      <c r="X11" s="17">
        <f>ZB_stat!L11</f>
        <v>0</v>
      </c>
      <c r="Y11" s="91">
        <f>ZB_stat!M11</f>
        <v>0</v>
      </c>
      <c r="Z11" s="736">
        <f>ZB_stat!N11</f>
        <v>0</v>
      </c>
      <c r="AA11" s="17">
        <f>ZB_stat!O11</f>
        <v>0</v>
      </c>
      <c r="AB11" s="737">
        <f>ZB_stat!P11</f>
        <v>0</v>
      </c>
      <c r="AC11" s="105">
        <f>ZB_ZUKA!H11</f>
        <v>969759</v>
      </c>
      <c r="AD11" s="29">
        <f t="shared" si="5"/>
        <v>323253</v>
      </c>
      <c r="AE11" s="708">
        <f>ZB_ZUKA!L11</f>
        <v>3.05</v>
      </c>
      <c r="AF11" s="47">
        <f t="shared" si="6"/>
        <v>1.02</v>
      </c>
      <c r="AG11" s="378">
        <f t="shared" si="0"/>
        <v>6608</v>
      </c>
      <c r="AH11" s="74">
        <f t="shared" si="1"/>
        <v>2.0000000000000018E-2</v>
      </c>
      <c r="AI11" s="74">
        <v>0</v>
      </c>
      <c r="AJ11" s="419">
        <f t="shared" si="7"/>
        <v>2.0000000000000018E-2</v>
      </c>
      <c r="AK11" s="207">
        <f t="shared" si="2"/>
        <v>-1</v>
      </c>
      <c r="AL11" s="300">
        <f t="shared" si="2"/>
        <v>5</v>
      </c>
      <c r="AM11" s="727">
        <f t="shared" si="2"/>
        <v>0</v>
      </c>
      <c r="AN11" s="207">
        <f t="shared" si="2"/>
        <v>0</v>
      </c>
      <c r="AO11" s="300">
        <f t="shared" si="2"/>
        <v>0</v>
      </c>
      <c r="AP11" s="170">
        <f t="shared" si="2"/>
        <v>0</v>
      </c>
      <c r="AQ11" s="409">
        <f t="shared" si="2"/>
        <v>0</v>
      </c>
      <c r="AR11" s="300">
        <f t="shared" si="2"/>
        <v>0</v>
      </c>
      <c r="AS11" s="170">
        <f t="shared" si="2"/>
        <v>0</v>
      </c>
    </row>
    <row r="12" spans="1:45" x14ac:dyDescent="0.2">
      <c r="A12" s="13">
        <f>ZB_stat!A12</f>
        <v>10</v>
      </c>
      <c r="B12" s="11">
        <f>ZB_stat!B12</f>
        <v>600078124</v>
      </c>
      <c r="C12" s="11">
        <f>ZB_stat!C12</f>
        <v>3402</v>
      </c>
      <c r="D12" s="11" t="str">
        <f>ZB_stat!D12</f>
        <v>MŠ Pěnčín 62</v>
      </c>
      <c r="E12" s="11">
        <f>ZB_stat!E12</f>
        <v>3141</v>
      </c>
      <c r="F12" s="60" t="str">
        <f>ZB_stat!F12</f>
        <v>MŠ Pěnčín 62</v>
      </c>
      <c r="G12" s="5">
        <v>80</v>
      </c>
      <c r="H12" s="11">
        <v>207</v>
      </c>
      <c r="I12" s="259">
        <v>0</v>
      </c>
      <c r="J12" s="90">
        <v>0</v>
      </c>
      <c r="K12" s="17">
        <v>0</v>
      </c>
      <c r="L12" s="91">
        <v>0</v>
      </c>
      <c r="M12" s="90">
        <v>0</v>
      </c>
      <c r="N12" s="17">
        <v>0</v>
      </c>
      <c r="O12" s="91">
        <v>0</v>
      </c>
      <c r="P12" s="105">
        <v>1830189</v>
      </c>
      <c r="Q12" s="29">
        <f t="shared" si="3"/>
        <v>610063</v>
      </c>
      <c r="R12" s="74">
        <v>5.76</v>
      </c>
      <c r="S12" s="47">
        <f t="shared" si="4"/>
        <v>1.92</v>
      </c>
      <c r="T12" s="5">
        <f>ZB_stat!H12</f>
        <v>76</v>
      </c>
      <c r="U12" s="11">
        <f>ZB_stat!I12</f>
        <v>207</v>
      </c>
      <c r="V12" s="259">
        <f>ZB_stat!J12</f>
        <v>0</v>
      </c>
      <c r="W12" s="90">
        <f>ZB_stat!K12</f>
        <v>0</v>
      </c>
      <c r="X12" s="17">
        <f>ZB_stat!L12</f>
        <v>0</v>
      </c>
      <c r="Y12" s="91">
        <f>ZB_stat!M12</f>
        <v>0</v>
      </c>
      <c r="Z12" s="736">
        <f>ZB_stat!N12</f>
        <v>0</v>
      </c>
      <c r="AA12" s="17">
        <f>ZB_stat!O12</f>
        <v>0</v>
      </c>
      <c r="AB12" s="737">
        <f>ZB_stat!P12</f>
        <v>0</v>
      </c>
      <c r="AC12" s="105">
        <f>ZB_ZUKA!H12</f>
        <v>1806411</v>
      </c>
      <c r="AD12" s="29">
        <f t="shared" si="5"/>
        <v>602137</v>
      </c>
      <c r="AE12" s="708">
        <f>ZB_ZUKA!L12</f>
        <v>5.69</v>
      </c>
      <c r="AF12" s="47">
        <f t="shared" si="6"/>
        <v>1.9</v>
      </c>
      <c r="AG12" s="378">
        <f t="shared" si="0"/>
        <v>-7926</v>
      </c>
      <c r="AH12" s="74">
        <f t="shared" si="1"/>
        <v>-2.0000000000000018E-2</v>
      </c>
      <c r="AI12" s="74">
        <v>0</v>
      </c>
      <c r="AJ12" s="419">
        <f t="shared" si="7"/>
        <v>-2.0000000000000018E-2</v>
      </c>
      <c r="AK12" s="207">
        <f t="shared" si="2"/>
        <v>-4</v>
      </c>
      <c r="AL12" s="300">
        <f t="shared" si="2"/>
        <v>0</v>
      </c>
      <c r="AM12" s="727">
        <f t="shared" si="2"/>
        <v>0</v>
      </c>
      <c r="AN12" s="207">
        <f t="shared" si="2"/>
        <v>0</v>
      </c>
      <c r="AO12" s="300">
        <f t="shared" si="2"/>
        <v>0</v>
      </c>
      <c r="AP12" s="170">
        <f t="shared" si="2"/>
        <v>0</v>
      </c>
      <c r="AQ12" s="409">
        <f t="shared" si="2"/>
        <v>0</v>
      </c>
      <c r="AR12" s="300">
        <f t="shared" si="2"/>
        <v>0</v>
      </c>
      <c r="AS12" s="170">
        <f t="shared" si="2"/>
        <v>0</v>
      </c>
    </row>
    <row r="13" spans="1:45" x14ac:dyDescent="0.2">
      <c r="A13" s="13">
        <f>ZB_stat!A13</f>
        <v>12</v>
      </c>
      <c r="B13" s="11">
        <f>ZB_stat!B13</f>
        <v>600078337</v>
      </c>
      <c r="C13" s="11">
        <f>ZB_stat!C13</f>
        <v>3405</v>
      </c>
      <c r="D13" s="11" t="str">
        <f>ZB_stat!D13</f>
        <v>ZŠ a MŠ Skuhrov, Huntířov n. J. 63</v>
      </c>
      <c r="E13" s="11">
        <f>ZB_stat!E13</f>
        <v>3141</v>
      </c>
      <c r="F13" s="60" t="str">
        <f>ZB_stat!F13</f>
        <v>ZŠ a MŠ Skuhrov, Huntířov n. J. 63</v>
      </c>
      <c r="G13" s="5">
        <v>23</v>
      </c>
      <c r="H13" s="11">
        <v>22</v>
      </c>
      <c r="I13" s="259">
        <v>0</v>
      </c>
      <c r="J13" s="90">
        <v>0</v>
      </c>
      <c r="K13" s="17">
        <v>0</v>
      </c>
      <c r="L13" s="91">
        <v>0</v>
      </c>
      <c r="M13" s="90">
        <v>0</v>
      </c>
      <c r="N13" s="17">
        <v>0</v>
      </c>
      <c r="O13" s="91">
        <v>0</v>
      </c>
      <c r="P13" s="105">
        <v>482651</v>
      </c>
      <c r="Q13" s="29">
        <f t="shared" si="3"/>
        <v>160884</v>
      </c>
      <c r="R13" s="74">
        <v>1.52</v>
      </c>
      <c r="S13" s="47">
        <f t="shared" si="4"/>
        <v>0.51</v>
      </c>
      <c r="T13" s="5">
        <f>ZB_stat!H13</f>
        <v>20</v>
      </c>
      <c r="U13" s="11">
        <f>ZB_stat!I13</f>
        <v>24</v>
      </c>
      <c r="V13" s="259">
        <f>ZB_stat!J13</f>
        <v>0</v>
      </c>
      <c r="W13" s="90">
        <f>ZB_stat!K13</f>
        <v>0</v>
      </c>
      <c r="X13" s="17">
        <f>ZB_stat!L13</f>
        <v>0</v>
      </c>
      <c r="Y13" s="91">
        <f>ZB_stat!M13</f>
        <v>0</v>
      </c>
      <c r="Z13" s="736">
        <f>ZB_stat!N13</f>
        <v>0</v>
      </c>
      <c r="AA13" s="17">
        <f>ZB_stat!O13</f>
        <v>0</v>
      </c>
      <c r="AB13" s="737">
        <f>ZB_stat!P13</f>
        <v>0</v>
      </c>
      <c r="AC13" s="105">
        <f>ZB_ZUKA!H13</f>
        <v>470588</v>
      </c>
      <c r="AD13" s="29">
        <f t="shared" si="5"/>
        <v>156863</v>
      </c>
      <c r="AE13" s="708">
        <f>ZB_ZUKA!L13</f>
        <v>1.48</v>
      </c>
      <c r="AF13" s="47">
        <f t="shared" si="6"/>
        <v>0.49</v>
      </c>
      <c r="AG13" s="378">
        <f t="shared" si="0"/>
        <v>-4021</v>
      </c>
      <c r="AH13" s="74">
        <f t="shared" si="1"/>
        <v>-2.0000000000000018E-2</v>
      </c>
      <c r="AI13" s="74">
        <v>0</v>
      </c>
      <c r="AJ13" s="419">
        <f t="shared" si="7"/>
        <v>-2.0000000000000018E-2</v>
      </c>
      <c r="AK13" s="207">
        <f t="shared" si="2"/>
        <v>-3</v>
      </c>
      <c r="AL13" s="300">
        <f t="shared" si="2"/>
        <v>2</v>
      </c>
      <c r="AM13" s="727">
        <f t="shared" si="2"/>
        <v>0</v>
      </c>
      <c r="AN13" s="207">
        <f t="shared" si="2"/>
        <v>0</v>
      </c>
      <c r="AO13" s="300">
        <f t="shared" si="2"/>
        <v>0</v>
      </c>
      <c r="AP13" s="170">
        <f t="shared" si="2"/>
        <v>0</v>
      </c>
      <c r="AQ13" s="409">
        <f t="shared" si="2"/>
        <v>0</v>
      </c>
      <c r="AR13" s="300">
        <f t="shared" si="2"/>
        <v>0</v>
      </c>
      <c r="AS13" s="170">
        <f t="shared" si="2"/>
        <v>0</v>
      </c>
    </row>
    <row r="14" spans="1:45" x14ac:dyDescent="0.2">
      <c r="A14" s="13">
        <f>ZB_stat!A14</f>
        <v>13</v>
      </c>
      <c r="B14" s="11">
        <f>ZB_stat!B14</f>
        <v>600078086</v>
      </c>
      <c r="C14" s="11">
        <f>ZB_stat!C14</f>
        <v>3444</v>
      </c>
      <c r="D14" s="11" t="str">
        <f>ZB_stat!D14</f>
        <v>MŠ Zásada 326</v>
      </c>
      <c r="E14" s="11">
        <f>ZB_stat!E14</f>
        <v>3141</v>
      </c>
      <c r="F14" s="60" t="str">
        <f>ZB_stat!F14</f>
        <v>MŠ Zásada 326</v>
      </c>
      <c r="G14" s="5">
        <v>53</v>
      </c>
      <c r="H14" s="11">
        <v>0</v>
      </c>
      <c r="I14" s="259">
        <v>0</v>
      </c>
      <c r="J14" s="90">
        <v>0</v>
      </c>
      <c r="K14" s="17">
        <v>0</v>
      </c>
      <c r="L14" s="91">
        <v>0</v>
      </c>
      <c r="M14" s="90">
        <v>0</v>
      </c>
      <c r="N14" s="17">
        <v>0</v>
      </c>
      <c r="O14" s="91">
        <v>0</v>
      </c>
      <c r="P14" s="105">
        <v>524667</v>
      </c>
      <c r="Q14" s="29">
        <f t="shared" si="3"/>
        <v>174889</v>
      </c>
      <c r="R14" s="74">
        <v>1.65</v>
      </c>
      <c r="S14" s="47">
        <f t="shared" si="4"/>
        <v>0.55000000000000004</v>
      </c>
      <c r="T14" s="5">
        <f>ZB_stat!H14</f>
        <v>52</v>
      </c>
      <c r="U14" s="11">
        <f>ZB_stat!I14</f>
        <v>0</v>
      </c>
      <c r="V14" s="259">
        <f>ZB_stat!J14</f>
        <v>0</v>
      </c>
      <c r="W14" s="90">
        <f>ZB_stat!K14</f>
        <v>0</v>
      </c>
      <c r="X14" s="17">
        <f>ZB_stat!L14</f>
        <v>0</v>
      </c>
      <c r="Y14" s="91">
        <f>ZB_stat!M14</f>
        <v>0</v>
      </c>
      <c r="Z14" s="736">
        <f>ZB_stat!N14</f>
        <v>0</v>
      </c>
      <c r="AA14" s="17">
        <f>ZB_stat!O14</f>
        <v>0</v>
      </c>
      <c r="AB14" s="737">
        <f>ZB_stat!P14</f>
        <v>0</v>
      </c>
      <c r="AC14" s="105">
        <f>ZB_ZUKA!H14</f>
        <v>517927</v>
      </c>
      <c r="AD14" s="29">
        <f t="shared" si="5"/>
        <v>172642</v>
      </c>
      <c r="AE14" s="708">
        <f>ZB_ZUKA!L14</f>
        <v>1.63</v>
      </c>
      <c r="AF14" s="47">
        <f t="shared" si="6"/>
        <v>0.54</v>
      </c>
      <c r="AG14" s="378">
        <f t="shared" si="0"/>
        <v>-2247</v>
      </c>
      <c r="AH14" s="74">
        <f t="shared" si="1"/>
        <v>-1.0000000000000009E-2</v>
      </c>
      <c r="AI14" s="74">
        <v>0</v>
      </c>
      <c r="AJ14" s="419">
        <f t="shared" si="7"/>
        <v>-1.0000000000000009E-2</v>
      </c>
      <c r="AK14" s="207">
        <f t="shared" si="2"/>
        <v>-1</v>
      </c>
      <c r="AL14" s="300">
        <f t="shared" si="2"/>
        <v>0</v>
      </c>
      <c r="AM14" s="727">
        <f t="shared" si="2"/>
        <v>0</v>
      </c>
      <c r="AN14" s="207">
        <f t="shared" si="2"/>
        <v>0</v>
      </c>
      <c r="AO14" s="300">
        <f t="shared" si="2"/>
        <v>0</v>
      </c>
      <c r="AP14" s="170">
        <f t="shared" si="2"/>
        <v>0</v>
      </c>
      <c r="AQ14" s="409">
        <f t="shared" si="2"/>
        <v>0</v>
      </c>
      <c r="AR14" s="300">
        <f t="shared" si="2"/>
        <v>0</v>
      </c>
      <c r="AS14" s="170">
        <f t="shared" si="2"/>
        <v>0</v>
      </c>
    </row>
    <row r="15" spans="1:45" ht="13.5" thickBot="1" x14ac:dyDescent="0.25">
      <c r="A15" s="64">
        <f>ZB_stat!A15</f>
        <v>14</v>
      </c>
      <c r="B15" s="41">
        <f>ZB_stat!B15</f>
        <v>600078582</v>
      </c>
      <c r="C15" s="41">
        <f>ZB_stat!C15</f>
        <v>3443</v>
      </c>
      <c r="D15" s="41" t="str">
        <f>ZB_stat!D15</f>
        <v>ZŠ Zásada 264</v>
      </c>
      <c r="E15" s="41">
        <f>ZB_stat!E15</f>
        <v>3141</v>
      </c>
      <c r="F15" s="145" t="str">
        <f>ZB_stat!F15</f>
        <v>ZŠ Zásada 264</v>
      </c>
      <c r="G15" s="253">
        <v>0</v>
      </c>
      <c r="H15" s="41">
        <v>157</v>
      </c>
      <c r="I15" s="637">
        <v>0</v>
      </c>
      <c r="J15" s="739">
        <v>0</v>
      </c>
      <c r="K15" s="740">
        <v>0</v>
      </c>
      <c r="L15" s="741">
        <v>0</v>
      </c>
      <c r="M15" s="739">
        <v>0</v>
      </c>
      <c r="N15" s="740">
        <v>0</v>
      </c>
      <c r="O15" s="741">
        <v>0</v>
      </c>
      <c r="P15" s="718">
        <v>915348</v>
      </c>
      <c r="Q15" s="266">
        <f t="shared" si="3"/>
        <v>305116</v>
      </c>
      <c r="R15" s="294">
        <v>2.88</v>
      </c>
      <c r="S15" s="720">
        <f t="shared" si="4"/>
        <v>0.96</v>
      </c>
      <c r="T15" s="253">
        <f>ZB_stat!H15</f>
        <v>0</v>
      </c>
      <c r="U15" s="41">
        <f>ZB_stat!I15</f>
        <v>155</v>
      </c>
      <c r="V15" s="637">
        <f>ZB_stat!J15</f>
        <v>0</v>
      </c>
      <c r="W15" s="739">
        <f>ZB_stat!K15</f>
        <v>0</v>
      </c>
      <c r="X15" s="740">
        <f>ZB_stat!L15</f>
        <v>0</v>
      </c>
      <c r="Y15" s="741">
        <f>ZB_stat!M15</f>
        <v>0</v>
      </c>
      <c r="Z15" s="742">
        <f>ZB_stat!N15</f>
        <v>0</v>
      </c>
      <c r="AA15" s="740">
        <f>ZB_stat!O15</f>
        <v>0</v>
      </c>
      <c r="AB15" s="743">
        <f>ZB_stat!P15</f>
        <v>0</v>
      </c>
      <c r="AC15" s="718">
        <f>ZB_ZUKA!H15</f>
        <v>906228</v>
      </c>
      <c r="AD15" s="266">
        <f t="shared" si="5"/>
        <v>302076</v>
      </c>
      <c r="AE15" s="719">
        <f>ZB_ZUKA!L15</f>
        <v>2.85</v>
      </c>
      <c r="AF15" s="720">
        <f t="shared" si="6"/>
        <v>0.95</v>
      </c>
      <c r="AG15" s="379">
        <f t="shared" si="0"/>
        <v>-3040</v>
      </c>
      <c r="AH15" s="294">
        <f t="shared" si="1"/>
        <v>-1.0000000000000009E-2</v>
      </c>
      <c r="AI15" s="294">
        <v>0</v>
      </c>
      <c r="AJ15" s="721">
        <f t="shared" si="7"/>
        <v>-1.0000000000000009E-2</v>
      </c>
      <c r="AK15" s="722">
        <f t="shared" si="2"/>
        <v>0</v>
      </c>
      <c r="AL15" s="723">
        <f t="shared" si="2"/>
        <v>-2</v>
      </c>
      <c r="AM15" s="728">
        <f t="shared" si="2"/>
        <v>0</v>
      </c>
      <c r="AN15" s="722">
        <f t="shared" si="2"/>
        <v>0</v>
      </c>
      <c r="AO15" s="723">
        <f t="shared" si="2"/>
        <v>0</v>
      </c>
      <c r="AP15" s="724">
        <f t="shared" si="2"/>
        <v>0</v>
      </c>
      <c r="AQ15" s="729">
        <f t="shared" si="2"/>
        <v>0</v>
      </c>
      <c r="AR15" s="723">
        <f t="shared" si="2"/>
        <v>0</v>
      </c>
      <c r="AS15" s="724">
        <f t="shared" si="2"/>
        <v>0</v>
      </c>
    </row>
    <row r="16" spans="1:45" ht="13.5" thickBot="1" x14ac:dyDescent="0.25">
      <c r="A16" s="738"/>
      <c r="B16" s="248"/>
      <c r="C16" s="248"/>
      <c r="D16" s="148" t="s">
        <v>43</v>
      </c>
      <c r="E16" s="203"/>
      <c r="F16" s="136"/>
      <c r="G16" s="137">
        <f t="shared" ref="G16:AS16" si="8">SUM(G6:G15)</f>
        <v>387</v>
      </c>
      <c r="H16" s="112">
        <f t="shared" si="8"/>
        <v>971</v>
      </c>
      <c r="I16" s="165">
        <f t="shared" si="8"/>
        <v>0</v>
      </c>
      <c r="J16" s="137">
        <f t="shared" si="8"/>
        <v>0</v>
      </c>
      <c r="K16" s="112">
        <f t="shared" si="8"/>
        <v>0</v>
      </c>
      <c r="L16" s="156">
        <f t="shared" si="8"/>
        <v>0</v>
      </c>
      <c r="M16" s="137">
        <f t="shared" si="8"/>
        <v>0</v>
      </c>
      <c r="N16" s="112">
        <f t="shared" si="8"/>
        <v>0</v>
      </c>
      <c r="O16" s="147">
        <f t="shared" si="8"/>
        <v>0</v>
      </c>
      <c r="P16" s="137">
        <f t="shared" si="8"/>
        <v>9148530</v>
      </c>
      <c r="Q16" s="112">
        <f t="shared" si="8"/>
        <v>3049510</v>
      </c>
      <c r="R16" s="129">
        <f t="shared" si="8"/>
        <v>28.809999999999995</v>
      </c>
      <c r="S16" s="286">
        <f t="shared" si="8"/>
        <v>9.61</v>
      </c>
      <c r="T16" s="137">
        <f t="shared" si="8"/>
        <v>363</v>
      </c>
      <c r="U16" s="112">
        <f t="shared" si="8"/>
        <v>988</v>
      </c>
      <c r="V16" s="165">
        <f t="shared" si="8"/>
        <v>0</v>
      </c>
      <c r="W16" s="137">
        <f t="shared" si="8"/>
        <v>0</v>
      </c>
      <c r="X16" s="112">
        <f t="shared" si="8"/>
        <v>0</v>
      </c>
      <c r="Y16" s="156">
        <f t="shared" si="8"/>
        <v>0</v>
      </c>
      <c r="Z16" s="133">
        <f t="shared" si="8"/>
        <v>0</v>
      </c>
      <c r="AA16" s="112">
        <f t="shared" si="8"/>
        <v>0</v>
      </c>
      <c r="AB16" s="165">
        <f t="shared" si="8"/>
        <v>0</v>
      </c>
      <c r="AC16" s="137">
        <f t="shared" si="8"/>
        <v>9068073</v>
      </c>
      <c r="AD16" s="112">
        <f t="shared" si="8"/>
        <v>3022692</v>
      </c>
      <c r="AE16" s="725">
        <f t="shared" si="8"/>
        <v>28.55</v>
      </c>
      <c r="AF16" s="130">
        <f t="shared" si="8"/>
        <v>9.509999999999998</v>
      </c>
      <c r="AG16" s="137">
        <f t="shared" si="8"/>
        <v>-26818</v>
      </c>
      <c r="AH16" s="129">
        <f t="shared" si="8"/>
        <v>-0.10000000000000009</v>
      </c>
      <c r="AI16" s="129">
        <f t="shared" si="8"/>
        <v>0</v>
      </c>
      <c r="AJ16" s="471">
        <f t="shared" si="8"/>
        <v>-0.10000000000000009</v>
      </c>
      <c r="AK16" s="137">
        <f t="shared" si="8"/>
        <v>-24</v>
      </c>
      <c r="AL16" s="112">
        <f t="shared" si="8"/>
        <v>17</v>
      </c>
      <c r="AM16" s="165">
        <f t="shared" si="8"/>
        <v>0</v>
      </c>
      <c r="AN16" s="137">
        <f t="shared" si="8"/>
        <v>0</v>
      </c>
      <c r="AO16" s="112">
        <f t="shared" si="8"/>
        <v>0</v>
      </c>
      <c r="AP16" s="156">
        <f t="shared" si="8"/>
        <v>0</v>
      </c>
      <c r="AQ16" s="133">
        <f t="shared" si="8"/>
        <v>0</v>
      </c>
      <c r="AR16" s="112">
        <f t="shared" si="8"/>
        <v>0</v>
      </c>
      <c r="AS16" s="156">
        <f t="shared" si="8"/>
        <v>0</v>
      </c>
    </row>
    <row r="17" spans="1:45" x14ac:dyDescent="0.2">
      <c r="O17" s="57"/>
      <c r="AG17" s="67">
        <f>AD16-Q16</f>
        <v>-26818</v>
      </c>
      <c r="AH17" s="730">
        <f>AF16-S16</f>
        <v>-0.10000000000000142</v>
      </c>
      <c r="AI17" s="730">
        <v>0</v>
      </c>
      <c r="AJ17" s="730">
        <f>AH16</f>
        <v>-0.10000000000000009</v>
      </c>
      <c r="AK17" s="67">
        <f t="shared" ref="AK17:AS17" si="9">T16-G16</f>
        <v>-24</v>
      </c>
      <c r="AL17" s="67">
        <f t="shared" si="9"/>
        <v>17</v>
      </c>
      <c r="AM17" s="67">
        <f t="shared" si="9"/>
        <v>0</v>
      </c>
      <c r="AN17" s="67">
        <f t="shared" si="9"/>
        <v>0</v>
      </c>
      <c r="AO17" s="67">
        <f t="shared" si="9"/>
        <v>0</v>
      </c>
      <c r="AP17" s="67">
        <f t="shared" si="9"/>
        <v>0</v>
      </c>
      <c r="AQ17" s="67">
        <f t="shared" si="9"/>
        <v>0</v>
      </c>
      <c r="AR17" s="67">
        <f t="shared" si="9"/>
        <v>0</v>
      </c>
      <c r="AS17" s="67">
        <f t="shared" si="9"/>
        <v>0</v>
      </c>
    </row>
    <row r="18" spans="1:45" x14ac:dyDescent="0.2"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</row>
    <row r="19" spans="1:45" s="429" customFormat="1" x14ac:dyDescent="0.2">
      <c r="A19" s="46"/>
      <c r="B19" s="46"/>
      <c r="C19" s="46"/>
      <c r="D19" s="443"/>
      <c r="E19"/>
      <c r="F19" s="443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 s="52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</row>
  </sheetData>
  <mergeCells count="25">
    <mergeCell ref="AD4:AD5"/>
    <mergeCell ref="G3:S3"/>
    <mergeCell ref="T3:AF3"/>
    <mergeCell ref="AG3:AJ3"/>
    <mergeCell ref="AK3:AS3"/>
    <mergeCell ref="G4:I4"/>
    <mergeCell ref="J4:L4"/>
    <mergeCell ref="M4:O4"/>
    <mergeCell ref="P4:P5"/>
    <mergeCell ref="Q4:Q5"/>
    <mergeCell ref="R4:R5"/>
    <mergeCell ref="S4:S5"/>
    <mergeCell ref="T4:V4"/>
    <mergeCell ref="W4:Y4"/>
    <mergeCell ref="Z4:AB4"/>
    <mergeCell ref="AC4:AC5"/>
    <mergeCell ref="AK4:AM4"/>
    <mergeCell ref="AN4:AP4"/>
    <mergeCell ref="AQ4:AS4"/>
    <mergeCell ref="AE4:AE5"/>
    <mergeCell ref="AF4:AF5"/>
    <mergeCell ref="AG4:AG5"/>
    <mergeCell ref="AH4:AH5"/>
    <mergeCell ref="AI4:AI5"/>
    <mergeCell ref="AJ4:AJ5"/>
  </mergeCells>
  <pageMargins left="0.7" right="0.7" top="0.78740157499999996" bottom="0.78740157499999996" header="0.3" footer="0.3"/>
  <pageSetup paperSize="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R103"/>
  <sheetViews>
    <sheetView zoomScaleNormal="100" workbookViewId="0">
      <pane xSplit="6" ySplit="5" topLeftCell="G58" activePane="bottomRight" state="frozen"/>
      <selection pane="topRight"/>
      <selection pane="bottomLeft"/>
      <selection pane="bottomRight" activeCell="H69" sqref="H69"/>
    </sheetView>
  </sheetViews>
  <sheetFormatPr defaultColWidth="11.28515625" defaultRowHeight="18" customHeight="1" x14ac:dyDescent="0.2"/>
  <cols>
    <col min="1" max="1" width="5.85546875" style="7" customWidth="1"/>
    <col min="2" max="2" width="10.5703125" style="7" customWidth="1"/>
    <col min="3" max="3" width="6.140625" style="1" customWidth="1"/>
    <col min="4" max="4" width="27.85546875" style="1" customWidth="1"/>
    <col min="5" max="5" width="4.42578125" style="1" bestFit="1" customWidth="1"/>
    <col min="6" max="6" width="30.5703125" style="1" customWidth="1"/>
    <col min="7" max="7" width="7.7109375" style="67" customWidth="1"/>
    <col min="8" max="11" width="6.5703125" style="1" customWidth="1"/>
    <col min="12" max="12" width="7.140625" style="1" customWidth="1"/>
    <col min="13" max="37" width="6.5703125" style="1" customWidth="1"/>
    <col min="38" max="43" width="7.7109375" style="1" customWidth="1"/>
    <col min="44" max="44" width="40.7109375" style="1" customWidth="1"/>
    <col min="45" max="16384" width="11.28515625" style="1"/>
  </cols>
  <sheetData>
    <row r="1" spans="1:44" ht="18" customHeight="1" x14ac:dyDescent="0.3">
      <c r="A1" s="22" t="s">
        <v>615</v>
      </c>
      <c r="D1" s="22"/>
      <c r="E1" s="22"/>
      <c r="H1" s="67"/>
      <c r="AD1" s="27"/>
      <c r="AG1" s="27"/>
      <c r="AH1" s="27"/>
      <c r="AI1" s="27"/>
      <c r="AJ1" s="27"/>
    </row>
    <row r="2" spans="1:44" ht="18" customHeight="1" thickBot="1" x14ac:dyDescent="0.35">
      <c r="A2" s="71" t="s">
        <v>284</v>
      </c>
      <c r="D2" s="71"/>
      <c r="E2" s="24"/>
      <c r="F2" s="347" t="s">
        <v>416</v>
      </c>
      <c r="H2" s="311" t="s">
        <v>630</v>
      </c>
      <c r="I2" s="429"/>
      <c r="J2" s="429"/>
      <c r="K2" s="429"/>
      <c r="L2" s="429"/>
      <c r="AD2" s="27"/>
      <c r="AG2" s="27"/>
      <c r="AH2" s="27"/>
      <c r="AI2" s="27"/>
      <c r="AJ2" s="27"/>
    </row>
    <row r="3" spans="1:44" ht="13.5" thickBot="1" x14ac:dyDescent="0.25">
      <c r="D3" s="279"/>
      <c r="E3" s="12"/>
      <c r="F3" s="398" t="s">
        <v>362</v>
      </c>
      <c r="H3" s="761" t="s">
        <v>449</v>
      </c>
      <c r="I3" s="762"/>
      <c r="J3" s="762"/>
      <c r="K3" s="762"/>
      <c r="L3" s="762"/>
      <c r="M3" s="762"/>
      <c r="N3" s="762"/>
      <c r="O3" s="762"/>
      <c r="P3" s="762"/>
      <c r="Q3" s="762"/>
      <c r="R3" s="762"/>
      <c r="S3" s="763"/>
      <c r="AD3" s="27"/>
      <c r="AG3" s="27"/>
      <c r="AH3" s="27"/>
      <c r="AI3" s="27"/>
      <c r="AJ3" s="27"/>
    </row>
    <row r="4" spans="1:44" ht="35.25" thickBot="1" x14ac:dyDescent="0.3">
      <c r="A4" s="23" t="s">
        <v>242</v>
      </c>
      <c r="E4" s="2"/>
      <c r="F4" s="200" t="s">
        <v>377</v>
      </c>
      <c r="G4" s="239"/>
      <c r="H4" s="761" t="s">
        <v>293</v>
      </c>
      <c r="I4" s="762"/>
      <c r="J4" s="763"/>
      <c r="K4" s="761" t="s">
        <v>441</v>
      </c>
      <c r="L4" s="762"/>
      <c r="M4" s="763"/>
      <c r="N4" s="761" t="s">
        <v>295</v>
      </c>
      <c r="O4" s="762"/>
      <c r="P4" s="763"/>
      <c r="Q4" s="761" t="s">
        <v>448</v>
      </c>
      <c r="R4" s="762"/>
      <c r="S4" s="763"/>
      <c r="T4" s="761" t="s">
        <v>287</v>
      </c>
      <c r="U4" s="762"/>
      <c r="V4" s="763"/>
      <c r="W4" s="761" t="s">
        <v>288</v>
      </c>
      <c r="X4" s="762"/>
      <c r="Y4" s="763"/>
      <c r="Z4" s="761" t="s">
        <v>289</v>
      </c>
      <c r="AA4" s="762"/>
      <c r="AB4" s="763"/>
      <c r="AC4" s="761" t="s">
        <v>290</v>
      </c>
      <c r="AD4" s="762"/>
      <c r="AE4" s="763"/>
      <c r="AF4" s="761" t="s">
        <v>291</v>
      </c>
      <c r="AG4" s="762"/>
      <c r="AH4" s="763"/>
      <c r="AI4" s="761" t="s">
        <v>292</v>
      </c>
      <c r="AJ4" s="762"/>
      <c r="AK4" s="763"/>
      <c r="AL4" s="816"/>
      <c r="AM4" s="816"/>
      <c r="AN4" s="816"/>
      <c r="AO4" s="816"/>
      <c r="AP4" s="816"/>
      <c r="AQ4" s="816"/>
    </row>
    <row r="5" spans="1:44" ht="23.25" thickBot="1" x14ac:dyDescent="0.25">
      <c r="A5" s="102" t="s">
        <v>578</v>
      </c>
      <c r="B5" s="102" t="s">
        <v>577</v>
      </c>
      <c r="C5" s="102" t="s">
        <v>313</v>
      </c>
      <c r="D5" s="447" t="s">
        <v>594</v>
      </c>
      <c r="E5" s="4" t="s">
        <v>0</v>
      </c>
      <c r="F5" s="452" t="s">
        <v>1</v>
      </c>
      <c r="G5" s="234" t="s">
        <v>2</v>
      </c>
      <c r="H5" s="15" t="s">
        <v>228</v>
      </c>
      <c r="I5" s="16" t="s">
        <v>229</v>
      </c>
      <c r="J5" s="77" t="s">
        <v>230</v>
      </c>
      <c r="K5" s="15" t="s">
        <v>228</v>
      </c>
      <c r="L5" s="16" t="s">
        <v>229</v>
      </c>
      <c r="M5" s="77" t="s">
        <v>230</v>
      </c>
      <c r="N5" s="15" t="s">
        <v>228</v>
      </c>
      <c r="O5" s="16" t="s">
        <v>229</v>
      </c>
      <c r="P5" s="77" t="s">
        <v>230</v>
      </c>
      <c r="Q5" s="15" t="s">
        <v>228</v>
      </c>
      <c r="R5" s="16" t="s">
        <v>229</v>
      </c>
      <c r="S5" s="77" t="s">
        <v>230</v>
      </c>
      <c r="T5" s="86" t="s">
        <v>265</v>
      </c>
      <c r="U5" s="87" t="s">
        <v>268</v>
      </c>
      <c r="V5" s="88" t="s">
        <v>266</v>
      </c>
      <c r="W5" s="86" t="s">
        <v>265</v>
      </c>
      <c r="X5" s="87" t="s">
        <v>268</v>
      </c>
      <c r="Y5" s="88" t="s">
        <v>266</v>
      </c>
      <c r="Z5" s="86" t="s">
        <v>265</v>
      </c>
      <c r="AA5" s="87" t="s">
        <v>268</v>
      </c>
      <c r="AB5" s="88" t="s">
        <v>266</v>
      </c>
      <c r="AC5" s="86" t="s">
        <v>260</v>
      </c>
      <c r="AD5" s="87" t="s">
        <v>261</v>
      </c>
      <c r="AE5" s="88" t="s">
        <v>267</v>
      </c>
      <c r="AF5" s="96" t="s">
        <v>260</v>
      </c>
      <c r="AG5" s="97" t="s">
        <v>261</v>
      </c>
      <c r="AH5" s="98" t="s">
        <v>267</v>
      </c>
      <c r="AI5" s="96" t="s">
        <v>260</v>
      </c>
      <c r="AJ5" s="97" t="s">
        <v>261</v>
      </c>
      <c r="AK5" s="98" t="s">
        <v>267</v>
      </c>
      <c r="AL5" s="39"/>
      <c r="AM5" s="39"/>
      <c r="AN5" s="39"/>
      <c r="AO5" s="39"/>
      <c r="AP5" s="39"/>
      <c r="AQ5" s="39"/>
      <c r="AR5" s="39"/>
    </row>
    <row r="6" spans="1:44" ht="20.100000000000001" customHeight="1" x14ac:dyDescent="0.2">
      <c r="A6" s="488">
        <v>2</v>
      </c>
      <c r="B6" s="483">
        <v>600074340</v>
      </c>
      <c r="C6" s="492">
        <v>4411</v>
      </c>
      <c r="D6" s="58" t="s">
        <v>116</v>
      </c>
      <c r="E6" s="245">
        <v>3141</v>
      </c>
      <c r="F6" s="477" t="s">
        <v>515</v>
      </c>
      <c r="G6" s="487" t="s">
        <v>425</v>
      </c>
      <c r="H6" s="177"/>
      <c r="I6" s="178"/>
      <c r="J6" s="179"/>
      <c r="K6" s="177"/>
      <c r="L6" s="178"/>
      <c r="M6" s="179"/>
      <c r="N6" s="13">
        <v>48</v>
      </c>
      <c r="O6" s="178"/>
      <c r="P6" s="60"/>
      <c r="Q6" s="5">
        <f t="shared" ref="Q6:S29" si="0">H6+K6+N6</f>
        <v>48</v>
      </c>
      <c r="R6" s="11">
        <f t="shared" si="0"/>
        <v>0</v>
      </c>
      <c r="S6" s="60">
        <f t="shared" si="0"/>
        <v>0</v>
      </c>
      <c r="T6" s="90">
        <f>VLOOKUP(H6,SJMS_normativy!$A$3:$B$334,2,0)</f>
        <v>0</v>
      </c>
      <c r="U6" s="17">
        <f>IF(I6=0,0,VLOOKUP(SUM(I6+J6),SJZS_normativy!$A$4:$C$1075,2,0))</f>
        <v>0</v>
      </c>
      <c r="V6" s="91">
        <f>IF(J6=0,0,VLOOKUP(SUM(I6+J6),SJZS_normativy!$A$4:$C$1075,2,0))</f>
        <v>0</v>
      </c>
      <c r="W6" s="90">
        <f>VLOOKUP(K6,SJMS_normativy!$A$3:$B$334,2,0)/0.6</f>
        <v>0</v>
      </c>
      <c r="X6" s="17">
        <f>IF(L6=0,0,VLOOKUP(SUM(L6+M6),SJZS_normativy!$A$4:$C$1075,2,0))/0.6</f>
        <v>0</v>
      </c>
      <c r="Y6" s="91">
        <f>IF(M6=0,0,VLOOKUP(SUM(L6+M6),SJZS_normativy!$A$4:$C$1075,2,0))/0.6</f>
        <v>0</v>
      </c>
      <c r="Z6" s="90">
        <f>VLOOKUP(N6,SJMS_normativy!$A$3:$B$334,2,0)/0.4</f>
        <v>77.695439999999991</v>
      </c>
      <c r="AA6" s="17">
        <f>IF(O6=0,0,VLOOKUP(SUM(O6+P6),SJZS_normativy!$A$4:$C$1075,2,0))/0.4</f>
        <v>0</v>
      </c>
      <c r="AB6" s="91">
        <f>IF(P6=0,0,VLOOKUP(SUM(O6+P6),SJZS_normativy!$A$4:$C$1075,2,0))/0.4</f>
        <v>0</v>
      </c>
      <c r="AC6" s="94">
        <f>SJMS_normativy!$I$5</f>
        <v>58</v>
      </c>
      <c r="AD6" s="44">
        <f>SJZS_normativy!$I$5</f>
        <v>58</v>
      </c>
      <c r="AE6" s="95">
        <f>SJZS_normativy!$I$5</f>
        <v>58</v>
      </c>
      <c r="AF6" s="94">
        <f>SJMS_normativy!$J$5</f>
        <v>38</v>
      </c>
      <c r="AG6" s="44">
        <f>SJZS_normativy!$J$5</f>
        <v>38</v>
      </c>
      <c r="AH6" s="95">
        <f>SJZS_normativy!$J$5</f>
        <v>38</v>
      </c>
      <c r="AI6" s="94">
        <f>SJMS_normativy!$K$5</f>
        <v>38</v>
      </c>
      <c r="AJ6" s="44">
        <f>SJZS_normativy!$K$5</f>
        <v>38</v>
      </c>
      <c r="AK6" s="95">
        <f>SJZS_normativy!$K$5</f>
        <v>38</v>
      </c>
      <c r="AL6" s="31"/>
      <c r="AM6" s="31"/>
      <c r="AN6" s="31"/>
      <c r="AO6" s="31"/>
      <c r="AP6" s="31"/>
      <c r="AQ6" s="31"/>
      <c r="AR6" s="6"/>
    </row>
    <row r="7" spans="1:44" ht="20.100000000000001" customHeight="1" x14ac:dyDescent="0.2">
      <c r="A7" s="489">
        <v>2</v>
      </c>
      <c r="B7" s="433">
        <v>600074340</v>
      </c>
      <c r="C7" s="85">
        <v>4411</v>
      </c>
      <c r="D7" s="13" t="s">
        <v>116</v>
      </c>
      <c r="E7" s="75">
        <v>3141</v>
      </c>
      <c r="F7" s="259" t="s">
        <v>516</v>
      </c>
      <c r="G7" s="400" t="s">
        <v>425</v>
      </c>
      <c r="H7" s="177"/>
      <c r="I7" s="178"/>
      <c r="J7" s="179"/>
      <c r="K7" s="177"/>
      <c r="L7" s="178"/>
      <c r="M7" s="179"/>
      <c r="N7" s="13">
        <v>47</v>
      </c>
      <c r="O7" s="178"/>
      <c r="P7" s="60"/>
      <c r="Q7" s="5">
        <f t="shared" si="0"/>
        <v>47</v>
      </c>
      <c r="R7" s="11">
        <f t="shared" si="0"/>
        <v>0</v>
      </c>
      <c r="S7" s="60">
        <f t="shared" si="0"/>
        <v>0</v>
      </c>
      <c r="T7" s="90">
        <f>VLOOKUP(H7,SJMS_normativy!$A$3:$B$334,2,0)</f>
        <v>0</v>
      </c>
      <c r="U7" s="17">
        <f>IF(I7=0,0,VLOOKUP(SUM(I7+J7),SJZS_normativy!$A$4:$C$1075,2,0))</f>
        <v>0</v>
      </c>
      <c r="V7" s="91">
        <f>IF(J7=0,0,VLOOKUP(SUM(I7+J7),SJZS_normativy!$A$4:$C$1075,2,0))</f>
        <v>0</v>
      </c>
      <c r="W7" s="90">
        <f>VLOOKUP(K7,SJMS_normativy!$A$3:$B$334,2,0)/0.6</f>
        <v>0</v>
      </c>
      <c r="X7" s="17">
        <f>IF(L7=0,0,VLOOKUP(SUM(L7+M7),SJZS_normativy!$A$4:$C$1075,2,0))/0.6</f>
        <v>0</v>
      </c>
      <c r="Y7" s="91">
        <f>IF(M7=0,0,VLOOKUP(SUM(L7+M7),SJZS_normativy!$A$4:$C$1075,2,0))/0.6</f>
        <v>0</v>
      </c>
      <c r="Z7" s="90">
        <f>VLOOKUP(N7,SJMS_normativy!$A$3:$B$334,2,0)/0.4</f>
        <v>77.183400000000006</v>
      </c>
      <c r="AA7" s="17">
        <f>IF(O7=0,0,VLOOKUP(SUM(O7+P7),SJZS_normativy!$A$4:$C$1075,2,0))/0.4</f>
        <v>0</v>
      </c>
      <c r="AB7" s="91">
        <f>IF(P7=0,0,VLOOKUP(SUM(O7+P7),SJZS_normativy!$A$4:$C$1075,2,0))/0.4</f>
        <v>0</v>
      </c>
      <c r="AC7" s="94">
        <f>SJMS_normativy!$I$5</f>
        <v>58</v>
      </c>
      <c r="AD7" s="44">
        <f>SJZS_normativy!$I$5</f>
        <v>58</v>
      </c>
      <c r="AE7" s="95">
        <f>SJZS_normativy!$I$5</f>
        <v>58</v>
      </c>
      <c r="AF7" s="94">
        <f>SJMS_normativy!$J$5</f>
        <v>38</v>
      </c>
      <c r="AG7" s="44">
        <f>SJZS_normativy!$J$5</f>
        <v>38</v>
      </c>
      <c r="AH7" s="95">
        <f>SJZS_normativy!$J$5</f>
        <v>38</v>
      </c>
      <c r="AI7" s="94">
        <f>SJMS_normativy!$K$5</f>
        <v>38</v>
      </c>
      <c r="AJ7" s="44">
        <f>SJZS_normativy!$K$5</f>
        <v>38</v>
      </c>
      <c r="AK7" s="95">
        <f>SJZS_normativy!$K$5</f>
        <v>38</v>
      </c>
      <c r="AL7" s="31"/>
      <c r="AM7" s="31"/>
      <c r="AN7" s="31"/>
      <c r="AO7" s="31"/>
      <c r="AP7" s="31"/>
      <c r="AQ7" s="31"/>
    </row>
    <row r="8" spans="1:44" ht="20.100000000000001" customHeight="1" x14ac:dyDescent="0.2">
      <c r="A8" s="489">
        <v>3</v>
      </c>
      <c r="B8" s="433">
        <v>600074358</v>
      </c>
      <c r="C8" s="85">
        <v>4409</v>
      </c>
      <c r="D8" s="13" t="s">
        <v>117</v>
      </c>
      <c r="E8" s="75">
        <v>3141</v>
      </c>
      <c r="F8" s="259" t="s">
        <v>517</v>
      </c>
      <c r="G8" s="399">
        <v>228</v>
      </c>
      <c r="H8" s="13">
        <v>121</v>
      </c>
      <c r="I8" s="178"/>
      <c r="J8" s="179"/>
      <c r="K8" s="177"/>
      <c r="L8" s="178"/>
      <c r="M8" s="179"/>
      <c r="N8" s="177"/>
      <c r="O8" s="178"/>
      <c r="P8" s="60"/>
      <c r="Q8" s="5">
        <f t="shared" si="0"/>
        <v>121</v>
      </c>
      <c r="R8" s="11">
        <f t="shared" si="0"/>
        <v>0</v>
      </c>
      <c r="S8" s="60">
        <f t="shared" si="0"/>
        <v>0</v>
      </c>
      <c r="T8" s="90">
        <f>VLOOKUP(H8,SJMS_normativy!$A$3:$B$334,2,0)</f>
        <v>41.070707999999996</v>
      </c>
      <c r="U8" s="17">
        <f>IF(I8=0,0,VLOOKUP(SUM(I8+J8),SJZS_normativy!$A$4:$C$1075,2,0))</f>
        <v>0</v>
      </c>
      <c r="V8" s="91">
        <f>IF(J8=0,0,VLOOKUP(SUM(I8+J8),SJZS_normativy!$A$4:$C$1075,2,0))</f>
        <v>0</v>
      </c>
      <c r="W8" s="90">
        <f>VLOOKUP(K8,SJMS_normativy!$A$3:$B$334,2,0)/0.6</f>
        <v>0</v>
      </c>
      <c r="X8" s="17">
        <f>IF(L8=0,0,VLOOKUP(SUM(L8+M8),SJZS_normativy!$A$4:$C$1075,2,0))/0.6</f>
        <v>0</v>
      </c>
      <c r="Y8" s="91">
        <f>IF(M8=0,0,VLOOKUP(SUM(L8+M8),SJZS_normativy!$A$4:$C$1075,2,0))/0.6</f>
        <v>0</v>
      </c>
      <c r="Z8" s="90">
        <f>VLOOKUP(N8,SJMS_normativy!$A$3:$B$334,2,0)/0.4</f>
        <v>0</v>
      </c>
      <c r="AA8" s="17">
        <f>IF(O8=0,0,VLOOKUP(SUM(O8+P8),SJZS_normativy!$A$4:$C$1075,2,0))/0.4</f>
        <v>0</v>
      </c>
      <c r="AB8" s="91">
        <f>IF(P8=0,0,VLOOKUP(SUM(O8+P8),SJZS_normativy!$A$4:$C$1075,2,0))/0.4</f>
        <v>0</v>
      </c>
      <c r="AC8" s="94">
        <f>SJMS_normativy!$I$5</f>
        <v>58</v>
      </c>
      <c r="AD8" s="44">
        <f>SJZS_normativy!$I$5</f>
        <v>58</v>
      </c>
      <c r="AE8" s="95">
        <f>SJZS_normativy!$I$5</f>
        <v>58</v>
      </c>
      <c r="AF8" s="94">
        <f>SJMS_normativy!$J$5</f>
        <v>38</v>
      </c>
      <c r="AG8" s="44">
        <f>SJZS_normativy!$J$5</f>
        <v>38</v>
      </c>
      <c r="AH8" s="95">
        <f>SJZS_normativy!$J$5</f>
        <v>38</v>
      </c>
      <c r="AI8" s="94">
        <f>SJMS_normativy!$K$5</f>
        <v>38</v>
      </c>
      <c r="AJ8" s="44">
        <f>SJZS_normativy!$K$5</f>
        <v>38</v>
      </c>
      <c r="AK8" s="95">
        <f>SJZS_normativy!$K$5</f>
        <v>38</v>
      </c>
      <c r="AL8" s="31"/>
      <c r="AM8" s="31"/>
      <c r="AN8" s="31"/>
      <c r="AO8" s="31"/>
      <c r="AP8" s="31"/>
      <c r="AQ8" s="31"/>
      <c r="AR8" s="6"/>
    </row>
    <row r="9" spans="1:44" ht="20.100000000000001" customHeight="1" x14ac:dyDescent="0.2">
      <c r="A9" s="489">
        <v>3</v>
      </c>
      <c r="B9" s="433">
        <v>600074358</v>
      </c>
      <c r="C9" s="85">
        <v>4409</v>
      </c>
      <c r="D9" s="13" t="s">
        <v>117</v>
      </c>
      <c r="E9" s="75">
        <v>3141</v>
      </c>
      <c r="F9" s="259" t="s">
        <v>518</v>
      </c>
      <c r="G9" s="399">
        <v>228</v>
      </c>
      <c r="H9" s="13">
        <v>20</v>
      </c>
      <c r="I9" s="178"/>
      <c r="J9" s="179"/>
      <c r="K9" s="177"/>
      <c r="L9" s="178"/>
      <c r="M9" s="179"/>
      <c r="N9" s="177"/>
      <c r="O9" s="178"/>
      <c r="P9" s="60"/>
      <c r="Q9" s="5">
        <f t="shared" si="0"/>
        <v>20</v>
      </c>
      <c r="R9" s="11">
        <f t="shared" si="0"/>
        <v>0</v>
      </c>
      <c r="S9" s="60">
        <f t="shared" si="0"/>
        <v>0</v>
      </c>
      <c r="T9" s="90">
        <f>VLOOKUP(H9,SJMS_normativy!$A$3:$B$334,2,0)</f>
        <v>24.649319999999999</v>
      </c>
      <c r="U9" s="17">
        <f>IF(I9=0,0,VLOOKUP(SUM(I9+J9),SJZS_normativy!$A$4:$C$1075,2,0))</f>
        <v>0</v>
      </c>
      <c r="V9" s="91">
        <f>IF(J9=0,0,VLOOKUP(SUM(I9+J9),SJZS_normativy!$A$4:$C$1075,2,0))</f>
        <v>0</v>
      </c>
      <c r="W9" s="90">
        <f>VLOOKUP(K9,SJMS_normativy!$A$3:$B$334,2,0)/0.6</f>
        <v>0</v>
      </c>
      <c r="X9" s="17">
        <f>IF(L9=0,0,VLOOKUP(SUM(L9+M9),SJZS_normativy!$A$4:$C$1075,2,0))/0.6</f>
        <v>0</v>
      </c>
      <c r="Y9" s="91">
        <f>IF(M9=0,0,VLOOKUP(SUM(L9+M9),SJZS_normativy!$A$4:$C$1075,2,0))/0.6</f>
        <v>0</v>
      </c>
      <c r="Z9" s="90">
        <f>VLOOKUP(N9,SJMS_normativy!$A$3:$B$334,2,0)/0.4</f>
        <v>0</v>
      </c>
      <c r="AA9" s="17">
        <f>IF(O9=0,0,VLOOKUP(SUM(O9+P9),SJZS_normativy!$A$4:$C$1075,2,0))/0.4</f>
        <v>0</v>
      </c>
      <c r="AB9" s="91">
        <f>IF(P9=0,0,VLOOKUP(SUM(O9+P9),SJZS_normativy!$A$4:$C$1075,2,0))/0.4</f>
        <v>0</v>
      </c>
      <c r="AC9" s="94">
        <f>SJMS_normativy!$I$5</f>
        <v>58</v>
      </c>
      <c r="AD9" s="44">
        <f>SJZS_normativy!$I$5</f>
        <v>58</v>
      </c>
      <c r="AE9" s="95">
        <f>SJZS_normativy!$I$5</f>
        <v>58</v>
      </c>
      <c r="AF9" s="94">
        <f>SJMS_normativy!$J$5</f>
        <v>38</v>
      </c>
      <c r="AG9" s="44">
        <f>SJZS_normativy!$J$5</f>
        <v>38</v>
      </c>
      <c r="AH9" s="95">
        <f>SJZS_normativy!$J$5</f>
        <v>38</v>
      </c>
      <c r="AI9" s="94">
        <f>SJMS_normativy!$K$5</f>
        <v>38</v>
      </c>
      <c r="AJ9" s="44">
        <f>SJZS_normativy!$K$5</f>
        <v>38</v>
      </c>
      <c r="AK9" s="95">
        <f>SJZS_normativy!$K$5</f>
        <v>38</v>
      </c>
      <c r="AL9" s="31"/>
      <c r="AM9" s="31"/>
      <c r="AN9" s="31"/>
      <c r="AO9" s="31"/>
      <c r="AP9" s="31"/>
      <c r="AQ9" s="31"/>
      <c r="AR9" s="6"/>
    </row>
    <row r="10" spans="1:44" ht="20.100000000000001" customHeight="1" x14ac:dyDescent="0.2">
      <c r="A10" s="489">
        <v>3</v>
      </c>
      <c r="B10" s="433">
        <v>600074358</v>
      </c>
      <c r="C10" s="85">
        <v>4409</v>
      </c>
      <c r="D10" s="13" t="s">
        <v>117</v>
      </c>
      <c r="E10" s="75">
        <v>3141</v>
      </c>
      <c r="F10" s="259" t="s">
        <v>519</v>
      </c>
      <c r="G10" s="399">
        <v>228</v>
      </c>
      <c r="H10" s="13">
        <v>71</v>
      </c>
      <c r="I10" s="178"/>
      <c r="J10" s="179"/>
      <c r="K10" s="177"/>
      <c r="L10" s="178"/>
      <c r="M10" s="179"/>
      <c r="N10" s="177"/>
      <c r="O10" s="178"/>
      <c r="P10" s="60"/>
      <c r="Q10" s="5">
        <f t="shared" si="0"/>
        <v>71</v>
      </c>
      <c r="R10" s="11">
        <f t="shared" si="0"/>
        <v>0</v>
      </c>
      <c r="S10" s="60">
        <f t="shared" si="0"/>
        <v>0</v>
      </c>
      <c r="T10" s="90">
        <f>VLOOKUP(H10,SJMS_normativy!$A$3:$B$334,2,0)</f>
        <v>35.282208000000004</v>
      </c>
      <c r="U10" s="17">
        <f>IF(I10=0,0,VLOOKUP(SUM(I10+J10),SJZS_normativy!$A$4:$C$1075,2,0))</f>
        <v>0</v>
      </c>
      <c r="V10" s="91">
        <f>IF(J10=0,0,VLOOKUP(SUM(I10+J10),SJZS_normativy!$A$4:$C$1075,2,0))</f>
        <v>0</v>
      </c>
      <c r="W10" s="90">
        <f>VLOOKUP(K10,SJMS_normativy!$A$3:$B$334,2,0)/0.6</f>
        <v>0</v>
      </c>
      <c r="X10" s="17">
        <f>IF(L10=0,0,VLOOKUP(SUM(L10+M10),SJZS_normativy!$A$4:$C$1075,2,0))/0.6</f>
        <v>0</v>
      </c>
      <c r="Y10" s="91">
        <f>IF(M10=0,0,VLOOKUP(SUM(L10+M10),SJZS_normativy!$A$4:$C$1075,2,0))/0.6</f>
        <v>0</v>
      </c>
      <c r="Z10" s="90">
        <f>VLOOKUP(N10,SJMS_normativy!$A$3:$B$334,2,0)/0.4</f>
        <v>0</v>
      </c>
      <c r="AA10" s="17">
        <f>IF(O10=0,0,VLOOKUP(SUM(O10+P10),SJZS_normativy!$A$4:$C$1075,2,0))/0.4</f>
        <v>0</v>
      </c>
      <c r="AB10" s="91">
        <f>IF(P10=0,0,VLOOKUP(SUM(O10+P10),SJZS_normativy!$A$4:$C$1075,2,0))/0.4</f>
        <v>0</v>
      </c>
      <c r="AC10" s="94">
        <f>SJMS_normativy!$I$5</f>
        <v>58</v>
      </c>
      <c r="AD10" s="44">
        <f>SJZS_normativy!$I$5</f>
        <v>58</v>
      </c>
      <c r="AE10" s="95">
        <f>SJZS_normativy!$I$5</f>
        <v>58</v>
      </c>
      <c r="AF10" s="94">
        <f>SJMS_normativy!$J$5</f>
        <v>38</v>
      </c>
      <c r="AG10" s="44">
        <f>SJZS_normativy!$J$5</f>
        <v>38</v>
      </c>
      <c r="AH10" s="95">
        <f>SJZS_normativy!$J$5</f>
        <v>38</v>
      </c>
      <c r="AI10" s="94">
        <f>SJMS_normativy!$K$5</f>
        <v>38</v>
      </c>
      <c r="AJ10" s="44">
        <f>SJZS_normativy!$K$5</f>
        <v>38</v>
      </c>
      <c r="AK10" s="95">
        <f>SJZS_normativy!$K$5</f>
        <v>38</v>
      </c>
      <c r="AL10" s="31"/>
      <c r="AM10" s="31"/>
      <c r="AN10" s="31"/>
      <c r="AO10" s="31"/>
      <c r="AP10" s="31"/>
      <c r="AQ10" s="31"/>
      <c r="AR10" s="6"/>
    </row>
    <row r="11" spans="1:44" ht="20.100000000000001" customHeight="1" x14ac:dyDescent="0.2">
      <c r="A11" s="489">
        <v>4</v>
      </c>
      <c r="B11" s="433">
        <v>600074552</v>
      </c>
      <c r="C11" s="85">
        <v>4407</v>
      </c>
      <c r="D11" s="13" t="s">
        <v>118</v>
      </c>
      <c r="E11" s="75">
        <v>3141</v>
      </c>
      <c r="F11" s="259" t="s">
        <v>520</v>
      </c>
      <c r="G11" s="320">
        <v>110</v>
      </c>
      <c r="H11" s="13">
        <v>91</v>
      </c>
      <c r="I11" s="178"/>
      <c r="J11" s="179"/>
      <c r="K11" s="177"/>
      <c r="L11" s="178"/>
      <c r="M11" s="179"/>
      <c r="N11" s="177"/>
      <c r="O11" s="178"/>
      <c r="P11" s="60"/>
      <c r="Q11" s="5">
        <f t="shared" si="0"/>
        <v>91</v>
      </c>
      <c r="R11" s="11">
        <f t="shared" si="0"/>
        <v>0</v>
      </c>
      <c r="S11" s="60">
        <f t="shared" si="0"/>
        <v>0</v>
      </c>
      <c r="T11" s="90">
        <f>VLOOKUP(H11,SJMS_normativy!$A$3:$B$334,2,0)</f>
        <v>38.148408000000003</v>
      </c>
      <c r="U11" s="17">
        <f>IF(I11=0,0,VLOOKUP(SUM(I11+J11),SJZS_normativy!$A$4:$C$1075,2,0))</f>
        <v>0</v>
      </c>
      <c r="V11" s="91">
        <f>IF(J11=0,0,VLOOKUP(SUM(I11+J11),SJZS_normativy!$A$4:$C$1075,2,0))</f>
        <v>0</v>
      </c>
      <c r="W11" s="90">
        <f>VLOOKUP(K11,SJMS_normativy!$A$3:$B$334,2,0)/0.6</f>
        <v>0</v>
      </c>
      <c r="X11" s="17">
        <f>IF(L11=0,0,VLOOKUP(SUM(L11+M11),SJZS_normativy!$A$4:$C$1075,2,0))/0.6</f>
        <v>0</v>
      </c>
      <c r="Y11" s="91">
        <f>IF(M11=0,0,VLOOKUP(SUM(L11+M11),SJZS_normativy!$A$4:$C$1075,2,0))/0.6</f>
        <v>0</v>
      </c>
      <c r="Z11" s="90">
        <f>VLOOKUP(N11,SJMS_normativy!$A$3:$B$334,2,0)/0.4</f>
        <v>0</v>
      </c>
      <c r="AA11" s="17">
        <f>IF(O11=0,0,VLOOKUP(SUM(O11+P11),SJZS_normativy!$A$4:$C$1075,2,0))/0.4</f>
        <v>0</v>
      </c>
      <c r="AB11" s="91">
        <f>IF(P11=0,0,VLOOKUP(SUM(O11+P11),SJZS_normativy!$A$4:$C$1075,2,0))/0.4</f>
        <v>0</v>
      </c>
      <c r="AC11" s="94">
        <f>SJMS_normativy!$I$5</f>
        <v>58</v>
      </c>
      <c r="AD11" s="44">
        <f>SJZS_normativy!$I$5</f>
        <v>58</v>
      </c>
      <c r="AE11" s="95">
        <f>SJZS_normativy!$I$5</f>
        <v>58</v>
      </c>
      <c r="AF11" s="94">
        <f>SJMS_normativy!$J$5</f>
        <v>38</v>
      </c>
      <c r="AG11" s="44">
        <f>SJZS_normativy!$J$5</f>
        <v>38</v>
      </c>
      <c r="AH11" s="95">
        <f>SJZS_normativy!$J$5</f>
        <v>38</v>
      </c>
      <c r="AI11" s="94">
        <f>SJMS_normativy!$K$5</f>
        <v>38</v>
      </c>
      <c r="AJ11" s="44">
        <f>SJZS_normativy!$K$5</f>
        <v>38</v>
      </c>
      <c r="AK11" s="95">
        <f>SJZS_normativy!$K$5</f>
        <v>38</v>
      </c>
      <c r="AL11" s="31"/>
      <c r="AM11" s="31"/>
      <c r="AN11" s="31"/>
      <c r="AO11" s="31"/>
      <c r="AP11" s="31"/>
      <c r="AQ11" s="31"/>
    </row>
    <row r="12" spans="1:44" ht="20.100000000000001" customHeight="1" x14ac:dyDescent="0.2">
      <c r="A12" s="489">
        <v>5</v>
      </c>
      <c r="B12" s="433">
        <v>650065221</v>
      </c>
      <c r="C12" s="85">
        <v>4492</v>
      </c>
      <c r="D12" s="13" t="s">
        <v>343</v>
      </c>
      <c r="E12" s="75">
        <v>3141</v>
      </c>
      <c r="F12" s="259" t="s">
        <v>521</v>
      </c>
      <c r="G12" s="320">
        <v>190</v>
      </c>
      <c r="H12" s="13">
        <v>87</v>
      </c>
      <c r="I12" s="178"/>
      <c r="J12" s="179"/>
      <c r="K12" s="177"/>
      <c r="L12" s="178"/>
      <c r="M12" s="179"/>
      <c r="N12" s="177"/>
      <c r="O12" s="178"/>
      <c r="P12" s="60"/>
      <c r="Q12" s="5">
        <f>H12+K12+N12</f>
        <v>87</v>
      </c>
      <c r="R12" s="11">
        <f>I12+L12+O12</f>
        <v>0</v>
      </c>
      <c r="S12" s="60">
        <f>J12+M12+P12</f>
        <v>0</v>
      </c>
      <c r="T12" s="90">
        <f>VLOOKUP(H12,SJMS_normativy!$A$3:$B$334,2,0)</f>
        <v>37.633920000000003</v>
      </c>
      <c r="U12" s="17">
        <f>IF(I12=0,0,VLOOKUP(SUM(I12+J12),SJZS_normativy!$A$4:$C$1075,2,0))</f>
        <v>0</v>
      </c>
      <c r="V12" s="91">
        <f>IF(J12=0,0,VLOOKUP(SUM(I12+J12),SJZS_normativy!$A$4:$C$1075,2,0))</f>
        <v>0</v>
      </c>
      <c r="W12" s="90">
        <f>VLOOKUP(K12,SJMS_normativy!$A$3:$B$334,2,0)/0.6</f>
        <v>0</v>
      </c>
      <c r="X12" s="17">
        <f>IF(L12=0,0,VLOOKUP(SUM(L12+M12),SJZS_normativy!$A$4:$C$1075,2,0))/0.6</f>
        <v>0</v>
      </c>
      <c r="Y12" s="91">
        <f>IF(M12=0,0,VLOOKUP(SUM(L12+M12),SJZS_normativy!$A$4:$C$1075,2,0))/0.6</f>
        <v>0</v>
      </c>
      <c r="Z12" s="90">
        <f>VLOOKUP(N12,SJMS_normativy!$A$3:$B$334,2,0)/0.4</f>
        <v>0</v>
      </c>
      <c r="AA12" s="17">
        <f>IF(O12=0,0,VLOOKUP(SUM(O12+P12),SJZS_normativy!$A$4:$C$1075,2,0))/0.4</f>
        <v>0</v>
      </c>
      <c r="AB12" s="91">
        <f>IF(P12=0,0,VLOOKUP(SUM(O12+P12),SJZS_normativy!$A$4:$C$1075,2,0))/0.4</f>
        <v>0</v>
      </c>
      <c r="AC12" s="94">
        <f>SJMS_normativy!$I$5</f>
        <v>58</v>
      </c>
      <c r="AD12" s="44">
        <f>SJZS_normativy!$I$5</f>
        <v>58</v>
      </c>
      <c r="AE12" s="95">
        <f>SJZS_normativy!$I$5</f>
        <v>58</v>
      </c>
      <c r="AF12" s="94">
        <f>SJMS_normativy!$J$5</f>
        <v>38</v>
      </c>
      <c r="AG12" s="44">
        <f>SJZS_normativy!$J$5</f>
        <v>38</v>
      </c>
      <c r="AH12" s="95">
        <f>SJZS_normativy!$J$5</f>
        <v>38</v>
      </c>
      <c r="AI12" s="94">
        <f>SJMS_normativy!$K$5</f>
        <v>38</v>
      </c>
      <c r="AJ12" s="44">
        <f>SJZS_normativy!$K$5</f>
        <v>38</v>
      </c>
      <c r="AK12" s="95">
        <f>SJZS_normativy!$K$5</f>
        <v>38</v>
      </c>
      <c r="AL12" s="31"/>
      <c r="AM12" s="31"/>
      <c r="AN12" s="31"/>
      <c r="AO12" s="31"/>
      <c r="AP12" s="31"/>
      <c r="AQ12" s="31"/>
      <c r="AR12" s="6"/>
    </row>
    <row r="13" spans="1:44" ht="20.100000000000001" customHeight="1" x14ac:dyDescent="0.2">
      <c r="A13" s="489">
        <v>6</v>
      </c>
      <c r="B13" s="433">
        <v>600074528</v>
      </c>
      <c r="C13" s="85">
        <v>4408</v>
      </c>
      <c r="D13" s="13" t="s">
        <v>119</v>
      </c>
      <c r="E13" s="75">
        <v>3141</v>
      </c>
      <c r="F13" s="259" t="s">
        <v>522</v>
      </c>
      <c r="G13" s="320">
        <v>200</v>
      </c>
      <c r="H13" s="13">
        <v>135</v>
      </c>
      <c r="I13" s="178"/>
      <c r="J13" s="179"/>
      <c r="K13" s="177"/>
      <c r="L13" s="178"/>
      <c r="M13" s="179"/>
      <c r="N13" s="177"/>
      <c r="O13" s="178"/>
      <c r="P13" s="60"/>
      <c r="Q13" s="5">
        <f t="shared" si="0"/>
        <v>135</v>
      </c>
      <c r="R13" s="11">
        <f t="shared" si="0"/>
        <v>0</v>
      </c>
      <c r="S13" s="60">
        <f t="shared" si="0"/>
        <v>0</v>
      </c>
      <c r="T13" s="90">
        <f>VLOOKUP(H13,SJMS_normativy!$A$3:$B$334,2,0)</f>
        <v>41.868960000000001</v>
      </c>
      <c r="U13" s="17">
        <f>IF(I13=0,0,VLOOKUP(SUM(I13+J13),SJZS_normativy!$A$4:$C$1075,2,0))</f>
        <v>0</v>
      </c>
      <c r="V13" s="91">
        <f>IF(J13=0,0,VLOOKUP(SUM(I13+J13),SJZS_normativy!$A$4:$C$1075,2,0))</f>
        <v>0</v>
      </c>
      <c r="W13" s="90">
        <f>VLOOKUP(K13,SJMS_normativy!$A$3:$B$334,2,0)/0.6</f>
        <v>0</v>
      </c>
      <c r="X13" s="17">
        <f>IF(L13=0,0,VLOOKUP(SUM(L13+M13),SJZS_normativy!$A$4:$C$1075,2,0))/0.6</f>
        <v>0</v>
      </c>
      <c r="Y13" s="91">
        <f>IF(M13=0,0,VLOOKUP(SUM(L13+M13),SJZS_normativy!$A$4:$C$1075,2,0))/0.6</f>
        <v>0</v>
      </c>
      <c r="Z13" s="90">
        <f>VLOOKUP(N13,SJMS_normativy!$A$3:$B$334,2,0)/0.4</f>
        <v>0</v>
      </c>
      <c r="AA13" s="17">
        <f>IF(O13=0,0,VLOOKUP(SUM(O13+P13),SJZS_normativy!$A$4:$C$1075,2,0))/0.4</f>
        <v>0</v>
      </c>
      <c r="AB13" s="91">
        <f>IF(P13=0,0,VLOOKUP(SUM(O13+P13),SJZS_normativy!$A$4:$C$1075,2,0))/0.4</f>
        <v>0</v>
      </c>
      <c r="AC13" s="94">
        <f>SJMS_normativy!$I$5</f>
        <v>58</v>
      </c>
      <c r="AD13" s="44">
        <f>SJZS_normativy!$I$5</f>
        <v>58</v>
      </c>
      <c r="AE13" s="95">
        <f>SJZS_normativy!$I$5</f>
        <v>58</v>
      </c>
      <c r="AF13" s="94">
        <f>SJMS_normativy!$J$5</f>
        <v>38</v>
      </c>
      <c r="AG13" s="44">
        <f>SJZS_normativy!$J$5</f>
        <v>38</v>
      </c>
      <c r="AH13" s="95">
        <f>SJZS_normativy!$J$5</f>
        <v>38</v>
      </c>
      <c r="AI13" s="94">
        <f>SJMS_normativy!$K$5</f>
        <v>38</v>
      </c>
      <c r="AJ13" s="44">
        <f>SJZS_normativy!$K$5</f>
        <v>38</v>
      </c>
      <c r="AK13" s="95">
        <f>SJZS_normativy!$K$5</f>
        <v>38</v>
      </c>
      <c r="AL13" s="31"/>
      <c r="AM13" s="31"/>
      <c r="AN13" s="31"/>
      <c r="AO13" s="31"/>
      <c r="AP13" s="31"/>
      <c r="AQ13" s="31"/>
    </row>
    <row r="14" spans="1:44" ht="20.100000000000001" customHeight="1" x14ac:dyDescent="0.2">
      <c r="A14" s="489">
        <v>7</v>
      </c>
      <c r="B14" s="433">
        <v>600074439</v>
      </c>
      <c r="C14" s="85">
        <v>4423</v>
      </c>
      <c r="D14" s="13" t="s">
        <v>466</v>
      </c>
      <c r="E14" s="75">
        <v>3141</v>
      </c>
      <c r="F14" s="259" t="s">
        <v>523</v>
      </c>
      <c r="G14" s="320">
        <v>75</v>
      </c>
      <c r="H14" s="13">
        <v>72</v>
      </c>
      <c r="I14" s="178"/>
      <c r="J14" s="179"/>
      <c r="K14" s="13"/>
      <c r="L14" s="178"/>
      <c r="M14" s="179"/>
      <c r="N14" s="13"/>
      <c r="O14" s="178"/>
      <c r="P14" s="60"/>
      <c r="Q14" s="5">
        <f t="shared" si="0"/>
        <v>72</v>
      </c>
      <c r="R14" s="11">
        <f t="shared" si="0"/>
        <v>0</v>
      </c>
      <c r="S14" s="60">
        <f t="shared" si="0"/>
        <v>0</v>
      </c>
      <c r="T14" s="90">
        <f>VLOOKUP(H14,SJMS_normativy!$A$3:$B$334,2,0)</f>
        <v>35.442959999999999</v>
      </c>
      <c r="U14" s="17">
        <f>IF(I14=0,0,VLOOKUP(SUM(I14+J14),SJZS_normativy!$A$4:$C$1075,2,0))</f>
        <v>0</v>
      </c>
      <c r="V14" s="91">
        <f>IF(J14=0,0,VLOOKUP(SUM(I14+J14),SJZS_normativy!$A$4:$C$1075,2,0))</f>
        <v>0</v>
      </c>
      <c r="W14" s="90">
        <f>VLOOKUP(K14,SJMS_normativy!$A$3:$B$334,2,0)/0.6</f>
        <v>0</v>
      </c>
      <c r="X14" s="17">
        <f>IF(L14=0,0,VLOOKUP(SUM(L14+M14),SJZS_normativy!$A$4:$C$1075,2,0))/0.6</f>
        <v>0</v>
      </c>
      <c r="Y14" s="91">
        <f>IF(M14=0,0,VLOOKUP(SUM(L14+M14),SJZS_normativy!$A$4:$C$1075,2,0))/0.6</f>
        <v>0</v>
      </c>
      <c r="Z14" s="90">
        <f>VLOOKUP(N14,SJMS_normativy!$A$3:$B$334,2,0)/0.4</f>
        <v>0</v>
      </c>
      <c r="AA14" s="17">
        <f>IF(O14=0,0,VLOOKUP(SUM(O14+P14),SJZS_normativy!$A$4:$C$1075,2,0))/0.4</f>
        <v>0</v>
      </c>
      <c r="AB14" s="91">
        <f>IF(P14=0,0,VLOOKUP(SUM(O14+P14),SJZS_normativy!$A$4:$C$1075,2,0))/0.4</f>
        <v>0</v>
      </c>
      <c r="AC14" s="94">
        <f>SJMS_normativy!$I$5</f>
        <v>58</v>
      </c>
      <c r="AD14" s="44">
        <f>SJZS_normativy!$I$5</f>
        <v>58</v>
      </c>
      <c r="AE14" s="95">
        <f>SJZS_normativy!$I$5</f>
        <v>58</v>
      </c>
      <c r="AF14" s="94">
        <f>SJMS_normativy!$J$5</f>
        <v>38</v>
      </c>
      <c r="AG14" s="44">
        <f>SJZS_normativy!$J$5</f>
        <v>38</v>
      </c>
      <c r="AH14" s="95">
        <f>SJZS_normativy!$J$5</f>
        <v>38</v>
      </c>
      <c r="AI14" s="94">
        <f>SJMS_normativy!$K$5</f>
        <v>38</v>
      </c>
      <c r="AJ14" s="44">
        <f>SJZS_normativy!$K$5</f>
        <v>38</v>
      </c>
      <c r="AK14" s="95">
        <f>SJZS_normativy!$K$5</f>
        <v>38</v>
      </c>
      <c r="AL14" s="31"/>
      <c r="AM14" s="31"/>
      <c r="AN14" s="31"/>
      <c r="AO14" s="31"/>
      <c r="AP14" s="31"/>
      <c r="AQ14" s="31"/>
    </row>
    <row r="15" spans="1:44" ht="20.100000000000001" customHeight="1" x14ac:dyDescent="0.2">
      <c r="A15" s="489">
        <v>7</v>
      </c>
      <c r="B15" s="433">
        <v>600074439</v>
      </c>
      <c r="C15" s="85">
        <v>4423</v>
      </c>
      <c r="D15" s="13" t="s">
        <v>466</v>
      </c>
      <c r="E15" s="75">
        <v>3141</v>
      </c>
      <c r="F15" s="259" t="s">
        <v>524</v>
      </c>
      <c r="G15" s="320">
        <v>25</v>
      </c>
      <c r="H15" s="13">
        <v>20</v>
      </c>
      <c r="I15" s="178"/>
      <c r="J15" s="179"/>
      <c r="K15" s="177"/>
      <c r="L15" s="178"/>
      <c r="M15" s="179"/>
      <c r="N15" s="177"/>
      <c r="O15" s="178"/>
      <c r="P15" s="60"/>
      <c r="Q15" s="5">
        <f t="shared" si="0"/>
        <v>20</v>
      </c>
      <c r="R15" s="11">
        <f t="shared" si="0"/>
        <v>0</v>
      </c>
      <c r="S15" s="60">
        <f t="shared" si="0"/>
        <v>0</v>
      </c>
      <c r="T15" s="90">
        <f>VLOOKUP(H15,SJMS_normativy!$A$3:$B$334,2,0)</f>
        <v>24.649319999999999</v>
      </c>
      <c r="U15" s="17">
        <f>IF(I15=0,0,VLOOKUP(SUM(I15+J15),SJZS_normativy!$A$4:$C$1075,2,0))</f>
        <v>0</v>
      </c>
      <c r="V15" s="91">
        <f>IF(J15=0,0,VLOOKUP(SUM(I15+J15),SJZS_normativy!$A$4:$C$1075,2,0))</f>
        <v>0</v>
      </c>
      <c r="W15" s="90">
        <f>VLOOKUP(K15,SJMS_normativy!$A$3:$B$334,2,0)/0.6</f>
        <v>0</v>
      </c>
      <c r="X15" s="17">
        <f>IF(L15=0,0,VLOOKUP(SUM(L15+M15),SJZS_normativy!$A$4:$C$1075,2,0))/0.6</f>
        <v>0</v>
      </c>
      <c r="Y15" s="91">
        <f>IF(M15=0,0,VLOOKUP(SUM(L15+M15),SJZS_normativy!$A$4:$C$1075,2,0))/0.6</f>
        <v>0</v>
      </c>
      <c r="Z15" s="90">
        <f>VLOOKUP(N15,SJMS_normativy!$A$3:$B$334,2,0)/0.4</f>
        <v>0</v>
      </c>
      <c r="AA15" s="17">
        <f>IF(O15=0,0,VLOOKUP(SUM(O15+P15),SJZS_normativy!$A$4:$C$1075,2,0))/0.4</f>
        <v>0</v>
      </c>
      <c r="AB15" s="91">
        <f>IF(P15=0,0,VLOOKUP(SUM(O15+P15),SJZS_normativy!$A$4:$C$1075,2,0))/0.4</f>
        <v>0</v>
      </c>
      <c r="AC15" s="94">
        <f>SJMS_normativy!$I$5</f>
        <v>58</v>
      </c>
      <c r="AD15" s="44">
        <f>SJZS_normativy!$I$5</f>
        <v>58</v>
      </c>
      <c r="AE15" s="95">
        <f>SJZS_normativy!$I$5</f>
        <v>58</v>
      </c>
      <c r="AF15" s="94">
        <f>SJMS_normativy!$J$5</f>
        <v>38</v>
      </c>
      <c r="AG15" s="44">
        <f>SJZS_normativy!$J$5</f>
        <v>38</v>
      </c>
      <c r="AH15" s="95">
        <f>SJZS_normativy!$J$5</f>
        <v>38</v>
      </c>
      <c r="AI15" s="94">
        <f>SJMS_normativy!$K$5</f>
        <v>38</v>
      </c>
      <c r="AJ15" s="44">
        <f>SJZS_normativy!$K$5</f>
        <v>38</v>
      </c>
      <c r="AK15" s="95">
        <f>SJZS_normativy!$K$5</f>
        <v>38</v>
      </c>
      <c r="AL15" s="31"/>
      <c r="AM15" s="31"/>
      <c r="AN15" s="31"/>
      <c r="AO15" s="31"/>
      <c r="AP15" s="31"/>
      <c r="AQ15" s="31"/>
    </row>
    <row r="16" spans="1:44" ht="20.100000000000001" customHeight="1" x14ac:dyDescent="0.2">
      <c r="A16" s="489">
        <v>8</v>
      </c>
      <c r="B16" s="433">
        <v>600074331</v>
      </c>
      <c r="C16" s="85">
        <v>4404</v>
      </c>
      <c r="D16" s="13" t="s">
        <v>120</v>
      </c>
      <c r="E16" s="75">
        <v>3141</v>
      </c>
      <c r="F16" s="259" t="s">
        <v>525</v>
      </c>
      <c r="G16" s="399">
        <v>480</v>
      </c>
      <c r="H16" s="13">
        <v>84</v>
      </c>
      <c r="I16" s="178"/>
      <c r="J16" s="179"/>
      <c r="K16" s="177"/>
      <c r="L16" s="178"/>
      <c r="M16" s="179"/>
      <c r="N16" s="177"/>
      <c r="O16" s="178"/>
      <c r="P16" s="60"/>
      <c r="Q16" s="5">
        <f t="shared" ref="Q16:S19" si="1">H16+K16+N16</f>
        <v>84</v>
      </c>
      <c r="R16" s="11">
        <f t="shared" si="1"/>
        <v>0</v>
      </c>
      <c r="S16" s="60">
        <f t="shared" si="1"/>
        <v>0</v>
      </c>
      <c r="T16" s="90">
        <f>VLOOKUP(H16,SJMS_normativy!$A$3:$B$334,2,0)</f>
        <v>37.228776000000003</v>
      </c>
      <c r="U16" s="17">
        <f>IF(I16=0,0,VLOOKUP(SUM(I16+J16),SJZS_normativy!$A$4:$C$1075,2,0))</f>
        <v>0</v>
      </c>
      <c r="V16" s="91">
        <f>IF(J16=0,0,VLOOKUP(SUM(I16+J16),SJZS_normativy!$A$4:$C$1075,2,0))</f>
        <v>0</v>
      </c>
      <c r="W16" s="90">
        <f>VLOOKUP(K16,SJMS_normativy!$A$3:$B$334,2,0)/0.6</f>
        <v>0</v>
      </c>
      <c r="X16" s="17">
        <f>IF(L16=0,0,VLOOKUP(SUM(L16+M16),SJZS_normativy!$A$4:$C$1075,2,0))/0.6</f>
        <v>0</v>
      </c>
      <c r="Y16" s="91">
        <f>IF(M16=0,0,VLOOKUP(SUM(L16+M16),SJZS_normativy!$A$4:$C$1075,2,0))/0.6</f>
        <v>0</v>
      </c>
      <c r="Z16" s="90">
        <f>VLOOKUP(N16,SJMS_normativy!$A$3:$B$334,2,0)/0.4</f>
        <v>0</v>
      </c>
      <c r="AA16" s="17">
        <f>IF(O16=0,0,VLOOKUP(SUM(O16+P16),SJZS_normativy!$A$4:$C$1075,2,0))/0.4</f>
        <v>0</v>
      </c>
      <c r="AB16" s="91">
        <f>IF(P16=0,0,VLOOKUP(SUM(O16+P16),SJZS_normativy!$A$4:$C$1075,2,0))/0.4</f>
        <v>0</v>
      </c>
      <c r="AC16" s="94">
        <f>SJMS_normativy!$I$5</f>
        <v>58</v>
      </c>
      <c r="AD16" s="44">
        <f>SJZS_normativy!$I$5</f>
        <v>58</v>
      </c>
      <c r="AE16" s="95">
        <f>SJZS_normativy!$I$5</f>
        <v>58</v>
      </c>
      <c r="AF16" s="94">
        <f>SJMS_normativy!$J$5</f>
        <v>38</v>
      </c>
      <c r="AG16" s="44">
        <f>SJZS_normativy!$J$5</f>
        <v>38</v>
      </c>
      <c r="AH16" s="95">
        <f>SJZS_normativy!$J$5</f>
        <v>38</v>
      </c>
      <c r="AI16" s="94">
        <f>SJMS_normativy!$K$5</f>
        <v>38</v>
      </c>
      <c r="AJ16" s="44">
        <f>SJZS_normativy!$K$5</f>
        <v>38</v>
      </c>
      <c r="AK16" s="95">
        <f>SJZS_normativy!$K$5</f>
        <v>38</v>
      </c>
      <c r="AL16" s="31"/>
      <c r="AM16" s="31"/>
      <c r="AN16" s="31"/>
      <c r="AO16" s="31"/>
      <c r="AP16" s="31"/>
      <c r="AQ16" s="31"/>
    </row>
    <row r="17" spans="1:43" ht="20.100000000000001" customHeight="1" x14ac:dyDescent="0.2">
      <c r="A17" s="489">
        <v>8</v>
      </c>
      <c r="B17" s="433">
        <v>600074331</v>
      </c>
      <c r="C17" s="85">
        <v>4404</v>
      </c>
      <c r="D17" s="13" t="s">
        <v>120</v>
      </c>
      <c r="E17" s="75">
        <v>3141</v>
      </c>
      <c r="F17" s="259" t="s">
        <v>526</v>
      </c>
      <c r="G17" s="399">
        <v>480</v>
      </c>
      <c r="H17" s="13">
        <v>43</v>
      </c>
      <c r="I17" s="178"/>
      <c r="J17" s="179"/>
      <c r="K17" s="177"/>
      <c r="L17" s="178"/>
      <c r="M17" s="179"/>
      <c r="N17" s="177"/>
      <c r="O17" s="178"/>
      <c r="P17" s="60"/>
      <c r="Q17" s="5">
        <f t="shared" si="1"/>
        <v>43</v>
      </c>
      <c r="R17" s="11">
        <f t="shared" si="1"/>
        <v>0</v>
      </c>
      <c r="S17" s="60">
        <f t="shared" si="1"/>
        <v>0</v>
      </c>
      <c r="T17" s="90">
        <f>VLOOKUP(H17,SJMS_normativy!$A$3:$B$334,2,0)</f>
        <v>30.035736000000004</v>
      </c>
      <c r="U17" s="17">
        <f>IF(I17=0,0,VLOOKUP(SUM(I17+J17),SJZS_normativy!$A$4:$C$1075,2,0))</f>
        <v>0</v>
      </c>
      <c r="V17" s="91">
        <f>IF(J17=0,0,VLOOKUP(SUM(I17+J17),SJZS_normativy!$A$4:$C$1075,2,0))</f>
        <v>0</v>
      </c>
      <c r="W17" s="90">
        <f>VLOOKUP(K17,SJMS_normativy!$A$3:$B$334,2,0)/0.6</f>
        <v>0</v>
      </c>
      <c r="X17" s="17">
        <f>IF(L17=0,0,VLOOKUP(SUM(L17+M17),SJZS_normativy!$A$4:$C$1075,2,0))/0.6</f>
        <v>0</v>
      </c>
      <c r="Y17" s="91">
        <f>IF(M17=0,0,VLOOKUP(SUM(L17+M17),SJZS_normativy!$A$4:$C$1075,2,0))/0.6</f>
        <v>0</v>
      </c>
      <c r="Z17" s="90">
        <f>VLOOKUP(N17,SJMS_normativy!$A$3:$B$334,2,0)/0.4</f>
        <v>0</v>
      </c>
      <c r="AA17" s="17">
        <f>IF(O17=0,0,VLOOKUP(SUM(O17+P17),SJZS_normativy!$A$4:$C$1075,2,0))/0.4</f>
        <v>0</v>
      </c>
      <c r="AB17" s="91">
        <f>IF(P17=0,0,VLOOKUP(SUM(O17+P17),SJZS_normativy!$A$4:$C$1075,2,0))/0.4</f>
        <v>0</v>
      </c>
      <c r="AC17" s="94">
        <f>SJMS_normativy!$I$5</f>
        <v>58</v>
      </c>
      <c r="AD17" s="44">
        <f>SJZS_normativy!$I$5</f>
        <v>58</v>
      </c>
      <c r="AE17" s="95">
        <f>SJZS_normativy!$I$5</f>
        <v>58</v>
      </c>
      <c r="AF17" s="94">
        <f>SJMS_normativy!$J$5</f>
        <v>38</v>
      </c>
      <c r="AG17" s="44">
        <f>SJZS_normativy!$J$5</f>
        <v>38</v>
      </c>
      <c r="AH17" s="95">
        <f>SJZS_normativy!$J$5</f>
        <v>38</v>
      </c>
      <c r="AI17" s="94">
        <f>SJMS_normativy!$K$5</f>
        <v>38</v>
      </c>
      <c r="AJ17" s="44">
        <f>SJZS_normativy!$K$5</f>
        <v>38</v>
      </c>
      <c r="AK17" s="95">
        <f>SJZS_normativy!$K$5</f>
        <v>38</v>
      </c>
      <c r="AL17" s="31"/>
      <c r="AM17" s="31"/>
      <c r="AN17" s="31"/>
      <c r="AO17" s="31"/>
      <c r="AP17" s="31"/>
      <c r="AQ17" s="31"/>
    </row>
    <row r="18" spans="1:43" ht="20.100000000000001" customHeight="1" x14ac:dyDescent="0.2">
      <c r="A18" s="489">
        <v>8</v>
      </c>
      <c r="B18" s="433">
        <v>600074331</v>
      </c>
      <c r="C18" s="85">
        <v>4404</v>
      </c>
      <c r="D18" s="13" t="s">
        <v>120</v>
      </c>
      <c r="E18" s="75">
        <v>3141</v>
      </c>
      <c r="F18" s="259" t="s">
        <v>527</v>
      </c>
      <c r="G18" s="399">
        <v>480</v>
      </c>
      <c r="H18" s="13">
        <v>69</v>
      </c>
      <c r="I18" s="178"/>
      <c r="J18" s="179"/>
      <c r="K18" s="177"/>
      <c r="L18" s="178"/>
      <c r="M18" s="179"/>
      <c r="N18" s="177"/>
      <c r="O18" s="178"/>
      <c r="P18" s="60"/>
      <c r="Q18" s="5">
        <f t="shared" si="1"/>
        <v>69</v>
      </c>
      <c r="R18" s="11">
        <f t="shared" si="1"/>
        <v>0</v>
      </c>
      <c r="S18" s="60">
        <f t="shared" si="1"/>
        <v>0</v>
      </c>
      <c r="T18" s="90">
        <f>VLOOKUP(H18,SJMS_normativy!$A$3:$B$334,2,0)</f>
        <v>34.955196000000008</v>
      </c>
      <c r="U18" s="17">
        <f>IF(I18=0,0,VLOOKUP(SUM(I18+J18),SJZS_normativy!$A$4:$C$1075,2,0))</f>
        <v>0</v>
      </c>
      <c r="V18" s="91">
        <f>IF(J18=0,0,VLOOKUP(SUM(I18+J18),SJZS_normativy!$A$4:$C$1075,2,0))</f>
        <v>0</v>
      </c>
      <c r="W18" s="90">
        <f>VLOOKUP(K18,SJMS_normativy!$A$3:$B$334,2,0)/0.6</f>
        <v>0</v>
      </c>
      <c r="X18" s="17">
        <f>IF(L18=0,0,VLOOKUP(SUM(L18+M18),SJZS_normativy!$A$4:$C$1075,2,0))/0.6</f>
        <v>0</v>
      </c>
      <c r="Y18" s="91">
        <f>IF(M18=0,0,VLOOKUP(SUM(L18+M18),SJZS_normativy!$A$4:$C$1075,2,0))/0.6</f>
        <v>0</v>
      </c>
      <c r="Z18" s="90">
        <f>VLOOKUP(N18,SJMS_normativy!$A$3:$B$334,2,0)/0.4</f>
        <v>0</v>
      </c>
      <c r="AA18" s="17">
        <f>IF(O18=0,0,VLOOKUP(SUM(O18+P18),SJZS_normativy!$A$4:$C$1075,2,0))/0.4</f>
        <v>0</v>
      </c>
      <c r="AB18" s="91">
        <f>IF(P18=0,0,VLOOKUP(SUM(O18+P18),SJZS_normativy!$A$4:$C$1075,2,0))/0.4</f>
        <v>0</v>
      </c>
      <c r="AC18" s="94">
        <f>SJMS_normativy!$I$5</f>
        <v>58</v>
      </c>
      <c r="AD18" s="44">
        <f>SJZS_normativy!$I$5</f>
        <v>58</v>
      </c>
      <c r="AE18" s="95">
        <f>SJZS_normativy!$I$5</f>
        <v>58</v>
      </c>
      <c r="AF18" s="94">
        <f>SJMS_normativy!$J$5</f>
        <v>38</v>
      </c>
      <c r="AG18" s="44">
        <f>SJZS_normativy!$J$5</f>
        <v>38</v>
      </c>
      <c r="AH18" s="95">
        <f>SJZS_normativy!$J$5</f>
        <v>38</v>
      </c>
      <c r="AI18" s="94">
        <f>SJMS_normativy!$K$5</f>
        <v>38</v>
      </c>
      <c r="AJ18" s="44">
        <f>SJZS_normativy!$K$5</f>
        <v>38</v>
      </c>
      <c r="AK18" s="95">
        <f>SJZS_normativy!$K$5</f>
        <v>38</v>
      </c>
      <c r="AL18" s="31"/>
      <c r="AM18" s="31"/>
      <c r="AN18" s="31"/>
      <c r="AO18" s="31"/>
      <c r="AP18" s="31"/>
      <c r="AQ18" s="31"/>
    </row>
    <row r="19" spans="1:43" ht="20.100000000000001" customHeight="1" x14ac:dyDescent="0.2">
      <c r="A19" s="489">
        <v>8</v>
      </c>
      <c r="B19" s="433">
        <v>600074331</v>
      </c>
      <c r="C19" s="85">
        <v>4404</v>
      </c>
      <c r="D19" s="13" t="s">
        <v>120</v>
      </c>
      <c r="E19" s="75">
        <v>3141</v>
      </c>
      <c r="F19" s="259" t="s">
        <v>528</v>
      </c>
      <c r="G19" s="399">
        <v>480</v>
      </c>
      <c r="H19" s="13">
        <v>85</v>
      </c>
      <c r="I19" s="178"/>
      <c r="J19" s="179"/>
      <c r="K19" s="177"/>
      <c r="L19" s="178"/>
      <c r="M19" s="179"/>
      <c r="N19" s="177"/>
      <c r="O19" s="178"/>
      <c r="P19" s="60"/>
      <c r="Q19" s="5">
        <f t="shared" si="1"/>
        <v>85</v>
      </c>
      <c r="R19" s="11">
        <f t="shared" si="1"/>
        <v>0</v>
      </c>
      <c r="S19" s="60">
        <f t="shared" si="1"/>
        <v>0</v>
      </c>
      <c r="T19" s="90">
        <f>VLOOKUP(H19,SJMS_normativy!$A$3:$B$334,2,0)</f>
        <v>37.365659999999991</v>
      </c>
      <c r="U19" s="17">
        <f>IF(I19=0,0,VLOOKUP(SUM(I19+J19),SJZS_normativy!$A$4:$C$1075,2,0))</f>
        <v>0</v>
      </c>
      <c r="V19" s="91">
        <f>IF(J19=0,0,VLOOKUP(SUM(I19+J19),SJZS_normativy!$A$4:$C$1075,2,0))</f>
        <v>0</v>
      </c>
      <c r="W19" s="90">
        <f>VLOOKUP(K19,SJMS_normativy!$A$3:$B$334,2,0)/0.6</f>
        <v>0</v>
      </c>
      <c r="X19" s="17">
        <f>IF(L19=0,0,VLOOKUP(SUM(L19+M19),SJZS_normativy!$A$4:$C$1075,2,0))/0.6</f>
        <v>0</v>
      </c>
      <c r="Y19" s="91">
        <f>IF(M19=0,0,VLOOKUP(SUM(L19+M19),SJZS_normativy!$A$4:$C$1075,2,0))/0.6</f>
        <v>0</v>
      </c>
      <c r="Z19" s="90">
        <f>VLOOKUP(N19,SJMS_normativy!$A$3:$B$334,2,0)/0.4</f>
        <v>0</v>
      </c>
      <c r="AA19" s="17">
        <f>IF(O19=0,0,VLOOKUP(SUM(O19+P19),SJZS_normativy!$A$4:$C$1075,2,0))/0.4</f>
        <v>0</v>
      </c>
      <c r="AB19" s="91">
        <f>IF(P19=0,0,VLOOKUP(SUM(O19+P19),SJZS_normativy!$A$4:$C$1075,2,0))/0.4</f>
        <v>0</v>
      </c>
      <c r="AC19" s="94">
        <f>SJMS_normativy!$I$5</f>
        <v>58</v>
      </c>
      <c r="AD19" s="44">
        <f>SJZS_normativy!$I$5</f>
        <v>58</v>
      </c>
      <c r="AE19" s="95">
        <f>SJZS_normativy!$I$5</f>
        <v>58</v>
      </c>
      <c r="AF19" s="94">
        <f>SJMS_normativy!$J$5</f>
        <v>38</v>
      </c>
      <c r="AG19" s="44">
        <f>SJZS_normativy!$J$5</f>
        <v>38</v>
      </c>
      <c r="AH19" s="95">
        <f>SJZS_normativy!$J$5</f>
        <v>38</v>
      </c>
      <c r="AI19" s="94">
        <f>SJMS_normativy!$K$5</f>
        <v>38</v>
      </c>
      <c r="AJ19" s="44">
        <f>SJZS_normativy!$K$5</f>
        <v>38</v>
      </c>
      <c r="AK19" s="95">
        <f>SJZS_normativy!$K$5</f>
        <v>38</v>
      </c>
      <c r="AL19" s="31"/>
      <c r="AM19" s="31"/>
      <c r="AN19" s="31"/>
      <c r="AO19" s="31"/>
      <c r="AP19" s="31"/>
      <c r="AQ19" s="31"/>
    </row>
    <row r="20" spans="1:43" ht="20.100000000000001" customHeight="1" x14ac:dyDescent="0.2">
      <c r="A20" s="489">
        <v>9</v>
      </c>
      <c r="B20" s="433">
        <v>600075249</v>
      </c>
      <c r="C20" s="85">
        <v>4480</v>
      </c>
      <c r="D20" s="13" t="s">
        <v>121</v>
      </c>
      <c r="E20" s="75">
        <v>3141</v>
      </c>
      <c r="F20" s="259" t="s">
        <v>121</v>
      </c>
      <c r="G20" s="320">
        <v>1300</v>
      </c>
      <c r="H20" s="13"/>
      <c r="I20" s="11">
        <v>605</v>
      </c>
      <c r="J20" s="60">
        <v>32</v>
      </c>
      <c r="K20" s="13">
        <v>15</v>
      </c>
      <c r="L20" s="11">
        <v>0</v>
      </c>
      <c r="M20" s="60"/>
      <c r="N20" s="177"/>
      <c r="O20" s="178"/>
      <c r="P20" s="60"/>
      <c r="Q20" s="5">
        <f t="shared" si="0"/>
        <v>15</v>
      </c>
      <c r="R20" s="11">
        <f t="shared" si="0"/>
        <v>605</v>
      </c>
      <c r="S20" s="60">
        <f t="shared" si="0"/>
        <v>32</v>
      </c>
      <c r="T20" s="90">
        <f>VLOOKUP(H20,SJMS_normativy!$A$3:$B$334,2,0)</f>
        <v>0</v>
      </c>
      <c r="U20" s="17">
        <f>IF(I20=0,0,VLOOKUP(SUM(I20+J20),SJZS_normativy!$A$4:$C$1075,2,0))</f>
        <v>72.478479125602618</v>
      </c>
      <c r="V20" s="91">
        <f>IF(J20=0,0,VLOOKUP(SUM(I20+J20),SJZS_normativy!$A$4:$C$1075,2,0))</f>
        <v>72.478479125602618</v>
      </c>
      <c r="W20" s="90">
        <f>VLOOKUP(K20,SJMS_normativy!$A$3:$B$334,2,0)/0.6</f>
        <v>38.91640000000001</v>
      </c>
      <c r="X20" s="17">
        <f>IF(L20=0,0,VLOOKUP(SUM(L20+M20),SJZS_normativy!$A$4:$C$1075,2,0))/0.6</f>
        <v>0</v>
      </c>
      <c r="Y20" s="91">
        <f>IF(M20=0,0,VLOOKUP(SUM(L20+M20),SJZS_normativy!$A$4:$C$1075,2,0))/0.6</f>
        <v>0</v>
      </c>
      <c r="Z20" s="90">
        <f>VLOOKUP(N20,SJMS_normativy!$A$3:$B$334,2,0)/0.4</f>
        <v>0</v>
      </c>
      <c r="AA20" s="17">
        <f>IF(O20=0,0,VLOOKUP(SUM(O20+P20),SJZS_normativy!$A$4:$C$1075,2,0))/0.4</f>
        <v>0</v>
      </c>
      <c r="AB20" s="91">
        <f>IF(P20=0,0,VLOOKUP(SUM(O20+P20),SJZS_normativy!$A$4:$C$1075,2,0))/0.4</f>
        <v>0</v>
      </c>
      <c r="AC20" s="94">
        <f>SJMS_normativy!$I$5</f>
        <v>58</v>
      </c>
      <c r="AD20" s="44">
        <f>SJZS_normativy!$I$5</f>
        <v>58</v>
      </c>
      <c r="AE20" s="95">
        <f>SJZS_normativy!$I$5</f>
        <v>58</v>
      </c>
      <c r="AF20" s="94">
        <f>SJMS_normativy!$J$5</f>
        <v>38</v>
      </c>
      <c r="AG20" s="44">
        <f>SJZS_normativy!$J$5</f>
        <v>38</v>
      </c>
      <c r="AH20" s="95">
        <f>SJZS_normativy!$J$5</f>
        <v>38</v>
      </c>
      <c r="AI20" s="94">
        <f>SJMS_normativy!$K$5</f>
        <v>38</v>
      </c>
      <c r="AJ20" s="44">
        <f>SJZS_normativy!$K$5</f>
        <v>38</v>
      </c>
      <c r="AK20" s="95">
        <f>SJZS_normativy!$K$5</f>
        <v>38</v>
      </c>
      <c r="AL20" s="31"/>
      <c r="AM20" s="31"/>
      <c r="AN20" s="31"/>
      <c r="AO20" s="31"/>
      <c r="AP20" s="31"/>
      <c r="AQ20" s="31"/>
    </row>
    <row r="21" spans="1:43" ht="20.100000000000001" customHeight="1" x14ac:dyDescent="0.2">
      <c r="A21" s="489">
        <v>10</v>
      </c>
      <c r="B21" s="433">
        <v>600074951</v>
      </c>
      <c r="C21" s="85">
        <v>4439</v>
      </c>
      <c r="D21" s="13" t="s">
        <v>394</v>
      </c>
      <c r="E21" s="75">
        <v>3141</v>
      </c>
      <c r="F21" s="259" t="s">
        <v>511</v>
      </c>
      <c r="G21" s="320">
        <v>500</v>
      </c>
      <c r="H21" s="13">
        <v>69</v>
      </c>
      <c r="I21" s="11">
        <v>249</v>
      </c>
      <c r="J21" s="179"/>
      <c r="K21" s="13">
        <v>0</v>
      </c>
      <c r="L21" s="11"/>
      <c r="M21" s="179"/>
      <c r="N21" s="177"/>
      <c r="O21" s="178"/>
      <c r="P21" s="60"/>
      <c r="Q21" s="5">
        <f t="shared" si="0"/>
        <v>69</v>
      </c>
      <c r="R21" s="11">
        <f t="shared" si="0"/>
        <v>249</v>
      </c>
      <c r="S21" s="60">
        <f t="shared" si="0"/>
        <v>0</v>
      </c>
      <c r="T21" s="90">
        <f>VLOOKUP(H21,SJMS_normativy!$A$3:$B$334,2,0)</f>
        <v>34.955196000000008</v>
      </c>
      <c r="U21" s="17">
        <f>IF(I21=0,0,VLOOKUP(SUM(I21+J21),SJZS_normativy!$A$4:$C$1075,2,0))</f>
        <v>60.057313500940211</v>
      </c>
      <c r="V21" s="91">
        <f>IF(J21=0,0,VLOOKUP(SUM(I21+J21),SJZS_normativy!$A$4:$C$1075,2,0))</f>
        <v>0</v>
      </c>
      <c r="W21" s="90">
        <f>VLOOKUP(K21,SJMS_normativy!$A$3:$B$334,2,0)/0.6</f>
        <v>0</v>
      </c>
      <c r="X21" s="17">
        <f>IF(L21=0,0,VLOOKUP(SUM(L21+M21),SJZS_normativy!$A$4:$C$1075,2,0))/0.6</f>
        <v>0</v>
      </c>
      <c r="Y21" s="91">
        <f>IF(M21=0,0,VLOOKUP(SUM(L21+M21),SJZS_normativy!$A$4:$C$1075,2,0))/0.6</f>
        <v>0</v>
      </c>
      <c r="Z21" s="90">
        <f>VLOOKUP(N21,SJMS_normativy!$A$3:$B$334,2,0)/0.4</f>
        <v>0</v>
      </c>
      <c r="AA21" s="17">
        <f>IF(O21=0,0,VLOOKUP(SUM(O21+P21),SJZS_normativy!$A$4:$C$1075,2,0))/0.4</f>
        <v>0</v>
      </c>
      <c r="AB21" s="91">
        <f>IF(P21=0,0,VLOOKUP(SUM(O21+P21),SJZS_normativy!$A$4:$C$1075,2,0))/0.4</f>
        <v>0</v>
      </c>
      <c r="AC21" s="94">
        <f>SJMS_normativy!$I$5</f>
        <v>58</v>
      </c>
      <c r="AD21" s="44">
        <f>SJZS_normativy!$I$5</f>
        <v>58</v>
      </c>
      <c r="AE21" s="95">
        <f>SJZS_normativy!$I$5</f>
        <v>58</v>
      </c>
      <c r="AF21" s="94">
        <f>SJMS_normativy!$J$5</f>
        <v>38</v>
      </c>
      <c r="AG21" s="44">
        <f>SJZS_normativy!$J$5</f>
        <v>38</v>
      </c>
      <c r="AH21" s="95">
        <f>SJZS_normativy!$J$5</f>
        <v>38</v>
      </c>
      <c r="AI21" s="94">
        <f>SJMS_normativy!$K$5</f>
        <v>38</v>
      </c>
      <c r="AJ21" s="44">
        <f>SJZS_normativy!$K$5</f>
        <v>38</v>
      </c>
      <c r="AK21" s="95">
        <f>SJZS_normativy!$K$5</f>
        <v>38</v>
      </c>
      <c r="AL21" s="31"/>
      <c r="AM21" s="31"/>
      <c r="AN21" s="31"/>
      <c r="AO21" s="31"/>
      <c r="AP21" s="31"/>
      <c r="AQ21" s="31"/>
    </row>
    <row r="22" spans="1:43" ht="20.100000000000001" customHeight="1" x14ac:dyDescent="0.2">
      <c r="A22" s="489">
        <v>12</v>
      </c>
      <c r="B22" s="433">
        <v>600074871</v>
      </c>
      <c r="C22" s="85">
        <v>4438</v>
      </c>
      <c r="D22" s="13" t="s">
        <v>122</v>
      </c>
      <c r="E22" s="75">
        <v>3141</v>
      </c>
      <c r="F22" s="259" t="s">
        <v>512</v>
      </c>
      <c r="G22" s="320">
        <v>650</v>
      </c>
      <c r="H22" s="177"/>
      <c r="I22" s="11">
        <v>401</v>
      </c>
      <c r="J22" s="179"/>
      <c r="K22" s="13">
        <v>48</v>
      </c>
      <c r="L22" s="178"/>
      <c r="M22" s="179"/>
      <c r="N22" s="177"/>
      <c r="O22" s="178"/>
      <c r="P22" s="60"/>
      <c r="Q22" s="5">
        <f>H22+K22+N22</f>
        <v>48</v>
      </c>
      <c r="R22" s="11">
        <f>I22+L22+O22</f>
        <v>401</v>
      </c>
      <c r="S22" s="60">
        <f>J22+M22+P22</f>
        <v>0</v>
      </c>
      <c r="T22" s="90">
        <f>VLOOKUP(H22,SJMS_normativy!$A$3:$B$334,2,0)</f>
        <v>0</v>
      </c>
      <c r="U22" s="17">
        <f>IF(I22=0,0,VLOOKUP(SUM(I22+J22),SJZS_normativy!$A$4:$C$1075,2,0))</f>
        <v>66.129849308138574</v>
      </c>
      <c r="V22" s="91">
        <f>IF(J22=0,0,VLOOKUP(SUM(I22+J22),SJZS_normativy!$A$4:$C$1075,2,0))</f>
        <v>0</v>
      </c>
      <c r="W22" s="90">
        <f>VLOOKUP(K22,SJMS_normativy!$A$3:$B$334,2,0)/0.6</f>
        <v>51.796959999999999</v>
      </c>
      <c r="X22" s="17">
        <f>IF(L22=0,0,VLOOKUP(SUM(L22+M22),SJZS_normativy!$A$4:$C$1075,2,0))/0.6</f>
        <v>0</v>
      </c>
      <c r="Y22" s="91">
        <f>IF(M22=0,0,VLOOKUP(SUM(L22+M22),SJZS_normativy!$A$4:$C$1075,2,0))/0.6</f>
        <v>0</v>
      </c>
      <c r="Z22" s="90">
        <f>VLOOKUP(N22,SJMS_normativy!$A$3:$B$334,2,0)/0.4</f>
        <v>0</v>
      </c>
      <c r="AA22" s="17">
        <f>IF(O22=0,0,VLOOKUP(SUM(O22+P22),SJZS_normativy!$A$4:$C$1075,2,0))/0.4</f>
        <v>0</v>
      </c>
      <c r="AB22" s="91">
        <f>IF(P22=0,0,VLOOKUP(SUM(O22+P22),SJZS_normativy!$A$4:$C$1075,2,0))/0.4</f>
        <v>0</v>
      </c>
      <c r="AC22" s="94">
        <f>SJMS_normativy!$I$5</f>
        <v>58</v>
      </c>
      <c r="AD22" s="44">
        <f>SJZS_normativy!$I$5</f>
        <v>58</v>
      </c>
      <c r="AE22" s="95">
        <f>SJZS_normativy!$I$5</f>
        <v>58</v>
      </c>
      <c r="AF22" s="94">
        <f>SJMS_normativy!$J$5</f>
        <v>38</v>
      </c>
      <c r="AG22" s="44">
        <f>SJZS_normativy!$J$5</f>
        <v>38</v>
      </c>
      <c r="AH22" s="95">
        <f>SJZS_normativy!$J$5</f>
        <v>38</v>
      </c>
      <c r="AI22" s="94">
        <f>SJMS_normativy!$K$5</f>
        <v>38</v>
      </c>
      <c r="AJ22" s="44">
        <f>SJZS_normativy!$K$5</f>
        <v>38</v>
      </c>
      <c r="AK22" s="95">
        <f>SJZS_normativy!$K$5</f>
        <v>38</v>
      </c>
      <c r="AL22" s="31"/>
      <c r="AM22" s="31"/>
      <c r="AN22" s="31"/>
      <c r="AO22" s="31"/>
      <c r="AP22" s="31"/>
      <c r="AQ22" s="31"/>
    </row>
    <row r="23" spans="1:43" ht="20.100000000000001" customHeight="1" x14ac:dyDescent="0.2">
      <c r="A23" s="489">
        <v>13</v>
      </c>
      <c r="B23" s="433">
        <v>600074889</v>
      </c>
      <c r="C23" s="85">
        <v>4455</v>
      </c>
      <c r="D23" s="13" t="s">
        <v>123</v>
      </c>
      <c r="E23" s="75">
        <v>3141</v>
      </c>
      <c r="F23" s="259" t="s">
        <v>124</v>
      </c>
      <c r="G23" s="320">
        <v>700</v>
      </c>
      <c r="H23" s="177"/>
      <c r="I23" s="11">
        <v>414</v>
      </c>
      <c r="J23" s="179"/>
      <c r="K23" s="13">
        <v>47</v>
      </c>
      <c r="L23" s="178"/>
      <c r="M23" s="179"/>
      <c r="N23" s="177"/>
      <c r="O23" s="178"/>
      <c r="P23" s="60"/>
      <c r="Q23" s="5">
        <f t="shared" si="0"/>
        <v>47</v>
      </c>
      <c r="R23" s="11">
        <f t="shared" si="0"/>
        <v>414</v>
      </c>
      <c r="S23" s="60">
        <f t="shared" si="0"/>
        <v>0</v>
      </c>
      <c r="T23" s="90">
        <f>VLOOKUP(H23,SJMS_normativy!$A$3:$B$334,2,0)</f>
        <v>0</v>
      </c>
      <c r="U23" s="17">
        <f>IF(I23=0,0,VLOOKUP(SUM(I23+J23),SJZS_normativy!$A$4:$C$1075,2,0))</f>
        <v>66.550831513696522</v>
      </c>
      <c r="V23" s="91">
        <f>IF(J23=0,0,VLOOKUP(SUM(I23+J23),SJZS_normativy!$A$4:$C$1075,2,0))</f>
        <v>0</v>
      </c>
      <c r="W23" s="90">
        <f>VLOOKUP(K23,SJMS_normativy!$A$3:$B$334,2,0)/0.6</f>
        <v>51.455600000000004</v>
      </c>
      <c r="X23" s="17">
        <f>IF(L23=0,0,VLOOKUP(SUM(L23+M23),SJZS_normativy!$A$4:$C$1075,2,0))/0.6</f>
        <v>0</v>
      </c>
      <c r="Y23" s="91">
        <f>IF(M23=0,0,VLOOKUP(SUM(L23+M23),SJZS_normativy!$A$4:$C$1075,2,0))/0.6</f>
        <v>0</v>
      </c>
      <c r="Z23" s="90">
        <f>VLOOKUP(N23,SJMS_normativy!$A$3:$B$334,2,0)/0.4</f>
        <v>0</v>
      </c>
      <c r="AA23" s="17">
        <f>IF(O23=0,0,VLOOKUP(SUM(O23+P23),SJZS_normativy!$A$4:$C$1075,2,0))/0.4</f>
        <v>0</v>
      </c>
      <c r="AB23" s="91">
        <f>IF(P23=0,0,VLOOKUP(SUM(O23+P23),SJZS_normativy!$A$4:$C$1075,2,0))/0.4</f>
        <v>0</v>
      </c>
      <c r="AC23" s="94">
        <f>SJMS_normativy!$I$5</f>
        <v>58</v>
      </c>
      <c r="AD23" s="44">
        <f>SJZS_normativy!$I$5</f>
        <v>58</v>
      </c>
      <c r="AE23" s="95">
        <f>SJZS_normativy!$I$5</f>
        <v>58</v>
      </c>
      <c r="AF23" s="94">
        <f>SJMS_normativy!$J$5</f>
        <v>38</v>
      </c>
      <c r="AG23" s="44">
        <f>SJZS_normativy!$J$5</f>
        <v>38</v>
      </c>
      <c r="AH23" s="95">
        <f>SJZS_normativy!$J$5</f>
        <v>38</v>
      </c>
      <c r="AI23" s="94">
        <f>SJMS_normativy!$K$5</f>
        <v>38</v>
      </c>
      <c r="AJ23" s="44">
        <f>SJZS_normativy!$K$5</f>
        <v>38</v>
      </c>
      <c r="AK23" s="95">
        <f>SJZS_normativy!$K$5</f>
        <v>38</v>
      </c>
      <c r="AL23" s="31"/>
      <c r="AM23" s="31"/>
      <c r="AN23" s="31"/>
      <c r="AO23" s="31"/>
      <c r="AP23" s="31"/>
      <c r="AQ23" s="31"/>
    </row>
    <row r="24" spans="1:43" ht="20.100000000000001" customHeight="1" x14ac:dyDescent="0.2">
      <c r="A24" s="489">
        <v>14</v>
      </c>
      <c r="B24" s="433">
        <v>600074897</v>
      </c>
      <c r="C24" s="85">
        <v>4440</v>
      </c>
      <c r="D24" s="13" t="s">
        <v>125</v>
      </c>
      <c r="E24" s="75">
        <v>3141</v>
      </c>
      <c r="F24" s="259" t="s">
        <v>126</v>
      </c>
      <c r="G24" s="320">
        <v>700</v>
      </c>
      <c r="H24" s="13"/>
      <c r="I24" s="11">
        <v>419</v>
      </c>
      <c r="J24" s="179"/>
      <c r="K24" s="13">
        <v>50</v>
      </c>
      <c r="L24" s="178"/>
      <c r="M24" s="179"/>
      <c r="N24" s="177"/>
      <c r="O24" s="178"/>
      <c r="P24" s="60"/>
      <c r="Q24" s="5">
        <f t="shared" si="0"/>
        <v>50</v>
      </c>
      <c r="R24" s="11">
        <f t="shared" si="0"/>
        <v>419</v>
      </c>
      <c r="S24" s="60">
        <f t="shared" si="0"/>
        <v>0</v>
      </c>
      <c r="T24" s="90">
        <f>VLOOKUP(H24,SJMS_normativy!$A$3:$B$334,2,0)</f>
        <v>0</v>
      </c>
      <c r="U24" s="17">
        <f>IF(I24=0,0,VLOOKUP(SUM(I24+J24),SJZS_normativy!$A$4:$C$1075,2,0))</f>
        <v>66.709790259355998</v>
      </c>
      <c r="V24" s="91">
        <f>IF(J24=0,0,VLOOKUP(SUM(I24+J24),SJZS_normativy!$A$4:$C$1075,2,0))</f>
        <v>0</v>
      </c>
      <c r="W24" s="90">
        <f>VLOOKUP(K24,SJMS_normativy!$A$3:$B$334,2,0)/0.6</f>
        <v>52.470499999999994</v>
      </c>
      <c r="X24" s="17">
        <f>IF(L24=0,0,VLOOKUP(SUM(L24+M24),SJZS_normativy!$A$4:$C$1075,2,0))/0.6</f>
        <v>0</v>
      </c>
      <c r="Y24" s="91">
        <f>IF(M24=0,0,VLOOKUP(SUM(L24+M24),SJZS_normativy!$A$4:$C$1075,2,0))/0.6</f>
        <v>0</v>
      </c>
      <c r="Z24" s="90">
        <f>VLOOKUP(N24,SJMS_normativy!$A$3:$B$334,2,0)/0.4</f>
        <v>0</v>
      </c>
      <c r="AA24" s="17">
        <f>IF(O24=0,0,VLOOKUP(SUM(O24+P24),SJZS_normativy!$A$4:$C$1075,2,0))/0.4</f>
        <v>0</v>
      </c>
      <c r="AB24" s="91">
        <f>IF(P24=0,0,VLOOKUP(SUM(O24+P24),SJZS_normativy!$A$4:$C$1075,2,0))/0.4</f>
        <v>0</v>
      </c>
      <c r="AC24" s="94">
        <f>SJMS_normativy!$I$5</f>
        <v>58</v>
      </c>
      <c r="AD24" s="44">
        <f>SJZS_normativy!$I$5</f>
        <v>58</v>
      </c>
      <c r="AE24" s="95">
        <f>SJZS_normativy!$I$5</f>
        <v>58</v>
      </c>
      <c r="AF24" s="94">
        <f>SJMS_normativy!$J$5</f>
        <v>38</v>
      </c>
      <c r="AG24" s="44">
        <f>SJZS_normativy!$J$5</f>
        <v>38</v>
      </c>
      <c r="AH24" s="95">
        <f>SJZS_normativy!$J$5</f>
        <v>38</v>
      </c>
      <c r="AI24" s="94">
        <f>SJMS_normativy!$K$5</f>
        <v>38</v>
      </c>
      <c r="AJ24" s="44">
        <f>SJZS_normativy!$K$5</f>
        <v>38</v>
      </c>
      <c r="AK24" s="95">
        <f>SJZS_normativy!$K$5</f>
        <v>38</v>
      </c>
      <c r="AL24" s="31"/>
      <c r="AM24" s="31"/>
      <c r="AN24" s="31"/>
      <c r="AO24" s="31"/>
      <c r="AP24" s="31"/>
      <c r="AQ24" s="31"/>
    </row>
    <row r="25" spans="1:43" ht="20.100000000000001" customHeight="1" x14ac:dyDescent="0.2">
      <c r="A25" s="489">
        <v>15</v>
      </c>
      <c r="B25" s="433">
        <v>600074901</v>
      </c>
      <c r="C25" s="85">
        <v>4442</v>
      </c>
      <c r="D25" s="13" t="s">
        <v>127</v>
      </c>
      <c r="E25" s="75">
        <v>3141</v>
      </c>
      <c r="F25" s="259" t="s">
        <v>513</v>
      </c>
      <c r="G25" s="320">
        <v>400</v>
      </c>
      <c r="H25" s="177"/>
      <c r="I25" s="11">
        <v>202</v>
      </c>
      <c r="J25" s="179"/>
      <c r="K25" s="177"/>
      <c r="L25" s="178"/>
      <c r="M25" s="179"/>
      <c r="N25" s="177"/>
      <c r="O25" s="178"/>
      <c r="P25" s="60"/>
      <c r="Q25" s="5">
        <f t="shared" si="0"/>
        <v>0</v>
      </c>
      <c r="R25" s="11">
        <f t="shared" si="0"/>
        <v>202</v>
      </c>
      <c r="S25" s="60">
        <f t="shared" si="0"/>
        <v>0</v>
      </c>
      <c r="T25" s="90">
        <f>VLOOKUP(H25,SJMS_normativy!$A$3:$B$334,2,0)</f>
        <v>0</v>
      </c>
      <c r="U25" s="17">
        <f>IF(I25=0,0,VLOOKUP(SUM(I25+J25),SJZS_normativy!$A$4:$C$1075,2,0))</f>
        <v>57.492105826655234</v>
      </c>
      <c r="V25" s="91">
        <f>IF(J25=0,0,VLOOKUP(SUM(I25+J25),SJZS_normativy!$A$4:$C$1075,2,0))</f>
        <v>0</v>
      </c>
      <c r="W25" s="90">
        <f>VLOOKUP(K25,SJMS_normativy!$A$3:$B$334,2,0)/0.6</f>
        <v>0</v>
      </c>
      <c r="X25" s="17">
        <f>IF(L25=0,0,VLOOKUP(SUM(L25+M25),SJZS_normativy!$A$4:$C$1075,2,0))/0.6</f>
        <v>0</v>
      </c>
      <c r="Y25" s="91">
        <f>IF(M25=0,0,VLOOKUP(SUM(L25+M25),SJZS_normativy!$A$4:$C$1075,2,0))/0.6</f>
        <v>0</v>
      </c>
      <c r="Z25" s="90">
        <f>VLOOKUP(N25,SJMS_normativy!$A$3:$B$334,2,0)/0.4</f>
        <v>0</v>
      </c>
      <c r="AA25" s="17">
        <f>IF(O25=0,0,VLOOKUP(SUM(O25+P25),SJZS_normativy!$A$4:$C$1075,2,0))/0.4</f>
        <v>0</v>
      </c>
      <c r="AB25" s="91">
        <f>IF(P25=0,0,VLOOKUP(SUM(O25+P25),SJZS_normativy!$A$4:$C$1075,2,0))/0.4</f>
        <v>0</v>
      </c>
      <c r="AC25" s="94">
        <f>SJMS_normativy!$I$5</f>
        <v>58</v>
      </c>
      <c r="AD25" s="44">
        <f>SJZS_normativy!$I$5</f>
        <v>58</v>
      </c>
      <c r="AE25" s="95">
        <f>SJZS_normativy!$I$5</f>
        <v>58</v>
      </c>
      <c r="AF25" s="94">
        <f>SJMS_normativy!$J$5</f>
        <v>38</v>
      </c>
      <c r="AG25" s="44">
        <f>SJZS_normativy!$J$5</f>
        <v>38</v>
      </c>
      <c r="AH25" s="95">
        <f>SJZS_normativy!$J$5</f>
        <v>38</v>
      </c>
      <c r="AI25" s="94">
        <f>SJMS_normativy!$K$5</f>
        <v>38</v>
      </c>
      <c r="AJ25" s="44">
        <f>SJZS_normativy!$K$5</f>
        <v>38</v>
      </c>
      <c r="AK25" s="95">
        <f>SJZS_normativy!$K$5</f>
        <v>38</v>
      </c>
      <c r="AL25" s="31"/>
      <c r="AM25" s="31"/>
      <c r="AN25" s="31"/>
      <c r="AO25" s="31"/>
      <c r="AP25" s="31"/>
      <c r="AQ25" s="31"/>
    </row>
    <row r="26" spans="1:43" ht="20.100000000000001" customHeight="1" x14ac:dyDescent="0.2">
      <c r="A26" s="489">
        <v>16</v>
      </c>
      <c r="B26" s="433">
        <v>600074986</v>
      </c>
      <c r="C26" s="85">
        <v>4436</v>
      </c>
      <c r="D26" s="13" t="s">
        <v>128</v>
      </c>
      <c r="E26" s="75">
        <v>3141</v>
      </c>
      <c r="F26" s="259" t="s">
        <v>514</v>
      </c>
      <c r="G26" s="320">
        <v>750</v>
      </c>
      <c r="H26" s="13"/>
      <c r="I26" s="11">
        <v>293</v>
      </c>
      <c r="J26" s="179"/>
      <c r="K26" s="177"/>
      <c r="L26" s="178"/>
      <c r="M26" s="179"/>
      <c r="N26" s="177"/>
      <c r="O26" s="178"/>
      <c r="P26" s="60"/>
      <c r="Q26" s="5">
        <f t="shared" si="0"/>
        <v>0</v>
      </c>
      <c r="R26" s="11">
        <f t="shared" si="0"/>
        <v>293</v>
      </c>
      <c r="S26" s="60">
        <f t="shared" si="0"/>
        <v>0</v>
      </c>
      <c r="T26" s="90">
        <f>VLOOKUP(H26,SJMS_normativy!$A$3:$B$334,2,0)</f>
        <v>0</v>
      </c>
      <c r="U26" s="17">
        <f>IF(I26=0,0,VLOOKUP(SUM(I26+J26),SJZS_normativy!$A$4:$C$1075,2,0))</f>
        <v>62.090665290990557</v>
      </c>
      <c r="V26" s="91">
        <f>IF(J26=0,0,VLOOKUP(SUM(I26+J26),SJZS_normativy!$A$4:$C$1075,2,0))</f>
        <v>0</v>
      </c>
      <c r="W26" s="90">
        <f>VLOOKUP(K26,SJMS_normativy!$A$3:$B$334,2,0)/0.6</f>
        <v>0</v>
      </c>
      <c r="X26" s="17">
        <f>IF(L26=0,0,VLOOKUP(SUM(L26+M26),SJZS_normativy!$A$4:$C$1075,2,0))/0.6</f>
        <v>0</v>
      </c>
      <c r="Y26" s="91">
        <f>IF(M26=0,0,VLOOKUP(SUM(L26+M26),SJZS_normativy!$A$4:$C$1075,2,0))/0.6</f>
        <v>0</v>
      </c>
      <c r="Z26" s="90">
        <f>VLOOKUP(N26,SJMS_normativy!$A$3:$B$334,2,0)/0.4</f>
        <v>0</v>
      </c>
      <c r="AA26" s="17">
        <f>IF(O26=0,0,VLOOKUP(SUM(O26+P26),SJZS_normativy!$A$4:$C$1075,2,0))/0.4</f>
        <v>0</v>
      </c>
      <c r="AB26" s="91">
        <f>IF(P26=0,0,VLOOKUP(SUM(O26+P26),SJZS_normativy!$A$4:$C$1075,2,0))/0.4</f>
        <v>0</v>
      </c>
      <c r="AC26" s="94">
        <f>SJMS_normativy!$I$5</f>
        <v>58</v>
      </c>
      <c r="AD26" s="44">
        <f>SJZS_normativy!$I$5</f>
        <v>58</v>
      </c>
      <c r="AE26" s="95">
        <f>SJZS_normativy!$I$5</f>
        <v>58</v>
      </c>
      <c r="AF26" s="94">
        <f>SJMS_normativy!$J$5</f>
        <v>38</v>
      </c>
      <c r="AG26" s="44">
        <f>SJZS_normativy!$J$5</f>
        <v>38</v>
      </c>
      <c r="AH26" s="95">
        <f>SJZS_normativy!$J$5</f>
        <v>38</v>
      </c>
      <c r="AI26" s="94">
        <f>SJMS_normativy!$K$5</f>
        <v>38</v>
      </c>
      <c r="AJ26" s="44">
        <f>SJZS_normativy!$K$5</f>
        <v>38</v>
      </c>
      <c r="AK26" s="95">
        <f>SJZS_normativy!$K$5</f>
        <v>38</v>
      </c>
      <c r="AL26" s="31"/>
      <c r="AM26" s="31"/>
      <c r="AN26" s="31"/>
      <c r="AO26" s="31"/>
      <c r="AP26" s="31"/>
      <c r="AQ26" s="31"/>
    </row>
    <row r="27" spans="1:43" ht="20.100000000000001" customHeight="1" x14ac:dyDescent="0.2">
      <c r="A27" s="489">
        <v>17</v>
      </c>
      <c r="B27" s="433">
        <v>600074811</v>
      </c>
      <c r="C27" s="85">
        <v>4454</v>
      </c>
      <c r="D27" s="421" t="s">
        <v>129</v>
      </c>
      <c r="E27" s="75">
        <v>3141</v>
      </c>
      <c r="F27" s="259" t="s">
        <v>129</v>
      </c>
      <c r="G27" s="320">
        <v>900</v>
      </c>
      <c r="H27" s="177"/>
      <c r="I27" s="11">
        <v>472</v>
      </c>
      <c r="J27" s="60">
        <v>21</v>
      </c>
      <c r="K27" s="177"/>
      <c r="L27" s="178"/>
      <c r="M27" s="179"/>
      <c r="N27" s="177"/>
      <c r="O27" s="178"/>
      <c r="P27" s="60"/>
      <c r="Q27" s="5">
        <f t="shared" si="0"/>
        <v>0</v>
      </c>
      <c r="R27" s="11">
        <f t="shared" si="0"/>
        <v>472</v>
      </c>
      <c r="S27" s="60">
        <f t="shared" si="0"/>
        <v>21</v>
      </c>
      <c r="T27" s="90">
        <f>VLOOKUP(H27,SJMS_normativy!$A$3:$B$334,2,0)</f>
        <v>0</v>
      </c>
      <c r="U27" s="17">
        <f>IF(I27=0,0,VLOOKUP(SUM(I27+J27),SJZS_normativy!$A$4:$C$1075,2,0))</f>
        <v>68.895236477649107</v>
      </c>
      <c r="V27" s="91">
        <f>IF(J27=0,0,VLOOKUP(SUM(I27+J27),SJZS_normativy!$A$4:$C$1075,2,0))</f>
        <v>68.895236477649107</v>
      </c>
      <c r="W27" s="90">
        <f>VLOOKUP(K27,SJMS_normativy!$A$3:$B$334,2,0)/0.6</f>
        <v>0</v>
      </c>
      <c r="X27" s="17">
        <f>IF(L27=0,0,VLOOKUP(SUM(L27+M27),SJZS_normativy!$A$4:$C$1075,2,0))/0.6</f>
        <v>0</v>
      </c>
      <c r="Y27" s="91">
        <f>IF(M27=0,0,VLOOKUP(SUM(L27+M27),SJZS_normativy!$A$4:$C$1075,2,0))/0.6</f>
        <v>0</v>
      </c>
      <c r="Z27" s="90">
        <f>VLOOKUP(N27,SJMS_normativy!$A$3:$B$334,2,0)/0.4</f>
        <v>0</v>
      </c>
      <c r="AA27" s="17">
        <f>IF(O27=0,0,VLOOKUP(SUM(O27+P27),SJZS_normativy!$A$4:$C$1075,2,0))/0.4</f>
        <v>0</v>
      </c>
      <c r="AB27" s="91">
        <f>IF(P27=0,0,VLOOKUP(SUM(O27+P27),SJZS_normativy!$A$4:$C$1075,2,0))/0.4</f>
        <v>0</v>
      </c>
      <c r="AC27" s="94">
        <f>SJMS_normativy!$I$5</f>
        <v>58</v>
      </c>
      <c r="AD27" s="44">
        <f>SJZS_normativy!$I$5</f>
        <v>58</v>
      </c>
      <c r="AE27" s="95">
        <f>SJZS_normativy!$I$5</f>
        <v>58</v>
      </c>
      <c r="AF27" s="94">
        <f>SJMS_normativy!$J$5</f>
        <v>38</v>
      </c>
      <c r="AG27" s="44">
        <f>SJZS_normativy!$J$5</f>
        <v>38</v>
      </c>
      <c r="AH27" s="95">
        <f>SJZS_normativy!$J$5</f>
        <v>38</v>
      </c>
      <c r="AI27" s="94">
        <f>SJMS_normativy!$K$5</f>
        <v>38</v>
      </c>
      <c r="AJ27" s="44">
        <f>SJZS_normativy!$K$5</f>
        <v>38</v>
      </c>
      <c r="AK27" s="95">
        <f>SJZS_normativy!$K$5</f>
        <v>38</v>
      </c>
      <c r="AL27" s="31"/>
      <c r="AM27" s="31"/>
      <c r="AN27" s="31"/>
      <c r="AO27" s="31"/>
      <c r="AP27" s="31"/>
      <c r="AQ27" s="31"/>
    </row>
    <row r="28" spans="1:43" ht="20.100000000000001" customHeight="1" x14ac:dyDescent="0.2">
      <c r="A28" s="489">
        <v>18</v>
      </c>
      <c r="B28" s="433">
        <v>600075150</v>
      </c>
      <c r="C28" s="85">
        <v>4479</v>
      </c>
      <c r="D28" s="13" t="s">
        <v>447</v>
      </c>
      <c r="E28" s="75">
        <v>3141</v>
      </c>
      <c r="F28" s="259" t="s">
        <v>396</v>
      </c>
      <c r="G28" s="320">
        <v>70</v>
      </c>
      <c r="H28" s="177"/>
      <c r="I28" s="178"/>
      <c r="J28" s="179"/>
      <c r="K28" s="177"/>
      <c r="L28" s="178"/>
      <c r="M28" s="179"/>
      <c r="N28" s="13">
        <v>10</v>
      </c>
      <c r="O28" s="11">
        <v>48</v>
      </c>
      <c r="P28" s="60">
        <v>12</v>
      </c>
      <c r="Q28" s="5">
        <f t="shared" si="0"/>
        <v>10</v>
      </c>
      <c r="R28" s="11">
        <f t="shared" si="0"/>
        <v>48</v>
      </c>
      <c r="S28" s="60">
        <f t="shared" si="0"/>
        <v>12</v>
      </c>
      <c r="T28" s="90">
        <f>VLOOKUP(H28,SJMS_normativy!$A$3:$B$334,2,0)</f>
        <v>0</v>
      </c>
      <c r="U28" s="17">
        <f>IF(I28=0,0,VLOOKUP(SUM(I28+J28),SJZS_normativy!$A$4:$C$1075,2,0))</f>
        <v>0</v>
      </c>
      <c r="V28" s="91">
        <f>IF(J28=0,0,VLOOKUP(SUM(I28+J28),SJZS_normativy!$A$4:$C$1075,2,0))</f>
        <v>0</v>
      </c>
      <c r="W28" s="90">
        <f>VLOOKUP(K28,SJMS_normativy!$A$3:$B$334,2,0)/0.6</f>
        <v>0</v>
      </c>
      <c r="X28" s="17">
        <f>IF(L28=0,0,VLOOKUP(SUM(L28+M28),SJZS_normativy!$A$4:$C$1075,2,0))/0.6</f>
        <v>0</v>
      </c>
      <c r="Y28" s="91">
        <f>IF(M28=0,0,VLOOKUP(SUM(L28+M28),SJZS_normativy!$A$4:$C$1075,2,0))/0.6</f>
        <v>0</v>
      </c>
      <c r="Z28" s="90">
        <f>VLOOKUP(N28,SJMS_normativy!$A$3:$B$334,2,0)/0.4</f>
        <v>57.552335025380707</v>
      </c>
      <c r="AA28" s="17">
        <f>IF(O28=0,0,VLOOKUP(SUM(O28+P28),SJZS_normativy!$A$4:$C$1075,2,0))/0.4</f>
        <v>108.18186652832958</v>
      </c>
      <c r="AB28" s="91">
        <f>IF(P28=0,0,VLOOKUP(SUM(O28+P28),SJZS_normativy!$A$4:$C$1075,2,0))/0.4</f>
        <v>108.18186652832958</v>
      </c>
      <c r="AC28" s="94">
        <f>SJMS_normativy!$I$5</f>
        <v>58</v>
      </c>
      <c r="AD28" s="44">
        <f>SJZS_normativy!$I$5</f>
        <v>58</v>
      </c>
      <c r="AE28" s="95">
        <f>SJZS_normativy!$I$5</f>
        <v>58</v>
      </c>
      <c r="AF28" s="94">
        <f>SJMS_normativy!$J$5</f>
        <v>38</v>
      </c>
      <c r="AG28" s="44">
        <f>SJZS_normativy!$J$5</f>
        <v>38</v>
      </c>
      <c r="AH28" s="95">
        <f>SJZS_normativy!$J$5</f>
        <v>38</v>
      </c>
      <c r="AI28" s="94">
        <f>SJMS_normativy!$K$5</f>
        <v>38</v>
      </c>
      <c r="AJ28" s="44">
        <f>SJZS_normativy!$K$5</f>
        <v>38</v>
      </c>
      <c r="AK28" s="95">
        <f>SJZS_normativy!$K$5</f>
        <v>38</v>
      </c>
      <c r="AL28" s="31"/>
      <c r="AM28" s="31"/>
      <c r="AN28" s="31"/>
      <c r="AO28" s="31"/>
      <c r="AP28" s="31"/>
      <c r="AQ28" s="31"/>
    </row>
    <row r="29" spans="1:43" ht="20.100000000000001" customHeight="1" x14ac:dyDescent="0.2">
      <c r="A29" s="489">
        <v>18</v>
      </c>
      <c r="B29" s="433">
        <v>600075150</v>
      </c>
      <c r="C29" s="85">
        <v>4479</v>
      </c>
      <c r="D29" s="13" t="s">
        <v>447</v>
      </c>
      <c r="E29" s="75">
        <v>3141</v>
      </c>
      <c r="F29" s="259" t="s">
        <v>529</v>
      </c>
      <c r="G29" s="760">
        <v>150</v>
      </c>
      <c r="H29" s="13">
        <v>17</v>
      </c>
      <c r="I29" s="11">
        <v>65</v>
      </c>
      <c r="J29" s="60">
        <v>0</v>
      </c>
      <c r="K29" s="292">
        <v>10</v>
      </c>
      <c r="L29" s="11">
        <v>48</v>
      </c>
      <c r="M29" s="60">
        <v>10</v>
      </c>
      <c r="N29" s="177"/>
      <c r="O29" s="178"/>
      <c r="P29" s="60"/>
      <c r="Q29" s="5">
        <f t="shared" si="0"/>
        <v>27</v>
      </c>
      <c r="R29" s="11">
        <f t="shared" si="0"/>
        <v>113</v>
      </c>
      <c r="S29" s="60">
        <f t="shared" si="0"/>
        <v>10</v>
      </c>
      <c r="T29" s="90">
        <f>VLOOKUP(H29,SJMS_normativy!$A$3:$B$334,2,0)</f>
        <v>23.875139999999998</v>
      </c>
      <c r="U29" s="17">
        <f>IF(I29=0,0,VLOOKUP(SUM(I29+J29),SJZS_normativy!$A$4:$C$1075,2,0))</f>
        <v>44.188079791684395</v>
      </c>
      <c r="V29" s="91">
        <f>IF(J29=0,0,VLOOKUP(SUM(I29+J29),SJZS_normativy!$A$4:$C$1075,2,0))</f>
        <v>0</v>
      </c>
      <c r="W29" s="90">
        <f>VLOOKUP(K29,SJMS_normativy!$A$3:$B$334,2,0)/0.6</f>
        <v>38.368223350253807</v>
      </c>
      <c r="X29" s="17">
        <f>IF(L29=0,0,VLOOKUP(SUM(L29+M29),SJZS_normativy!$A$4:$C$1075,2,0))/0.6</f>
        <v>71.476106232307217</v>
      </c>
      <c r="Y29" s="91">
        <f>IF(M29=0,0,VLOOKUP(SUM(L29+M29),SJZS_normativy!$A$4:$C$1075,2,0))/0.6</f>
        <v>71.476106232307217</v>
      </c>
      <c r="Z29" s="90">
        <f>VLOOKUP(N29,SJMS_normativy!$A$3:$B$334,2,0)/0.4</f>
        <v>0</v>
      </c>
      <c r="AA29" s="17">
        <f>IF(O29=0,0,VLOOKUP(SUM(O29+P29),SJZS_normativy!$A$4:$C$1075,2,0))/0.4</f>
        <v>0</v>
      </c>
      <c r="AB29" s="91">
        <f>IF(P29=0,0,VLOOKUP(SUM(O29+P29),SJZS_normativy!$A$4:$C$1075,2,0))/0.4</f>
        <v>0</v>
      </c>
      <c r="AC29" s="94">
        <f>SJMS_normativy!$I$5</f>
        <v>58</v>
      </c>
      <c r="AD29" s="44">
        <f>SJZS_normativy!$I$5</f>
        <v>58</v>
      </c>
      <c r="AE29" s="95">
        <f>SJZS_normativy!$I$5</f>
        <v>58</v>
      </c>
      <c r="AF29" s="94">
        <f>SJMS_normativy!$J$5</f>
        <v>38</v>
      </c>
      <c r="AG29" s="44">
        <f>SJZS_normativy!$J$5</f>
        <v>38</v>
      </c>
      <c r="AH29" s="95">
        <f>SJZS_normativy!$J$5</f>
        <v>38</v>
      </c>
      <c r="AI29" s="94">
        <f>SJMS_normativy!$K$5</f>
        <v>38</v>
      </c>
      <c r="AJ29" s="44">
        <f>SJZS_normativy!$K$5</f>
        <v>38</v>
      </c>
      <c r="AK29" s="95">
        <f>SJZS_normativy!$K$5</f>
        <v>38</v>
      </c>
      <c r="AL29" s="31"/>
      <c r="AM29" s="31"/>
      <c r="AN29" s="31"/>
      <c r="AO29" s="31"/>
      <c r="AP29" s="31"/>
      <c r="AQ29" s="31"/>
    </row>
    <row r="30" spans="1:43" ht="20.100000000000001" customHeight="1" x14ac:dyDescent="0.2">
      <c r="A30" s="489">
        <v>20</v>
      </c>
      <c r="B30" s="433">
        <v>600074102</v>
      </c>
      <c r="C30" s="85">
        <v>4485</v>
      </c>
      <c r="D30" s="13" t="s">
        <v>139</v>
      </c>
      <c r="E30" s="75">
        <v>3141</v>
      </c>
      <c r="F30" s="259" t="s">
        <v>530</v>
      </c>
      <c r="G30" s="320">
        <v>115</v>
      </c>
      <c r="H30" s="13">
        <v>35</v>
      </c>
      <c r="I30" s="178"/>
      <c r="J30" s="179"/>
      <c r="K30" s="13">
        <v>24</v>
      </c>
      <c r="L30" s="11">
        <v>27</v>
      </c>
      <c r="M30" s="179"/>
      <c r="N30" s="177"/>
      <c r="O30" s="178"/>
      <c r="P30" s="60"/>
      <c r="Q30" s="5">
        <f>H30+K30+N30</f>
        <v>59</v>
      </c>
      <c r="R30" s="11">
        <f>I30+L30+O30</f>
        <v>27</v>
      </c>
      <c r="S30" s="60">
        <f>J30+M30+P30</f>
        <v>0</v>
      </c>
      <c r="T30" s="90">
        <f>VLOOKUP(H30,SJMS_normativy!$A$3:$B$334,2,0)</f>
        <v>28.272359999999999</v>
      </c>
      <c r="U30" s="17">
        <f>IF(I30=0,0,VLOOKUP(SUM(I30+J30),SJZS_normativy!$A$4:$C$1075,2,0))</f>
        <v>0</v>
      </c>
      <c r="V30" s="91">
        <f>IF(J30=0,0,VLOOKUP(SUM(I30+J30),SJZS_normativy!$A$4:$C$1075,2,0))</f>
        <v>0</v>
      </c>
      <c r="W30" s="90">
        <f>VLOOKUP(K30,SJMS_normativy!$A$3:$B$334,2,0)/0.6</f>
        <v>42.75976</v>
      </c>
      <c r="X30" s="17">
        <f>IF(L30=0,0,VLOOKUP(SUM(L30+M30),SJZS_normativy!$A$4:$C$1075,2,0))/0.6</f>
        <v>59.639796954314718</v>
      </c>
      <c r="Y30" s="91">
        <f>IF(M30=0,0,VLOOKUP(SUM(L30+M30),SJZS_normativy!$A$4:$C$1075,2,0))/0.6</f>
        <v>0</v>
      </c>
      <c r="Z30" s="90">
        <f>VLOOKUP(N30,SJMS_normativy!$A$3:$B$334,2,0)/0.4</f>
        <v>0</v>
      </c>
      <c r="AA30" s="17">
        <f>IF(O30=0,0,VLOOKUP(SUM(O30+P30),SJZS_normativy!$A$4:$C$1075,2,0))/0.4</f>
        <v>0</v>
      </c>
      <c r="AB30" s="91">
        <f>IF(P30=0,0,VLOOKUP(SUM(O30+P30),SJZS_normativy!$A$4:$C$1075,2,0))/0.4</f>
        <v>0</v>
      </c>
      <c r="AC30" s="94">
        <f>SJMS_normativy!$I$5</f>
        <v>58</v>
      </c>
      <c r="AD30" s="44">
        <f>SJZS_normativy!$I$5</f>
        <v>58</v>
      </c>
      <c r="AE30" s="95">
        <f>SJZS_normativy!$I$5</f>
        <v>58</v>
      </c>
      <c r="AF30" s="94">
        <f>SJMS_normativy!$J$5</f>
        <v>38</v>
      </c>
      <c r="AG30" s="44">
        <f>SJZS_normativy!$J$5</f>
        <v>38</v>
      </c>
      <c r="AH30" s="95">
        <f>SJZS_normativy!$J$5</f>
        <v>38</v>
      </c>
      <c r="AI30" s="94">
        <f>SJMS_normativy!$K$5</f>
        <v>38</v>
      </c>
      <c r="AJ30" s="44">
        <f>SJZS_normativy!$K$5</f>
        <v>38</v>
      </c>
      <c r="AK30" s="95">
        <f>SJZS_normativy!$K$5</f>
        <v>38</v>
      </c>
      <c r="AL30" s="31"/>
      <c r="AM30" s="31"/>
      <c r="AN30" s="31"/>
      <c r="AO30" s="31"/>
      <c r="AP30" s="31"/>
      <c r="AQ30" s="31"/>
    </row>
    <row r="31" spans="1:43" ht="20.100000000000001" customHeight="1" x14ac:dyDescent="0.2">
      <c r="A31" s="489">
        <v>21</v>
      </c>
      <c r="B31" s="433">
        <v>650034295</v>
      </c>
      <c r="C31" s="85">
        <v>4435</v>
      </c>
      <c r="D31" s="13" t="s">
        <v>344</v>
      </c>
      <c r="E31" s="75">
        <v>3141</v>
      </c>
      <c r="F31" s="259" t="s">
        <v>531</v>
      </c>
      <c r="G31" s="348">
        <v>140</v>
      </c>
      <c r="H31" s="13">
        <v>51</v>
      </c>
      <c r="I31" s="178"/>
      <c r="J31" s="179"/>
      <c r="K31" s="177"/>
      <c r="L31" s="11">
        <v>63</v>
      </c>
      <c r="M31" s="179"/>
      <c r="N31" s="177"/>
      <c r="O31" s="178"/>
      <c r="P31" s="60"/>
      <c r="Q31" s="5">
        <f t="shared" ref="Q31:S32" si="2">H31+K31+N31</f>
        <v>51</v>
      </c>
      <c r="R31" s="11">
        <f t="shared" si="2"/>
        <v>63</v>
      </c>
      <c r="S31" s="60">
        <f t="shared" si="2"/>
        <v>0</v>
      </c>
      <c r="T31" s="90">
        <f>VLOOKUP(H31,SJMS_normativy!$A$3:$B$334,2,0)</f>
        <v>31.681608000000001</v>
      </c>
      <c r="U31" s="17">
        <f>IF(I31=0,0,VLOOKUP(SUM(I31+J31),SJZS_normativy!$A$4:$C$1075,2,0))</f>
        <v>0</v>
      </c>
      <c r="V31" s="91">
        <f>IF(J31=0,0,VLOOKUP(SUM(I31+J31),SJZS_normativy!$A$4:$C$1075,2,0))</f>
        <v>0</v>
      </c>
      <c r="W31" s="90">
        <f>VLOOKUP(K31,SJMS_normativy!$A$3:$B$334,2,0)/0.6</f>
        <v>0</v>
      </c>
      <c r="X31" s="17">
        <f>IF(L31=0,0,VLOOKUP(SUM(L31+M31),SJZS_normativy!$A$4:$C$1075,2,0))/0.6</f>
        <v>73.050743151000219</v>
      </c>
      <c r="Y31" s="91">
        <f>IF(M31=0,0,VLOOKUP(SUM(L31+M31),SJZS_normativy!$A$4:$C$1075,2,0))/0.6</f>
        <v>0</v>
      </c>
      <c r="Z31" s="90">
        <f>VLOOKUP(N31,SJMS_normativy!$A$3:$B$334,2,0)/0.4</f>
        <v>0</v>
      </c>
      <c r="AA31" s="17">
        <f>IF(O31=0,0,VLOOKUP(SUM(O31+P31),SJZS_normativy!$A$4:$C$1075,2,0))/0.4</f>
        <v>0</v>
      </c>
      <c r="AB31" s="91">
        <f>IF(P31=0,0,VLOOKUP(SUM(O31+P31),SJZS_normativy!$A$4:$C$1075,2,0))/0.4</f>
        <v>0</v>
      </c>
      <c r="AC31" s="94">
        <f>SJMS_normativy!$I$5</f>
        <v>58</v>
      </c>
      <c r="AD31" s="44">
        <f>SJZS_normativy!$I$5</f>
        <v>58</v>
      </c>
      <c r="AE31" s="95">
        <f>SJZS_normativy!$I$5</f>
        <v>58</v>
      </c>
      <c r="AF31" s="94">
        <f>SJMS_normativy!$J$5</f>
        <v>38</v>
      </c>
      <c r="AG31" s="44">
        <f>SJZS_normativy!$J$5</f>
        <v>38</v>
      </c>
      <c r="AH31" s="95">
        <f>SJZS_normativy!$J$5</f>
        <v>38</v>
      </c>
      <c r="AI31" s="94">
        <f>SJMS_normativy!$K$5</f>
        <v>38</v>
      </c>
      <c r="AJ31" s="44">
        <f>SJZS_normativy!$K$5</f>
        <v>38</v>
      </c>
      <c r="AK31" s="95">
        <f>SJZS_normativy!$K$5</f>
        <v>38</v>
      </c>
      <c r="AL31" s="31"/>
      <c r="AM31" s="31"/>
      <c r="AN31" s="31"/>
      <c r="AO31" s="31"/>
      <c r="AP31" s="31"/>
      <c r="AQ31" s="31"/>
    </row>
    <row r="32" spans="1:43" ht="20.100000000000001" customHeight="1" x14ac:dyDescent="0.2">
      <c r="A32" s="489">
        <v>21</v>
      </c>
      <c r="B32" s="433">
        <v>650034295</v>
      </c>
      <c r="C32" s="85">
        <v>4435</v>
      </c>
      <c r="D32" s="13" t="s">
        <v>344</v>
      </c>
      <c r="E32" s="75">
        <v>3141</v>
      </c>
      <c r="F32" s="259" t="s">
        <v>532</v>
      </c>
      <c r="G32" s="348">
        <v>55</v>
      </c>
      <c r="H32" s="177"/>
      <c r="I32" s="178"/>
      <c r="J32" s="179"/>
      <c r="K32" s="177"/>
      <c r="L32" s="178"/>
      <c r="M32" s="179"/>
      <c r="N32" s="177"/>
      <c r="O32" s="11">
        <v>55</v>
      </c>
      <c r="P32" s="60"/>
      <c r="Q32" s="5">
        <f t="shared" si="2"/>
        <v>0</v>
      </c>
      <c r="R32" s="11">
        <f t="shared" si="2"/>
        <v>55</v>
      </c>
      <c r="S32" s="60">
        <f t="shared" si="2"/>
        <v>0</v>
      </c>
      <c r="T32" s="90">
        <f>VLOOKUP(H32,SJMS_normativy!$A$3:$B$334,2,0)</f>
        <v>0</v>
      </c>
      <c r="U32" s="17">
        <f>IF(I32=0,0,VLOOKUP(SUM(I32+J32),SJZS_normativy!$A$4:$C$1075,2,0))</f>
        <v>0</v>
      </c>
      <c r="V32" s="91">
        <f>IF(J32=0,0,VLOOKUP(SUM(I32+J32),SJZS_normativy!$A$4:$C$1075,2,0))</f>
        <v>0</v>
      </c>
      <c r="W32" s="90">
        <f>VLOOKUP(K32,SJMS_normativy!$A$3:$B$334,2,0)/0.6</f>
        <v>0</v>
      </c>
      <c r="X32" s="17">
        <f>IF(L32=0,0,VLOOKUP(SUM(L32+M32),SJZS_normativy!$A$4:$C$1075,2,0))/0.6</f>
        <v>0</v>
      </c>
      <c r="Y32" s="91">
        <f>IF(M32=0,0,VLOOKUP(SUM(L32+M32),SJZS_normativy!$A$4:$C$1075,2,0))/0.6</f>
        <v>0</v>
      </c>
      <c r="Z32" s="90">
        <f>VLOOKUP(N32,SJMS_normativy!$A$3:$B$334,2,0)/0.4</f>
        <v>0</v>
      </c>
      <c r="AA32" s="17">
        <f>IF(O32=0,0,VLOOKUP(SUM(O32+P32),SJZS_normativy!$A$4:$C$1075,2,0))/0.4</f>
        <v>105.69985718391418</v>
      </c>
      <c r="AB32" s="91">
        <f>IF(P32=0,0,VLOOKUP(SUM(O32+P32),SJZS_normativy!$A$4:$C$1075,2,0))/0.4</f>
        <v>0</v>
      </c>
      <c r="AC32" s="94">
        <f>SJMS_normativy!$I$5</f>
        <v>58</v>
      </c>
      <c r="AD32" s="44">
        <f>SJZS_normativy!$I$5</f>
        <v>58</v>
      </c>
      <c r="AE32" s="95">
        <f>SJZS_normativy!$I$5</f>
        <v>58</v>
      </c>
      <c r="AF32" s="94">
        <f>SJMS_normativy!$J$5</f>
        <v>38</v>
      </c>
      <c r="AG32" s="44">
        <f>SJZS_normativy!$J$5</f>
        <v>38</v>
      </c>
      <c r="AH32" s="95">
        <f>SJZS_normativy!$J$5</f>
        <v>38</v>
      </c>
      <c r="AI32" s="94">
        <f>SJMS_normativy!$K$5</f>
        <v>38</v>
      </c>
      <c r="AJ32" s="44">
        <f>SJZS_normativy!$K$5</f>
        <v>38</v>
      </c>
      <c r="AK32" s="95">
        <f>SJZS_normativy!$K$5</f>
        <v>38</v>
      </c>
      <c r="AL32" s="31"/>
      <c r="AM32" s="31"/>
      <c r="AN32" s="31"/>
      <c r="AO32" s="31"/>
      <c r="AP32" s="31"/>
      <c r="AQ32" s="31"/>
    </row>
    <row r="33" spans="1:43" ht="20.100000000000001" customHeight="1" x14ac:dyDescent="0.2">
      <c r="A33" s="489">
        <v>22</v>
      </c>
      <c r="B33" s="433">
        <v>600074447</v>
      </c>
      <c r="C33" s="85">
        <v>4412</v>
      </c>
      <c r="D33" s="13" t="s">
        <v>130</v>
      </c>
      <c r="E33" s="75">
        <v>3141</v>
      </c>
      <c r="F33" s="259" t="s">
        <v>535</v>
      </c>
      <c r="G33" s="320">
        <v>70</v>
      </c>
      <c r="H33" s="13">
        <v>45</v>
      </c>
      <c r="I33" s="178"/>
      <c r="J33" s="179"/>
      <c r="K33" s="177"/>
      <c r="L33" s="178"/>
      <c r="M33" s="179"/>
      <c r="N33" s="177"/>
      <c r="O33" s="178"/>
      <c r="P33" s="60"/>
      <c r="Q33" s="5">
        <f t="shared" ref="Q33:S36" si="3">H33+K33+N33</f>
        <v>45</v>
      </c>
      <c r="R33" s="11">
        <f t="shared" si="3"/>
        <v>0</v>
      </c>
      <c r="S33" s="60">
        <f t="shared" si="3"/>
        <v>0</v>
      </c>
      <c r="T33" s="90">
        <f>VLOOKUP(H33,SJMS_normativy!$A$3:$B$334,2,0)</f>
        <v>30.458220000000001</v>
      </c>
      <c r="U33" s="17">
        <f>IF(I33=0,0,VLOOKUP(SUM(I33+J33),SJZS_normativy!$A$4:$C$1075,2,0))</f>
        <v>0</v>
      </c>
      <c r="V33" s="91">
        <f>IF(J33=0,0,VLOOKUP(SUM(I33+J33),SJZS_normativy!$A$4:$C$1075,2,0))</f>
        <v>0</v>
      </c>
      <c r="W33" s="90">
        <f>VLOOKUP(K33,SJMS_normativy!$A$3:$B$334,2,0)/0.6</f>
        <v>0</v>
      </c>
      <c r="X33" s="17">
        <f>IF(L33=0,0,VLOOKUP(SUM(L33+M33),SJZS_normativy!$A$4:$C$1075,2,0))/0.6</f>
        <v>0</v>
      </c>
      <c r="Y33" s="91">
        <f>IF(M33=0,0,VLOOKUP(SUM(L33+M33),SJZS_normativy!$A$4:$C$1075,2,0))/0.6</f>
        <v>0</v>
      </c>
      <c r="Z33" s="90">
        <f>VLOOKUP(N33,SJMS_normativy!$A$3:$B$334,2,0)/0.4</f>
        <v>0</v>
      </c>
      <c r="AA33" s="17">
        <f>IF(O33=0,0,VLOOKUP(SUM(O33+P33),SJZS_normativy!$A$4:$C$1075,2,0))/0.4</f>
        <v>0</v>
      </c>
      <c r="AB33" s="91">
        <f>IF(P33=0,0,VLOOKUP(SUM(O33+P33),SJZS_normativy!$A$4:$C$1075,2,0))/0.4</f>
        <v>0</v>
      </c>
      <c r="AC33" s="94">
        <f>SJMS_normativy!$I$5</f>
        <v>58</v>
      </c>
      <c r="AD33" s="44">
        <f>SJZS_normativy!$I$5</f>
        <v>58</v>
      </c>
      <c r="AE33" s="95">
        <f>SJZS_normativy!$I$5</f>
        <v>58</v>
      </c>
      <c r="AF33" s="94">
        <f>SJMS_normativy!$J$5</f>
        <v>38</v>
      </c>
      <c r="AG33" s="44">
        <f>SJZS_normativy!$J$5</f>
        <v>38</v>
      </c>
      <c r="AH33" s="95">
        <f>SJZS_normativy!$J$5</f>
        <v>38</v>
      </c>
      <c r="AI33" s="94">
        <f>SJMS_normativy!$K$5</f>
        <v>38</v>
      </c>
      <c r="AJ33" s="44">
        <f>SJZS_normativy!$K$5</f>
        <v>38</v>
      </c>
      <c r="AK33" s="95">
        <f>SJZS_normativy!$K$5</f>
        <v>38</v>
      </c>
      <c r="AL33" s="31"/>
      <c r="AM33" s="31"/>
      <c r="AN33" s="31"/>
      <c r="AO33" s="31"/>
      <c r="AP33" s="31"/>
      <c r="AQ33" s="31"/>
    </row>
    <row r="34" spans="1:43" ht="20.100000000000001" customHeight="1" x14ac:dyDescent="0.2">
      <c r="A34" s="489">
        <v>23</v>
      </c>
      <c r="B34" s="433">
        <v>600074455</v>
      </c>
      <c r="C34" s="85">
        <v>4413</v>
      </c>
      <c r="D34" s="13" t="s">
        <v>131</v>
      </c>
      <c r="E34" s="75">
        <v>3141</v>
      </c>
      <c r="F34" s="259" t="s">
        <v>536</v>
      </c>
      <c r="G34" s="320">
        <v>175</v>
      </c>
      <c r="H34" s="13">
        <v>126</v>
      </c>
      <c r="I34" s="11">
        <v>35</v>
      </c>
      <c r="J34" s="179"/>
      <c r="K34" s="177"/>
      <c r="L34" s="178"/>
      <c r="M34" s="179"/>
      <c r="N34" s="177"/>
      <c r="O34" s="178"/>
      <c r="P34" s="60"/>
      <c r="Q34" s="5">
        <f t="shared" si="3"/>
        <v>126</v>
      </c>
      <c r="R34" s="11">
        <f t="shared" si="3"/>
        <v>35</v>
      </c>
      <c r="S34" s="60">
        <f t="shared" si="3"/>
        <v>0</v>
      </c>
      <c r="T34" s="90">
        <f>VLOOKUP(H34,SJMS_normativy!$A$3:$B$334,2,0)</f>
        <v>41.397108000000003</v>
      </c>
      <c r="U34" s="17">
        <f>IF(I34=0,0,VLOOKUP(SUM(I34+J34),SJZS_normativy!$A$4:$C$1075,2,0))</f>
        <v>37.153233292616576</v>
      </c>
      <c r="V34" s="91">
        <f>IF(J34=0,0,VLOOKUP(SUM(I34+J34),SJZS_normativy!$A$4:$C$1075,2,0))</f>
        <v>0</v>
      </c>
      <c r="W34" s="90">
        <f>VLOOKUP(K34,SJMS_normativy!$A$3:$B$334,2,0)/0.6</f>
        <v>0</v>
      </c>
      <c r="X34" s="17">
        <f>IF(L34=0,0,VLOOKUP(SUM(L34+M34),SJZS_normativy!$A$4:$C$1075,2,0))/0.6</f>
        <v>0</v>
      </c>
      <c r="Y34" s="91">
        <f>IF(M34=0,0,VLOOKUP(SUM(L34+M34),SJZS_normativy!$A$4:$C$1075,2,0))/0.6</f>
        <v>0</v>
      </c>
      <c r="Z34" s="90">
        <f>VLOOKUP(N34,SJMS_normativy!$A$3:$B$334,2,0)/0.4</f>
        <v>0</v>
      </c>
      <c r="AA34" s="17">
        <f>IF(O34=0,0,VLOOKUP(SUM(O34+P34),SJZS_normativy!$A$4:$C$1075,2,0))/0.4</f>
        <v>0</v>
      </c>
      <c r="AB34" s="91">
        <f>IF(P34=0,0,VLOOKUP(SUM(O34+P34),SJZS_normativy!$A$4:$C$1075,2,0))/0.4</f>
        <v>0</v>
      </c>
      <c r="AC34" s="94">
        <f>SJMS_normativy!$I$5</f>
        <v>58</v>
      </c>
      <c r="AD34" s="44">
        <f>SJZS_normativy!$I$5</f>
        <v>58</v>
      </c>
      <c r="AE34" s="95">
        <f>SJZS_normativy!$I$5</f>
        <v>58</v>
      </c>
      <c r="AF34" s="94">
        <f>SJMS_normativy!$J$5</f>
        <v>38</v>
      </c>
      <c r="AG34" s="44">
        <f>SJZS_normativy!$J$5</f>
        <v>38</v>
      </c>
      <c r="AH34" s="95">
        <f>SJZS_normativy!$J$5</f>
        <v>38</v>
      </c>
      <c r="AI34" s="94">
        <f>SJMS_normativy!$K$5</f>
        <v>38</v>
      </c>
      <c r="AJ34" s="44">
        <f>SJZS_normativy!$K$5</f>
        <v>38</v>
      </c>
      <c r="AK34" s="95">
        <f>SJZS_normativy!$K$5</f>
        <v>38</v>
      </c>
      <c r="AL34" s="31"/>
      <c r="AM34" s="31"/>
      <c r="AN34" s="31"/>
      <c r="AO34" s="31"/>
      <c r="AP34" s="31"/>
      <c r="AQ34" s="31"/>
    </row>
    <row r="35" spans="1:43" ht="20.100000000000001" customHeight="1" x14ac:dyDescent="0.2">
      <c r="A35" s="489">
        <v>24</v>
      </c>
      <c r="B35" s="433">
        <v>600074595</v>
      </c>
      <c r="C35" s="85">
        <v>4429</v>
      </c>
      <c r="D35" s="13" t="s">
        <v>132</v>
      </c>
      <c r="E35" s="75">
        <v>3141</v>
      </c>
      <c r="F35" s="259" t="s">
        <v>534</v>
      </c>
      <c r="G35" s="320">
        <v>65</v>
      </c>
      <c r="H35" s="13">
        <v>18</v>
      </c>
      <c r="I35" s="11">
        <v>30</v>
      </c>
      <c r="J35" s="179"/>
      <c r="K35" s="177"/>
      <c r="L35" s="178"/>
      <c r="M35" s="179"/>
      <c r="N35" s="177"/>
      <c r="O35" s="178"/>
      <c r="P35" s="60"/>
      <c r="Q35" s="5">
        <f t="shared" si="3"/>
        <v>18</v>
      </c>
      <c r="R35" s="11">
        <f t="shared" si="3"/>
        <v>30</v>
      </c>
      <c r="S35" s="60">
        <f t="shared" si="3"/>
        <v>0</v>
      </c>
      <c r="T35" s="90">
        <f>VLOOKUP(H35,SJMS_normativy!$A$3:$B$334,2,0)</f>
        <v>24.135035999999999</v>
      </c>
      <c r="U35" s="17">
        <f>IF(I35=0,0,VLOOKUP(SUM(I35+J35),SJZS_normativy!$A$4:$C$1075,2,0))</f>
        <v>35.783878172588828</v>
      </c>
      <c r="V35" s="91">
        <f>IF(J35=0,0,VLOOKUP(SUM(I35+J35),SJZS_normativy!$A$4:$C$1075,2,0))</f>
        <v>0</v>
      </c>
      <c r="W35" s="90">
        <f>VLOOKUP(K35,SJMS_normativy!$A$3:$B$334,2,0)/0.6</f>
        <v>0</v>
      </c>
      <c r="X35" s="17">
        <f>IF(L35=0,0,VLOOKUP(SUM(L35+M35),SJZS_normativy!$A$4:$C$1075,2,0))/0.6</f>
        <v>0</v>
      </c>
      <c r="Y35" s="91">
        <f>IF(M35=0,0,VLOOKUP(SUM(L35+M35),SJZS_normativy!$A$4:$C$1075,2,0))/0.6</f>
        <v>0</v>
      </c>
      <c r="Z35" s="90">
        <f>VLOOKUP(N35,SJMS_normativy!$A$3:$B$334,2,0)/0.4</f>
        <v>0</v>
      </c>
      <c r="AA35" s="17">
        <f>IF(O35=0,0,VLOOKUP(SUM(O35+P35),SJZS_normativy!$A$4:$C$1075,2,0))/0.4</f>
        <v>0</v>
      </c>
      <c r="AB35" s="91">
        <f>IF(P35=0,0,VLOOKUP(SUM(O35+P35),SJZS_normativy!$A$4:$C$1075,2,0))/0.4</f>
        <v>0</v>
      </c>
      <c r="AC35" s="94">
        <f>SJMS_normativy!$I$5</f>
        <v>58</v>
      </c>
      <c r="AD35" s="44">
        <f>SJZS_normativy!$I$5</f>
        <v>58</v>
      </c>
      <c r="AE35" s="95">
        <f>SJZS_normativy!$I$5</f>
        <v>58</v>
      </c>
      <c r="AF35" s="94">
        <f>SJMS_normativy!$J$5</f>
        <v>38</v>
      </c>
      <c r="AG35" s="44">
        <f>SJZS_normativy!$J$5</f>
        <v>38</v>
      </c>
      <c r="AH35" s="95">
        <f>SJZS_normativy!$J$5</f>
        <v>38</v>
      </c>
      <c r="AI35" s="94">
        <f>SJMS_normativy!$K$5</f>
        <v>38</v>
      </c>
      <c r="AJ35" s="44">
        <f>SJZS_normativy!$K$5</f>
        <v>38</v>
      </c>
      <c r="AK35" s="95">
        <f>SJZS_normativy!$K$5</f>
        <v>38</v>
      </c>
      <c r="AL35" s="31"/>
      <c r="AM35" s="31"/>
      <c r="AN35" s="31"/>
      <c r="AO35" s="31"/>
      <c r="AP35" s="31"/>
      <c r="AQ35" s="31"/>
    </row>
    <row r="36" spans="1:43" ht="20.100000000000001" customHeight="1" x14ac:dyDescent="0.2">
      <c r="A36" s="489">
        <v>25</v>
      </c>
      <c r="B36" s="433">
        <v>600074919</v>
      </c>
      <c r="C36" s="85">
        <v>4452</v>
      </c>
      <c r="D36" s="13" t="s">
        <v>133</v>
      </c>
      <c r="E36" s="75">
        <v>3141</v>
      </c>
      <c r="F36" s="259" t="s">
        <v>533</v>
      </c>
      <c r="G36" s="320">
        <v>500</v>
      </c>
      <c r="H36" s="177"/>
      <c r="I36" s="11">
        <v>270</v>
      </c>
      <c r="J36" s="60"/>
      <c r="K36" s="177"/>
      <c r="L36" s="178"/>
      <c r="M36" s="179"/>
      <c r="N36" s="177"/>
      <c r="O36" s="178"/>
      <c r="P36" s="60"/>
      <c r="Q36" s="5">
        <f t="shared" si="3"/>
        <v>0</v>
      </c>
      <c r="R36" s="11">
        <f t="shared" si="3"/>
        <v>270</v>
      </c>
      <c r="S36" s="60">
        <f t="shared" si="3"/>
        <v>0</v>
      </c>
      <c r="T36" s="90">
        <f>VLOOKUP(H36,SJMS_normativy!$A$3:$B$334,2,0)</f>
        <v>0</v>
      </c>
      <c r="U36" s="17">
        <f>IF(I36=0,0,VLOOKUP(SUM(I36+J36),SJZS_normativy!$A$4:$C$1075,2,0))</f>
        <v>61.064544949745752</v>
      </c>
      <c r="V36" s="91">
        <f>IF(J36=0,0,VLOOKUP(SUM(I36+J36),SJZS_normativy!$A$4:$C$1075,2,0))</f>
        <v>0</v>
      </c>
      <c r="W36" s="90">
        <f>VLOOKUP(K36,SJMS_normativy!$A$3:$B$334,2,0)/0.6</f>
        <v>0</v>
      </c>
      <c r="X36" s="17">
        <f>IF(L36=0,0,VLOOKUP(SUM(L36+M36),SJZS_normativy!$A$4:$C$1075,2,0))/0.6</f>
        <v>0</v>
      </c>
      <c r="Y36" s="91">
        <f>IF(M36=0,0,VLOOKUP(SUM(L36+M36),SJZS_normativy!$A$4:$C$1075,2,0))/0.6</f>
        <v>0</v>
      </c>
      <c r="Z36" s="90">
        <f>VLOOKUP(N36,SJMS_normativy!$A$3:$B$334,2,0)/0.4</f>
        <v>0</v>
      </c>
      <c r="AA36" s="17">
        <f>IF(O36=0,0,VLOOKUP(SUM(O36+P36),SJZS_normativy!$A$4:$C$1075,2,0))/0.4</f>
        <v>0</v>
      </c>
      <c r="AB36" s="91">
        <f>IF(P36=0,0,VLOOKUP(SUM(O36+P36),SJZS_normativy!$A$4:$C$1075,2,0))/0.4</f>
        <v>0</v>
      </c>
      <c r="AC36" s="94">
        <f>SJMS_normativy!$I$5</f>
        <v>58</v>
      </c>
      <c r="AD36" s="44">
        <f>SJZS_normativy!$I$5</f>
        <v>58</v>
      </c>
      <c r="AE36" s="95">
        <f>SJZS_normativy!$I$5</f>
        <v>58</v>
      </c>
      <c r="AF36" s="94">
        <f>SJMS_normativy!$J$5</f>
        <v>38</v>
      </c>
      <c r="AG36" s="44">
        <f>SJZS_normativy!$J$5</f>
        <v>38</v>
      </c>
      <c r="AH36" s="95">
        <f>SJZS_normativy!$J$5</f>
        <v>38</v>
      </c>
      <c r="AI36" s="94">
        <f>SJMS_normativy!$K$5</f>
        <v>38</v>
      </c>
      <c r="AJ36" s="44">
        <f>SJZS_normativy!$K$5</f>
        <v>38</v>
      </c>
      <c r="AK36" s="95">
        <f>SJZS_normativy!$K$5</f>
        <v>38</v>
      </c>
      <c r="AL36" s="31"/>
      <c r="AM36" s="31"/>
      <c r="AN36" s="31"/>
      <c r="AO36" s="31"/>
      <c r="AP36" s="31"/>
      <c r="AQ36" s="31"/>
    </row>
    <row r="37" spans="1:43" ht="20.100000000000001" customHeight="1" x14ac:dyDescent="0.2">
      <c r="A37" s="489">
        <v>27</v>
      </c>
      <c r="B37" s="433">
        <v>600074307</v>
      </c>
      <c r="C37" s="85">
        <v>4414</v>
      </c>
      <c r="D37" s="13" t="s">
        <v>134</v>
      </c>
      <c r="E37" s="75">
        <v>3141</v>
      </c>
      <c r="F37" s="259" t="s">
        <v>537</v>
      </c>
      <c r="G37" s="320">
        <v>80</v>
      </c>
      <c r="H37" s="13"/>
      <c r="I37" s="178"/>
      <c r="J37" s="179"/>
      <c r="K37" s="13"/>
      <c r="L37" s="11"/>
      <c r="M37" s="60"/>
      <c r="N37" s="13">
        <v>71</v>
      </c>
      <c r="O37" s="178"/>
      <c r="P37" s="60"/>
      <c r="Q37" s="5">
        <f t="shared" ref="Q37:S38" si="4">H37+K37+N37</f>
        <v>71</v>
      </c>
      <c r="R37" s="11">
        <f t="shared" si="4"/>
        <v>0</v>
      </c>
      <c r="S37" s="60">
        <f t="shared" si="4"/>
        <v>0</v>
      </c>
      <c r="T37" s="90">
        <f>VLOOKUP(H37,SJMS_normativy!$A$3:$B$334,2,0)</f>
        <v>0</v>
      </c>
      <c r="U37" s="17">
        <f>IF(I37=0,0,VLOOKUP(SUM(I37+J37),SJZS_normativy!$A$4:$C$1075,2,0))</f>
        <v>0</v>
      </c>
      <c r="V37" s="91">
        <f>IF(J37=0,0,VLOOKUP(SUM(I37+J37),SJZS_normativy!$A$4:$C$1075,2,0))</f>
        <v>0</v>
      </c>
      <c r="W37" s="90">
        <f>VLOOKUP(K37,SJMS_normativy!$A$3:$B$334,2,0)/0.6</f>
        <v>0</v>
      </c>
      <c r="X37" s="17">
        <f>IF(L37=0,0,VLOOKUP(SUM(L37+M37),SJZS_normativy!$A$4:$C$1075,2,0))/0.6</f>
        <v>0</v>
      </c>
      <c r="Y37" s="91">
        <f>IF(M37=0,0,VLOOKUP(SUM(L37+M37),SJZS_normativy!$A$4:$C$1075,2,0))/0.6</f>
        <v>0</v>
      </c>
      <c r="Z37" s="90">
        <f>VLOOKUP(N37,SJMS_normativy!$A$3:$B$334,2,0)/0.4</f>
        <v>88.205520000000007</v>
      </c>
      <c r="AA37" s="17">
        <f>IF(O37=0,0,VLOOKUP(SUM(O37+P37),SJZS_normativy!$A$4:$C$1075,2,0))/0.4</f>
        <v>0</v>
      </c>
      <c r="AB37" s="91">
        <f>IF(P37=0,0,VLOOKUP(SUM(O37+P37),SJZS_normativy!$A$4:$C$1075,2,0))/0.4</f>
        <v>0</v>
      </c>
      <c r="AC37" s="94">
        <f>SJMS_normativy!$I$5</f>
        <v>58</v>
      </c>
      <c r="AD37" s="44">
        <f>SJZS_normativy!$I$5</f>
        <v>58</v>
      </c>
      <c r="AE37" s="95">
        <f>SJZS_normativy!$I$5</f>
        <v>58</v>
      </c>
      <c r="AF37" s="94">
        <f>SJMS_normativy!$J$5</f>
        <v>38</v>
      </c>
      <c r="AG37" s="44">
        <f>SJZS_normativy!$J$5</f>
        <v>38</v>
      </c>
      <c r="AH37" s="95">
        <f>SJZS_normativy!$J$5</f>
        <v>38</v>
      </c>
      <c r="AI37" s="94">
        <f>SJMS_normativy!$K$5</f>
        <v>38</v>
      </c>
      <c r="AJ37" s="44">
        <f>SJZS_normativy!$K$5</f>
        <v>38</v>
      </c>
      <c r="AK37" s="95">
        <f>SJZS_normativy!$K$5</f>
        <v>38</v>
      </c>
      <c r="AL37" s="31"/>
      <c r="AM37" s="31"/>
      <c r="AN37" s="31"/>
      <c r="AO37" s="31"/>
      <c r="AP37" s="31"/>
      <c r="AQ37" s="31"/>
    </row>
    <row r="38" spans="1:43" ht="20.100000000000001" customHeight="1" x14ac:dyDescent="0.2">
      <c r="A38" s="489">
        <v>28</v>
      </c>
      <c r="B38" s="433">
        <v>600074731</v>
      </c>
      <c r="C38" s="85">
        <v>4444</v>
      </c>
      <c r="D38" s="13" t="s">
        <v>135</v>
      </c>
      <c r="E38" s="75">
        <v>3141</v>
      </c>
      <c r="F38" s="259" t="s">
        <v>538</v>
      </c>
      <c r="G38" s="320">
        <v>350</v>
      </c>
      <c r="H38" s="177"/>
      <c r="I38" s="11">
        <v>192</v>
      </c>
      <c r="J38" s="179"/>
      <c r="K38" s="13">
        <v>71</v>
      </c>
      <c r="L38" s="11">
        <v>60</v>
      </c>
      <c r="M38" s="60"/>
      <c r="N38" s="13"/>
      <c r="O38" s="178"/>
      <c r="P38" s="60"/>
      <c r="Q38" s="5">
        <f t="shared" si="4"/>
        <v>71</v>
      </c>
      <c r="R38" s="11">
        <f t="shared" si="4"/>
        <v>252</v>
      </c>
      <c r="S38" s="60">
        <f t="shared" si="4"/>
        <v>0</v>
      </c>
      <c r="T38" s="90">
        <f>VLOOKUP(H38,SJMS_normativy!$A$3:$B$334,2,0)</f>
        <v>0</v>
      </c>
      <c r="U38" s="17">
        <f>IF(I38=0,0,VLOOKUP(SUM(I38+J38),SJZS_normativy!$A$4:$C$1075,2,0))</f>
        <v>56.876670900925404</v>
      </c>
      <c r="V38" s="91">
        <f>IF(J38=0,0,VLOOKUP(SUM(I38+J38),SJZS_normativy!$A$4:$C$1075,2,0))</f>
        <v>0</v>
      </c>
      <c r="W38" s="90">
        <f>VLOOKUP(K38,SJMS_normativy!$A$3:$B$334,2,0)/0.6</f>
        <v>58.803680000000007</v>
      </c>
      <c r="X38" s="17">
        <f>IF(L38=0,0,VLOOKUP(SUM(L38+M38),SJZS_normativy!$A$4:$C$1075,2,0))/0.6</f>
        <v>72.121244352219719</v>
      </c>
      <c r="Y38" s="91">
        <f>IF(M38=0,0,VLOOKUP(SUM(L38+M38),SJZS_normativy!$A$4:$C$1075,2,0))/0.6</f>
        <v>0</v>
      </c>
      <c r="Z38" s="90">
        <f>VLOOKUP(N38,SJMS_normativy!$A$3:$B$334,2,0)/0.4</f>
        <v>0</v>
      </c>
      <c r="AA38" s="17">
        <f>IF(O38=0,0,VLOOKUP(SUM(O38+P38),SJZS_normativy!$A$4:$C$1075,2,0))/0.4</f>
        <v>0</v>
      </c>
      <c r="AB38" s="91">
        <f>IF(P38=0,0,VLOOKUP(SUM(O38+P38),SJZS_normativy!$A$4:$C$1075,2,0))/0.4</f>
        <v>0</v>
      </c>
      <c r="AC38" s="94">
        <f>SJMS_normativy!$I$5</f>
        <v>58</v>
      </c>
      <c r="AD38" s="44">
        <f>SJZS_normativy!$I$5</f>
        <v>58</v>
      </c>
      <c r="AE38" s="95">
        <f>SJZS_normativy!$I$5</f>
        <v>58</v>
      </c>
      <c r="AF38" s="94">
        <f>SJMS_normativy!$J$5</f>
        <v>38</v>
      </c>
      <c r="AG38" s="44">
        <f>SJZS_normativy!$J$5</f>
        <v>38</v>
      </c>
      <c r="AH38" s="95">
        <f>SJZS_normativy!$J$5</f>
        <v>38</v>
      </c>
      <c r="AI38" s="94">
        <f>SJMS_normativy!$K$5</f>
        <v>38</v>
      </c>
      <c r="AJ38" s="44">
        <f>SJZS_normativy!$K$5</f>
        <v>38</v>
      </c>
      <c r="AK38" s="95">
        <f>SJZS_normativy!$K$5</f>
        <v>38</v>
      </c>
      <c r="AL38" s="31"/>
      <c r="AM38" s="31"/>
      <c r="AN38" s="31"/>
      <c r="AO38" s="31"/>
      <c r="AP38" s="31"/>
      <c r="AQ38" s="31"/>
    </row>
    <row r="39" spans="1:43" ht="20.100000000000001" customHeight="1" x14ac:dyDescent="0.2">
      <c r="A39" s="489">
        <v>29</v>
      </c>
      <c r="B39" s="433">
        <v>600075044</v>
      </c>
      <c r="C39" s="85">
        <v>4445</v>
      </c>
      <c r="D39" s="13" t="s">
        <v>470</v>
      </c>
      <c r="E39" s="314">
        <v>3141</v>
      </c>
      <c r="F39" s="636" t="s">
        <v>465</v>
      </c>
      <c r="G39" s="320">
        <v>100</v>
      </c>
      <c r="H39" s="13">
        <v>26</v>
      </c>
      <c r="I39" s="11">
        <v>37</v>
      </c>
      <c r="J39" s="179"/>
      <c r="K39" s="177"/>
      <c r="L39" s="178"/>
      <c r="M39" s="179"/>
      <c r="N39" s="177"/>
      <c r="O39" s="178"/>
      <c r="P39" s="60"/>
      <c r="Q39" s="5">
        <f t="shared" ref="Q39:S41" si="5">H39+K39+N39</f>
        <v>26</v>
      </c>
      <c r="R39" s="11">
        <f t="shared" si="5"/>
        <v>37</v>
      </c>
      <c r="S39" s="60">
        <f t="shared" si="5"/>
        <v>0</v>
      </c>
      <c r="T39" s="90">
        <f>VLOOKUP(H39,SJMS_normativy!$A$3:$B$334,2,0)</f>
        <v>26.148108000000001</v>
      </c>
      <c r="U39" s="17">
        <f>IF(I39=0,0,VLOOKUP(SUM(I39+J39),SJZS_normativy!$A$4:$C$1075,2,0))</f>
        <v>37.781202216507587</v>
      </c>
      <c r="V39" s="91">
        <f>IF(J39=0,0,VLOOKUP(SUM(I39+J39),SJZS_normativy!$A$4:$C$1075,2,0))</f>
        <v>0</v>
      </c>
      <c r="W39" s="90">
        <f>VLOOKUP(K39,SJMS_normativy!$A$3:$B$334,2,0)/0.6</f>
        <v>0</v>
      </c>
      <c r="X39" s="17">
        <f>IF(L39=0,0,VLOOKUP(SUM(L39+M39),SJZS_normativy!$A$4:$C$1075,2,0))/0.6</f>
        <v>0</v>
      </c>
      <c r="Y39" s="91">
        <f>IF(M39=0,0,VLOOKUP(SUM(L39+M39),SJZS_normativy!$A$4:$C$1075,2,0))/0.6</f>
        <v>0</v>
      </c>
      <c r="Z39" s="90">
        <f>VLOOKUP(N39,SJMS_normativy!$A$3:$B$334,2,0)/0.4</f>
        <v>0</v>
      </c>
      <c r="AA39" s="17">
        <f>IF(O39=0,0,VLOOKUP(SUM(O39+P39),SJZS_normativy!$A$4:$C$1075,2,0))/0.4</f>
        <v>0</v>
      </c>
      <c r="AB39" s="91">
        <f>IF(P39=0,0,VLOOKUP(SUM(O39+P39),SJZS_normativy!$A$4:$C$1075,2,0))/0.4</f>
        <v>0</v>
      </c>
      <c r="AC39" s="94">
        <f>SJMS_normativy!$I$5</f>
        <v>58</v>
      </c>
      <c r="AD39" s="44">
        <f>SJZS_normativy!$I$5</f>
        <v>58</v>
      </c>
      <c r="AE39" s="95">
        <f>SJZS_normativy!$I$5</f>
        <v>58</v>
      </c>
      <c r="AF39" s="94">
        <f>SJMS_normativy!$J$5</f>
        <v>38</v>
      </c>
      <c r="AG39" s="44">
        <f>SJZS_normativy!$J$5</f>
        <v>38</v>
      </c>
      <c r="AH39" s="95">
        <f>SJZS_normativy!$J$5</f>
        <v>38</v>
      </c>
      <c r="AI39" s="94">
        <f>SJMS_normativy!$K$5</f>
        <v>38</v>
      </c>
      <c r="AJ39" s="44">
        <f>SJZS_normativy!$K$5</f>
        <v>38</v>
      </c>
      <c r="AK39" s="95">
        <f>SJZS_normativy!$K$5</f>
        <v>38</v>
      </c>
      <c r="AL39" s="31"/>
      <c r="AM39" s="31"/>
      <c r="AN39" s="31"/>
      <c r="AO39" s="31"/>
      <c r="AP39" s="31"/>
      <c r="AQ39" s="31"/>
    </row>
    <row r="40" spans="1:43" ht="20.100000000000001" customHeight="1" x14ac:dyDescent="0.2">
      <c r="A40" s="489">
        <v>30</v>
      </c>
      <c r="B40" s="433">
        <v>600074587</v>
      </c>
      <c r="C40" s="85">
        <v>4446</v>
      </c>
      <c r="D40" s="13" t="s">
        <v>345</v>
      </c>
      <c r="E40" s="75">
        <v>3141</v>
      </c>
      <c r="F40" s="259" t="s">
        <v>395</v>
      </c>
      <c r="G40" s="320">
        <v>54</v>
      </c>
      <c r="H40" s="177"/>
      <c r="I40" s="178"/>
      <c r="J40" s="179"/>
      <c r="K40" s="177"/>
      <c r="L40" s="178"/>
      <c r="M40" s="179"/>
      <c r="N40" s="13">
        <v>24</v>
      </c>
      <c r="O40" s="11">
        <v>27</v>
      </c>
      <c r="P40" s="60"/>
      <c r="Q40" s="5">
        <f t="shared" si="5"/>
        <v>24</v>
      </c>
      <c r="R40" s="11">
        <f t="shared" si="5"/>
        <v>27</v>
      </c>
      <c r="S40" s="60">
        <f t="shared" si="5"/>
        <v>0</v>
      </c>
      <c r="T40" s="90">
        <f>VLOOKUP(H40,SJMS_normativy!$A$3:$B$334,2,0)</f>
        <v>0</v>
      </c>
      <c r="U40" s="17">
        <f>IF(I40=0,0,VLOOKUP(SUM(I40+J40),SJZS_normativy!$A$4:$C$1075,2,0))</f>
        <v>0</v>
      </c>
      <c r="V40" s="91">
        <f>IF(J40=0,0,VLOOKUP(SUM(I40+J40),SJZS_normativy!$A$4:$C$1075,2,0))</f>
        <v>0</v>
      </c>
      <c r="W40" s="90">
        <f>VLOOKUP(K40,SJMS_normativy!$A$3:$B$334,2,0)/0.6</f>
        <v>0</v>
      </c>
      <c r="X40" s="17">
        <f>IF(L40=0,0,VLOOKUP(SUM(L40+M40),SJZS_normativy!$A$4:$C$1075,2,0))/0.6</f>
        <v>0</v>
      </c>
      <c r="Y40" s="91">
        <f>IF(M40=0,0,VLOOKUP(SUM(L40+M40),SJZS_normativy!$A$4:$C$1075,2,0))/0.6</f>
        <v>0</v>
      </c>
      <c r="Z40" s="90">
        <f>VLOOKUP(N40,SJMS_normativy!$A$3:$B$334,2,0)/0.4</f>
        <v>64.13964</v>
      </c>
      <c r="AA40" s="17">
        <f>IF(O40=0,0,VLOOKUP(SUM(O40+P40),SJZS_normativy!$A$4:$C$1075,2,0))/0.4</f>
        <v>89.45969543147207</v>
      </c>
      <c r="AB40" s="91">
        <f>IF(P40=0,0,VLOOKUP(SUM(O40+P40),SJZS_normativy!$A$4:$C$1075,2,0))/0.4</f>
        <v>0</v>
      </c>
      <c r="AC40" s="94">
        <f>SJMS_normativy!$I$5</f>
        <v>58</v>
      </c>
      <c r="AD40" s="44">
        <f>SJZS_normativy!$I$5</f>
        <v>58</v>
      </c>
      <c r="AE40" s="95">
        <f>SJZS_normativy!$I$5</f>
        <v>58</v>
      </c>
      <c r="AF40" s="94">
        <f>SJMS_normativy!$J$5</f>
        <v>38</v>
      </c>
      <c r="AG40" s="44">
        <f>SJZS_normativy!$J$5</f>
        <v>38</v>
      </c>
      <c r="AH40" s="95">
        <f>SJZS_normativy!$J$5</f>
        <v>38</v>
      </c>
      <c r="AI40" s="94">
        <f>SJMS_normativy!$K$5</f>
        <v>38</v>
      </c>
      <c r="AJ40" s="44">
        <f>SJZS_normativy!$K$5</f>
        <v>38</v>
      </c>
      <c r="AK40" s="95">
        <f>SJZS_normativy!$K$5</f>
        <v>38</v>
      </c>
      <c r="AL40" s="31"/>
      <c r="AM40" s="31"/>
      <c r="AN40" s="31"/>
      <c r="AO40" s="31"/>
      <c r="AP40" s="31"/>
      <c r="AQ40" s="31"/>
    </row>
    <row r="41" spans="1:43" ht="20.100000000000001" customHeight="1" x14ac:dyDescent="0.2">
      <c r="A41" s="489">
        <v>31</v>
      </c>
      <c r="B41" s="433">
        <v>600074820</v>
      </c>
      <c r="C41" s="85">
        <v>4431</v>
      </c>
      <c r="D41" s="13" t="s">
        <v>140</v>
      </c>
      <c r="E41" s="75">
        <v>3141</v>
      </c>
      <c r="F41" s="259" t="s">
        <v>539</v>
      </c>
      <c r="G41" s="320">
        <v>110</v>
      </c>
      <c r="H41" s="13">
        <v>45</v>
      </c>
      <c r="I41" s="11">
        <v>49</v>
      </c>
      <c r="J41" s="179"/>
      <c r="K41" s="177"/>
      <c r="L41" s="178"/>
      <c r="M41" s="179"/>
      <c r="N41" s="177"/>
      <c r="O41" s="178"/>
      <c r="P41" s="60"/>
      <c r="Q41" s="5">
        <f t="shared" si="5"/>
        <v>45</v>
      </c>
      <c r="R41" s="11">
        <f t="shared" si="5"/>
        <v>49</v>
      </c>
      <c r="S41" s="60">
        <f t="shared" si="5"/>
        <v>0</v>
      </c>
      <c r="T41" s="90">
        <f>VLOOKUP(H41,SJMS_normativy!$A$3:$B$334,2,0)</f>
        <v>30.458220000000001</v>
      </c>
      <c r="U41" s="17">
        <f>IF(I41=0,0,VLOOKUP(SUM(I41+J41),SJZS_normativy!$A$4:$C$1075,2,0))</f>
        <v>40.965188417689866</v>
      </c>
      <c r="V41" s="91">
        <f>IF(J41=0,0,VLOOKUP(SUM(I41+J41),SJZS_normativy!$A$4:$C$1075,2,0))</f>
        <v>0</v>
      </c>
      <c r="W41" s="90">
        <f>VLOOKUP(K41,SJMS_normativy!$A$3:$B$334,2,0)/0.6</f>
        <v>0</v>
      </c>
      <c r="X41" s="17">
        <f>IF(L41=0,0,VLOOKUP(SUM(L41+M41),SJZS_normativy!$A$4:$C$1075,2,0))/0.6</f>
        <v>0</v>
      </c>
      <c r="Y41" s="91">
        <f>IF(M41=0,0,VLOOKUP(SUM(L41+M41),SJZS_normativy!$A$4:$C$1075,2,0))/0.6</f>
        <v>0</v>
      </c>
      <c r="Z41" s="90">
        <f>VLOOKUP(N41,SJMS_normativy!$A$3:$B$334,2,0)/0.4</f>
        <v>0</v>
      </c>
      <c r="AA41" s="17">
        <f>IF(O41=0,0,VLOOKUP(SUM(O41+P41),SJZS_normativy!$A$4:$C$1075,2,0))/0.4</f>
        <v>0</v>
      </c>
      <c r="AB41" s="91">
        <f>IF(P41=0,0,VLOOKUP(SUM(O41+P41),SJZS_normativy!$A$4:$C$1075,2,0))/0.4</f>
        <v>0</v>
      </c>
      <c r="AC41" s="94">
        <f>SJMS_normativy!$I$5</f>
        <v>58</v>
      </c>
      <c r="AD41" s="44">
        <f>SJZS_normativy!$I$5</f>
        <v>58</v>
      </c>
      <c r="AE41" s="95">
        <f>SJZS_normativy!$I$5</f>
        <v>58</v>
      </c>
      <c r="AF41" s="94">
        <f>SJMS_normativy!$J$5</f>
        <v>38</v>
      </c>
      <c r="AG41" s="44">
        <f>SJZS_normativy!$J$5</f>
        <v>38</v>
      </c>
      <c r="AH41" s="95">
        <f>SJZS_normativy!$J$5</f>
        <v>38</v>
      </c>
      <c r="AI41" s="94">
        <f>SJMS_normativy!$K$5</f>
        <v>38</v>
      </c>
      <c r="AJ41" s="44">
        <f>SJZS_normativy!$K$5</f>
        <v>38</v>
      </c>
      <c r="AK41" s="95">
        <f>SJZS_normativy!$K$5</f>
        <v>38</v>
      </c>
      <c r="AL41" s="31"/>
      <c r="AM41" s="31"/>
      <c r="AN41" s="31"/>
      <c r="AO41" s="31"/>
      <c r="AP41" s="31"/>
      <c r="AQ41" s="31"/>
    </row>
    <row r="42" spans="1:43" ht="20.100000000000001" customHeight="1" x14ac:dyDescent="0.2">
      <c r="A42" s="489">
        <v>32</v>
      </c>
      <c r="B42" s="433">
        <v>600074153</v>
      </c>
      <c r="C42" s="85">
        <v>4416</v>
      </c>
      <c r="D42" s="13" t="s">
        <v>141</v>
      </c>
      <c r="E42" s="75">
        <v>3141</v>
      </c>
      <c r="F42" s="259" t="s">
        <v>540</v>
      </c>
      <c r="G42" s="320">
        <v>115</v>
      </c>
      <c r="H42" s="13">
        <v>42</v>
      </c>
      <c r="I42" s="11">
        <v>0</v>
      </c>
      <c r="J42" s="60"/>
      <c r="K42" s="177"/>
      <c r="L42" s="11"/>
      <c r="M42" s="179"/>
      <c r="N42" s="177"/>
      <c r="O42" s="178"/>
      <c r="P42" s="60"/>
      <c r="Q42" s="5">
        <f t="shared" ref="Q42:S43" si="6">H42+K42+N42</f>
        <v>42</v>
      </c>
      <c r="R42" s="11">
        <f t="shared" si="6"/>
        <v>0</v>
      </c>
      <c r="S42" s="60">
        <f t="shared" si="6"/>
        <v>0</v>
      </c>
      <c r="T42" s="90">
        <f>VLOOKUP(H42,SJMS_normativy!$A$3:$B$334,2,0)</f>
        <v>29.821740000000002</v>
      </c>
      <c r="U42" s="17">
        <f>IF(I42=0,0,VLOOKUP(SUM(I42+J42),SJZS_normativy!$A$4:$C$1075,2,0))</f>
        <v>0</v>
      </c>
      <c r="V42" s="91">
        <f>IF(J42=0,0,VLOOKUP(SUM(I42+J42),SJZS_normativy!$A$4:$C$1075,2,0))</f>
        <v>0</v>
      </c>
      <c r="W42" s="90">
        <f>VLOOKUP(K42,SJMS_normativy!$A$3:$B$334,2,0)/0.6</f>
        <v>0</v>
      </c>
      <c r="X42" s="17">
        <f>IF(L42=0,0,VLOOKUP(SUM(L42+M42),SJZS_normativy!$A$4:$C$1075,2,0))/0.6</f>
        <v>0</v>
      </c>
      <c r="Y42" s="91">
        <f>IF(M42=0,0,VLOOKUP(SUM(L42+M42),SJZS_normativy!$A$4:$C$1075,2,0))/0.6</f>
        <v>0</v>
      </c>
      <c r="Z42" s="90">
        <f>VLOOKUP(N42,SJMS_normativy!$A$3:$B$334,2,0)/0.4</f>
        <v>0</v>
      </c>
      <c r="AA42" s="17">
        <f>IF(O42=0,0,VLOOKUP(SUM(O42+P42),SJZS_normativy!$A$4:$C$1075,2,0))/0.4</f>
        <v>0</v>
      </c>
      <c r="AB42" s="91">
        <f>IF(P42=0,0,VLOOKUP(SUM(O42+P42),SJZS_normativy!$A$4:$C$1075,2,0))/0.4</f>
        <v>0</v>
      </c>
      <c r="AC42" s="94">
        <f>SJMS_normativy!$I$5</f>
        <v>58</v>
      </c>
      <c r="AD42" s="44">
        <f>SJZS_normativy!$I$5</f>
        <v>58</v>
      </c>
      <c r="AE42" s="95">
        <f>SJZS_normativy!$I$5</f>
        <v>58</v>
      </c>
      <c r="AF42" s="94">
        <f>SJMS_normativy!$J$5</f>
        <v>38</v>
      </c>
      <c r="AG42" s="44">
        <f>SJZS_normativy!$J$5</f>
        <v>38</v>
      </c>
      <c r="AH42" s="95">
        <f>SJZS_normativy!$J$5</f>
        <v>38</v>
      </c>
      <c r="AI42" s="94">
        <f>SJMS_normativy!$K$5</f>
        <v>38</v>
      </c>
      <c r="AJ42" s="44">
        <f>SJZS_normativy!$K$5</f>
        <v>38</v>
      </c>
      <c r="AK42" s="95">
        <f>SJZS_normativy!$K$5</f>
        <v>38</v>
      </c>
      <c r="AL42" s="31"/>
      <c r="AM42" s="31"/>
      <c r="AN42" s="31"/>
      <c r="AO42" s="31"/>
      <c r="AP42" s="31"/>
      <c r="AQ42" s="31"/>
    </row>
    <row r="43" spans="1:43" ht="20.100000000000001" customHeight="1" x14ac:dyDescent="0.2">
      <c r="A43" s="489">
        <v>33</v>
      </c>
      <c r="B43" s="433">
        <v>600074749</v>
      </c>
      <c r="C43" s="85">
        <v>4447</v>
      </c>
      <c r="D43" s="13" t="s">
        <v>142</v>
      </c>
      <c r="E43" s="75">
        <v>3141</v>
      </c>
      <c r="F43" s="259" t="s">
        <v>541</v>
      </c>
      <c r="G43" s="320">
        <v>170</v>
      </c>
      <c r="H43" s="177"/>
      <c r="I43" s="11">
        <v>100</v>
      </c>
      <c r="J43" s="179"/>
      <c r="K43" s="177"/>
      <c r="L43" s="350"/>
      <c r="M43" s="179"/>
      <c r="N43" s="177"/>
      <c r="O43" s="178"/>
      <c r="P43" s="60"/>
      <c r="Q43" s="5">
        <f t="shared" si="6"/>
        <v>0</v>
      </c>
      <c r="R43" s="11">
        <f t="shared" si="6"/>
        <v>100</v>
      </c>
      <c r="S43" s="60">
        <f t="shared" si="6"/>
        <v>0</v>
      </c>
      <c r="T43" s="90">
        <f>VLOOKUP(H43,SJMS_normativy!$A$3:$B$334,2,0)</f>
        <v>0</v>
      </c>
      <c r="U43" s="17">
        <f>IF(I43=0,0,VLOOKUP(SUM(I43+J43),SJZS_normativy!$A$4:$C$1075,2,0))</f>
        <v>49.155584854225893</v>
      </c>
      <c r="V43" s="91">
        <f>IF(J43=0,0,VLOOKUP(SUM(I43+J43),SJZS_normativy!$A$4:$C$1075,2,0))</f>
        <v>0</v>
      </c>
      <c r="W43" s="90">
        <f>VLOOKUP(K43,SJMS_normativy!$A$3:$B$334,2,0)/0.6</f>
        <v>0</v>
      </c>
      <c r="X43" s="17">
        <f>IF(L43=0,0,VLOOKUP(SUM(L43+M43),SJZS_normativy!$A$4:$C$1075,2,0))/0.6</f>
        <v>0</v>
      </c>
      <c r="Y43" s="91">
        <f>IF(M43=0,0,VLOOKUP(SUM(L43+M43),SJZS_normativy!$A$4:$C$1075,2,0))/0.6</f>
        <v>0</v>
      </c>
      <c r="Z43" s="90">
        <f>VLOOKUP(N43,SJMS_normativy!$A$3:$B$334,2,0)/0.4</f>
        <v>0</v>
      </c>
      <c r="AA43" s="17">
        <f>IF(O43=0,0,VLOOKUP(SUM(O43+P43),SJZS_normativy!$A$4:$C$1075,2,0))/0.4</f>
        <v>0</v>
      </c>
      <c r="AB43" s="91">
        <f>IF(P43=0,0,VLOOKUP(SUM(O43+P43),SJZS_normativy!$A$4:$C$1075,2,0))/0.4</f>
        <v>0</v>
      </c>
      <c r="AC43" s="94">
        <f>SJMS_normativy!$I$5</f>
        <v>58</v>
      </c>
      <c r="AD43" s="44">
        <f>SJZS_normativy!$I$5</f>
        <v>58</v>
      </c>
      <c r="AE43" s="95">
        <f>SJZS_normativy!$I$5</f>
        <v>58</v>
      </c>
      <c r="AF43" s="94">
        <f>SJMS_normativy!$J$5</f>
        <v>38</v>
      </c>
      <c r="AG43" s="44">
        <f>SJZS_normativy!$J$5</f>
        <v>38</v>
      </c>
      <c r="AH43" s="95">
        <f>SJZS_normativy!$J$5</f>
        <v>38</v>
      </c>
      <c r="AI43" s="94">
        <f>SJMS_normativy!$K$5</f>
        <v>38</v>
      </c>
      <c r="AJ43" s="44">
        <f>SJZS_normativy!$K$5</f>
        <v>38</v>
      </c>
      <c r="AK43" s="95">
        <f>SJZS_normativy!$K$5</f>
        <v>38</v>
      </c>
      <c r="AL43" s="31"/>
      <c r="AM43" s="31"/>
      <c r="AN43" s="31"/>
      <c r="AO43" s="31"/>
      <c r="AP43" s="31"/>
      <c r="AQ43" s="31"/>
    </row>
    <row r="44" spans="1:43" ht="20.100000000000001" customHeight="1" x14ac:dyDescent="0.2">
      <c r="A44" s="489">
        <v>34</v>
      </c>
      <c r="B44" s="433">
        <v>650037090</v>
      </c>
      <c r="C44" s="85">
        <v>4449</v>
      </c>
      <c r="D44" s="13" t="s">
        <v>346</v>
      </c>
      <c r="E44" s="75">
        <v>3141</v>
      </c>
      <c r="F44" s="259" t="s">
        <v>542</v>
      </c>
      <c r="G44" s="320">
        <v>170</v>
      </c>
      <c r="H44" s="13">
        <v>34</v>
      </c>
      <c r="I44" s="11">
        <v>69</v>
      </c>
      <c r="J44" s="179"/>
      <c r="K44" s="177"/>
      <c r="L44" s="178"/>
      <c r="M44" s="179"/>
      <c r="N44" s="177"/>
      <c r="O44" s="178"/>
      <c r="P44" s="60"/>
      <c r="Q44" s="5">
        <f>H44+K44+N44</f>
        <v>34</v>
      </c>
      <c r="R44" s="11">
        <f>I44+L44+O44</f>
        <v>69</v>
      </c>
      <c r="S44" s="60">
        <f>J44+M44+P44</f>
        <v>0</v>
      </c>
      <c r="T44" s="90">
        <f>VLOOKUP(H44,SJMS_normativy!$A$3:$B$334,2,0)</f>
        <v>28.043675999999998</v>
      </c>
      <c r="U44" s="17">
        <f>IF(I44=0,0,VLOOKUP(SUM(I44+J44),SJZS_normativy!$A$4:$C$1075,2,0))</f>
        <v>44.872377329477636</v>
      </c>
      <c r="V44" s="91">
        <f>IF(J44=0,0,VLOOKUP(SUM(I44+J44),SJZS_normativy!$A$4:$C$1075,2,0))</f>
        <v>0</v>
      </c>
      <c r="W44" s="90">
        <f>VLOOKUP(K44,SJMS_normativy!$A$3:$B$334,2,0)/0.6</f>
        <v>0</v>
      </c>
      <c r="X44" s="17">
        <f>IF(L44=0,0,VLOOKUP(SUM(L44+M44),SJZS_normativy!$A$4:$C$1075,2,0))/0.6</f>
        <v>0</v>
      </c>
      <c r="Y44" s="91">
        <f>IF(M44=0,0,VLOOKUP(SUM(L44+M44),SJZS_normativy!$A$4:$C$1075,2,0))/0.6</f>
        <v>0</v>
      </c>
      <c r="Z44" s="90">
        <f>VLOOKUP(N44,SJMS_normativy!$A$3:$B$334,2,0)/0.4</f>
        <v>0</v>
      </c>
      <c r="AA44" s="17">
        <f>IF(O44=0,0,VLOOKUP(SUM(O44+P44),SJZS_normativy!$A$4:$C$1075,2,0))/0.4</f>
        <v>0</v>
      </c>
      <c r="AB44" s="91">
        <f>IF(P44=0,0,VLOOKUP(SUM(O44+P44),SJZS_normativy!$A$4:$C$1075,2,0))/0.4</f>
        <v>0</v>
      </c>
      <c r="AC44" s="94">
        <f>SJMS_normativy!$I$5</f>
        <v>58</v>
      </c>
      <c r="AD44" s="44">
        <f>SJZS_normativy!$I$5</f>
        <v>58</v>
      </c>
      <c r="AE44" s="95">
        <f>SJZS_normativy!$I$5</f>
        <v>58</v>
      </c>
      <c r="AF44" s="94">
        <f>SJMS_normativy!$J$5</f>
        <v>38</v>
      </c>
      <c r="AG44" s="44">
        <f>SJZS_normativy!$J$5</f>
        <v>38</v>
      </c>
      <c r="AH44" s="95">
        <f>SJZS_normativy!$J$5</f>
        <v>38</v>
      </c>
      <c r="AI44" s="94">
        <f>SJMS_normativy!$K$5</f>
        <v>38</v>
      </c>
      <c r="AJ44" s="44">
        <f>SJZS_normativy!$K$5</f>
        <v>38</v>
      </c>
      <c r="AK44" s="95">
        <f>SJZS_normativy!$K$5</f>
        <v>38</v>
      </c>
      <c r="AL44" s="31"/>
      <c r="AM44" s="31"/>
      <c r="AN44" s="31"/>
      <c r="AO44" s="31"/>
      <c r="AP44" s="31"/>
      <c r="AQ44" s="31"/>
    </row>
    <row r="45" spans="1:43" ht="20.100000000000001" customHeight="1" x14ac:dyDescent="0.2">
      <c r="A45" s="489">
        <v>35</v>
      </c>
      <c r="B45" s="433">
        <v>600074196</v>
      </c>
      <c r="C45" s="85">
        <v>4401</v>
      </c>
      <c r="D45" s="13" t="s">
        <v>393</v>
      </c>
      <c r="E45" s="75">
        <v>3141</v>
      </c>
      <c r="F45" s="259" t="s">
        <v>543</v>
      </c>
      <c r="G45" s="320">
        <v>50</v>
      </c>
      <c r="H45" s="177"/>
      <c r="I45" s="178"/>
      <c r="J45" s="179"/>
      <c r="K45" s="177"/>
      <c r="L45" s="178"/>
      <c r="M45" s="179"/>
      <c r="N45" s="13">
        <v>45</v>
      </c>
      <c r="O45" s="178"/>
      <c r="P45" s="60"/>
      <c r="Q45" s="5">
        <f t="shared" ref="Q45:S46" si="7">H45+K45+N45</f>
        <v>45</v>
      </c>
      <c r="R45" s="11">
        <f t="shared" si="7"/>
        <v>0</v>
      </c>
      <c r="S45" s="60">
        <f t="shared" si="7"/>
        <v>0</v>
      </c>
      <c r="T45" s="90">
        <f>VLOOKUP(H45,SJMS_normativy!$A$3:$B$334,2,0)</f>
        <v>0</v>
      </c>
      <c r="U45" s="17">
        <f>IF(I45=0,0,VLOOKUP(SUM(I45+J45),SJZS_normativy!$A$4:$C$1075,2,0))</f>
        <v>0</v>
      </c>
      <c r="V45" s="91">
        <f>IF(J45=0,0,VLOOKUP(SUM(I45+J45),SJZS_normativy!$A$4:$C$1075,2,0))</f>
        <v>0</v>
      </c>
      <c r="W45" s="90">
        <f>VLOOKUP(K45,SJMS_normativy!$A$3:$B$334,2,0)/0.6</f>
        <v>0</v>
      </c>
      <c r="X45" s="17">
        <f>IF(L45=0,0,VLOOKUP(SUM(L45+M45),SJZS_normativy!$A$4:$C$1075,2,0))/0.6</f>
        <v>0</v>
      </c>
      <c r="Y45" s="91">
        <f>IF(M45=0,0,VLOOKUP(SUM(L45+M45),SJZS_normativy!$A$4:$C$1075,2,0))/0.6</f>
        <v>0</v>
      </c>
      <c r="Z45" s="90">
        <f>VLOOKUP(N45,SJMS_normativy!$A$3:$B$334,2,0)/0.4</f>
        <v>76.14555</v>
      </c>
      <c r="AA45" s="17">
        <f>IF(O45=0,0,VLOOKUP(SUM(O45+P45),SJZS_normativy!$A$4:$C$1075,2,0))/0.4</f>
        <v>0</v>
      </c>
      <c r="AB45" s="91">
        <f>IF(P45=0,0,VLOOKUP(SUM(O45+P45),SJZS_normativy!$A$4:$C$1075,2,0))/0.4</f>
        <v>0</v>
      </c>
      <c r="AC45" s="94">
        <f>SJMS_normativy!$I$5</f>
        <v>58</v>
      </c>
      <c r="AD45" s="44">
        <f>SJZS_normativy!$I$5</f>
        <v>58</v>
      </c>
      <c r="AE45" s="95">
        <f>SJZS_normativy!$I$5</f>
        <v>58</v>
      </c>
      <c r="AF45" s="94">
        <f>SJMS_normativy!$J$5</f>
        <v>38</v>
      </c>
      <c r="AG45" s="44">
        <f>SJZS_normativy!$J$5</f>
        <v>38</v>
      </c>
      <c r="AH45" s="95">
        <f>SJZS_normativy!$J$5</f>
        <v>38</v>
      </c>
      <c r="AI45" s="94">
        <f>SJMS_normativy!$K$5</f>
        <v>38</v>
      </c>
      <c r="AJ45" s="44">
        <f>SJZS_normativy!$K$5</f>
        <v>38</v>
      </c>
      <c r="AK45" s="95">
        <f>SJZS_normativy!$K$5</f>
        <v>38</v>
      </c>
      <c r="AL45" s="31"/>
      <c r="AM45" s="31"/>
      <c r="AN45" s="31"/>
      <c r="AO45" s="31"/>
      <c r="AP45" s="31"/>
      <c r="AQ45" s="31"/>
    </row>
    <row r="46" spans="1:43" ht="20.100000000000001" customHeight="1" x14ac:dyDescent="0.2">
      <c r="A46" s="489">
        <v>36</v>
      </c>
      <c r="B46" s="433">
        <v>600074790</v>
      </c>
      <c r="C46" s="85">
        <v>4453</v>
      </c>
      <c r="D46" s="13" t="s">
        <v>143</v>
      </c>
      <c r="E46" s="75">
        <v>3141</v>
      </c>
      <c r="F46" s="259" t="s">
        <v>544</v>
      </c>
      <c r="G46" s="320">
        <v>250</v>
      </c>
      <c r="H46" s="177"/>
      <c r="I46" s="11">
        <v>131</v>
      </c>
      <c r="J46" s="179"/>
      <c r="K46" s="13">
        <v>45</v>
      </c>
      <c r="L46" s="178"/>
      <c r="M46" s="179"/>
      <c r="N46" s="177"/>
      <c r="O46" s="178"/>
      <c r="P46" s="60"/>
      <c r="Q46" s="5">
        <f t="shared" si="7"/>
        <v>45</v>
      </c>
      <c r="R46" s="11">
        <f t="shared" si="7"/>
        <v>131</v>
      </c>
      <c r="S46" s="60">
        <f t="shared" si="7"/>
        <v>0</v>
      </c>
      <c r="T46" s="90">
        <f>VLOOKUP(H46,SJMS_normativy!$A$3:$B$334,2,0)</f>
        <v>0</v>
      </c>
      <c r="U46" s="17">
        <f>IF(I46=0,0,VLOOKUP(SUM(I46+J46),SJZS_normativy!$A$4:$C$1075,2,0))</f>
        <v>52.31557113808072</v>
      </c>
      <c r="V46" s="91">
        <f>IF(J46=0,0,VLOOKUP(SUM(I46+J46),SJZS_normativy!$A$4:$C$1075,2,0))</f>
        <v>0</v>
      </c>
      <c r="W46" s="90">
        <f>VLOOKUP(K46,SJMS_normativy!$A$3:$B$334,2,0)/0.6</f>
        <v>50.7637</v>
      </c>
      <c r="X46" s="17">
        <f>IF(L46=0,0,VLOOKUP(SUM(L46+M46),SJZS_normativy!$A$4:$C$1075,2,0))/0.6</f>
        <v>0</v>
      </c>
      <c r="Y46" s="91">
        <f>IF(M46=0,0,VLOOKUP(SUM(L46+M46),SJZS_normativy!$A$4:$C$1075,2,0))/0.6</f>
        <v>0</v>
      </c>
      <c r="Z46" s="90">
        <f>VLOOKUP(N46,SJMS_normativy!$A$3:$B$334,2,0)/0.4</f>
        <v>0</v>
      </c>
      <c r="AA46" s="17">
        <f>IF(O46=0,0,VLOOKUP(SUM(O46+P46),SJZS_normativy!$A$4:$C$1075,2,0))/0.4</f>
        <v>0</v>
      </c>
      <c r="AB46" s="91">
        <f>IF(P46=0,0,VLOOKUP(SUM(O46+P46),SJZS_normativy!$A$4:$C$1075,2,0))/0.4</f>
        <v>0</v>
      </c>
      <c r="AC46" s="94">
        <f>SJMS_normativy!$I$5</f>
        <v>58</v>
      </c>
      <c r="AD46" s="44">
        <f>SJZS_normativy!$I$5</f>
        <v>58</v>
      </c>
      <c r="AE46" s="95">
        <f>SJZS_normativy!$I$5</f>
        <v>58</v>
      </c>
      <c r="AF46" s="94">
        <f>SJMS_normativy!$J$5</f>
        <v>38</v>
      </c>
      <c r="AG46" s="44">
        <f>SJZS_normativy!$J$5</f>
        <v>38</v>
      </c>
      <c r="AH46" s="95">
        <f>SJZS_normativy!$J$5</f>
        <v>38</v>
      </c>
      <c r="AI46" s="94">
        <f>SJMS_normativy!$K$5</f>
        <v>38</v>
      </c>
      <c r="AJ46" s="44">
        <f>SJZS_normativy!$K$5</f>
        <v>38</v>
      </c>
      <c r="AK46" s="95">
        <f>SJZS_normativy!$K$5</f>
        <v>38</v>
      </c>
      <c r="AL46" s="31"/>
      <c r="AM46" s="31"/>
      <c r="AN46" s="31"/>
      <c r="AO46" s="31"/>
      <c r="AP46" s="31"/>
      <c r="AQ46" s="31"/>
    </row>
    <row r="47" spans="1:43" ht="20.100000000000001" customHeight="1" x14ac:dyDescent="0.2">
      <c r="A47" s="490">
        <v>37</v>
      </c>
      <c r="B47" s="484">
        <v>600074935</v>
      </c>
      <c r="C47" s="85">
        <v>4467</v>
      </c>
      <c r="D47" s="13" t="s">
        <v>136</v>
      </c>
      <c r="E47" s="75">
        <v>3141</v>
      </c>
      <c r="F47" s="259" t="s">
        <v>545</v>
      </c>
      <c r="G47" s="320">
        <v>500</v>
      </c>
      <c r="H47" s="177"/>
      <c r="I47" s="11">
        <v>177</v>
      </c>
      <c r="J47" s="179"/>
      <c r="K47" s="13">
        <v>148</v>
      </c>
      <c r="L47" s="178"/>
      <c r="M47" s="179"/>
      <c r="N47" s="177"/>
      <c r="O47" s="178"/>
      <c r="P47" s="60"/>
      <c r="Q47" s="5">
        <f t="shared" ref="Q47:S51" si="8">H47+K47+N47</f>
        <v>148</v>
      </c>
      <c r="R47" s="11">
        <f t="shared" si="8"/>
        <v>177</v>
      </c>
      <c r="S47" s="60">
        <f t="shared" si="8"/>
        <v>0</v>
      </c>
      <c r="T47" s="90">
        <f>VLOOKUP(H47,SJMS_normativy!$A$3:$B$334,2,0)</f>
        <v>0</v>
      </c>
      <c r="U47" s="17">
        <f>IF(I47=0,0,VLOOKUP(SUM(I47+J47),SJZS_normativy!$A$4:$C$1075,2,0))</f>
        <v>55.895853054028599</v>
      </c>
      <c r="V47" s="91">
        <f>IF(J47=0,0,VLOOKUP(SUM(I47+J47),SJZS_normativy!$A$4:$C$1075,2,0))</f>
        <v>0</v>
      </c>
      <c r="W47" s="90">
        <f>VLOOKUP(K47,SJMS_normativy!$A$3:$B$334,2,0)/0.6</f>
        <v>70.479959999999991</v>
      </c>
      <c r="X47" s="17">
        <f>IF(L47=0,0,VLOOKUP(SUM(L47+M47),SJZS_normativy!$A$4:$C$1075,2,0))/0.6</f>
        <v>0</v>
      </c>
      <c r="Y47" s="91">
        <f>IF(M47=0,0,VLOOKUP(SUM(L47+M47),SJZS_normativy!$A$4:$C$1075,2,0))/0.6</f>
        <v>0</v>
      </c>
      <c r="Z47" s="90">
        <f>VLOOKUP(N47,SJMS_normativy!$A$3:$B$334,2,0)/0.4</f>
        <v>0</v>
      </c>
      <c r="AA47" s="17">
        <f>IF(O47=0,0,VLOOKUP(SUM(O47+P47),SJZS_normativy!$A$4:$C$1075,2,0))/0.4</f>
        <v>0</v>
      </c>
      <c r="AB47" s="91">
        <f>IF(P47=0,0,VLOOKUP(SUM(O47+P47),SJZS_normativy!$A$4:$C$1075,2,0))/0.4</f>
        <v>0</v>
      </c>
      <c r="AC47" s="94">
        <f>SJMS_normativy!$I$5</f>
        <v>58</v>
      </c>
      <c r="AD47" s="44">
        <f>SJZS_normativy!$I$5</f>
        <v>58</v>
      </c>
      <c r="AE47" s="95">
        <f>SJZS_normativy!$I$5</f>
        <v>58</v>
      </c>
      <c r="AF47" s="94">
        <f>SJMS_normativy!$J$5</f>
        <v>38</v>
      </c>
      <c r="AG47" s="44">
        <f>SJZS_normativy!$J$5</f>
        <v>38</v>
      </c>
      <c r="AH47" s="95">
        <f>SJZS_normativy!$J$5</f>
        <v>38</v>
      </c>
      <c r="AI47" s="94">
        <f>SJMS_normativy!$K$5</f>
        <v>38</v>
      </c>
      <c r="AJ47" s="44">
        <f>SJZS_normativy!$K$5</f>
        <v>38</v>
      </c>
      <c r="AK47" s="95">
        <f>SJZS_normativy!$K$5</f>
        <v>38</v>
      </c>
      <c r="AL47" s="31"/>
      <c r="AM47" s="31"/>
      <c r="AN47" s="31"/>
      <c r="AO47" s="31"/>
      <c r="AP47" s="31"/>
      <c r="AQ47" s="31"/>
    </row>
    <row r="48" spans="1:43" ht="20.100000000000001" customHeight="1" x14ac:dyDescent="0.2">
      <c r="A48" s="490">
        <v>37</v>
      </c>
      <c r="B48" s="484">
        <v>600074935</v>
      </c>
      <c r="C48" s="85">
        <v>4467</v>
      </c>
      <c r="D48" s="13" t="s">
        <v>136</v>
      </c>
      <c r="E48" s="75">
        <v>3141</v>
      </c>
      <c r="F48" s="259" t="s">
        <v>546</v>
      </c>
      <c r="G48" s="399">
        <v>164</v>
      </c>
      <c r="H48" s="177"/>
      <c r="I48" s="178"/>
      <c r="J48" s="179"/>
      <c r="K48" s="177"/>
      <c r="L48" s="178"/>
      <c r="M48" s="179"/>
      <c r="N48" s="13">
        <v>100</v>
      </c>
      <c r="O48" s="178"/>
      <c r="P48" s="60"/>
      <c r="Q48" s="5">
        <f t="shared" si="8"/>
        <v>100</v>
      </c>
      <c r="R48" s="11">
        <f t="shared" si="8"/>
        <v>0</v>
      </c>
      <c r="S48" s="60">
        <f t="shared" si="8"/>
        <v>0</v>
      </c>
      <c r="T48" s="90">
        <f>VLOOKUP(H48,SJMS_normativy!$A$3:$B$334,2,0)</f>
        <v>0</v>
      </c>
      <c r="U48" s="17">
        <f>IF(I48=0,0,VLOOKUP(SUM(I48+J48),SJZS_normativy!$A$4:$C$1075,2,0))</f>
        <v>0</v>
      </c>
      <c r="V48" s="91">
        <f>IF(J48=0,0,VLOOKUP(SUM(I48+J48),SJZS_normativy!$A$4:$C$1075,2,0))</f>
        <v>0</v>
      </c>
      <c r="W48" s="90">
        <f>VLOOKUP(K48,SJMS_normativy!$A$3:$B$334,2,0)/0.6</f>
        <v>0</v>
      </c>
      <c r="X48" s="17">
        <f>IF(L48=0,0,VLOOKUP(SUM(L48+M48),SJZS_normativy!$A$4:$C$1075,2,0))/0.6</f>
        <v>0</v>
      </c>
      <c r="Y48" s="91">
        <f>IF(M48=0,0,VLOOKUP(SUM(L48+M48),SJZS_normativy!$A$4:$C$1075,2,0))/0.6</f>
        <v>0</v>
      </c>
      <c r="Z48" s="90">
        <f>VLOOKUP(N48,SJMS_normativy!$A$3:$B$334,2,0)/0.4</f>
        <v>97.996499999999997</v>
      </c>
      <c r="AA48" s="17">
        <f>IF(O48=0,0,VLOOKUP(SUM(O48+P48),SJZS_normativy!$A$4:$C$1075,2,0))/0.4</f>
        <v>0</v>
      </c>
      <c r="AB48" s="91">
        <f>IF(P48=0,0,VLOOKUP(SUM(O48+P48),SJZS_normativy!$A$4:$C$1075,2,0))/0.4</f>
        <v>0</v>
      </c>
      <c r="AC48" s="94">
        <f>SJMS_normativy!$I$5</f>
        <v>58</v>
      </c>
      <c r="AD48" s="44">
        <f>SJZS_normativy!$I$5</f>
        <v>58</v>
      </c>
      <c r="AE48" s="95">
        <f>SJZS_normativy!$I$5</f>
        <v>58</v>
      </c>
      <c r="AF48" s="94">
        <f>SJMS_normativy!$J$5</f>
        <v>38</v>
      </c>
      <c r="AG48" s="44">
        <f>SJZS_normativy!$J$5</f>
        <v>38</v>
      </c>
      <c r="AH48" s="95">
        <f>SJZS_normativy!$J$5</f>
        <v>38</v>
      </c>
      <c r="AI48" s="94">
        <f>SJMS_normativy!$K$5</f>
        <v>38</v>
      </c>
      <c r="AJ48" s="44">
        <f>SJZS_normativy!$K$5</f>
        <v>38</v>
      </c>
      <c r="AK48" s="95">
        <f>SJZS_normativy!$K$5</f>
        <v>38</v>
      </c>
      <c r="AL48" s="31"/>
      <c r="AM48" s="31"/>
      <c r="AN48" s="31"/>
      <c r="AO48" s="31"/>
      <c r="AP48" s="31"/>
      <c r="AQ48" s="31"/>
    </row>
    <row r="49" spans="1:43" ht="20.100000000000001" customHeight="1" x14ac:dyDescent="0.2">
      <c r="A49" s="490">
        <v>37</v>
      </c>
      <c r="B49" s="484">
        <v>600074935</v>
      </c>
      <c r="C49" s="85">
        <v>4467</v>
      </c>
      <c r="D49" s="13" t="s">
        <v>136</v>
      </c>
      <c r="E49" s="75">
        <v>3141</v>
      </c>
      <c r="F49" s="259" t="s">
        <v>547</v>
      </c>
      <c r="G49" s="399">
        <v>164</v>
      </c>
      <c r="H49" s="177"/>
      <c r="I49" s="178"/>
      <c r="J49" s="179"/>
      <c r="K49" s="13"/>
      <c r="L49" s="178"/>
      <c r="M49" s="179"/>
      <c r="N49" s="13">
        <v>48</v>
      </c>
      <c r="O49" s="178"/>
      <c r="P49" s="60"/>
      <c r="Q49" s="5">
        <f t="shared" si="8"/>
        <v>48</v>
      </c>
      <c r="R49" s="11">
        <f t="shared" si="8"/>
        <v>0</v>
      </c>
      <c r="S49" s="60">
        <f t="shared" si="8"/>
        <v>0</v>
      </c>
      <c r="T49" s="90">
        <f>VLOOKUP(H49,SJMS_normativy!$A$3:$B$334,2,0)</f>
        <v>0</v>
      </c>
      <c r="U49" s="17">
        <f>IF(I49=0,0,VLOOKUP(SUM(I49+J49),SJZS_normativy!$A$4:$C$1075,2,0))</f>
        <v>0</v>
      </c>
      <c r="V49" s="91">
        <f>IF(J49=0,0,VLOOKUP(SUM(I49+J49),SJZS_normativy!$A$4:$C$1075,2,0))</f>
        <v>0</v>
      </c>
      <c r="W49" s="90">
        <f>VLOOKUP(K49,SJMS_normativy!$A$3:$B$334,2,0)/0.6</f>
        <v>0</v>
      </c>
      <c r="X49" s="17">
        <f>IF(L49=0,0,VLOOKUP(SUM(L49+M49),SJZS_normativy!$A$4:$C$1075,2,0))/0.6</f>
        <v>0</v>
      </c>
      <c r="Y49" s="91">
        <f>IF(M49=0,0,VLOOKUP(SUM(L49+M49),SJZS_normativy!$A$4:$C$1075,2,0))/0.6</f>
        <v>0</v>
      </c>
      <c r="Z49" s="90">
        <f>VLOOKUP(N49,SJMS_normativy!$A$3:$B$334,2,0)/0.4</f>
        <v>77.695439999999991</v>
      </c>
      <c r="AA49" s="17">
        <f>IF(O49=0,0,VLOOKUP(SUM(O49+P49),SJZS_normativy!$A$4:$C$1075,2,0))/0.4</f>
        <v>0</v>
      </c>
      <c r="AB49" s="91">
        <f>IF(P49=0,0,VLOOKUP(SUM(O49+P49),SJZS_normativy!$A$4:$C$1075,2,0))/0.4</f>
        <v>0</v>
      </c>
      <c r="AC49" s="94">
        <f>SJMS_normativy!$I$5</f>
        <v>58</v>
      </c>
      <c r="AD49" s="44">
        <f>SJZS_normativy!$I$5</f>
        <v>58</v>
      </c>
      <c r="AE49" s="95">
        <f>SJZS_normativy!$I$5</f>
        <v>58</v>
      </c>
      <c r="AF49" s="94">
        <f>SJMS_normativy!$J$5</f>
        <v>38</v>
      </c>
      <c r="AG49" s="44">
        <f>SJZS_normativy!$J$5</f>
        <v>38</v>
      </c>
      <c r="AH49" s="95">
        <f>SJZS_normativy!$J$5</f>
        <v>38</v>
      </c>
      <c r="AI49" s="94">
        <f>SJMS_normativy!$K$5</f>
        <v>38</v>
      </c>
      <c r="AJ49" s="44">
        <f>SJZS_normativy!$K$5</f>
        <v>38</v>
      </c>
      <c r="AK49" s="95">
        <f>SJZS_normativy!$K$5</f>
        <v>38</v>
      </c>
      <c r="AL49" s="31"/>
      <c r="AM49" s="31"/>
      <c r="AN49" s="31"/>
      <c r="AO49" s="31"/>
      <c r="AP49" s="31"/>
      <c r="AQ49" s="31"/>
    </row>
    <row r="50" spans="1:43" ht="20.100000000000001" customHeight="1" x14ac:dyDescent="0.2">
      <c r="A50" s="490">
        <v>38</v>
      </c>
      <c r="B50" s="484">
        <v>600074579</v>
      </c>
      <c r="C50" s="85">
        <v>4460</v>
      </c>
      <c r="D50" s="13" t="s">
        <v>137</v>
      </c>
      <c r="E50" s="75">
        <v>3141</v>
      </c>
      <c r="F50" s="259" t="s">
        <v>548</v>
      </c>
      <c r="G50" s="320">
        <v>500</v>
      </c>
      <c r="H50" s="177"/>
      <c r="I50" s="11">
        <v>317</v>
      </c>
      <c r="J50" s="179"/>
      <c r="K50" s="13">
        <v>104</v>
      </c>
      <c r="L50" s="178"/>
      <c r="M50" s="179"/>
      <c r="N50" s="177"/>
      <c r="O50" s="178"/>
      <c r="P50" s="60"/>
      <c r="Q50" s="5">
        <f t="shared" si="8"/>
        <v>104</v>
      </c>
      <c r="R50" s="11">
        <f t="shared" si="8"/>
        <v>317</v>
      </c>
      <c r="S50" s="60">
        <f t="shared" si="8"/>
        <v>0</v>
      </c>
      <c r="T50" s="90">
        <f>VLOOKUP(H50,SJMS_normativy!$A$3:$B$334,2,0)</f>
        <v>0</v>
      </c>
      <c r="U50" s="17">
        <f>IF(I50=0,0,VLOOKUP(SUM(I50+J50),SJZS_normativy!$A$4:$C$1075,2,0))</f>
        <v>63.088295842158239</v>
      </c>
      <c r="V50" s="91">
        <f>IF(J50=0,0,VLOOKUP(SUM(I50+J50),SJZS_normativy!$A$4:$C$1075,2,0))</f>
        <v>0</v>
      </c>
      <c r="W50" s="90">
        <f>VLOOKUP(K50,SJMS_normativy!$A$3:$B$334,2,0)/0.6</f>
        <v>66.029360000000011</v>
      </c>
      <c r="X50" s="17">
        <f>IF(L50=0,0,VLOOKUP(SUM(L50+M50),SJZS_normativy!$A$4:$C$1075,2,0))/0.6</f>
        <v>0</v>
      </c>
      <c r="Y50" s="91">
        <f>IF(M50=0,0,VLOOKUP(SUM(L50+M50),SJZS_normativy!$A$4:$C$1075,2,0))/0.6</f>
        <v>0</v>
      </c>
      <c r="Z50" s="90">
        <f>VLOOKUP(N50,SJMS_normativy!$A$3:$B$334,2,0)/0.4</f>
        <v>0</v>
      </c>
      <c r="AA50" s="17">
        <f>IF(O50=0,0,VLOOKUP(SUM(O50+P50),SJZS_normativy!$A$4:$C$1075,2,0))/0.4</f>
        <v>0</v>
      </c>
      <c r="AB50" s="91">
        <f>IF(P50=0,0,VLOOKUP(SUM(O50+P50),SJZS_normativy!$A$4:$C$1075,2,0))/0.4</f>
        <v>0</v>
      </c>
      <c r="AC50" s="94">
        <f>SJMS_normativy!$I$5</f>
        <v>58</v>
      </c>
      <c r="AD50" s="44">
        <f>SJZS_normativy!$I$5</f>
        <v>58</v>
      </c>
      <c r="AE50" s="95">
        <f>SJZS_normativy!$I$5</f>
        <v>58</v>
      </c>
      <c r="AF50" s="94">
        <f>SJMS_normativy!$J$5</f>
        <v>38</v>
      </c>
      <c r="AG50" s="44">
        <f>SJZS_normativy!$J$5</f>
        <v>38</v>
      </c>
      <c r="AH50" s="95">
        <f>SJZS_normativy!$J$5</f>
        <v>38</v>
      </c>
      <c r="AI50" s="94">
        <f>SJMS_normativy!$K$5</f>
        <v>38</v>
      </c>
      <c r="AJ50" s="44">
        <f>SJZS_normativy!$K$5</f>
        <v>38</v>
      </c>
      <c r="AK50" s="95">
        <f>SJZS_normativy!$K$5</f>
        <v>38</v>
      </c>
      <c r="AL50" s="31"/>
      <c r="AM50" s="31"/>
      <c r="AN50" s="31"/>
      <c r="AO50" s="31"/>
      <c r="AP50" s="31"/>
      <c r="AQ50" s="31"/>
    </row>
    <row r="51" spans="1:43" ht="20.100000000000001" customHeight="1" x14ac:dyDescent="0.2">
      <c r="A51" s="490">
        <v>38</v>
      </c>
      <c r="B51" s="484">
        <v>600074579</v>
      </c>
      <c r="C51" s="85">
        <v>4460</v>
      </c>
      <c r="D51" s="13" t="s">
        <v>137</v>
      </c>
      <c r="E51" s="75">
        <v>3141</v>
      </c>
      <c r="F51" s="259" t="s">
        <v>564</v>
      </c>
      <c r="G51" s="320">
        <v>135</v>
      </c>
      <c r="H51" s="177"/>
      <c r="I51" s="178"/>
      <c r="J51" s="179"/>
      <c r="K51" s="177"/>
      <c r="L51" s="178"/>
      <c r="M51" s="179"/>
      <c r="N51" s="13">
        <v>104</v>
      </c>
      <c r="O51" s="178"/>
      <c r="P51" s="60"/>
      <c r="Q51" s="5">
        <f t="shared" si="8"/>
        <v>104</v>
      </c>
      <c r="R51" s="11">
        <f t="shared" si="8"/>
        <v>0</v>
      </c>
      <c r="S51" s="60">
        <f t="shared" si="8"/>
        <v>0</v>
      </c>
      <c r="T51" s="90">
        <f>VLOOKUP(H51,SJMS_normativy!$A$3:$B$334,2,0)</f>
        <v>0</v>
      </c>
      <c r="U51" s="17">
        <f>IF(I51=0,0,VLOOKUP(SUM(I51+J51),SJZS_normativy!$A$4:$C$1075,2,0))</f>
        <v>0</v>
      </c>
      <c r="V51" s="91">
        <f>IF(J51=0,0,VLOOKUP(SUM(I51+J51),SJZS_normativy!$A$4:$C$1075,2,0))</f>
        <v>0</v>
      </c>
      <c r="W51" s="90">
        <f>VLOOKUP(K51,SJMS_normativy!$A$3:$B$334,2,0)/0.6</f>
        <v>0</v>
      </c>
      <c r="X51" s="17">
        <f>IF(L51=0,0,VLOOKUP(SUM(L51+M51),SJZS_normativy!$A$4:$C$1075,2,0))/0.6</f>
        <v>0</v>
      </c>
      <c r="Y51" s="91">
        <f>IF(M51=0,0,VLOOKUP(SUM(L51+M51),SJZS_normativy!$A$4:$C$1075,2,0))/0.6</f>
        <v>0</v>
      </c>
      <c r="Z51" s="90">
        <f>VLOOKUP(N51,SJMS_normativy!$A$3:$B$334,2,0)/0.4</f>
        <v>99.04404000000001</v>
      </c>
      <c r="AA51" s="17">
        <f>IF(O51=0,0,VLOOKUP(SUM(O51+P51),SJZS_normativy!$A$4:$C$1075,2,0))/0.4</f>
        <v>0</v>
      </c>
      <c r="AB51" s="91">
        <f>IF(P51=0,0,VLOOKUP(SUM(O51+P51),SJZS_normativy!$A$4:$C$1075,2,0))/0.4</f>
        <v>0</v>
      </c>
      <c r="AC51" s="94">
        <f>SJMS_normativy!$I$5</f>
        <v>58</v>
      </c>
      <c r="AD51" s="44">
        <f>SJZS_normativy!$I$5</f>
        <v>58</v>
      </c>
      <c r="AE51" s="95">
        <f>SJZS_normativy!$I$5</f>
        <v>58</v>
      </c>
      <c r="AF51" s="94">
        <f>SJMS_normativy!$J$5</f>
        <v>38</v>
      </c>
      <c r="AG51" s="44">
        <f>SJZS_normativy!$J$5</f>
        <v>38</v>
      </c>
      <c r="AH51" s="95">
        <f>SJZS_normativy!$J$5</f>
        <v>38</v>
      </c>
      <c r="AI51" s="94">
        <f>SJMS_normativy!$K$5</f>
        <v>38</v>
      </c>
      <c r="AJ51" s="44">
        <f>SJZS_normativy!$K$5</f>
        <v>38</v>
      </c>
      <c r="AK51" s="95">
        <f>SJZS_normativy!$K$5</f>
        <v>38</v>
      </c>
      <c r="AL51" s="31"/>
      <c r="AM51" s="31"/>
      <c r="AN51" s="31"/>
      <c r="AO51" s="31"/>
      <c r="AP51" s="31"/>
      <c r="AQ51" s="31"/>
    </row>
    <row r="52" spans="1:43" ht="20.100000000000001" customHeight="1" x14ac:dyDescent="0.2">
      <c r="A52" s="489">
        <v>40</v>
      </c>
      <c r="B52" s="433">
        <v>600074048</v>
      </c>
      <c r="C52" s="85">
        <v>4418</v>
      </c>
      <c r="D52" s="13" t="s">
        <v>231</v>
      </c>
      <c r="E52" s="75">
        <v>3141</v>
      </c>
      <c r="F52" s="259" t="s">
        <v>549</v>
      </c>
      <c r="G52" s="320">
        <v>50</v>
      </c>
      <c r="H52" s="13">
        <v>20</v>
      </c>
      <c r="I52" s="178"/>
      <c r="J52" s="179"/>
      <c r="K52" s="177"/>
      <c r="L52" s="178"/>
      <c r="M52" s="179"/>
      <c r="N52" s="177"/>
      <c r="O52" s="178"/>
      <c r="P52" s="60"/>
      <c r="Q52" s="5">
        <f t="shared" ref="Q52:S59" si="9">H52+K52+N52</f>
        <v>20</v>
      </c>
      <c r="R52" s="11">
        <f t="shared" si="9"/>
        <v>0</v>
      </c>
      <c r="S52" s="60">
        <f t="shared" si="9"/>
        <v>0</v>
      </c>
      <c r="T52" s="90">
        <f>VLOOKUP(H52,SJMS_normativy!$A$3:$B$334,2,0)</f>
        <v>24.649319999999999</v>
      </c>
      <c r="U52" s="17">
        <f>IF(I52=0,0,VLOOKUP(SUM(I52+J52),SJZS_normativy!$A$4:$C$1075,2,0))</f>
        <v>0</v>
      </c>
      <c r="V52" s="91">
        <f>IF(J52=0,0,VLOOKUP(SUM(I52+J52),SJZS_normativy!$A$4:$C$1075,2,0))</f>
        <v>0</v>
      </c>
      <c r="W52" s="90">
        <f>VLOOKUP(K52,SJMS_normativy!$A$3:$B$334,2,0)/0.6</f>
        <v>0</v>
      </c>
      <c r="X52" s="17">
        <f>IF(L52=0,0,VLOOKUP(SUM(L52+M52),SJZS_normativy!$A$4:$C$1075,2,0))/0.6</f>
        <v>0</v>
      </c>
      <c r="Y52" s="91">
        <f>IF(M52=0,0,VLOOKUP(SUM(L52+M52),SJZS_normativy!$A$4:$C$1075,2,0))/0.6</f>
        <v>0</v>
      </c>
      <c r="Z52" s="90">
        <f>VLOOKUP(N52,SJMS_normativy!$A$3:$B$334,2,0)/0.4</f>
        <v>0</v>
      </c>
      <c r="AA52" s="17">
        <f>IF(O52=0,0,VLOOKUP(SUM(O52+P52),SJZS_normativy!$A$4:$C$1075,2,0))/0.4</f>
        <v>0</v>
      </c>
      <c r="AB52" s="91">
        <f>IF(P52=0,0,VLOOKUP(SUM(O52+P52),SJZS_normativy!$A$4:$C$1075,2,0))/0.4</f>
        <v>0</v>
      </c>
      <c r="AC52" s="94">
        <f>SJMS_normativy!$I$5</f>
        <v>58</v>
      </c>
      <c r="AD52" s="44">
        <f>SJZS_normativy!$I$5</f>
        <v>58</v>
      </c>
      <c r="AE52" s="95">
        <f>SJZS_normativy!$I$5</f>
        <v>58</v>
      </c>
      <c r="AF52" s="94">
        <f>SJMS_normativy!$J$5</f>
        <v>38</v>
      </c>
      <c r="AG52" s="44">
        <f>SJZS_normativy!$J$5</f>
        <v>38</v>
      </c>
      <c r="AH52" s="95">
        <f>SJZS_normativy!$J$5</f>
        <v>38</v>
      </c>
      <c r="AI52" s="94">
        <f>SJMS_normativy!$K$5</f>
        <v>38</v>
      </c>
      <c r="AJ52" s="44">
        <f>SJZS_normativy!$K$5</f>
        <v>38</v>
      </c>
      <c r="AK52" s="95">
        <f>SJZS_normativy!$K$5</f>
        <v>38</v>
      </c>
      <c r="AL52" s="31"/>
      <c r="AM52" s="31"/>
      <c r="AN52" s="31"/>
      <c r="AO52" s="31"/>
      <c r="AP52" s="31"/>
      <c r="AQ52" s="31"/>
    </row>
    <row r="53" spans="1:43" ht="20.100000000000001" customHeight="1" x14ac:dyDescent="0.2">
      <c r="A53" s="489">
        <v>41</v>
      </c>
      <c r="B53" s="433">
        <v>600074625</v>
      </c>
      <c r="C53" s="85">
        <v>4432</v>
      </c>
      <c r="D53" s="13" t="s">
        <v>144</v>
      </c>
      <c r="E53" s="75">
        <v>3141</v>
      </c>
      <c r="F53" s="259" t="s">
        <v>550</v>
      </c>
      <c r="G53" s="320">
        <v>76</v>
      </c>
      <c r="H53" s="13">
        <v>24</v>
      </c>
      <c r="I53" s="11">
        <v>30</v>
      </c>
      <c r="J53" s="179"/>
      <c r="K53" s="177"/>
      <c r="L53" s="178"/>
      <c r="M53" s="179"/>
      <c r="N53" s="177"/>
      <c r="O53" s="178"/>
      <c r="P53" s="60"/>
      <c r="Q53" s="5">
        <f t="shared" si="9"/>
        <v>24</v>
      </c>
      <c r="R53" s="11">
        <f t="shared" si="9"/>
        <v>30</v>
      </c>
      <c r="S53" s="60">
        <f t="shared" si="9"/>
        <v>0</v>
      </c>
      <c r="T53" s="90">
        <f>VLOOKUP(H53,SJMS_normativy!$A$3:$B$334,2,0)</f>
        <v>25.655856</v>
      </c>
      <c r="U53" s="17">
        <f>IF(I53=0,0,VLOOKUP(SUM(I53+J53),SJZS_normativy!$A$4:$C$1075,2,0))</f>
        <v>35.783878172588828</v>
      </c>
      <c r="V53" s="91">
        <f>IF(J53=0,0,VLOOKUP(SUM(I53+J53),SJZS_normativy!$A$4:$C$1075,2,0))</f>
        <v>0</v>
      </c>
      <c r="W53" s="90">
        <f>VLOOKUP(K53,SJMS_normativy!$A$3:$B$334,2,0)/0.6</f>
        <v>0</v>
      </c>
      <c r="X53" s="17">
        <f>IF(L53=0,0,VLOOKUP(SUM(L53+M53),SJZS_normativy!$A$4:$C$1075,2,0))/0.6</f>
        <v>0</v>
      </c>
      <c r="Y53" s="91">
        <f>IF(M53=0,0,VLOOKUP(SUM(L53+M53),SJZS_normativy!$A$4:$C$1075,2,0))/0.6</f>
        <v>0</v>
      </c>
      <c r="Z53" s="90">
        <f>VLOOKUP(N53,SJMS_normativy!$A$3:$B$334,2,0)/0.4</f>
        <v>0</v>
      </c>
      <c r="AA53" s="17">
        <f>IF(O53=0,0,VLOOKUP(SUM(O53+P53),SJZS_normativy!$A$4:$C$1075,2,0))/0.4</f>
        <v>0</v>
      </c>
      <c r="AB53" s="91">
        <f>IF(P53=0,0,VLOOKUP(SUM(O53+P53),SJZS_normativy!$A$4:$C$1075,2,0))/0.4</f>
        <v>0</v>
      </c>
      <c r="AC53" s="94">
        <f>SJMS_normativy!$I$5</f>
        <v>58</v>
      </c>
      <c r="AD53" s="44">
        <f>SJZS_normativy!$I$5</f>
        <v>58</v>
      </c>
      <c r="AE53" s="95">
        <f>SJZS_normativy!$I$5</f>
        <v>58</v>
      </c>
      <c r="AF53" s="94">
        <f>SJMS_normativy!$J$5</f>
        <v>38</v>
      </c>
      <c r="AG53" s="44">
        <f>SJZS_normativy!$J$5</f>
        <v>38</v>
      </c>
      <c r="AH53" s="95">
        <f>SJZS_normativy!$J$5</f>
        <v>38</v>
      </c>
      <c r="AI53" s="94">
        <f>SJMS_normativy!$K$5</f>
        <v>38</v>
      </c>
      <c r="AJ53" s="44">
        <f>SJZS_normativy!$K$5</f>
        <v>38</v>
      </c>
      <c r="AK53" s="95">
        <f>SJZS_normativy!$K$5</f>
        <v>38</v>
      </c>
      <c r="AL53" s="31"/>
      <c r="AM53" s="31"/>
      <c r="AN53" s="31"/>
      <c r="AO53" s="31"/>
      <c r="AP53" s="31"/>
      <c r="AQ53" s="31"/>
    </row>
    <row r="54" spans="1:43" ht="20.100000000000001" customHeight="1" x14ac:dyDescent="0.2">
      <c r="A54" s="489">
        <v>42</v>
      </c>
      <c r="B54" s="433">
        <v>650037171</v>
      </c>
      <c r="C54" s="85">
        <v>4459</v>
      </c>
      <c r="D54" s="13" t="s">
        <v>347</v>
      </c>
      <c r="E54" s="75">
        <v>3141</v>
      </c>
      <c r="F54" s="259" t="s">
        <v>551</v>
      </c>
      <c r="G54" s="320">
        <v>120</v>
      </c>
      <c r="H54" s="13">
        <v>28</v>
      </c>
      <c r="I54" s="11">
        <v>70</v>
      </c>
      <c r="J54" s="179"/>
      <c r="K54" s="13">
        <v>20</v>
      </c>
      <c r="L54" s="178"/>
      <c r="M54" s="179"/>
      <c r="N54" s="177"/>
      <c r="O54" s="178"/>
      <c r="P54" s="60"/>
      <c r="Q54" s="5">
        <f t="shared" si="9"/>
        <v>48</v>
      </c>
      <c r="R54" s="11">
        <f t="shared" si="9"/>
        <v>70</v>
      </c>
      <c r="S54" s="60">
        <f t="shared" si="9"/>
        <v>0</v>
      </c>
      <c r="T54" s="90">
        <f>VLOOKUP(H54,SJMS_normativy!$A$3:$B$334,2,0)</f>
        <v>26.633015999999998</v>
      </c>
      <c r="U54" s="17">
        <f>IF(I54=0,0,VLOOKUP(SUM(I54+J54),SJZS_normativy!$A$4:$C$1075,2,0))</f>
        <v>45.037436635957881</v>
      </c>
      <c r="V54" s="91">
        <f>IF(J54=0,0,VLOOKUP(SUM(I54+J54),SJZS_normativy!$A$4:$C$1075,2,0))</f>
        <v>0</v>
      </c>
      <c r="W54" s="90">
        <f>VLOOKUP(K54,SJMS_normativy!$A$3:$B$334,2,0)/0.6</f>
        <v>41.0822</v>
      </c>
      <c r="X54" s="17">
        <f>IF(L54=0,0,VLOOKUP(SUM(L54+M54),SJZS_normativy!$A$4:$C$1075,2,0))/0.6</f>
        <v>0</v>
      </c>
      <c r="Y54" s="91">
        <f>IF(M54=0,0,VLOOKUP(SUM(L54+M54),SJZS_normativy!$A$4:$C$1075,2,0))/0.6</f>
        <v>0</v>
      </c>
      <c r="Z54" s="90">
        <f>VLOOKUP(N54,SJMS_normativy!$A$3:$B$334,2,0)/0.4</f>
        <v>0</v>
      </c>
      <c r="AA54" s="17">
        <f>IF(O54=0,0,VLOOKUP(SUM(O54+P54),SJZS_normativy!$A$4:$C$1075,2,0))/0.4</f>
        <v>0</v>
      </c>
      <c r="AB54" s="91">
        <f>IF(P54=0,0,VLOOKUP(SUM(O54+P54),SJZS_normativy!$A$4:$C$1075,2,0))/0.4</f>
        <v>0</v>
      </c>
      <c r="AC54" s="94">
        <f>SJMS_normativy!$I$5</f>
        <v>58</v>
      </c>
      <c r="AD54" s="44">
        <f>SJZS_normativy!$I$5</f>
        <v>58</v>
      </c>
      <c r="AE54" s="95">
        <f>SJZS_normativy!$I$5</f>
        <v>58</v>
      </c>
      <c r="AF54" s="94">
        <f>SJMS_normativy!$J$5</f>
        <v>38</v>
      </c>
      <c r="AG54" s="44">
        <f>SJZS_normativy!$J$5</f>
        <v>38</v>
      </c>
      <c r="AH54" s="95">
        <f>SJZS_normativy!$J$5</f>
        <v>38</v>
      </c>
      <c r="AI54" s="94">
        <f>SJMS_normativy!$K$5</f>
        <v>38</v>
      </c>
      <c r="AJ54" s="44">
        <f>SJZS_normativy!$K$5</f>
        <v>38</v>
      </c>
      <c r="AK54" s="95">
        <f>SJZS_normativy!$K$5</f>
        <v>38</v>
      </c>
      <c r="AL54" s="31"/>
      <c r="AM54" s="31"/>
      <c r="AN54" s="31"/>
      <c r="AO54" s="31"/>
      <c r="AP54" s="31"/>
      <c r="AQ54" s="31"/>
    </row>
    <row r="55" spans="1:43" ht="20.100000000000001" customHeight="1" x14ac:dyDescent="0.2">
      <c r="A55" s="489">
        <v>42</v>
      </c>
      <c r="B55" s="433">
        <v>650037171</v>
      </c>
      <c r="C55" s="85">
        <v>4459</v>
      </c>
      <c r="D55" s="13" t="s">
        <v>347</v>
      </c>
      <c r="E55" s="75">
        <v>3141</v>
      </c>
      <c r="F55" s="259" t="s">
        <v>613</v>
      </c>
      <c r="G55" s="320">
        <v>50</v>
      </c>
      <c r="H55" s="13"/>
      <c r="I55" s="11"/>
      <c r="J55" s="179"/>
      <c r="K55" s="13"/>
      <c r="L55" s="178"/>
      <c r="M55" s="179"/>
      <c r="N55" s="177"/>
      <c r="O55" s="11">
        <v>50</v>
      </c>
      <c r="P55" s="60"/>
      <c r="Q55" s="5">
        <f t="shared" ref="Q55" si="10">H55+K55+N55</f>
        <v>0</v>
      </c>
      <c r="R55" s="11">
        <f t="shared" ref="R55" si="11">I55+L55+O55</f>
        <v>50</v>
      </c>
      <c r="S55" s="60">
        <f t="shared" ref="S55" si="12">J55+M55+P55</f>
        <v>0</v>
      </c>
      <c r="T55" s="90">
        <f>VLOOKUP(H55,SJMS_normativy!$A$3:$B$334,2,0)</f>
        <v>0</v>
      </c>
      <c r="U55" s="17">
        <f>IF(I55=0,0,VLOOKUP(SUM(I55+J55),SJZS_normativy!$A$4:$C$1075,2,0))</f>
        <v>0</v>
      </c>
      <c r="V55" s="91">
        <f>IF(J55=0,0,VLOOKUP(SUM(I55+J55),SJZS_normativy!$A$4:$C$1075,2,0))</f>
        <v>0</v>
      </c>
      <c r="W55" s="90">
        <f>VLOOKUP(K55,SJMS_normativy!$A$3:$B$334,2,0)/0.6</f>
        <v>0</v>
      </c>
      <c r="X55" s="17">
        <f>IF(L55=0,0,VLOOKUP(SUM(L55+M55),SJZS_normativy!$A$4:$C$1075,2,0))/0.6</f>
        <v>0</v>
      </c>
      <c r="Y55" s="91">
        <f>IF(M55=0,0,VLOOKUP(SUM(L55+M55),SJZS_normativy!$A$4:$C$1075,2,0))/0.6</f>
        <v>0</v>
      </c>
      <c r="Z55" s="90">
        <f>VLOOKUP(N55,SJMS_normativy!$A$3:$B$334,2,0)/0.4</f>
        <v>0</v>
      </c>
      <c r="AA55" s="17">
        <f>IF(O55=0,0,VLOOKUP(SUM(O55+P55),SJZS_normativy!$A$4:$C$1075,2,0))/0.4</f>
        <v>102.98720377721146</v>
      </c>
      <c r="AB55" s="91">
        <f>IF(P55=0,0,VLOOKUP(SUM(O55+P55),SJZS_normativy!$A$4:$C$1075,2,0))/0.4</f>
        <v>0</v>
      </c>
      <c r="AC55" s="94">
        <f>SJMS_normativy!$I$5</f>
        <v>58</v>
      </c>
      <c r="AD55" s="44">
        <f>SJZS_normativy!$I$5</f>
        <v>58</v>
      </c>
      <c r="AE55" s="95">
        <f>SJZS_normativy!$I$5</f>
        <v>58</v>
      </c>
      <c r="AF55" s="94">
        <f>SJMS_normativy!$J$5</f>
        <v>38</v>
      </c>
      <c r="AG55" s="44">
        <f>SJZS_normativy!$J$5</f>
        <v>38</v>
      </c>
      <c r="AH55" s="95">
        <f>SJZS_normativy!$J$5</f>
        <v>38</v>
      </c>
      <c r="AI55" s="94">
        <f>SJMS_normativy!$K$5</f>
        <v>38</v>
      </c>
      <c r="AJ55" s="44">
        <f>SJZS_normativy!$K$5</f>
        <v>38</v>
      </c>
      <c r="AK55" s="95">
        <f>SJZS_normativy!$K$5</f>
        <v>38</v>
      </c>
      <c r="AL55" s="31"/>
      <c r="AM55" s="31"/>
      <c r="AN55" s="31"/>
      <c r="AO55" s="31"/>
      <c r="AP55" s="31"/>
      <c r="AQ55" s="31"/>
    </row>
    <row r="56" spans="1:43" ht="20.100000000000001" customHeight="1" x14ac:dyDescent="0.2">
      <c r="A56" s="489">
        <v>42</v>
      </c>
      <c r="B56" s="433">
        <v>650037171</v>
      </c>
      <c r="C56" s="85">
        <v>4459</v>
      </c>
      <c r="D56" s="13" t="s">
        <v>347</v>
      </c>
      <c r="E56" s="75">
        <v>3141</v>
      </c>
      <c r="F56" s="259" t="s">
        <v>604</v>
      </c>
      <c r="G56" s="320">
        <v>20</v>
      </c>
      <c r="H56" s="13"/>
      <c r="I56" s="11"/>
      <c r="J56" s="179"/>
      <c r="K56" s="177"/>
      <c r="L56" s="178"/>
      <c r="M56" s="179"/>
      <c r="N56" s="13">
        <v>20</v>
      </c>
      <c r="O56" s="178"/>
      <c r="P56" s="60"/>
      <c r="Q56" s="5">
        <f t="shared" ref="Q56" si="13">H56+K56+N56</f>
        <v>20</v>
      </c>
      <c r="R56" s="11">
        <f t="shared" ref="R56" si="14">I56+L56+O56</f>
        <v>0</v>
      </c>
      <c r="S56" s="60">
        <f t="shared" ref="S56" si="15">J56+M56+P56</f>
        <v>0</v>
      </c>
      <c r="T56" s="90">
        <f>VLOOKUP(H56,SJMS_normativy!$A$3:$B$334,2,0)</f>
        <v>0</v>
      </c>
      <c r="U56" s="17">
        <f>IF(I56=0,0,VLOOKUP(SUM(I56+J56),SJZS_normativy!$A$4:$C$1075,2,0))</f>
        <v>0</v>
      </c>
      <c r="V56" s="91">
        <f>IF(J56=0,0,VLOOKUP(SUM(I56+J56),SJZS_normativy!$A$4:$C$1075,2,0))</f>
        <v>0</v>
      </c>
      <c r="W56" s="90">
        <f>VLOOKUP(K56,SJMS_normativy!$A$3:$B$334,2,0)/0.6</f>
        <v>0</v>
      </c>
      <c r="X56" s="17">
        <f>IF(L56=0,0,VLOOKUP(SUM(L56+M56),SJZS_normativy!$A$4:$C$1075,2,0))/0.6</f>
        <v>0</v>
      </c>
      <c r="Y56" s="91">
        <f>IF(M56=0,0,VLOOKUP(SUM(L56+M56),SJZS_normativy!$A$4:$C$1075,2,0))/0.6</f>
        <v>0</v>
      </c>
      <c r="Z56" s="90">
        <f>VLOOKUP(N56,SJMS_normativy!$A$3:$B$334,2,0)/0.4</f>
        <v>61.623299999999993</v>
      </c>
      <c r="AA56" s="17">
        <f>IF(O56=0,0,VLOOKUP(SUM(O56+P56),SJZS_normativy!$A$4:$C$1075,2,0))/0.4</f>
        <v>0</v>
      </c>
      <c r="AB56" s="91">
        <f>IF(P56=0,0,VLOOKUP(SUM(O56+P56),SJZS_normativy!$A$4:$C$1075,2,0))/0.4</f>
        <v>0</v>
      </c>
      <c r="AC56" s="94">
        <f>SJMS_normativy!$I$5</f>
        <v>58</v>
      </c>
      <c r="AD56" s="44">
        <f>SJZS_normativy!$I$5</f>
        <v>58</v>
      </c>
      <c r="AE56" s="95">
        <f>SJZS_normativy!$I$5</f>
        <v>58</v>
      </c>
      <c r="AF56" s="94">
        <f>SJMS_normativy!$J$5</f>
        <v>38</v>
      </c>
      <c r="AG56" s="44">
        <f>SJZS_normativy!$J$5</f>
        <v>38</v>
      </c>
      <c r="AH56" s="95">
        <f>SJZS_normativy!$J$5</f>
        <v>38</v>
      </c>
      <c r="AI56" s="94">
        <f>SJMS_normativy!$K$5</f>
        <v>38</v>
      </c>
      <c r="AJ56" s="44">
        <f>SJZS_normativy!$K$5</f>
        <v>38</v>
      </c>
      <c r="AK56" s="95">
        <f>SJZS_normativy!$K$5</f>
        <v>38</v>
      </c>
      <c r="AL56" s="31"/>
      <c r="AM56" s="31"/>
      <c r="AN56" s="31"/>
      <c r="AO56" s="31"/>
      <c r="AP56" s="31"/>
      <c r="AQ56" s="31"/>
    </row>
    <row r="57" spans="1:43" ht="20.100000000000001" customHeight="1" x14ac:dyDescent="0.2">
      <c r="A57" s="489">
        <v>43</v>
      </c>
      <c r="B57" s="433">
        <v>600074170</v>
      </c>
      <c r="C57" s="85">
        <v>4424</v>
      </c>
      <c r="D57" s="13" t="s">
        <v>145</v>
      </c>
      <c r="E57" s="75">
        <v>3141</v>
      </c>
      <c r="F57" s="259" t="s">
        <v>552</v>
      </c>
      <c r="G57" s="320">
        <v>120</v>
      </c>
      <c r="H57" s="13">
        <v>37</v>
      </c>
      <c r="I57" s="11">
        <v>46</v>
      </c>
      <c r="J57" s="179"/>
      <c r="K57" s="177"/>
      <c r="L57" s="178"/>
      <c r="M57" s="179"/>
      <c r="N57" s="177"/>
      <c r="O57" s="178"/>
      <c r="P57" s="60"/>
      <c r="Q57" s="5">
        <f t="shared" si="9"/>
        <v>37</v>
      </c>
      <c r="R57" s="11">
        <f t="shared" si="9"/>
        <v>46</v>
      </c>
      <c r="S57" s="60">
        <f t="shared" si="9"/>
        <v>0</v>
      </c>
      <c r="T57" s="90">
        <f>VLOOKUP(H57,SJMS_normativy!$A$3:$B$334,2,0)</f>
        <v>28.724220000000003</v>
      </c>
      <c r="U57" s="17">
        <f>IF(I57=0,0,VLOOKUP(SUM(I57+J57),SJZS_normativy!$A$4:$C$1075,2,0))</f>
        <v>40.247529831941335</v>
      </c>
      <c r="V57" s="91">
        <f>IF(J57=0,0,VLOOKUP(SUM(I57+J57),SJZS_normativy!$A$4:$C$1075,2,0))</f>
        <v>0</v>
      </c>
      <c r="W57" s="90">
        <f>VLOOKUP(K57,SJMS_normativy!$A$3:$B$334,2,0)/0.6</f>
        <v>0</v>
      </c>
      <c r="X57" s="17">
        <f>IF(L57=0,0,VLOOKUP(SUM(L57+M57),SJZS_normativy!$A$4:$C$1075,2,0))/0.6</f>
        <v>0</v>
      </c>
      <c r="Y57" s="91">
        <f>IF(M57=0,0,VLOOKUP(SUM(L57+M57),SJZS_normativy!$A$4:$C$1075,2,0))/0.6</f>
        <v>0</v>
      </c>
      <c r="Z57" s="90">
        <f>VLOOKUP(N57,SJMS_normativy!$A$3:$B$334,2,0)/0.4</f>
        <v>0</v>
      </c>
      <c r="AA57" s="17">
        <f>IF(O57=0,0,VLOOKUP(SUM(O57+P57),SJZS_normativy!$A$4:$C$1075,2,0))/0.4</f>
        <v>0</v>
      </c>
      <c r="AB57" s="91">
        <f>IF(P57=0,0,VLOOKUP(SUM(O57+P57),SJZS_normativy!$A$4:$C$1075,2,0))/0.4</f>
        <v>0</v>
      </c>
      <c r="AC57" s="94">
        <f>SJMS_normativy!$I$5</f>
        <v>58</v>
      </c>
      <c r="AD57" s="44">
        <f>SJZS_normativy!$I$5</f>
        <v>58</v>
      </c>
      <c r="AE57" s="95">
        <f>SJZS_normativy!$I$5</f>
        <v>58</v>
      </c>
      <c r="AF57" s="94">
        <f>SJMS_normativy!$J$5</f>
        <v>38</v>
      </c>
      <c r="AG57" s="44">
        <f>SJZS_normativy!$J$5</f>
        <v>38</v>
      </c>
      <c r="AH57" s="95">
        <f>SJZS_normativy!$J$5</f>
        <v>38</v>
      </c>
      <c r="AI57" s="94">
        <f>SJMS_normativy!$K$5</f>
        <v>38</v>
      </c>
      <c r="AJ57" s="44">
        <f>SJZS_normativy!$K$5</f>
        <v>38</v>
      </c>
      <c r="AK57" s="95">
        <f>SJZS_normativy!$K$5</f>
        <v>38</v>
      </c>
      <c r="AL57" s="31"/>
      <c r="AM57" s="31"/>
      <c r="AN57" s="31"/>
      <c r="AO57" s="31"/>
      <c r="AP57" s="31"/>
      <c r="AQ57" s="31"/>
    </row>
    <row r="58" spans="1:43" ht="20.100000000000001" customHeight="1" x14ac:dyDescent="0.2">
      <c r="A58" s="489">
        <v>44</v>
      </c>
      <c r="B58" s="433">
        <v>600075036</v>
      </c>
      <c r="C58" s="85">
        <v>4489</v>
      </c>
      <c r="D58" s="13" t="s">
        <v>397</v>
      </c>
      <c r="E58" s="75">
        <v>3141</v>
      </c>
      <c r="F58" s="259" t="s">
        <v>553</v>
      </c>
      <c r="G58" s="320">
        <v>105</v>
      </c>
      <c r="H58" s="13">
        <v>50</v>
      </c>
      <c r="I58" s="11">
        <v>43</v>
      </c>
      <c r="J58" s="179"/>
      <c r="K58" s="177"/>
      <c r="L58" s="178"/>
      <c r="M58" s="179"/>
      <c r="N58" s="177"/>
      <c r="O58" s="178"/>
      <c r="P58" s="60"/>
      <c r="Q58" s="5">
        <f t="shared" si="9"/>
        <v>50</v>
      </c>
      <c r="R58" s="11">
        <f t="shared" si="9"/>
        <v>43</v>
      </c>
      <c r="S58" s="60">
        <f t="shared" si="9"/>
        <v>0</v>
      </c>
      <c r="T58" s="90">
        <f>VLOOKUP(H58,SJMS_normativy!$A$3:$B$334,2,0)</f>
        <v>31.482299999999995</v>
      </c>
      <c r="U58" s="17">
        <f>IF(I58=0,0,VLOOKUP(SUM(I58+J58),SJZS_normativy!$A$4:$C$1075,2,0))</f>
        <v>39.482486462163024</v>
      </c>
      <c r="V58" s="91">
        <f>IF(J58=0,0,VLOOKUP(SUM(I58+J58),SJZS_normativy!$A$4:$C$1075,2,0))</f>
        <v>0</v>
      </c>
      <c r="W58" s="90">
        <f>VLOOKUP(K58,SJMS_normativy!$A$3:$B$334,2,0)/0.6</f>
        <v>0</v>
      </c>
      <c r="X58" s="17">
        <f>IF(L58=0,0,VLOOKUP(SUM(L58+M58),SJZS_normativy!$A$4:$C$1075,2,0))/0.6</f>
        <v>0</v>
      </c>
      <c r="Y58" s="91">
        <f>IF(M58=0,0,VLOOKUP(SUM(L58+M58),SJZS_normativy!$A$4:$C$1075,2,0))/0.6</f>
        <v>0</v>
      </c>
      <c r="Z58" s="90">
        <f>VLOOKUP(N58,SJMS_normativy!$A$3:$B$334,2,0)/0.4</f>
        <v>0</v>
      </c>
      <c r="AA58" s="17">
        <f>IF(O58=0,0,VLOOKUP(SUM(O58+P58),SJZS_normativy!$A$4:$C$1075,2,0))/0.4</f>
        <v>0</v>
      </c>
      <c r="AB58" s="91">
        <f>IF(P58=0,0,VLOOKUP(SUM(O58+P58),SJZS_normativy!$A$4:$C$1075,2,0))/0.4</f>
        <v>0</v>
      </c>
      <c r="AC58" s="94">
        <f>SJMS_normativy!$I$5</f>
        <v>58</v>
      </c>
      <c r="AD58" s="44">
        <f>SJZS_normativy!$I$5</f>
        <v>58</v>
      </c>
      <c r="AE58" s="95">
        <f>SJZS_normativy!$I$5</f>
        <v>58</v>
      </c>
      <c r="AF58" s="94">
        <f>SJMS_normativy!$J$5</f>
        <v>38</v>
      </c>
      <c r="AG58" s="44">
        <f>SJZS_normativy!$J$5</f>
        <v>38</v>
      </c>
      <c r="AH58" s="95">
        <f>SJZS_normativy!$J$5</f>
        <v>38</v>
      </c>
      <c r="AI58" s="94">
        <f>SJMS_normativy!$K$5</f>
        <v>38</v>
      </c>
      <c r="AJ58" s="44">
        <f>SJZS_normativy!$K$5</f>
        <v>38</v>
      </c>
      <c r="AK58" s="95">
        <f>SJZS_normativy!$K$5</f>
        <v>38</v>
      </c>
      <c r="AL58" s="31"/>
      <c r="AM58" s="31"/>
      <c r="AN58" s="31"/>
      <c r="AO58" s="31"/>
      <c r="AP58" s="31"/>
      <c r="AQ58" s="31"/>
    </row>
    <row r="59" spans="1:43" ht="20.100000000000001" customHeight="1" x14ac:dyDescent="0.2">
      <c r="A59" s="489">
        <v>45</v>
      </c>
      <c r="B59" s="433">
        <v>600074129</v>
      </c>
      <c r="C59" s="85">
        <v>4426</v>
      </c>
      <c r="D59" s="13" t="s">
        <v>146</v>
      </c>
      <c r="E59" s="75">
        <v>3141</v>
      </c>
      <c r="F59" s="259" t="s">
        <v>554</v>
      </c>
      <c r="G59" s="320">
        <v>75</v>
      </c>
      <c r="H59" s="13">
        <v>26</v>
      </c>
      <c r="I59" s="11"/>
      <c r="J59" s="179"/>
      <c r="K59" s="177"/>
      <c r="L59" s="178"/>
      <c r="M59" s="179"/>
      <c r="N59" s="177"/>
      <c r="O59" s="178"/>
      <c r="P59" s="60"/>
      <c r="Q59" s="5">
        <f t="shared" si="9"/>
        <v>26</v>
      </c>
      <c r="R59" s="11">
        <f t="shared" si="9"/>
        <v>0</v>
      </c>
      <c r="S59" s="60">
        <f t="shared" si="9"/>
        <v>0</v>
      </c>
      <c r="T59" s="90">
        <f>VLOOKUP(H59,SJMS_normativy!$A$3:$B$334,2,0)</f>
        <v>26.148108000000001</v>
      </c>
      <c r="U59" s="17">
        <f>IF(I59=0,0,VLOOKUP(SUM(I59+J59),SJZS_normativy!$A$4:$C$1075,2,0))</f>
        <v>0</v>
      </c>
      <c r="V59" s="91">
        <f>IF(J59=0,0,VLOOKUP(SUM(I59+J59),SJZS_normativy!$A$4:$C$1075,2,0))</f>
        <v>0</v>
      </c>
      <c r="W59" s="90">
        <f>VLOOKUP(K59,SJMS_normativy!$A$3:$B$334,2,0)/0.6</f>
        <v>0</v>
      </c>
      <c r="X59" s="17">
        <f>IF(L59=0,0,VLOOKUP(SUM(L59+M59),SJZS_normativy!$A$4:$C$1075,2,0))/0.6</f>
        <v>0</v>
      </c>
      <c r="Y59" s="91">
        <f>IF(M59=0,0,VLOOKUP(SUM(L59+M59),SJZS_normativy!$A$4:$C$1075,2,0))/0.6</f>
        <v>0</v>
      </c>
      <c r="Z59" s="90">
        <f>VLOOKUP(N59,SJMS_normativy!$A$3:$B$334,2,0)/0.4</f>
        <v>0</v>
      </c>
      <c r="AA59" s="17">
        <f>IF(O59=0,0,VLOOKUP(SUM(O59+P59),SJZS_normativy!$A$4:$C$1075,2,0))/0.4</f>
        <v>0</v>
      </c>
      <c r="AB59" s="91">
        <f>IF(P59=0,0,VLOOKUP(SUM(O59+P59),SJZS_normativy!$A$4:$C$1075,2,0))/0.4</f>
        <v>0</v>
      </c>
      <c r="AC59" s="94">
        <f>SJMS_normativy!$I$5</f>
        <v>58</v>
      </c>
      <c r="AD59" s="44">
        <f>SJZS_normativy!$I$5</f>
        <v>58</v>
      </c>
      <c r="AE59" s="95">
        <f>SJZS_normativy!$I$5</f>
        <v>58</v>
      </c>
      <c r="AF59" s="94">
        <f>SJMS_normativy!$J$5</f>
        <v>38</v>
      </c>
      <c r="AG59" s="44">
        <f>SJZS_normativy!$J$5</f>
        <v>38</v>
      </c>
      <c r="AH59" s="95">
        <f>SJZS_normativy!$J$5</f>
        <v>38</v>
      </c>
      <c r="AI59" s="94">
        <f>SJMS_normativy!$K$5</f>
        <v>38</v>
      </c>
      <c r="AJ59" s="44">
        <f>SJZS_normativy!$K$5</f>
        <v>38</v>
      </c>
      <c r="AK59" s="95">
        <f>SJZS_normativy!$K$5</f>
        <v>38</v>
      </c>
      <c r="AL59" s="31"/>
      <c r="AM59" s="31"/>
      <c r="AN59" s="31"/>
      <c r="AO59" s="31"/>
      <c r="AP59" s="31"/>
      <c r="AQ59" s="31"/>
    </row>
    <row r="60" spans="1:43" ht="20.100000000000001" customHeight="1" x14ac:dyDescent="0.2">
      <c r="A60" s="489">
        <v>46</v>
      </c>
      <c r="B60" s="433">
        <v>600074765</v>
      </c>
      <c r="C60" s="85">
        <v>4461</v>
      </c>
      <c r="D60" s="13" t="s">
        <v>348</v>
      </c>
      <c r="E60" s="75">
        <v>3141</v>
      </c>
      <c r="F60" s="259" t="s">
        <v>555</v>
      </c>
      <c r="G60" s="320">
        <v>700</v>
      </c>
      <c r="H60" s="177"/>
      <c r="I60" s="11">
        <v>257</v>
      </c>
      <c r="J60" s="179"/>
      <c r="K60" s="13">
        <v>126</v>
      </c>
      <c r="L60" s="178"/>
      <c r="M60" s="179"/>
      <c r="N60" s="177"/>
      <c r="O60" s="178"/>
      <c r="P60" s="60"/>
      <c r="Q60" s="5">
        <f t="shared" ref="Q60:S61" si="16">H60+K60+N60</f>
        <v>126</v>
      </c>
      <c r="R60" s="11">
        <f t="shared" si="16"/>
        <v>257</v>
      </c>
      <c r="S60" s="60">
        <f t="shared" si="16"/>
        <v>0</v>
      </c>
      <c r="T60" s="90">
        <f>VLOOKUP(H60,SJMS_normativy!$A$3:$B$334,2,0)</f>
        <v>0</v>
      </c>
      <c r="U60" s="17">
        <f>IF(I60=0,0,VLOOKUP(SUM(I60+J60),SJZS_normativy!$A$4:$C$1075,2,0))</f>
        <v>60.449667854258458</v>
      </c>
      <c r="V60" s="91">
        <f>IF(J60=0,0,VLOOKUP(SUM(I60+J60),SJZS_normativy!$A$4:$C$1075,2,0))</f>
        <v>0</v>
      </c>
      <c r="W60" s="90">
        <f>VLOOKUP(K60,SJMS_normativy!$A$3:$B$334,2,0)/0.6</f>
        <v>68.995180000000005</v>
      </c>
      <c r="X60" s="17">
        <f>IF(L60=0,0,VLOOKUP(SUM(L60+M60),SJZS_normativy!$A$4:$C$1075,2,0))/0.6</f>
        <v>0</v>
      </c>
      <c r="Y60" s="91">
        <f>IF(M60=0,0,VLOOKUP(SUM(L60+M60),SJZS_normativy!$A$4:$C$1075,2,0))/0.6</f>
        <v>0</v>
      </c>
      <c r="Z60" s="90">
        <f>VLOOKUP(N60,SJMS_normativy!$A$3:$B$334,2,0)/0.4</f>
        <v>0</v>
      </c>
      <c r="AA60" s="17">
        <f>IF(O60=0,0,VLOOKUP(SUM(O60+P60),SJZS_normativy!$A$4:$C$1075,2,0))/0.4</f>
        <v>0</v>
      </c>
      <c r="AB60" s="91">
        <f>IF(P60=0,0,VLOOKUP(SUM(O60+P60),SJZS_normativy!$A$4:$C$1075,2,0))/0.4</f>
        <v>0</v>
      </c>
      <c r="AC60" s="94">
        <f>SJMS_normativy!$I$5</f>
        <v>58</v>
      </c>
      <c r="AD60" s="44">
        <f>SJZS_normativy!$I$5</f>
        <v>58</v>
      </c>
      <c r="AE60" s="95">
        <f>SJZS_normativy!$I$5</f>
        <v>58</v>
      </c>
      <c r="AF60" s="94">
        <f>SJMS_normativy!$J$5</f>
        <v>38</v>
      </c>
      <c r="AG60" s="44">
        <f>SJZS_normativy!$J$5</f>
        <v>38</v>
      </c>
      <c r="AH60" s="95">
        <f>SJZS_normativy!$J$5</f>
        <v>38</v>
      </c>
      <c r="AI60" s="94">
        <f>SJMS_normativy!$K$5</f>
        <v>38</v>
      </c>
      <c r="AJ60" s="44">
        <f>SJZS_normativy!$K$5</f>
        <v>38</v>
      </c>
      <c r="AK60" s="95">
        <f>SJZS_normativy!$K$5</f>
        <v>38</v>
      </c>
      <c r="AL60" s="31"/>
      <c r="AM60" s="31"/>
      <c r="AN60" s="31"/>
      <c r="AO60" s="31"/>
      <c r="AP60" s="31"/>
      <c r="AQ60" s="31"/>
    </row>
    <row r="61" spans="1:43" ht="20.100000000000001" customHeight="1" x14ac:dyDescent="0.2">
      <c r="A61" s="489">
        <v>46</v>
      </c>
      <c r="B61" s="433">
        <v>600074765</v>
      </c>
      <c r="C61" s="85">
        <v>4461</v>
      </c>
      <c r="D61" s="13" t="s">
        <v>348</v>
      </c>
      <c r="E61" s="75">
        <v>3141</v>
      </c>
      <c r="F61" s="259" t="s">
        <v>556</v>
      </c>
      <c r="G61" s="320">
        <v>150</v>
      </c>
      <c r="H61" s="177"/>
      <c r="I61" s="178"/>
      <c r="J61" s="179"/>
      <c r="K61" s="177"/>
      <c r="L61" s="178"/>
      <c r="M61" s="179"/>
      <c r="N61" s="13">
        <v>126</v>
      </c>
      <c r="O61" s="178"/>
      <c r="P61" s="60"/>
      <c r="Q61" s="5">
        <f t="shared" si="16"/>
        <v>126</v>
      </c>
      <c r="R61" s="11">
        <f t="shared" si="16"/>
        <v>0</v>
      </c>
      <c r="S61" s="60">
        <f t="shared" si="16"/>
        <v>0</v>
      </c>
      <c r="T61" s="90">
        <f>VLOOKUP(H61,SJMS_normativy!$A$3:$B$334,2,0)</f>
        <v>0</v>
      </c>
      <c r="U61" s="17">
        <f>IF(I61=0,0,VLOOKUP(SUM(I61+J61),SJZS_normativy!$A$4:$C$1075,2,0))</f>
        <v>0</v>
      </c>
      <c r="V61" s="91">
        <f>IF(J61=0,0,VLOOKUP(SUM(I61+J61),SJZS_normativy!$A$4:$C$1075,2,0))</f>
        <v>0</v>
      </c>
      <c r="W61" s="90">
        <f>VLOOKUP(K61,SJMS_normativy!$A$3:$B$334,2,0)/0.6</f>
        <v>0</v>
      </c>
      <c r="X61" s="17">
        <f>IF(L61=0,0,VLOOKUP(SUM(L61+M61),SJZS_normativy!$A$4:$C$1075,2,0))/0.6</f>
        <v>0</v>
      </c>
      <c r="Y61" s="91">
        <f>IF(M61=0,0,VLOOKUP(SUM(L61+M61),SJZS_normativy!$A$4:$C$1075,2,0))/0.6</f>
        <v>0</v>
      </c>
      <c r="Z61" s="90">
        <f>VLOOKUP(N61,SJMS_normativy!$A$3:$B$334,2,0)/0.4</f>
        <v>103.49277000000001</v>
      </c>
      <c r="AA61" s="17">
        <f>IF(O61=0,0,VLOOKUP(SUM(O61+P61),SJZS_normativy!$A$4:$C$1075,2,0))/0.4</f>
        <v>0</v>
      </c>
      <c r="AB61" s="91">
        <f>IF(P61=0,0,VLOOKUP(SUM(O61+P61),SJZS_normativy!$A$4:$C$1075,2,0))/0.4</f>
        <v>0</v>
      </c>
      <c r="AC61" s="94">
        <f>SJMS_normativy!$I$5</f>
        <v>58</v>
      </c>
      <c r="AD61" s="44">
        <f>SJZS_normativy!$I$5</f>
        <v>58</v>
      </c>
      <c r="AE61" s="95">
        <f>SJZS_normativy!$I$5</f>
        <v>58</v>
      </c>
      <c r="AF61" s="94">
        <f>SJMS_normativy!$J$5</f>
        <v>38</v>
      </c>
      <c r="AG61" s="44">
        <f>SJZS_normativy!$J$5</f>
        <v>38</v>
      </c>
      <c r="AH61" s="95">
        <f>SJZS_normativy!$J$5</f>
        <v>38</v>
      </c>
      <c r="AI61" s="94">
        <f>SJMS_normativy!$K$5</f>
        <v>38</v>
      </c>
      <c r="AJ61" s="44">
        <f>SJZS_normativy!$K$5</f>
        <v>38</v>
      </c>
      <c r="AK61" s="95">
        <f>SJZS_normativy!$K$5</f>
        <v>38</v>
      </c>
      <c r="AL61" s="31"/>
      <c r="AM61" s="31"/>
      <c r="AN61" s="31"/>
      <c r="AO61" s="31"/>
      <c r="AP61" s="31"/>
      <c r="AQ61" s="31"/>
    </row>
    <row r="62" spans="1:43" ht="20.100000000000001" customHeight="1" x14ac:dyDescent="0.2">
      <c r="A62" s="489">
        <v>47</v>
      </c>
      <c r="B62" s="433">
        <v>600074188</v>
      </c>
      <c r="C62" s="85">
        <v>4427</v>
      </c>
      <c r="D62" s="13" t="s">
        <v>614</v>
      </c>
      <c r="E62" s="75">
        <v>3141</v>
      </c>
      <c r="F62" s="259" t="s">
        <v>603</v>
      </c>
      <c r="G62" s="320">
        <v>90</v>
      </c>
      <c r="H62" s="13">
        <v>33</v>
      </c>
      <c r="I62" s="178"/>
      <c r="J62" s="179"/>
      <c r="K62" s="177"/>
      <c r="L62" s="11">
        <v>7</v>
      </c>
      <c r="M62" s="179"/>
      <c r="N62" s="177"/>
      <c r="O62" s="178"/>
      <c r="P62" s="60"/>
      <c r="Q62" s="5">
        <f t="shared" ref="Q62:S63" si="17">H62+K62+N62</f>
        <v>33</v>
      </c>
      <c r="R62" s="11">
        <f t="shared" si="17"/>
        <v>7</v>
      </c>
      <c r="S62" s="60">
        <f t="shared" si="17"/>
        <v>0</v>
      </c>
      <c r="T62" s="90">
        <f>VLOOKUP(H62,SJMS_normativy!$A$3:$B$334,2,0)</f>
        <v>27.813155999999999</v>
      </c>
      <c r="U62" s="17">
        <f>IF(I62=0,0,VLOOKUP(SUM(I62+J62),SJZS_normativy!$A$4:$C$1075,2,0))</f>
        <v>0</v>
      </c>
      <c r="V62" s="91">
        <f>IF(J62=0,0,VLOOKUP(SUM(I62+J62),SJZS_normativy!$A$4:$C$1075,2,0))</f>
        <v>0</v>
      </c>
      <c r="W62" s="90">
        <f>VLOOKUP(K62,SJMS_normativy!$A$3:$B$334,2,0)/0.6</f>
        <v>0</v>
      </c>
      <c r="X62" s="17">
        <f>IF(L62=0,0,VLOOKUP(SUM(L62+M62),SJZS_normativy!$A$4:$C$1075,2,0))/0.6</f>
        <v>59.639796954314718</v>
      </c>
      <c r="Y62" s="91">
        <f>IF(M62=0,0,VLOOKUP(SUM(L62+M62),SJZS_normativy!$A$4:$C$1075,2,0))/0.6</f>
        <v>0</v>
      </c>
      <c r="Z62" s="90">
        <f>VLOOKUP(N62,SJMS_normativy!$A$3:$B$334,2,0)/0.4</f>
        <v>0</v>
      </c>
      <c r="AA62" s="17">
        <f>IF(O62=0,0,VLOOKUP(SUM(O62+P62),SJZS_normativy!$A$4:$C$1075,2,0))/0.4</f>
        <v>0</v>
      </c>
      <c r="AB62" s="91">
        <f>IF(P62=0,0,VLOOKUP(SUM(O62+P62),SJZS_normativy!$A$4:$C$1075,2,0))/0.4</f>
        <v>0</v>
      </c>
      <c r="AC62" s="94">
        <f>SJMS_normativy!$I$5</f>
        <v>58</v>
      </c>
      <c r="AD62" s="44">
        <f>SJZS_normativy!$I$5</f>
        <v>58</v>
      </c>
      <c r="AE62" s="95">
        <f>SJZS_normativy!$I$5</f>
        <v>58</v>
      </c>
      <c r="AF62" s="94">
        <f>SJMS_normativy!$J$5</f>
        <v>38</v>
      </c>
      <c r="AG62" s="44">
        <f>SJZS_normativy!$J$5</f>
        <v>38</v>
      </c>
      <c r="AH62" s="95">
        <f>SJZS_normativy!$J$5</f>
        <v>38</v>
      </c>
      <c r="AI62" s="94">
        <f>SJMS_normativy!$K$5</f>
        <v>38</v>
      </c>
      <c r="AJ62" s="44">
        <f>SJZS_normativy!$K$5</f>
        <v>38</v>
      </c>
      <c r="AK62" s="95">
        <f>SJZS_normativy!$K$5</f>
        <v>38</v>
      </c>
      <c r="AL62" s="31"/>
      <c r="AM62" s="31"/>
      <c r="AN62" s="31"/>
      <c r="AO62" s="31"/>
      <c r="AP62" s="31"/>
      <c r="AQ62" s="31"/>
    </row>
    <row r="63" spans="1:43" ht="20.100000000000001" customHeight="1" x14ac:dyDescent="0.2">
      <c r="A63" s="489">
        <v>47</v>
      </c>
      <c r="B63" s="433">
        <v>600074188</v>
      </c>
      <c r="C63" s="85">
        <v>4462</v>
      </c>
      <c r="D63" s="13" t="s">
        <v>614</v>
      </c>
      <c r="E63" s="75">
        <v>3141</v>
      </c>
      <c r="F63" s="259" t="s">
        <v>557</v>
      </c>
      <c r="G63" s="320">
        <v>50</v>
      </c>
      <c r="H63" s="177"/>
      <c r="I63" s="178"/>
      <c r="J63" s="179"/>
      <c r="K63" s="177"/>
      <c r="L63" s="178"/>
      <c r="M63" s="179"/>
      <c r="N63" s="177"/>
      <c r="O63" s="11">
        <v>7</v>
      </c>
      <c r="P63" s="60"/>
      <c r="Q63" s="5">
        <f t="shared" si="17"/>
        <v>0</v>
      </c>
      <c r="R63" s="11">
        <f t="shared" si="17"/>
        <v>7</v>
      </c>
      <c r="S63" s="60">
        <f t="shared" si="17"/>
        <v>0</v>
      </c>
      <c r="T63" s="90">
        <f>VLOOKUP(H63,SJMS_normativy!$A$3:$B$334,2,0)</f>
        <v>0</v>
      </c>
      <c r="U63" s="17">
        <f>IF(I63=0,0,VLOOKUP(SUM(I63+J63),SJZS_normativy!$A$4:$C$1075,2,0))</f>
        <v>0</v>
      </c>
      <c r="V63" s="91">
        <f>IF(J63=0,0,VLOOKUP(SUM(I63+J63),SJZS_normativy!$A$4:$C$1075,2,0))</f>
        <v>0</v>
      </c>
      <c r="W63" s="90">
        <f>VLOOKUP(K63,SJMS_normativy!$A$3:$B$334,2,0)/0.6</f>
        <v>0</v>
      </c>
      <c r="X63" s="17">
        <f>IF(L63=0,0,VLOOKUP(SUM(L63+M63),SJZS_normativy!$A$4:$C$1075,2,0))/0.6</f>
        <v>0</v>
      </c>
      <c r="Y63" s="91">
        <f>IF(M63=0,0,VLOOKUP(SUM(L63+M63),SJZS_normativy!$A$4:$C$1075,2,0))/0.6</f>
        <v>0</v>
      </c>
      <c r="Z63" s="90">
        <f>VLOOKUP(N63,SJMS_normativy!$A$3:$B$334,2,0)/0.4</f>
        <v>0</v>
      </c>
      <c r="AA63" s="17">
        <f>IF(O63=0,0,VLOOKUP(SUM(O63+P63),SJZS_normativy!$A$4:$C$1075,2,0))/0.4</f>
        <v>89.45969543147207</v>
      </c>
      <c r="AB63" s="91">
        <f>IF(P63=0,0,VLOOKUP(SUM(O63+P63),SJZS_normativy!$A$4:$C$1075,2,0))/0.4</f>
        <v>0</v>
      </c>
      <c r="AC63" s="94">
        <f>SJMS_normativy!$I$5</f>
        <v>58</v>
      </c>
      <c r="AD63" s="44">
        <f>SJZS_normativy!$I$5</f>
        <v>58</v>
      </c>
      <c r="AE63" s="95">
        <f>SJZS_normativy!$I$5</f>
        <v>58</v>
      </c>
      <c r="AF63" s="94">
        <f>SJMS_normativy!$J$5</f>
        <v>38</v>
      </c>
      <c r="AG63" s="44">
        <f>SJZS_normativy!$J$5</f>
        <v>38</v>
      </c>
      <c r="AH63" s="95">
        <f>SJZS_normativy!$J$5</f>
        <v>38</v>
      </c>
      <c r="AI63" s="94">
        <f>SJMS_normativy!$K$5</f>
        <v>38</v>
      </c>
      <c r="AJ63" s="44">
        <f>SJZS_normativy!$K$5</f>
        <v>38</v>
      </c>
      <c r="AK63" s="95">
        <f>SJZS_normativy!$K$5</f>
        <v>38</v>
      </c>
      <c r="AL63" s="31"/>
      <c r="AM63" s="31"/>
      <c r="AN63" s="31"/>
      <c r="AO63" s="31"/>
      <c r="AP63" s="31"/>
      <c r="AQ63" s="31"/>
    </row>
    <row r="64" spans="1:43" ht="20.100000000000001" customHeight="1" x14ac:dyDescent="0.2">
      <c r="A64" s="489">
        <v>49</v>
      </c>
      <c r="B64" s="433">
        <v>600074692</v>
      </c>
      <c r="C64" s="85">
        <v>4490</v>
      </c>
      <c r="D64" s="13" t="s">
        <v>147</v>
      </c>
      <c r="E64" s="75">
        <v>3141</v>
      </c>
      <c r="F64" s="259" t="s">
        <v>558</v>
      </c>
      <c r="G64" s="320">
        <v>100</v>
      </c>
      <c r="H64" s="13">
        <v>15</v>
      </c>
      <c r="I64" s="11">
        <v>17</v>
      </c>
      <c r="J64" s="179"/>
      <c r="K64" s="177"/>
      <c r="L64" s="178"/>
      <c r="M64" s="179"/>
      <c r="N64" s="177"/>
      <c r="O64" s="178"/>
      <c r="P64" s="60"/>
      <c r="Q64" s="5">
        <f>H64+K64+N64</f>
        <v>15</v>
      </c>
      <c r="R64" s="11">
        <f>I64+L64+O64</f>
        <v>17</v>
      </c>
      <c r="S64" s="60">
        <f>J64+M64+P64</f>
        <v>0</v>
      </c>
      <c r="T64" s="90">
        <f>VLOOKUP(H64,SJMS_normativy!$A$3:$B$334,2,0)</f>
        <v>23.349840000000004</v>
      </c>
      <c r="U64" s="17">
        <f>IF(I64=0,0,VLOOKUP(SUM(I64+J64),SJZS_normativy!$A$4:$C$1075,2,0))</f>
        <v>35.783878172588828</v>
      </c>
      <c r="V64" s="91">
        <f>IF(J64=0,0,VLOOKUP(SUM(I64+J64),SJZS_normativy!$A$4:$C$1075,2,0))</f>
        <v>0</v>
      </c>
      <c r="W64" s="90">
        <f>VLOOKUP(K64,SJMS_normativy!$A$3:$B$334,2,0)/0.6</f>
        <v>0</v>
      </c>
      <c r="X64" s="17">
        <f>IF(L64=0,0,VLOOKUP(SUM(L64+M64),SJZS_normativy!$A$4:$C$1075,2,0))/0.6</f>
        <v>0</v>
      </c>
      <c r="Y64" s="91">
        <f>IF(M64=0,0,VLOOKUP(SUM(L64+M64),SJZS_normativy!$A$4:$C$1075,2,0))/0.6</f>
        <v>0</v>
      </c>
      <c r="Z64" s="90">
        <f>VLOOKUP(N64,SJMS_normativy!$A$3:$B$334,2,0)/0.4</f>
        <v>0</v>
      </c>
      <c r="AA64" s="17">
        <f>IF(O64=0,0,VLOOKUP(SUM(O64+P64),SJZS_normativy!$A$4:$C$1075,2,0))/0.4</f>
        <v>0</v>
      </c>
      <c r="AB64" s="91">
        <f>IF(P64=0,0,VLOOKUP(SUM(O64+P64),SJZS_normativy!$A$4:$C$1075,2,0))/0.4</f>
        <v>0</v>
      </c>
      <c r="AC64" s="94">
        <f>SJMS_normativy!$I$5</f>
        <v>58</v>
      </c>
      <c r="AD64" s="44">
        <f>SJZS_normativy!$I$5</f>
        <v>58</v>
      </c>
      <c r="AE64" s="95">
        <f>SJZS_normativy!$I$5</f>
        <v>58</v>
      </c>
      <c r="AF64" s="94">
        <f>SJMS_normativy!$J$5</f>
        <v>38</v>
      </c>
      <c r="AG64" s="44">
        <f>SJZS_normativy!$J$5</f>
        <v>38</v>
      </c>
      <c r="AH64" s="95">
        <f>SJZS_normativy!$J$5</f>
        <v>38</v>
      </c>
      <c r="AI64" s="94">
        <f>SJMS_normativy!$K$5</f>
        <v>38</v>
      </c>
      <c r="AJ64" s="44">
        <f>SJZS_normativy!$K$5</f>
        <v>38</v>
      </c>
      <c r="AK64" s="95">
        <f>SJZS_normativy!$K$5</f>
        <v>38</v>
      </c>
      <c r="AL64" s="31"/>
      <c r="AM64" s="31"/>
      <c r="AN64" s="31"/>
      <c r="AO64" s="31"/>
      <c r="AP64" s="31"/>
      <c r="AQ64" s="31"/>
    </row>
    <row r="65" spans="1:43" ht="20.100000000000001" customHeight="1" x14ac:dyDescent="0.2">
      <c r="A65" s="489">
        <v>50</v>
      </c>
      <c r="B65" s="433">
        <v>650050517</v>
      </c>
      <c r="C65" s="85">
        <v>4491</v>
      </c>
      <c r="D65" s="13" t="s">
        <v>349</v>
      </c>
      <c r="E65" s="75">
        <v>3141</v>
      </c>
      <c r="F65" s="259" t="s">
        <v>559</v>
      </c>
      <c r="G65" s="320">
        <v>90</v>
      </c>
      <c r="H65" s="13"/>
      <c r="I65" s="11"/>
      <c r="J65" s="179"/>
      <c r="K65" s="177"/>
      <c r="L65" s="178"/>
      <c r="M65" s="179"/>
      <c r="N65" s="13">
        <v>22</v>
      </c>
      <c r="O65" s="11">
        <v>31</v>
      </c>
      <c r="P65" s="60"/>
      <c r="Q65" s="5">
        <f t="shared" ref="Q65:S66" si="18">H65+K65+N65</f>
        <v>22</v>
      </c>
      <c r="R65" s="11">
        <f t="shared" si="18"/>
        <v>31</v>
      </c>
      <c r="S65" s="60">
        <f t="shared" si="18"/>
        <v>0</v>
      </c>
      <c r="T65" s="90">
        <f>VLOOKUP(H65,SJMS_normativy!$A$3:$B$334,2,0)</f>
        <v>0</v>
      </c>
      <c r="U65" s="17">
        <f>IF(I65=0,0,VLOOKUP(SUM(I65+J65),SJZS_normativy!$A$4:$C$1075,2,0))</f>
        <v>0</v>
      </c>
      <c r="V65" s="91">
        <f>IF(J65=0,0,VLOOKUP(SUM(I65+J65),SJZS_normativy!$A$4:$C$1075,2,0))</f>
        <v>0</v>
      </c>
      <c r="W65" s="90">
        <f>VLOOKUP(K65,SJMS_normativy!$A$3:$B$334,2,0)/0.6</f>
        <v>0</v>
      </c>
      <c r="X65" s="17">
        <f>IF(L65=0,0,VLOOKUP(SUM(L65+M65),SJZS_normativy!$A$4:$C$1075,2,0))/0.6</f>
        <v>0</v>
      </c>
      <c r="Y65" s="91">
        <f>IF(M65=0,0,VLOOKUP(SUM(L65+M65),SJZS_normativy!$A$4:$C$1075,2,0))/0.6</f>
        <v>0</v>
      </c>
      <c r="Z65" s="90">
        <f>VLOOKUP(N65,SJMS_normativy!$A$3:$B$334,2,0)/0.4</f>
        <v>62.890649999999994</v>
      </c>
      <c r="AA65" s="17">
        <f>IF(O65=0,0,VLOOKUP(SUM(O65+P65),SJZS_normativy!$A$4:$C$1075,2,0))/0.4</f>
        <v>89.459167681293195</v>
      </c>
      <c r="AB65" s="91">
        <f>IF(P65=0,0,VLOOKUP(SUM(O65+P65),SJZS_normativy!$A$4:$C$1075,2,0))/0.4</f>
        <v>0</v>
      </c>
      <c r="AC65" s="94">
        <f>SJMS_normativy!$I$5</f>
        <v>58</v>
      </c>
      <c r="AD65" s="44">
        <f>SJZS_normativy!$I$5</f>
        <v>58</v>
      </c>
      <c r="AE65" s="95">
        <f>SJZS_normativy!$I$5</f>
        <v>58</v>
      </c>
      <c r="AF65" s="94">
        <f>SJMS_normativy!$J$5</f>
        <v>38</v>
      </c>
      <c r="AG65" s="44">
        <f>SJZS_normativy!$J$5</f>
        <v>38</v>
      </c>
      <c r="AH65" s="95">
        <f>SJZS_normativy!$J$5</f>
        <v>38</v>
      </c>
      <c r="AI65" s="94">
        <f>SJMS_normativy!$K$5</f>
        <v>38</v>
      </c>
      <c r="AJ65" s="44">
        <f>SJZS_normativy!$K$5</f>
        <v>38</v>
      </c>
      <c r="AK65" s="95">
        <f>SJZS_normativy!$K$5</f>
        <v>38</v>
      </c>
      <c r="AL65" s="31"/>
      <c r="AM65" s="31"/>
      <c r="AN65" s="31"/>
      <c r="AO65" s="31"/>
      <c r="AP65" s="31"/>
      <c r="AQ65" s="31"/>
    </row>
    <row r="66" spans="1:43" ht="20.100000000000001" customHeight="1" x14ac:dyDescent="0.2">
      <c r="A66" s="489">
        <v>50</v>
      </c>
      <c r="B66" s="433">
        <v>650050517</v>
      </c>
      <c r="C66" s="85">
        <v>4491</v>
      </c>
      <c r="D66" s="13" t="s">
        <v>349</v>
      </c>
      <c r="E66" s="75">
        <v>3141</v>
      </c>
      <c r="F66" s="259" t="s">
        <v>560</v>
      </c>
      <c r="G66" s="320">
        <v>100</v>
      </c>
      <c r="H66" s="177"/>
      <c r="I66" s="178"/>
      <c r="J66" s="179"/>
      <c r="K66" s="13">
        <v>22</v>
      </c>
      <c r="L66" s="11">
        <v>31</v>
      </c>
      <c r="M66" s="179"/>
      <c r="N66" s="177"/>
      <c r="O66" s="178"/>
      <c r="P66" s="60"/>
      <c r="Q66" s="5">
        <f t="shared" si="18"/>
        <v>22</v>
      </c>
      <c r="R66" s="11">
        <f t="shared" si="18"/>
        <v>31</v>
      </c>
      <c r="S66" s="60">
        <f t="shared" si="18"/>
        <v>0</v>
      </c>
      <c r="T66" s="90">
        <f>VLOOKUP(H66,SJMS_normativy!$A$3:$B$334,2,0)</f>
        <v>0</v>
      </c>
      <c r="U66" s="17">
        <f>IF(I66=0,0,VLOOKUP(SUM(I66+J66),SJZS_normativy!$A$4:$C$1075,2,0))</f>
        <v>0</v>
      </c>
      <c r="V66" s="91">
        <f>IF(J66=0,0,VLOOKUP(SUM(I66+J66),SJZS_normativy!$A$4:$C$1075,2,0))</f>
        <v>0</v>
      </c>
      <c r="W66" s="90">
        <f>VLOOKUP(K66,SJMS_normativy!$A$3:$B$334,2,0)/0.6</f>
        <v>41.927100000000003</v>
      </c>
      <c r="X66" s="17">
        <f>IF(L66=0,0,VLOOKUP(SUM(L66+M66),SJZS_normativy!$A$4:$C$1075,2,0))/0.6</f>
        <v>59.639445120862142</v>
      </c>
      <c r="Y66" s="91">
        <f>IF(M66=0,0,VLOOKUP(SUM(L66+M66),SJZS_normativy!$A$4:$C$1075,2,0))/0.6</f>
        <v>0</v>
      </c>
      <c r="Z66" s="90">
        <f>VLOOKUP(N66,SJMS_normativy!$A$3:$B$334,2,0)/0.4</f>
        <v>0</v>
      </c>
      <c r="AA66" s="17">
        <f>IF(O66=0,0,VLOOKUP(SUM(O66+P66),SJZS_normativy!$A$4:$C$1075,2,0))/0.4</f>
        <v>0</v>
      </c>
      <c r="AB66" s="91">
        <f>IF(P66=0,0,VLOOKUP(SUM(O66+P66),SJZS_normativy!$A$4:$C$1075,2,0))/0.4</f>
        <v>0</v>
      </c>
      <c r="AC66" s="94">
        <f>SJMS_normativy!$I$5</f>
        <v>58</v>
      </c>
      <c r="AD66" s="44">
        <f>SJZS_normativy!$I$5</f>
        <v>58</v>
      </c>
      <c r="AE66" s="95">
        <f>SJZS_normativy!$I$5</f>
        <v>58</v>
      </c>
      <c r="AF66" s="94">
        <f>SJMS_normativy!$J$5</f>
        <v>38</v>
      </c>
      <c r="AG66" s="44">
        <f>SJZS_normativy!$J$5</f>
        <v>38</v>
      </c>
      <c r="AH66" s="95">
        <f>SJZS_normativy!$J$5</f>
        <v>38</v>
      </c>
      <c r="AI66" s="94">
        <f>SJMS_normativy!$K$5</f>
        <v>38</v>
      </c>
      <c r="AJ66" s="44">
        <f>SJZS_normativy!$K$5</f>
        <v>38</v>
      </c>
      <c r="AK66" s="95">
        <f>SJZS_normativy!$K$5</f>
        <v>38</v>
      </c>
      <c r="AL66" s="31"/>
      <c r="AM66" s="31"/>
      <c r="AN66" s="31"/>
      <c r="AO66" s="31"/>
      <c r="AP66" s="31"/>
      <c r="AQ66" s="31"/>
    </row>
    <row r="67" spans="1:43" ht="20.100000000000001" customHeight="1" x14ac:dyDescent="0.2">
      <c r="A67" s="489">
        <v>51</v>
      </c>
      <c r="B67" s="433">
        <v>600074757</v>
      </c>
      <c r="C67" s="85">
        <v>4465</v>
      </c>
      <c r="D67" s="13" t="s">
        <v>138</v>
      </c>
      <c r="E67" s="75">
        <v>3141</v>
      </c>
      <c r="F67" s="259" t="s">
        <v>561</v>
      </c>
      <c r="G67" s="320">
        <v>450</v>
      </c>
      <c r="H67" s="13">
        <v>64</v>
      </c>
      <c r="I67" s="11">
        <v>272</v>
      </c>
      <c r="J67" s="179"/>
      <c r="K67" s="13">
        <v>36</v>
      </c>
      <c r="L67" s="178"/>
      <c r="M67" s="179"/>
      <c r="N67" s="177"/>
      <c r="O67" s="178"/>
      <c r="P67" s="60"/>
      <c r="Q67" s="5">
        <f t="shared" ref="Q67:S68" si="19">H67+K67+N67</f>
        <v>100</v>
      </c>
      <c r="R67" s="11">
        <f t="shared" si="19"/>
        <v>272</v>
      </c>
      <c r="S67" s="60">
        <f t="shared" si="19"/>
        <v>0</v>
      </c>
      <c r="T67" s="90">
        <f>VLOOKUP(H67,SJMS_normativy!$A$3:$B$334,2,0)</f>
        <v>34.105536000000008</v>
      </c>
      <c r="U67" s="17">
        <f>IF(I67=0,0,VLOOKUP(SUM(I67+J67),SJZS_normativy!$A$4:$C$1075,2,0))</f>
        <v>61.156789454971275</v>
      </c>
      <c r="V67" s="91">
        <f>IF(J67=0,0,VLOOKUP(SUM(I67+J67),SJZS_normativy!$A$4:$C$1075,2,0))</f>
        <v>0</v>
      </c>
      <c r="W67" s="90">
        <f>VLOOKUP(K67,SJMS_normativy!$A$3:$B$334,2,0)/0.6</f>
        <v>47.49868</v>
      </c>
      <c r="X67" s="17">
        <f>IF(L67=0,0,VLOOKUP(SUM(L67+M67),SJZS_normativy!$A$4:$C$1075,2,0))/0.6</f>
        <v>0</v>
      </c>
      <c r="Y67" s="91">
        <f>IF(M67=0,0,VLOOKUP(SUM(L67+M67),SJZS_normativy!$A$4:$C$1075,2,0))/0.6</f>
        <v>0</v>
      </c>
      <c r="Z67" s="90">
        <f>VLOOKUP(N67,SJMS_normativy!$A$3:$B$334,2,0)/0.4</f>
        <v>0</v>
      </c>
      <c r="AA67" s="17">
        <f>IF(O67=0,0,VLOOKUP(SUM(O67+P67),SJZS_normativy!$A$4:$C$1075,2,0))/0.4</f>
        <v>0</v>
      </c>
      <c r="AB67" s="91">
        <f>IF(P67=0,0,VLOOKUP(SUM(O67+P67),SJZS_normativy!$A$4:$C$1075,2,0))/0.4</f>
        <v>0</v>
      </c>
      <c r="AC67" s="94">
        <f>SJMS_normativy!$I$5</f>
        <v>58</v>
      </c>
      <c r="AD67" s="44">
        <f>SJZS_normativy!$I$5</f>
        <v>58</v>
      </c>
      <c r="AE67" s="95">
        <f>SJZS_normativy!$I$5</f>
        <v>58</v>
      </c>
      <c r="AF67" s="94">
        <f>SJMS_normativy!$J$5</f>
        <v>38</v>
      </c>
      <c r="AG67" s="44">
        <f>SJZS_normativy!$J$5</f>
        <v>38</v>
      </c>
      <c r="AH67" s="95">
        <f>SJZS_normativy!$J$5</f>
        <v>38</v>
      </c>
      <c r="AI67" s="94">
        <f>SJMS_normativy!$K$5</f>
        <v>38</v>
      </c>
      <c r="AJ67" s="44">
        <f>SJZS_normativy!$K$5</f>
        <v>38</v>
      </c>
      <c r="AK67" s="95">
        <f>SJZS_normativy!$K$5</f>
        <v>38</v>
      </c>
      <c r="AL67" s="31"/>
      <c r="AM67" s="31"/>
      <c r="AN67" s="31"/>
      <c r="AO67" s="31"/>
      <c r="AP67" s="31"/>
      <c r="AQ67" s="31"/>
    </row>
    <row r="68" spans="1:43" ht="20.100000000000001" customHeight="1" x14ac:dyDescent="0.2">
      <c r="A68" s="489">
        <v>51</v>
      </c>
      <c r="B68" s="433">
        <v>600074757</v>
      </c>
      <c r="C68" s="85">
        <v>4465</v>
      </c>
      <c r="D68" s="13" t="s">
        <v>138</v>
      </c>
      <c r="E68" s="240">
        <v>3141</v>
      </c>
      <c r="F68" s="637" t="s">
        <v>562</v>
      </c>
      <c r="G68" s="320">
        <v>50</v>
      </c>
      <c r="H68" s="13"/>
      <c r="I68" s="11"/>
      <c r="J68" s="179"/>
      <c r="K68" s="177"/>
      <c r="L68" s="178"/>
      <c r="M68" s="179"/>
      <c r="N68" s="207">
        <v>36</v>
      </c>
      <c r="O68" s="178"/>
      <c r="P68" s="60"/>
      <c r="Q68" s="5">
        <f t="shared" si="19"/>
        <v>36</v>
      </c>
      <c r="R68" s="11">
        <f t="shared" si="19"/>
        <v>0</v>
      </c>
      <c r="S68" s="60">
        <f t="shared" si="19"/>
        <v>0</v>
      </c>
      <c r="T68" s="90">
        <f>VLOOKUP(H68,SJMS_normativy!$A$3:$B$334,2,0)</f>
        <v>0</v>
      </c>
      <c r="U68" s="17">
        <f>IF(I68=0,0,VLOOKUP(SUM(I68+J68),SJZS_normativy!$A$4:$C$1075,2,0))</f>
        <v>0</v>
      </c>
      <c r="V68" s="91">
        <f>IF(J68=0,0,VLOOKUP(SUM(I68+J68),SJZS_normativy!$A$4:$C$1075,2,0))</f>
        <v>0</v>
      </c>
      <c r="W68" s="90">
        <f>VLOOKUP(K68,SJMS_normativy!$A$3:$B$334,2,0)/0.6</f>
        <v>0</v>
      </c>
      <c r="X68" s="17">
        <f>IF(L68=0,0,VLOOKUP(SUM(L68+M68),SJZS_normativy!$A$4:$C$1075,2,0))/0.6</f>
        <v>0</v>
      </c>
      <c r="Y68" s="91">
        <f>IF(M68=0,0,VLOOKUP(SUM(L68+M68),SJZS_normativy!$A$4:$C$1075,2,0))/0.6</f>
        <v>0</v>
      </c>
      <c r="Z68" s="90">
        <f>VLOOKUP(N68,SJMS_normativy!$A$3:$B$334,2,0)/0.4</f>
        <v>71.248019999999997</v>
      </c>
      <c r="AA68" s="17">
        <f>IF(O68=0,0,VLOOKUP(SUM(O68+P68),SJZS_normativy!$A$4:$C$1075,2,0))/0.4</f>
        <v>0</v>
      </c>
      <c r="AB68" s="91">
        <f>IF(P68=0,0,VLOOKUP(SUM(O68+P68),SJZS_normativy!$A$4:$C$1075,2,0))/0.4</f>
        <v>0</v>
      </c>
      <c r="AC68" s="94">
        <f>SJMS_normativy!$I$5</f>
        <v>58</v>
      </c>
      <c r="AD68" s="44">
        <f>SJZS_normativy!$I$5</f>
        <v>58</v>
      </c>
      <c r="AE68" s="95">
        <f>SJZS_normativy!$I$5</f>
        <v>58</v>
      </c>
      <c r="AF68" s="94">
        <f>SJMS_normativy!$J$5</f>
        <v>38</v>
      </c>
      <c r="AG68" s="44">
        <f>SJZS_normativy!$J$5</f>
        <v>38</v>
      </c>
      <c r="AH68" s="95">
        <f>SJZS_normativy!$J$5</f>
        <v>38</v>
      </c>
      <c r="AI68" s="94">
        <f>SJMS_normativy!$K$5</f>
        <v>38</v>
      </c>
      <c r="AJ68" s="44">
        <f>SJZS_normativy!$K$5</f>
        <v>38</v>
      </c>
      <c r="AK68" s="95">
        <f>SJZS_normativy!$K$5</f>
        <v>38</v>
      </c>
      <c r="AL68" s="31"/>
      <c r="AM68" s="31"/>
      <c r="AN68" s="31"/>
      <c r="AO68" s="31"/>
      <c r="AP68" s="31"/>
      <c r="AQ68" s="31"/>
    </row>
    <row r="69" spans="1:43" ht="20.100000000000001" customHeight="1" thickBot="1" x14ac:dyDescent="0.25">
      <c r="A69" s="490">
        <v>52</v>
      </c>
      <c r="B69" s="484">
        <v>650039017</v>
      </c>
      <c r="C69" s="464">
        <v>4466</v>
      </c>
      <c r="D69" s="13" t="s">
        <v>350</v>
      </c>
      <c r="E69" s="75">
        <v>3141</v>
      </c>
      <c r="F69" s="259" t="s">
        <v>563</v>
      </c>
      <c r="G69" s="349">
        <v>256</v>
      </c>
      <c r="H69" s="21">
        <v>78</v>
      </c>
      <c r="I69" s="18">
        <v>83</v>
      </c>
      <c r="J69" s="182"/>
      <c r="K69" s="180"/>
      <c r="L69" s="181"/>
      <c r="M69" s="182"/>
      <c r="N69" s="180"/>
      <c r="O69" s="181"/>
      <c r="P69" s="89"/>
      <c r="Q69" s="251">
        <f>H69+K69+N69</f>
        <v>78</v>
      </c>
      <c r="R69" s="18">
        <f>I69+L69+O69</f>
        <v>83</v>
      </c>
      <c r="S69" s="89">
        <f>J69+M69+P69</f>
        <v>0</v>
      </c>
      <c r="T69" s="90">
        <f>VLOOKUP(H69,SJMS_normativy!$A$3:$B$334,2,0)</f>
        <v>36.368915999999999</v>
      </c>
      <c r="U69" s="17">
        <f>IF(I69=0,0,VLOOKUP(SUM(I69+J69),SJZS_normativy!$A$4:$C$1075,2,0))</f>
        <v>46.997462660062617</v>
      </c>
      <c r="V69" s="91">
        <f>IF(J69=0,0,VLOOKUP(SUM(I69+J69),SJZS_normativy!$A$4:$C$1075,2,0))</f>
        <v>0</v>
      </c>
      <c r="W69" s="90">
        <f>VLOOKUP(K69,SJMS_normativy!$A$3:$B$334,2,0)/0.6</f>
        <v>0</v>
      </c>
      <c r="X69" s="17">
        <f>IF(L69=0,0,VLOOKUP(SUM(L69+M69),SJZS_normativy!$A$4:$C$1075,2,0))/0.6</f>
        <v>0</v>
      </c>
      <c r="Y69" s="91">
        <f>IF(M69=0,0,VLOOKUP(SUM(L69+M69),SJZS_normativy!$A$4:$C$1075,2,0))/0.6</f>
        <v>0</v>
      </c>
      <c r="Z69" s="90">
        <f>VLOOKUP(N69,SJMS_normativy!$A$3:$B$334,2,0)/0.4</f>
        <v>0</v>
      </c>
      <c r="AA69" s="17">
        <f>IF(O69=0,0,VLOOKUP(SUM(O69+P69),SJZS_normativy!$A$4:$C$1075,2,0))/0.4</f>
        <v>0</v>
      </c>
      <c r="AB69" s="91">
        <f>IF(P69=0,0,VLOOKUP(SUM(O69+P69),SJZS_normativy!$A$4:$C$1075,2,0))/0.4</f>
        <v>0</v>
      </c>
      <c r="AC69" s="94">
        <f>SJMS_normativy!$I$5</f>
        <v>58</v>
      </c>
      <c r="AD69" s="44">
        <f>SJZS_normativy!$I$5</f>
        <v>58</v>
      </c>
      <c r="AE69" s="95">
        <f>SJZS_normativy!$I$5</f>
        <v>58</v>
      </c>
      <c r="AF69" s="94">
        <f>SJMS_normativy!$J$5</f>
        <v>38</v>
      </c>
      <c r="AG69" s="44">
        <f>SJZS_normativy!$J$5</f>
        <v>38</v>
      </c>
      <c r="AH69" s="95">
        <f>SJZS_normativy!$J$5</f>
        <v>38</v>
      </c>
      <c r="AI69" s="94">
        <f>SJMS_normativy!$K$5</f>
        <v>38</v>
      </c>
      <c r="AJ69" s="44">
        <f>SJZS_normativy!$K$5</f>
        <v>38</v>
      </c>
      <c r="AK69" s="95">
        <f>SJZS_normativy!$K$5</f>
        <v>38</v>
      </c>
      <c r="AL69" s="31"/>
      <c r="AM69" s="31"/>
      <c r="AN69" s="31"/>
      <c r="AO69" s="31"/>
      <c r="AP69" s="31"/>
      <c r="AQ69" s="31"/>
    </row>
    <row r="70" spans="1:43" ht="20.100000000000001" customHeight="1" thickBot="1" x14ac:dyDescent="0.25">
      <c r="A70" s="491"/>
      <c r="B70" s="465"/>
      <c r="C70" s="465"/>
      <c r="D70" s="131" t="s">
        <v>43</v>
      </c>
      <c r="E70" s="203"/>
      <c r="F70" s="136"/>
      <c r="G70" s="340"/>
      <c r="H70" s="99">
        <f t="shared" ref="H70:S70" si="20">SUM(H6:H69)</f>
        <v>1781</v>
      </c>
      <c r="I70" s="297">
        <f t="shared" si="20"/>
        <v>5345</v>
      </c>
      <c r="J70" s="153">
        <f t="shared" si="20"/>
        <v>53</v>
      </c>
      <c r="K70" s="99">
        <f t="shared" si="20"/>
        <v>766</v>
      </c>
      <c r="L70" s="297">
        <f t="shared" si="20"/>
        <v>236</v>
      </c>
      <c r="M70" s="153">
        <f t="shared" si="20"/>
        <v>10</v>
      </c>
      <c r="N70" s="99">
        <f t="shared" si="20"/>
        <v>701</v>
      </c>
      <c r="O70" s="297">
        <f t="shared" si="20"/>
        <v>218</v>
      </c>
      <c r="P70" s="153">
        <f t="shared" si="20"/>
        <v>12</v>
      </c>
      <c r="Q70" s="99">
        <f t="shared" si="20"/>
        <v>3248</v>
      </c>
      <c r="R70" s="297">
        <f t="shared" si="20"/>
        <v>5799</v>
      </c>
      <c r="S70" s="153">
        <f t="shared" si="20"/>
        <v>75</v>
      </c>
      <c r="T70" s="138" t="s">
        <v>312</v>
      </c>
      <c r="U70" s="139" t="s">
        <v>312</v>
      </c>
      <c r="V70" s="140" t="s">
        <v>312</v>
      </c>
      <c r="W70" s="138" t="s">
        <v>312</v>
      </c>
      <c r="X70" s="139" t="s">
        <v>312</v>
      </c>
      <c r="Y70" s="140" t="s">
        <v>312</v>
      </c>
      <c r="Z70" s="138" t="s">
        <v>312</v>
      </c>
      <c r="AA70" s="139" t="s">
        <v>312</v>
      </c>
      <c r="AB70" s="140" t="s">
        <v>312</v>
      </c>
      <c r="AC70" s="138" t="s">
        <v>312</v>
      </c>
      <c r="AD70" s="139" t="s">
        <v>312</v>
      </c>
      <c r="AE70" s="140" t="s">
        <v>312</v>
      </c>
      <c r="AF70" s="141" t="s">
        <v>312</v>
      </c>
      <c r="AG70" s="142" t="s">
        <v>312</v>
      </c>
      <c r="AH70" s="143" t="s">
        <v>312</v>
      </c>
      <c r="AI70" s="141" t="s">
        <v>312</v>
      </c>
      <c r="AJ70" s="142" t="s">
        <v>312</v>
      </c>
      <c r="AK70" s="143" t="s">
        <v>312</v>
      </c>
      <c r="AL70" s="31"/>
      <c r="AM70" s="31"/>
      <c r="AN70" s="31"/>
      <c r="AO70" s="31"/>
      <c r="AP70" s="31"/>
      <c r="AQ70" s="31"/>
    </row>
    <row r="71" spans="1:43" ht="20.100000000000001" customHeight="1" x14ac:dyDescent="0.2">
      <c r="Q71" s="30">
        <f>H70+K70+N70</f>
        <v>3248</v>
      </c>
      <c r="R71" s="30">
        <f>I70+L70+O70</f>
        <v>5799</v>
      </c>
      <c r="S71" s="30">
        <f>J70+M70+P70</f>
        <v>75</v>
      </c>
    </row>
    <row r="72" spans="1:43" ht="20.100000000000001" customHeight="1" x14ac:dyDescent="0.2"/>
    <row r="73" spans="1:43" ht="20.100000000000001" customHeight="1" x14ac:dyDescent="0.2"/>
    <row r="74" spans="1:43" ht="20.100000000000001" customHeight="1" x14ac:dyDescent="0.2"/>
    <row r="75" spans="1:43" ht="20.100000000000001" customHeight="1" x14ac:dyDescent="0.2"/>
    <row r="76" spans="1:43" ht="20.100000000000001" customHeight="1" x14ac:dyDescent="0.2"/>
    <row r="77" spans="1:43" ht="20.100000000000001" customHeight="1" x14ac:dyDescent="0.2"/>
    <row r="78" spans="1:43" ht="20.100000000000001" customHeight="1" x14ac:dyDescent="0.2"/>
    <row r="79" spans="1:43" ht="20.100000000000001" customHeight="1" x14ac:dyDescent="0.2"/>
    <row r="80" spans="1:43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</sheetData>
  <sortState xmlns:xlrd2="http://schemas.microsoft.com/office/spreadsheetml/2017/richdata2" ref="L82">
    <sortCondition ref="L82"/>
  </sortState>
  <mergeCells count="13">
    <mergeCell ref="AN4:AQ4"/>
    <mergeCell ref="H4:J4"/>
    <mergeCell ref="K4:M4"/>
    <mergeCell ref="N4:P4"/>
    <mergeCell ref="T4:V4"/>
    <mergeCell ref="H3:S3"/>
    <mergeCell ref="AC4:AE4"/>
    <mergeCell ref="AL4:AM4"/>
    <mergeCell ref="W4:Y4"/>
    <mergeCell ref="AI4:AK4"/>
    <mergeCell ref="Z4:AB4"/>
    <mergeCell ref="Q4:S4"/>
    <mergeCell ref="AF4:AH4"/>
  </mergeCells>
  <phoneticPr fontId="0" type="noConversion"/>
  <pageMargins left="0.39370078740157483" right="0.78740157480314965" top="0.98425196850393704" bottom="0.98425196850393704" header="0.51181102362204722" footer="0.51181102362204722"/>
  <pageSetup paperSize="8" orientation="landscape" horizontalDpi="300" verticalDpi="300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103"/>
  <sheetViews>
    <sheetView workbookViewId="0">
      <pane xSplit="4" ySplit="5" topLeftCell="E44" activePane="bottomRight" state="frozen"/>
      <selection pane="topRight"/>
      <selection pane="bottomLeft"/>
      <selection pane="bottomRight" activeCell="M62" sqref="M62"/>
    </sheetView>
  </sheetViews>
  <sheetFormatPr defaultColWidth="11.28515625" defaultRowHeight="18" customHeight="1" x14ac:dyDescent="0.2"/>
  <cols>
    <col min="1" max="1" width="7.140625" style="1" customWidth="1"/>
    <col min="2" max="2" width="33.140625" style="1" customWidth="1"/>
    <col min="3" max="3" width="4.42578125" style="1" bestFit="1" customWidth="1"/>
    <col min="4" max="4" width="33.140625" style="1" customWidth="1"/>
    <col min="5" max="5" width="8.7109375" style="1" customWidth="1"/>
    <col min="6" max="11" width="8.7109375" style="30" customWidth="1"/>
    <col min="12" max="14" width="8.7109375" style="1" customWidth="1"/>
    <col min="15" max="17" width="9.28515625" style="1" customWidth="1"/>
    <col min="18" max="18" width="13.42578125" style="1" customWidth="1"/>
    <col min="19" max="19" width="4.140625" style="1" customWidth="1"/>
    <col min="20" max="16384" width="11.28515625" style="1"/>
  </cols>
  <sheetData>
    <row r="1" spans="1:19" ht="24.95" customHeight="1" x14ac:dyDescent="0.3">
      <c r="A1" s="22" t="s">
        <v>615</v>
      </c>
      <c r="B1" s="22"/>
      <c r="C1" s="22"/>
    </row>
    <row r="2" spans="1:19" ht="17.25" customHeight="1" x14ac:dyDescent="0.3">
      <c r="A2" s="71" t="s">
        <v>284</v>
      </c>
      <c r="B2" s="71"/>
      <c r="C2" s="24"/>
    </row>
    <row r="3" spans="1:19" ht="26.25" customHeight="1" thickBot="1" x14ac:dyDescent="0.3">
      <c r="B3" s="38"/>
      <c r="C3" s="26"/>
    </row>
    <row r="4" spans="1:19" ht="27" customHeight="1" thickBot="1" x14ac:dyDescent="0.3">
      <c r="A4" s="23" t="s">
        <v>242</v>
      </c>
      <c r="C4" s="26"/>
      <c r="D4" s="200" t="s">
        <v>377</v>
      </c>
      <c r="E4" s="67"/>
      <c r="F4" s="765" t="s">
        <v>293</v>
      </c>
      <c r="G4" s="764"/>
      <c r="H4" s="766"/>
      <c r="I4" s="765" t="s">
        <v>294</v>
      </c>
      <c r="J4" s="764"/>
      <c r="K4" s="766"/>
      <c r="L4" s="765" t="s">
        <v>295</v>
      </c>
      <c r="M4" s="764"/>
      <c r="N4" s="766"/>
      <c r="O4" s="765" t="s">
        <v>271</v>
      </c>
      <c r="P4" s="764"/>
      <c r="Q4" s="764"/>
      <c r="R4" s="766"/>
      <c r="S4" s="30"/>
    </row>
    <row r="5" spans="1:19" ht="49.5" customHeight="1" thickBot="1" x14ac:dyDescent="0.25">
      <c r="A5" s="102" t="s">
        <v>313</v>
      </c>
      <c r="B5" s="447" t="s">
        <v>594</v>
      </c>
      <c r="C5" s="4" t="s">
        <v>0</v>
      </c>
      <c r="D5" s="76" t="s">
        <v>1</v>
      </c>
      <c r="E5" s="82" t="s">
        <v>286</v>
      </c>
      <c r="F5" s="107" t="s">
        <v>296</v>
      </c>
      <c r="G5" s="78" t="s">
        <v>297</v>
      </c>
      <c r="H5" s="108" t="s">
        <v>298</v>
      </c>
      <c r="I5" s="107" t="s">
        <v>299</v>
      </c>
      <c r="J5" s="78" t="s">
        <v>300</v>
      </c>
      <c r="K5" s="108" t="s">
        <v>301</v>
      </c>
      <c r="L5" s="107" t="s">
        <v>302</v>
      </c>
      <c r="M5" s="78" t="s">
        <v>303</v>
      </c>
      <c r="N5" s="108" t="s">
        <v>304</v>
      </c>
      <c r="O5" s="107" t="s">
        <v>263</v>
      </c>
      <c r="P5" s="78" t="s">
        <v>270</v>
      </c>
      <c r="Q5" s="108" t="s">
        <v>269</v>
      </c>
      <c r="R5" s="155" t="s">
        <v>262</v>
      </c>
    </row>
    <row r="6" spans="1:19" ht="20.100000000000001" customHeight="1" x14ac:dyDescent="0.2">
      <c r="A6" s="493">
        <f>CL_stat!C6</f>
        <v>4411</v>
      </c>
      <c r="B6" s="301" t="str">
        <f>CL_stat!D6</f>
        <v>MŠ Česká Lípa,  A.Sovy 1740</v>
      </c>
      <c r="C6" s="20">
        <f>CL_stat!E6</f>
        <v>3141</v>
      </c>
      <c r="D6" s="477" t="str">
        <f>CL_stat!F6</f>
        <v>ŠJ Česká Lípa,  A.Sovy 1740/17 - výdejna</v>
      </c>
      <c r="E6" s="154">
        <f>SJMS_normativy!$F$5</f>
        <v>26460</v>
      </c>
      <c r="F6" s="105">
        <f>IF(CL_stat!H6=0,0,(12*1.358*(1/CL_stat!T6*CL_rozp!$E6)+CL_stat!AC6))</f>
        <v>0</v>
      </c>
      <c r="G6" s="29">
        <f>IF(CL_stat!I6=0,0,(12*1.358*(1/CL_stat!U6*CL_rozp!$E6)+CL_stat!AD6))</f>
        <v>0</v>
      </c>
      <c r="H6" s="106">
        <f>IF(CL_stat!J6=0,0,(12*1.358*(1/CL_stat!V6*CL_rozp!$E6)+CL_stat!AE6))</f>
        <v>0</v>
      </c>
      <c r="I6" s="105">
        <f>IF(CL_stat!K6=0,0,(12*1.358*(1/CL_stat!W6*CL_rozp!$E6)+CL_stat!AF6))</f>
        <v>0</v>
      </c>
      <c r="J6" s="29">
        <f>IF(CL_stat!L6=0,0,(12*1.358*(1/CL_stat!X6*CL_rozp!$E6)+CL_stat!AG6))</f>
        <v>0</v>
      </c>
      <c r="K6" s="106">
        <f>IF(CL_stat!M6=0,0,(12*1.358*(1/CL_stat!Y6*CL_rozp!$E6)+CL_stat!AH6))</f>
        <v>0</v>
      </c>
      <c r="L6" s="105">
        <f>IF(CL_stat!N6=0,0,(12*1.358*(1/CL_stat!Z6*CL_rozp!$E6)+CL_stat!AI6))</f>
        <v>5587.7743496915646</v>
      </c>
      <c r="M6" s="29">
        <f>IF(CL_stat!O6=0,0,(12*1.358*(1/CL_stat!AA6*CL_rozp!$E6)+CL_stat!AJ6))</f>
        <v>0</v>
      </c>
      <c r="N6" s="106">
        <f>IF(CL_stat!P6=0,0,(12*1.358*(1/CL_stat!AB6*CL_rozp!$E6)+CL_stat!AK6))</f>
        <v>0</v>
      </c>
      <c r="O6" s="105">
        <f>F6*CL_stat!H6+I6*CL_stat!K6+L6*CL_stat!N6</f>
        <v>268213.1687851951</v>
      </c>
      <c r="P6" s="29">
        <f>G6*CL_stat!I6+J6*CL_stat!L6+M6*CL_stat!O6</f>
        <v>0</v>
      </c>
      <c r="Q6" s="106">
        <f>H6*CL_stat!J6+K6*CL_stat!M6+N6*CL_stat!P6</f>
        <v>0</v>
      </c>
      <c r="R6" s="154">
        <f t="shared" ref="R6:R29" si="0">SUM(O6:Q6)</f>
        <v>268213.1687851951</v>
      </c>
    </row>
    <row r="7" spans="1:19" ht="20.100000000000001" customHeight="1" x14ac:dyDescent="0.2">
      <c r="A7" s="10">
        <f>CL_stat!C7</f>
        <v>4411</v>
      </c>
      <c r="B7" s="5" t="str">
        <f>CL_stat!D7</f>
        <v>MŠ Česká Lípa,  A.Sovy 1740</v>
      </c>
      <c r="C7" s="11">
        <f>CL_stat!E7</f>
        <v>3141</v>
      </c>
      <c r="D7" s="260" t="str">
        <f>CL_stat!F7</f>
        <v>ŠJ Česká Lípa, Eliášova 1527 - výdejna</v>
      </c>
      <c r="E7" s="154">
        <f>SJMS_normativy!$F$5</f>
        <v>26460</v>
      </c>
      <c r="F7" s="105">
        <f>IF(CL_stat!H7=0,0,(12*1.358*(1/CL_stat!T7*CL_rozp!$E7)+CL_stat!AC7))</f>
        <v>0</v>
      </c>
      <c r="G7" s="29">
        <f>IF(CL_stat!I7=0,0,(12*1.358*(1/CL_stat!U7*CL_rozp!$E7)+CL_stat!AD7))</f>
        <v>0</v>
      </c>
      <c r="H7" s="106">
        <f>IF(CL_stat!J7=0,0,(12*1.358*(1/CL_stat!V7*CL_rozp!$E7)+CL_stat!AE7))</f>
        <v>0</v>
      </c>
      <c r="I7" s="105">
        <f>IF(CL_stat!K7=0,0,(12*1.358*(1/CL_stat!W7*CL_rozp!$E7)+CL_stat!AF7))</f>
        <v>0</v>
      </c>
      <c r="J7" s="29">
        <f>IF(CL_stat!L7=0,0,(12*1.358*(1/CL_stat!X7*CL_rozp!$E7)+CL_stat!AG7))</f>
        <v>0</v>
      </c>
      <c r="K7" s="106">
        <f>IF(CL_stat!M7=0,0,(12*1.358*(1/CL_stat!Y7*CL_rozp!$E7)+CL_stat!AH7))</f>
        <v>0</v>
      </c>
      <c r="L7" s="105">
        <f>IF(CL_stat!N7=0,0,(12*1.358*(1/CL_stat!Z7*CL_rozp!$E7)+CL_stat!AI7))</f>
        <v>5624.5919355716378</v>
      </c>
      <c r="M7" s="29">
        <f>IF(CL_stat!O7=0,0,(12*1.358*(1/CL_stat!AA7*CL_rozp!$E7)+CL_stat!AJ7))</f>
        <v>0</v>
      </c>
      <c r="N7" s="106">
        <f>IF(CL_stat!P7=0,0,(12*1.358*(1/CL_stat!AB7*CL_rozp!$E7)+CL_stat!AK7))</f>
        <v>0</v>
      </c>
      <c r="O7" s="105">
        <f>F7*CL_stat!H7+I7*CL_stat!K7+L7*CL_stat!N7</f>
        <v>264355.82097186695</v>
      </c>
      <c r="P7" s="29">
        <f>G7*CL_stat!I7+J7*CL_stat!L7+M7*CL_stat!O7</f>
        <v>0</v>
      </c>
      <c r="Q7" s="106">
        <f>H7*CL_stat!J7+K7*CL_stat!M7+N7*CL_stat!P7</f>
        <v>0</v>
      </c>
      <c r="R7" s="154">
        <f t="shared" si="0"/>
        <v>264355.82097186695</v>
      </c>
    </row>
    <row r="8" spans="1:19" ht="20.100000000000001" customHeight="1" x14ac:dyDescent="0.2">
      <c r="A8" s="10">
        <f>CL_stat!C8</f>
        <v>4409</v>
      </c>
      <c r="B8" s="5" t="str">
        <f>CL_stat!D8</f>
        <v>MŠ Česká Lípa, Arbesova 411</v>
      </c>
      <c r="C8" s="11">
        <f>CL_stat!E8</f>
        <v>3141</v>
      </c>
      <c r="D8" s="259" t="str">
        <f>CL_stat!F8</f>
        <v>ŠJ Česká Lípa, Arbesova 411</v>
      </c>
      <c r="E8" s="154">
        <f>SJMS_normativy!$F$5</f>
        <v>26460</v>
      </c>
      <c r="F8" s="105">
        <f>IF(CL_stat!H8=0,0,(12*1.358*(1/CL_stat!T8*CL_rozp!$E8)+CL_stat!AC8))</f>
        <v>10556.775915915547</v>
      </c>
      <c r="G8" s="29">
        <f>IF(CL_stat!I8=0,0,(12*1.358*(1/CL_stat!U8*CL_rozp!$E8)+CL_stat!AD8))</f>
        <v>0</v>
      </c>
      <c r="H8" s="106">
        <f>IF(CL_stat!J8=0,0,(12*1.358*(1/CL_stat!V8*CL_rozp!$E8)+CL_stat!AE8))</f>
        <v>0</v>
      </c>
      <c r="I8" s="105">
        <f>IF(CL_stat!K8=0,0,(12*1.358*(1/CL_stat!W8*CL_rozp!$E8)+CL_stat!AF8))</f>
        <v>0</v>
      </c>
      <c r="J8" s="29">
        <f>IF(CL_stat!L8=0,0,(12*1.358*(1/CL_stat!X8*CL_rozp!$E8)+CL_stat!AG8))</f>
        <v>0</v>
      </c>
      <c r="K8" s="106">
        <f>IF(CL_stat!M8=0,0,(12*1.358*(1/CL_stat!Y8*CL_rozp!$E8)+CL_stat!AH8))</f>
        <v>0</v>
      </c>
      <c r="L8" s="105">
        <f>IF(CL_stat!N8=0,0,(12*1.358*(1/CL_stat!Z8*CL_rozp!$E8)+CL_stat!AI8))</f>
        <v>0</v>
      </c>
      <c r="M8" s="29">
        <f>IF(CL_stat!O8=0,0,(12*1.358*(1/CL_stat!AA8*CL_rozp!$E8)+CL_stat!AJ8))</f>
        <v>0</v>
      </c>
      <c r="N8" s="106">
        <f>IF(CL_stat!P8=0,0,(12*1.358*(1/CL_stat!AB8*CL_rozp!$E8)+CL_stat!AK8))</f>
        <v>0</v>
      </c>
      <c r="O8" s="105">
        <f>F8*CL_stat!H8+I8*CL_stat!K8+L8*CL_stat!N8</f>
        <v>1277369.8858257812</v>
      </c>
      <c r="P8" s="29">
        <f>G8*CL_stat!I8+J8*CL_stat!L8+M8*CL_stat!O8</f>
        <v>0</v>
      </c>
      <c r="Q8" s="106">
        <f>H8*CL_stat!J8+K8*CL_stat!M8+N8*CL_stat!P8</f>
        <v>0</v>
      </c>
      <c r="R8" s="154">
        <f t="shared" si="0"/>
        <v>1277369.8858257812</v>
      </c>
    </row>
    <row r="9" spans="1:19" ht="20.100000000000001" customHeight="1" x14ac:dyDescent="0.2">
      <c r="A9" s="10">
        <f>CL_stat!C9</f>
        <v>4409</v>
      </c>
      <c r="B9" s="5" t="str">
        <f>CL_stat!D9</f>
        <v>MŠ Česká Lípa, Arbesova 411</v>
      </c>
      <c r="C9" s="11">
        <f>CL_stat!E9</f>
        <v>3141</v>
      </c>
      <c r="D9" s="260" t="str">
        <f>CL_stat!F9</f>
        <v>ŠJ Česká Lípa, Libchavská 107</v>
      </c>
      <c r="E9" s="154">
        <f>SJMS_normativy!$F$5</f>
        <v>26460</v>
      </c>
      <c r="F9" s="105">
        <f>IF(CL_stat!H9=0,0,(12*1.358*(1/CL_stat!T9*CL_rozp!$E9)+CL_stat!AC9))</f>
        <v>17551.065123094675</v>
      </c>
      <c r="G9" s="29">
        <f>IF(CL_stat!I9=0,0,(12*1.358*(1/CL_stat!U9*CL_rozp!$E9)+CL_stat!AD9))</f>
        <v>0</v>
      </c>
      <c r="H9" s="106">
        <f>IF(CL_stat!J9=0,0,(12*1.358*(1/CL_stat!V9*CL_rozp!$E9)+CL_stat!AE9))</f>
        <v>0</v>
      </c>
      <c r="I9" s="105">
        <f>IF(CL_stat!K9=0,0,(12*1.358*(1/CL_stat!W9*CL_rozp!$E9)+CL_stat!AF9))</f>
        <v>0</v>
      </c>
      <c r="J9" s="29">
        <f>IF(CL_stat!L9=0,0,(12*1.358*(1/CL_stat!X9*CL_rozp!$E9)+CL_stat!AG9))</f>
        <v>0</v>
      </c>
      <c r="K9" s="106">
        <f>IF(CL_stat!M9=0,0,(12*1.358*(1/CL_stat!Y9*CL_rozp!$E9)+CL_stat!AH9))</f>
        <v>0</v>
      </c>
      <c r="L9" s="105">
        <f>IF(CL_stat!N9=0,0,(12*1.358*(1/CL_stat!Z9*CL_rozp!$E9)+CL_stat!AI9))</f>
        <v>0</v>
      </c>
      <c r="M9" s="29">
        <f>IF(CL_stat!O9=0,0,(12*1.358*(1/CL_stat!AA9*CL_rozp!$E9)+CL_stat!AJ9))</f>
        <v>0</v>
      </c>
      <c r="N9" s="106">
        <f>IF(CL_stat!P9=0,0,(12*1.358*(1/CL_stat!AB9*CL_rozp!$E9)+CL_stat!AK9))</f>
        <v>0</v>
      </c>
      <c r="O9" s="105">
        <f>F9*CL_stat!H9+I9*CL_stat!K9+L9*CL_stat!N9</f>
        <v>351021.30246189353</v>
      </c>
      <c r="P9" s="29">
        <f>G9*CL_stat!I9+J9*CL_stat!L9+M9*CL_stat!O9</f>
        <v>0</v>
      </c>
      <c r="Q9" s="106">
        <f>H9*CL_stat!J9+K9*CL_stat!M9+N9*CL_stat!P9</f>
        <v>0</v>
      </c>
      <c r="R9" s="154">
        <f t="shared" si="0"/>
        <v>351021.30246189353</v>
      </c>
    </row>
    <row r="10" spans="1:19" ht="20.100000000000001" customHeight="1" x14ac:dyDescent="0.2">
      <c r="A10" s="10">
        <f>CL_stat!C10</f>
        <v>4409</v>
      </c>
      <c r="B10" s="5" t="str">
        <f>CL_stat!D10</f>
        <v>MŠ Česká Lípa, Arbesova 411</v>
      </c>
      <c r="C10" s="11">
        <f>CL_stat!E10</f>
        <v>3141</v>
      </c>
      <c r="D10" s="260" t="str">
        <f>CL_stat!F10</f>
        <v>ŠJ Česká Lípa, Roháče z Dubé 2513</v>
      </c>
      <c r="E10" s="154">
        <f>SJMS_normativy!$F$5</f>
        <v>26460</v>
      </c>
      <c r="F10" s="105">
        <f>IF(CL_stat!H10=0,0,(12*1.358*(1/CL_stat!T10*CL_rozp!$E10)+CL_stat!AC10))</f>
        <v>12279.235133583474</v>
      </c>
      <c r="G10" s="29">
        <f>IF(CL_stat!I10=0,0,(12*1.358*(1/CL_stat!U10*CL_rozp!$E10)+CL_stat!AD10))</f>
        <v>0</v>
      </c>
      <c r="H10" s="106">
        <f>IF(CL_stat!J10=0,0,(12*1.358*(1/CL_stat!V10*CL_rozp!$E10)+CL_stat!AE10))</f>
        <v>0</v>
      </c>
      <c r="I10" s="105">
        <f>IF(CL_stat!K10=0,0,(12*1.358*(1/CL_stat!W10*CL_rozp!$E10)+CL_stat!AF10))</f>
        <v>0</v>
      </c>
      <c r="J10" s="29">
        <f>IF(CL_stat!L10=0,0,(12*1.358*(1/CL_stat!X10*CL_rozp!$E10)+CL_stat!AG10))</f>
        <v>0</v>
      </c>
      <c r="K10" s="106">
        <f>IF(CL_stat!M10=0,0,(12*1.358*(1/CL_stat!Y10*CL_rozp!$E10)+CL_stat!AH10))</f>
        <v>0</v>
      </c>
      <c r="L10" s="105">
        <f>IF(CL_stat!N10=0,0,(12*1.358*(1/CL_stat!Z10*CL_rozp!$E10)+CL_stat!AI10))</f>
        <v>0</v>
      </c>
      <c r="M10" s="29">
        <f>IF(CL_stat!O10=0,0,(12*1.358*(1/CL_stat!AA10*CL_rozp!$E10)+CL_stat!AJ10))</f>
        <v>0</v>
      </c>
      <c r="N10" s="106">
        <f>IF(CL_stat!P10=0,0,(12*1.358*(1/CL_stat!AB10*CL_rozp!$E10)+CL_stat!AK10))</f>
        <v>0</v>
      </c>
      <c r="O10" s="105">
        <f>F10*CL_stat!H10+I10*CL_stat!K10+L10*CL_stat!N10</f>
        <v>871825.69448442664</v>
      </c>
      <c r="P10" s="29">
        <f>G10*CL_stat!I10+J10*CL_stat!L10+M10*CL_stat!O10</f>
        <v>0</v>
      </c>
      <c r="Q10" s="106">
        <f>H10*CL_stat!J10+K10*CL_stat!M10+N10*CL_stat!P10</f>
        <v>0</v>
      </c>
      <c r="R10" s="154">
        <f t="shared" si="0"/>
        <v>871825.69448442664</v>
      </c>
    </row>
    <row r="11" spans="1:19" ht="20.100000000000001" customHeight="1" x14ac:dyDescent="0.2">
      <c r="A11" s="10">
        <f>CL_stat!C11</f>
        <v>4407</v>
      </c>
      <c r="B11" s="5" t="str">
        <f>CL_stat!D11</f>
        <v>MŠ Česká Lípa, Bratří Čapků 2864</v>
      </c>
      <c r="C11" s="11">
        <f>CL_stat!E11</f>
        <v>3141</v>
      </c>
      <c r="D11" s="259" t="str">
        <f>CL_stat!F11</f>
        <v>ŠJ Česká Lípa, Bratří Čapků 2864</v>
      </c>
      <c r="E11" s="154">
        <f>SJMS_normativy!$F$5</f>
        <v>26460</v>
      </c>
      <c r="F11" s="105">
        <f>IF(CL_stat!H11=0,0,(12*1.358*(1/CL_stat!T11*CL_rozp!$E11)+CL_stat!AC11))</f>
        <v>11361.01846409947</v>
      </c>
      <c r="G11" s="29">
        <f>IF(CL_stat!I11=0,0,(12*1.358*(1/CL_stat!U11*CL_rozp!$E11)+CL_stat!AD11))</f>
        <v>0</v>
      </c>
      <c r="H11" s="106">
        <f>IF(CL_stat!J11=0,0,(12*1.358*(1/CL_stat!V11*CL_rozp!$E11)+CL_stat!AE11))</f>
        <v>0</v>
      </c>
      <c r="I11" s="105">
        <f>IF(CL_stat!K11=0,0,(12*1.358*(1/CL_stat!W11*CL_rozp!$E11)+CL_stat!AF11))</f>
        <v>0</v>
      </c>
      <c r="J11" s="29">
        <f>IF(CL_stat!L11=0,0,(12*1.358*(1/CL_stat!X11*CL_rozp!$E11)+CL_stat!AG11))</f>
        <v>0</v>
      </c>
      <c r="K11" s="106">
        <f>IF(CL_stat!M11=0,0,(12*1.358*(1/CL_stat!Y11*CL_rozp!$E11)+CL_stat!AH11))</f>
        <v>0</v>
      </c>
      <c r="L11" s="105">
        <f>IF(CL_stat!N11=0,0,(12*1.358*(1/CL_stat!Z11*CL_rozp!$E11)+CL_stat!AI11))</f>
        <v>0</v>
      </c>
      <c r="M11" s="29">
        <f>IF(CL_stat!O11=0,0,(12*1.358*(1/CL_stat!AA11*CL_rozp!$E11)+CL_stat!AJ11))</f>
        <v>0</v>
      </c>
      <c r="N11" s="106">
        <f>IF(CL_stat!P11=0,0,(12*1.358*(1/CL_stat!AB11*CL_rozp!$E11)+CL_stat!AK11))</f>
        <v>0</v>
      </c>
      <c r="O11" s="105">
        <f>F11*CL_stat!H11+I11*CL_stat!K11+L11*CL_stat!N11</f>
        <v>1033852.6802330518</v>
      </c>
      <c r="P11" s="29">
        <f>G11*CL_stat!I11+J11*CL_stat!L11+M11*CL_stat!O11</f>
        <v>0</v>
      </c>
      <c r="Q11" s="106">
        <f>H11*CL_stat!J11+K11*CL_stat!M11+N11*CL_stat!P11</f>
        <v>0</v>
      </c>
      <c r="R11" s="154">
        <f t="shared" si="0"/>
        <v>1033852.6802330518</v>
      </c>
    </row>
    <row r="12" spans="1:19" ht="20.100000000000001" customHeight="1" x14ac:dyDescent="0.2">
      <c r="A12" s="10">
        <f>CL_stat!C12</f>
        <v>4492</v>
      </c>
      <c r="B12" s="5" t="str">
        <f>CL_stat!D12</f>
        <v>MŠ Česká Lípa, Moskevská 2434</v>
      </c>
      <c r="C12" s="11">
        <f>CL_stat!E12</f>
        <v>3141</v>
      </c>
      <c r="D12" s="259" t="str">
        <f>CL_stat!F12</f>
        <v>ŠJ Česká Lípa, Moskevská 2434</v>
      </c>
      <c r="E12" s="154">
        <f>SJMS_normativy!$F$5</f>
        <v>26460</v>
      </c>
      <c r="F12" s="105">
        <f>IF(CL_stat!H12=0,0,(12*1.358*(1/CL_stat!T12*CL_rozp!$E12)+CL_stat!AC12))</f>
        <v>11515.540431610631</v>
      </c>
      <c r="G12" s="29">
        <f>IF(CL_stat!I12=0,0,(12*1.358*(1/CL_stat!U12*CL_rozp!$E12)+CL_stat!AD12))</f>
        <v>0</v>
      </c>
      <c r="H12" s="106">
        <f>IF(CL_stat!J12=0,0,(12*1.358*(1/CL_stat!V12*CL_rozp!$E12)+CL_stat!AE12))</f>
        <v>0</v>
      </c>
      <c r="I12" s="105">
        <f>IF(CL_stat!K12=0,0,(12*1.358*(1/CL_stat!W12*CL_rozp!$E12)+CL_stat!AF12))</f>
        <v>0</v>
      </c>
      <c r="J12" s="29">
        <f>IF(CL_stat!L12=0,0,(12*1.358*(1/CL_stat!X12*CL_rozp!$E12)+CL_stat!AG12))</f>
        <v>0</v>
      </c>
      <c r="K12" s="106">
        <f>IF(CL_stat!M12=0,0,(12*1.358*(1/CL_stat!Y12*CL_rozp!$E12)+CL_stat!AH12))</f>
        <v>0</v>
      </c>
      <c r="L12" s="105">
        <f>IF(CL_stat!N12=0,0,(12*1.358*(1/CL_stat!Z12*CL_rozp!$E12)+CL_stat!AI12))</f>
        <v>0</v>
      </c>
      <c r="M12" s="29">
        <f>IF(CL_stat!O12=0,0,(12*1.358*(1/CL_stat!AA12*CL_rozp!$E12)+CL_stat!AJ12))</f>
        <v>0</v>
      </c>
      <c r="N12" s="106">
        <f>IF(CL_stat!P12=0,0,(12*1.358*(1/CL_stat!AB12*CL_rozp!$E12)+CL_stat!AK12))</f>
        <v>0</v>
      </c>
      <c r="O12" s="105">
        <f>F12*CL_stat!H12+I12*CL_stat!K12+L12*CL_stat!N12</f>
        <v>1001852.0175501249</v>
      </c>
      <c r="P12" s="29">
        <f>G12*CL_stat!I12+J12*CL_stat!L12+M12*CL_stat!O12</f>
        <v>0</v>
      </c>
      <c r="Q12" s="106">
        <f>H12*CL_stat!J12+K12*CL_stat!M12+N12*CL_stat!P12</f>
        <v>0</v>
      </c>
      <c r="R12" s="154">
        <f>SUM(O12:Q12)</f>
        <v>1001852.0175501249</v>
      </c>
    </row>
    <row r="13" spans="1:19" ht="20.100000000000001" customHeight="1" x14ac:dyDescent="0.2">
      <c r="A13" s="10">
        <f>CL_stat!C13</f>
        <v>4408</v>
      </c>
      <c r="B13" s="5" t="str">
        <f>CL_stat!D13</f>
        <v>MŠ Česká Lípa, Severní 2214</v>
      </c>
      <c r="C13" s="11">
        <f>CL_stat!E13</f>
        <v>3141</v>
      </c>
      <c r="D13" s="259" t="str">
        <f>CL_stat!F13</f>
        <v>ŠJ Česká Lípa, Severní 2214</v>
      </c>
      <c r="E13" s="154">
        <f>SJMS_normativy!$F$5</f>
        <v>26460</v>
      </c>
      <c r="F13" s="105">
        <f>IF(CL_stat!H13=0,0,(12*1.358*(1/CL_stat!T13*CL_rozp!$E13)+CL_stat!AC13))</f>
        <v>10356.611668405423</v>
      </c>
      <c r="G13" s="29">
        <f>IF(CL_stat!I13=0,0,(12*1.358*(1/CL_stat!U13*CL_rozp!$E13)+CL_stat!AD13))</f>
        <v>0</v>
      </c>
      <c r="H13" s="106">
        <f>IF(CL_stat!J13=0,0,(12*1.358*(1/CL_stat!V13*CL_rozp!$E13)+CL_stat!AE13))</f>
        <v>0</v>
      </c>
      <c r="I13" s="105">
        <f>IF(CL_stat!K13=0,0,(12*1.358*(1/CL_stat!W13*CL_rozp!$E13)+CL_stat!AF13))</f>
        <v>0</v>
      </c>
      <c r="J13" s="29">
        <f>IF(CL_stat!L13=0,0,(12*1.358*(1/CL_stat!X13*CL_rozp!$E13)+CL_stat!AG13))</f>
        <v>0</v>
      </c>
      <c r="K13" s="106">
        <f>IF(CL_stat!M13=0,0,(12*1.358*(1/CL_stat!Y13*CL_rozp!$E13)+CL_stat!AH13))</f>
        <v>0</v>
      </c>
      <c r="L13" s="105">
        <f>IF(CL_stat!N13=0,0,(12*1.358*(1/CL_stat!Z13*CL_rozp!$E13)+CL_stat!AI13))</f>
        <v>0</v>
      </c>
      <c r="M13" s="29">
        <f>IF(CL_stat!O13=0,0,(12*1.358*(1/CL_stat!AA13*CL_rozp!$E13)+CL_stat!AJ13))</f>
        <v>0</v>
      </c>
      <c r="N13" s="106">
        <f>IF(CL_stat!P13=0,0,(12*1.358*(1/CL_stat!AB13*CL_rozp!$E13)+CL_stat!AK13))</f>
        <v>0</v>
      </c>
      <c r="O13" s="105">
        <f>F13*CL_stat!H13+I13*CL_stat!K13+L13*CL_stat!N13</f>
        <v>1398142.5752347321</v>
      </c>
      <c r="P13" s="29">
        <f>G13*CL_stat!I13+J13*CL_stat!L13+M13*CL_stat!O13</f>
        <v>0</v>
      </c>
      <c r="Q13" s="106">
        <f>H13*CL_stat!J13+K13*CL_stat!M13+N13*CL_stat!P13</f>
        <v>0</v>
      </c>
      <c r="R13" s="154">
        <f t="shared" si="0"/>
        <v>1398142.5752347321</v>
      </c>
    </row>
    <row r="14" spans="1:19" ht="20.100000000000001" customHeight="1" x14ac:dyDescent="0.2">
      <c r="A14" s="10">
        <f>CL_stat!C14</f>
        <v>4423</v>
      </c>
      <c r="B14" s="5" t="str">
        <f>CL_stat!D14</f>
        <v>MŠ Česká Lípa, Svárovská 3315</v>
      </c>
      <c r="C14" s="11">
        <f>CL_stat!E14</f>
        <v>3141</v>
      </c>
      <c r="D14" s="259" t="str">
        <f>CL_stat!F14</f>
        <v>ŠJ Česká Lípa, Svárovská 3315</v>
      </c>
      <c r="E14" s="154">
        <f>SJMS_normativy!$F$5</f>
        <v>26460</v>
      </c>
      <c r="F14" s="105">
        <f>IF(CL_stat!H14=0,0,(12*1.358*(1/CL_stat!T14*CL_rozp!$E14)+CL_stat!AC14))</f>
        <v>12223.805564772241</v>
      </c>
      <c r="G14" s="29">
        <f>IF(CL_stat!I14=0,0,(12*1.358*(1/CL_stat!U14*CL_rozp!$E14)+CL_stat!AD14))</f>
        <v>0</v>
      </c>
      <c r="H14" s="106">
        <f>IF(CL_stat!J14=0,0,(12*1.358*(1/CL_stat!V14*CL_rozp!$E14)+CL_stat!AE14))</f>
        <v>0</v>
      </c>
      <c r="I14" s="105">
        <f>IF(CL_stat!K14=0,0,(12*1.358*(1/CL_stat!W14*CL_rozp!$E14)+CL_stat!AF14))</f>
        <v>0</v>
      </c>
      <c r="J14" s="29">
        <f>IF(CL_stat!L14=0,0,(12*1.358*(1/CL_stat!X14*CL_rozp!$E14)+CL_stat!AG14))</f>
        <v>0</v>
      </c>
      <c r="K14" s="106">
        <f>IF(CL_stat!M14=0,0,(12*1.358*(1/CL_stat!Y14*CL_rozp!$E14)+CL_stat!AH14))</f>
        <v>0</v>
      </c>
      <c r="L14" s="105">
        <f>IF(CL_stat!N14=0,0,(12*1.358*(1/CL_stat!Z14*CL_rozp!$E14)+CL_stat!AI14))</f>
        <v>0</v>
      </c>
      <c r="M14" s="29">
        <f>IF(CL_stat!O14=0,0,(12*1.358*(1/CL_stat!AA14*CL_rozp!$E14)+CL_stat!AJ14))</f>
        <v>0</v>
      </c>
      <c r="N14" s="106">
        <f>IF(CL_stat!P14=0,0,(12*1.358*(1/CL_stat!AB14*CL_rozp!$E14)+CL_stat!AK14))</f>
        <v>0</v>
      </c>
      <c r="O14" s="105">
        <f>F14*CL_stat!H14+I14*CL_stat!K14+L14*CL_stat!N14</f>
        <v>880114.00066360133</v>
      </c>
      <c r="P14" s="29">
        <f>G14*CL_stat!I14+J14*CL_stat!L14+M14*CL_stat!O14</f>
        <v>0</v>
      </c>
      <c r="Q14" s="106">
        <f>H14*CL_stat!J14+K14*CL_stat!M14+N14*CL_stat!P14</f>
        <v>0</v>
      </c>
      <c r="R14" s="154">
        <f t="shared" si="0"/>
        <v>880114.00066360133</v>
      </c>
    </row>
    <row r="15" spans="1:19" ht="20.100000000000001" customHeight="1" x14ac:dyDescent="0.2">
      <c r="A15" s="10">
        <f>CL_stat!C15</f>
        <v>4423</v>
      </c>
      <c r="B15" s="5" t="str">
        <f>CL_stat!D15</f>
        <v>MŠ Česká Lípa, Svárovská 3315</v>
      </c>
      <c r="C15" s="11">
        <f>CL_stat!E15</f>
        <v>3141</v>
      </c>
      <c r="D15" s="260" t="str">
        <f>CL_stat!F15</f>
        <v>ŠJ Česká Lípa, Dobranov 4</v>
      </c>
      <c r="E15" s="154">
        <f>SJMS_normativy!$F$5</f>
        <v>26460</v>
      </c>
      <c r="F15" s="105">
        <f>IF(CL_stat!H15=0,0,(12*1.358*(1/CL_stat!T15*CL_rozp!$E15)+CL_stat!AC15))</f>
        <v>17551.065123094675</v>
      </c>
      <c r="G15" s="29">
        <f>IF(CL_stat!I15=0,0,(12*1.358*(1/CL_stat!U15*CL_rozp!$E15)+CL_stat!AD15))</f>
        <v>0</v>
      </c>
      <c r="H15" s="106">
        <f>IF(CL_stat!J15=0,0,(12*1.358*(1/CL_stat!V15*CL_rozp!$E15)+CL_stat!AE15))</f>
        <v>0</v>
      </c>
      <c r="I15" s="105">
        <f>IF(CL_stat!K15=0,0,(12*1.358*(1/CL_stat!W15*CL_rozp!$E15)+CL_stat!AF15))</f>
        <v>0</v>
      </c>
      <c r="J15" s="29">
        <f>IF(CL_stat!L15=0,0,(12*1.358*(1/CL_stat!X15*CL_rozp!$E15)+CL_stat!AG15))</f>
        <v>0</v>
      </c>
      <c r="K15" s="106">
        <f>IF(CL_stat!M15=0,0,(12*1.358*(1/CL_stat!Y15*CL_rozp!$E15)+CL_stat!AH15))</f>
        <v>0</v>
      </c>
      <c r="L15" s="105">
        <f>IF(CL_stat!N15=0,0,(12*1.358*(1/CL_stat!Z15*CL_rozp!$E15)+CL_stat!AI15))</f>
        <v>0</v>
      </c>
      <c r="M15" s="29">
        <f>IF(CL_stat!O15=0,0,(12*1.358*(1/CL_stat!AA15*CL_rozp!$E15)+CL_stat!AJ15))</f>
        <v>0</v>
      </c>
      <c r="N15" s="106">
        <f>IF(CL_stat!P15=0,0,(12*1.358*(1/CL_stat!AB15*CL_rozp!$E15)+CL_stat!AK15))</f>
        <v>0</v>
      </c>
      <c r="O15" s="105">
        <f>F15*CL_stat!H15+I15*CL_stat!K15+L15*CL_stat!N15</f>
        <v>351021.30246189353</v>
      </c>
      <c r="P15" s="29">
        <f>G15*CL_stat!I15+J15*CL_stat!L15+M15*CL_stat!O15</f>
        <v>0</v>
      </c>
      <c r="Q15" s="106">
        <f>H15*CL_stat!J15+K15*CL_stat!M15+N15*CL_stat!P15</f>
        <v>0</v>
      </c>
      <c r="R15" s="154">
        <f t="shared" si="0"/>
        <v>351021.30246189353</v>
      </c>
    </row>
    <row r="16" spans="1:19" ht="20.100000000000001" customHeight="1" x14ac:dyDescent="0.2">
      <c r="A16" s="10">
        <f>CL_stat!C16</f>
        <v>4404</v>
      </c>
      <c r="B16" s="5" t="str">
        <f>CL_stat!D16</f>
        <v>MŠ Česká Lípa, Zhořelecká 2607</v>
      </c>
      <c r="C16" s="11">
        <f>CL_stat!E16</f>
        <v>3141</v>
      </c>
      <c r="D16" s="260" t="str">
        <f>CL_stat!F16</f>
        <v>ŠJ Česká Lípa, Brněnská 2599</v>
      </c>
      <c r="E16" s="154">
        <f>SJMS_normativy!$F$5</f>
        <v>26460</v>
      </c>
      <c r="F16" s="105">
        <f>IF(CL_stat!H16=0,0,(12*1.358*(1/CL_stat!T16*CL_rozp!$E16)+CL_stat!AC16))</f>
        <v>11640.227683230842</v>
      </c>
      <c r="G16" s="29">
        <f>IF(CL_stat!I16=0,0,(12*1.358*(1/CL_stat!U16*CL_rozp!$E16)+CL_stat!AD16))</f>
        <v>0</v>
      </c>
      <c r="H16" s="106">
        <f>IF(CL_stat!J16=0,0,(12*1.358*(1/CL_stat!V16*CL_rozp!$E16)+CL_stat!AE16))</f>
        <v>0</v>
      </c>
      <c r="I16" s="105">
        <f>IF(CL_stat!K16=0,0,(12*1.358*(1/CL_stat!W16*CL_rozp!$E16)+CL_stat!AF16))</f>
        <v>0</v>
      </c>
      <c r="J16" s="29">
        <f>IF(CL_stat!L16=0,0,(12*1.358*(1/CL_stat!X16*CL_rozp!$E16)+CL_stat!AG16))</f>
        <v>0</v>
      </c>
      <c r="K16" s="106">
        <f>IF(CL_stat!M16=0,0,(12*1.358*(1/CL_stat!Y16*CL_rozp!$E16)+CL_stat!AH16))</f>
        <v>0</v>
      </c>
      <c r="L16" s="105">
        <f>IF(CL_stat!N16=0,0,(12*1.358*(1/CL_stat!Z16*CL_rozp!$E16)+CL_stat!AI16))</f>
        <v>0</v>
      </c>
      <c r="M16" s="29">
        <f>IF(CL_stat!O16=0,0,(12*1.358*(1/CL_stat!AA16*CL_rozp!$E16)+CL_stat!AJ16))</f>
        <v>0</v>
      </c>
      <c r="N16" s="106">
        <f>IF(CL_stat!P16=0,0,(12*1.358*(1/CL_stat!AB16*CL_rozp!$E16)+CL_stat!AK16))</f>
        <v>0</v>
      </c>
      <c r="O16" s="105">
        <f>F16*CL_stat!H16+I16*CL_stat!K16+L16*CL_stat!N16</f>
        <v>977779.12539139064</v>
      </c>
      <c r="P16" s="29">
        <f>G16*CL_stat!I16+J16*CL_stat!L16+M16*CL_stat!O16</f>
        <v>0</v>
      </c>
      <c r="Q16" s="106">
        <f>H16*CL_stat!J16+K16*CL_stat!M16+N16*CL_stat!P16</f>
        <v>0</v>
      </c>
      <c r="R16" s="154">
        <f>SUM(O16:Q16)</f>
        <v>977779.12539139064</v>
      </c>
    </row>
    <row r="17" spans="1:18" ht="20.100000000000001" customHeight="1" x14ac:dyDescent="0.2">
      <c r="A17" s="10">
        <f>CL_stat!C17</f>
        <v>4404</v>
      </c>
      <c r="B17" s="5" t="str">
        <f>CL_stat!D17</f>
        <v>MŠ Česká Lípa, Zhořelecká 2607</v>
      </c>
      <c r="C17" s="11">
        <f>CL_stat!E17</f>
        <v>3141</v>
      </c>
      <c r="D17" s="260" t="str">
        <f>CL_stat!F17</f>
        <v>ŠJ Česká Lípa, Na Výsluní 2893</v>
      </c>
      <c r="E17" s="154">
        <f>SJMS_normativy!$F$5</f>
        <v>26460</v>
      </c>
      <c r="F17" s="105">
        <f>IF(CL_stat!H17=0,0,(12*1.358*(1/CL_stat!T17*CL_rozp!$E17)+CL_stat!AC17))</f>
        <v>14413.971167145695</v>
      </c>
      <c r="G17" s="29">
        <f>IF(CL_stat!I17=0,0,(12*1.358*(1/CL_stat!U17*CL_rozp!$E17)+CL_stat!AD17))</f>
        <v>0</v>
      </c>
      <c r="H17" s="106">
        <f>IF(CL_stat!J17=0,0,(12*1.358*(1/CL_stat!V17*CL_rozp!$E17)+CL_stat!AE17))</f>
        <v>0</v>
      </c>
      <c r="I17" s="105">
        <f>IF(CL_stat!K17=0,0,(12*1.358*(1/CL_stat!W17*CL_rozp!$E17)+CL_stat!AF17))</f>
        <v>0</v>
      </c>
      <c r="J17" s="29">
        <f>IF(CL_stat!L17=0,0,(12*1.358*(1/CL_stat!X17*CL_rozp!$E17)+CL_stat!AG17))</f>
        <v>0</v>
      </c>
      <c r="K17" s="106">
        <f>IF(CL_stat!M17=0,0,(12*1.358*(1/CL_stat!Y17*CL_rozp!$E17)+CL_stat!AH17))</f>
        <v>0</v>
      </c>
      <c r="L17" s="105">
        <f>IF(CL_stat!N17=0,0,(12*1.358*(1/CL_stat!Z17*CL_rozp!$E17)+CL_stat!AI17))</f>
        <v>0</v>
      </c>
      <c r="M17" s="29">
        <f>IF(CL_stat!O17=0,0,(12*1.358*(1/CL_stat!AA17*CL_rozp!$E17)+CL_stat!AJ17))</f>
        <v>0</v>
      </c>
      <c r="N17" s="106">
        <f>IF(CL_stat!P17=0,0,(12*1.358*(1/CL_stat!AB17*CL_rozp!$E17)+CL_stat!AK17))</f>
        <v>0</v>
      </c>
      <c r="O17" s="105">
        <f>F17*CL_stat!H17+I17*CL_stat!K17+L17*CL_stat!N17</f>
        <v>619800.76018726488</v>
      </c>
      <c r="P17" s="29">
        <f>G17*CL_stat!I17+J17*CL_stat!L17+M17*CL_stat!O17</f>
        <v>0</v>
      </c>
      <c r="Q17" s="106">
        <f>H17*CL_stat!J17+K17*CL_stat!M17+N17*CL_stat!P17</f>
        <v>0</v>
      </c>
      <c r="R17" s="154">
        <f>SUM(O17:Q17)</f>
        <v>619800.76018726488</v>
      </c>
    </row>
    <row r="18" spans="1:18" ht="20.100000000000001" customHeight="1" x14ac:dyDescent="0.2">
      <c r="A18" s="10">
        <f>CL_stat!C18</f>
        <v>4404</v>
      </c>
      <c r="B18" s="5" t="str">
        <f>CL_stat!D18</f>
        <v>MŠ Česká Lípa, Zhořelecká 2607</v>
      </c>
      <c r="C18" s="11">
        <f>CL_stat!E18</f>
        <v>3141</v>
      </c>
      <c r="D18" s="260" t="str">
        <f>CL_stat!F18</f>
        <v>ŠJ Česká Lípa, Východní 2737</v>
      </c>
      <c r="E18" s="154">
        <f>SJMS_normativy!$F$5</f>
        <v>26460</v>
      </c>
      <c r="F18" s="105">
        <f>IF(CL_stat!H18=0,0,(12*1.358*(1/CL_stat!T18*CL_rozp!$E18)+CL_stat!AC18))</f>
        <v>12393.56693545646</v>
      </c>
      <c r="G18" s="29">
        <f>IF(CL_stat!I18=0,0,(12*1.358*(1/CL_stat!U18*CL_rozp!$E18)+CL_stat!AD18))</f>
        <v>0</v>
      </c>
      <c r="H18" s="106">
        <f>IF(CL_stat!J18=0,0,(12*1.358*(1/CL_stat!V18*CL_rozp!$E18)+CL_stat!AE18))</f>
        <v>0</v>
      </c>
      <c r="I18" s="105">
        <f>IF(CL_stat!K18=0,0,(12*1.358*(1/CL_stat!W18*CL_rozp!$E18)+CL_stat!AF18))</f>
        <v>0</v>
      </c>
      <c r="J18" s="29">
        <f>IF(CL_stat!L18=0,0,(12*1.358*(1/CL_stat!X18*CL_rozp!$E18)+CL_stat!AG18))</f>
        <v>0</v>
      </c>
      <c r="K18" s="106">
        <f>IF(CL_stat!M18=0,0,(12*1.358*(1/CL_stat!Y18*CL_rozp!$E18)+CL_stat!AH18))</f>
        <v>0</v>
      </c>
      <c r="L18" s="105">
        <f>IF(CL_stat!N18=0,0,(12*1.358*(1/CL_stat!Z18*CL_rozp!$E18)+CL_stat!AI18))</f>
        <v>0</v>
      </c>
      <c r="M18" s="29">
        <f>IF(CL_stat!O18=0,0,(12*1.358*(1/CL_stat!AA18*CL_rozp!$E18)+CL_stat!AJ18))</f>
        <v>0</v>
      </c>
      <c r="N18" s="106">
        <f>IF(CL_stat!P18=0,0,(12*1.358*(1/CL_stat!AB18*CL_rozp!$E18)+CL_stat!AK18))</f>
        <v>0</v>
      </c>
      <c r="O18" s="105">
        <f>F18*CL_stat!H18+I18*CL_stat!K18+L18*CL_stat!N18</f>
        <v>855156.11854649568</v>
      </c>
      <c r="P18" s="29">
        <f>G18*CL_stat!I18+J18*CL_stat!L18+M18*CL_stat!O18</f>
        <v>0</v>
      </c>
      <c r="Q18" s="106">
        <f>H18*CL_stat!J18+K18*CL_stat!M18+N18*CL_stat!P18</f>
        <v>0</v>
      </c>
      <c r="R18" s="154">
        <f>SUM(O18:Q18)</f>
        <v>855156.11854649568</v>
      </c>
    </row>
    <row r="19" spans="1:18" ht="20.100000000000001" customHeight="1" x14ac:dyDescent="0.2">
      <c r="A19" s="10">
        <f>CL_stat!C19</f>
        <v>4404</v>
      </c>
      <c r="B19" s="5" t="str">
        <f>CL_stat!D19</f>
        <v>MŠ Česká Lípa, Zhořelecká 2607</v>
      </c>
      <c r="C19" s="11">
        <f>CL_stat!E19</f>
        <v>3141</v>
      </c>
      <c r="D19" s="259" t="str">
        <f>CL_stat!F19</f>
        <v>ŠJ Česká Lípa, Zhořelecká 2607</v>
      </c>
      <c r="E19" s="154">
        <f>SJMS_normativy!$F$5</f>
        <v>26460</v>
      </c>
      <c r="F19" s="105">
        <f>IF(CL_stat!H19=0,0,(12*1.358*(1/CL_stat!T19*CL_rozp!$E19)+CL_stat!AC19))</f>
        <v>11597.797771536756</v>
      </c>
      <c r="G19" s="29">
        <f>IF(CL_stat!I19=0,0,(12*1.358*(1/CL_stat!U19*CL_rozp!$E19)+CL_stat!AD19))</f>
        <v>0</v>
      </c>
      <c r="H19" s="106">
        <f>IF(CL_stat!J19=0,0,(12*1.358*(1/CL_stat!V19*CL_rozp!$E19)+CL_stat!AE19))</f>
        <v>0</v>
      </c>
      <c r="I19" s="105">
        <f>IF(CL_stat!K19=0,0,(12*1.358*(1/CL_stat!W19*CL_rozp!$E19)+CL_stat!AF19))</f>
        <v>0</v>
      </c>
      <c r="J19" s="29">
        <f>IF(CL_stat!L19=0,0,(12*1.358*(1/CL_stat!X19*CL_rozp!$E19)+CL_stat!AG19))</f>
        <v>0</v>
      </c>
      <c r="K19" s="106">
        <f>IF(CL_stat!M19=0,0,(12*1.358*(1/CL_stat!Y19*CL_rozp!$E19)+CL_stat!AH19))</f>
        <v>0</v>
      </c>
      <c r="L19" s="105">
        <f>IF(CL_stat!N19=0,0,(12*1.358*(1/CL_stat!Z19*CL_rozp!$E19)+CL_stat!AI19))</f>
        <v>0</v>
      </c>
      <c r="M19" s="29">
        <f>IF(CL_stat!O19=0,0,(12*1.358*(1/CL_stat!AA19*CL_rozp!$E19)+CL_stat!AJ19))</f>
        <v>0</v>
      </c>
      <c r="N19" s="106">
        <f>IF(CL_stat!P19=0,0,(12*1.358*(1/CL_stat!AB19*CL_rozp!$E19)+CL_stat!AK19))</f>
        <v>0</v>
      </c>
      <c r="O19" s="105">
        <f>F19*CL_stat!H19+I19*CL_stat!K19+L19*CL_stat!N19</f>
        <v>985812.81058062427</v>
      </c>
      <c r="P19" s="29">
        <f>G19*CL_stat!I19+J19*CL_stat!L19+M19*CL_stat!O19</f>
        <v>0</v>
      </c>
      <c r="Q19" s="106">
        <f>H19*CL_stat!J19+K19*CL_stat!M19+N19*CL_stat!P19</f>
        <v>0</v>
      </c>
      <c r="R19" s="154">
        <f>SUM(O19:Q19)</f>
        <v>985812.81058062427</v>
      </c>
    </row>
    <row r="20" spans="1:18" ht="20.100000000000001" customHeight="1" x14ac:dyDescent="0.2">
      <c r="A20" s="10">
        <f>CL_stat!C20</f>
        <v>4480</v>
      </c>
      <c r="B20" s="5" t="str">
        <f>CL_stat!D20</f>
        <v>ŠJ Česká Lípa, 28. října 2733</v>
      </c>
      <c r="C20" s="11">
        <f>CL_stat!E20</f>
        <v>3141</v>
      </c>
      <c r="D20" s="259" t="str">
        <f>CL_stat!F20</f>
        <v>ŠJ Česká Lípa, 28. října 2733</v>
      </c>
      <c r="E20" s="154">
        <f>SJMS_normativy!$F$5</f>
        <v>26460</v>
      </c>
      <c r="F20" s="105">
        <f>IF(CL_stat!H20=0,0,(12*1.358*(1/CL_stat!T20*CL_rozp!$E20)+CL_stat!AC20))</f>
        <v>0</v>
      </c>
      <c r="G20" s="29">
        <f>IF(CL_stat!I20=0,0,(12*1.358*(1/CL_stat!U20*CL_rozp!$E20)+CL_stat!AD20))</f>
        <v>6007.2440404655754</v>
      </c>
      <c r="H20" s="106">
        <f>IF(CL_stat!J20=0,0,(12*1.358*(1/CL_stat!V20*CL_rozp!$E20)+CL_stat!AE20))</f>
        <v>6007.2440404655754</v>
      </c>
      <c r="I20" s="105">
        <f>IF(CL_stat!K20=0,0,(12*1.358*(1/CL_stat!W20*CL_rozp!$E20)+CL_stat!AF20))</f>
        <v>11117.960119641073</v>
      </c>
      <c r="J20" s="29">
        <f>IF(CL_stat!L20=0,0,(12*1.358*(1/CL_stat!X20*CL_rozp!$E20)+CL_stat!AG20))</f>
        <v>0</v>
      </c>
      <c r="K20" s="106">
        <f>IF(CL_stat!M20=0,0,(12*1.358*(1/CL_stat!Y20*CL_rozp!$E20)+CL_stat!AH20))</f>
        <v>0</v>
      </c>
      <c r="L20" s="105">
        <f>IF(CL_stat!N20=0,0,(12*1.358*(1/CL_stat!Z20*CL_rozp!$E20)+CL_stat!AI20))</f>
        <v>0</v>
      </c>
      <c r="M20" s="29">
        <f>IF(CL_stat!O20=0,0,(12*1.358*(1/CL_stat!AA20*CL_rozp!$E20)+CL_stat!AJ20))</f>
        <v>0</v>
      </c>
      <c r="N20" s="106">
        <f>IF(CL_stat!P20=0,0,(12*1.358*(1/CL_stat!AB20*CL_rozp!$E20)+CL_stat!AK20))</f>
        <v>0</v>
      </c>
      <c r="O20" s="105">
        <f>F20*CL_stat!H20+I20*CL_stat!K20+L20*CL_stat!N20</f>
        <v>166769.4017946161</v>
      </c>
      <c r="P20" s="29">
        <f>G20*CL_stat!I20+J20*CL_stat!L20+M20*CL_stat!O20</f>
        <v>3634382.6444816729</v>
      </c>
      <c r="Q20" s="106">
        <f>H20*CL_stat!J20+K20*CL_stat!M20+N20*CL_stat!P20</f>
        <v>192231.80929489841</v>
      </c>
      <c r="R20" s="154">
        <f t="shared" si="0"/>
        <v>3993383.8555711876</v>
      </c>
    </row>
    <row r="21" spans="1:18" ht="20.100000000000001" customHeight="1" x14ac:dyDescent="0.2">
      <c r="A21" s="10">
        <f>CL_stat!C21</f>
        <v>4439</v>
      </c>
      <c r="B21" s="5" t="str">
        <f>CL_stat!D21</f>
        <v>ZŠ a MŠ Česká Lípa, Jižní 1903</v>
      </c>
      <c r="C21" s="11">
        <f>CL_stat!E21</f>
        <v>3141</v>
      </c>
      <c r="D21" s="259" t="str">
        <f>CL_stat!F21</f>
        <v>ŠJ Česká Lípa, Jižní 1903</v>
      </c>
      <c r="E21" s="154">
        <f>SJMS_normativy!$F$5</f>
        <v>26460</v>
      </c>
      <c r="F21" s="105">
        <f>IF(CL_stat!H21=0,0,(12*1.358*(1/CL_stat!T21*CL_rozp!$E21)+CL_stat!AC21))</f>
        <v>12393.56693545646</v>
      </c>
      <c r="G21" s="29">
        <f>IF(CL_stat!I21=0,0,(12*1.358*(1/CL_stat!U21*CL_rozp!$E21)+CL_stat!AD21))</f>
        <v>7237.6777921684688</v>
      </c>
      <c r="H21" s="106">
        <f>IF(CL_stat!J21=0,0,(12*1.358*(1/CL_stat!V21*CL_rozp!$E21)+CL_stat!AE21))</f>
        <v>0</v>
      </c>
      <c r="I21" s="105">
        <f>IF(CL_stat!K21=0,0,(12*1.358*(1/CL_stat!W21*CL_rozp!$E21)+CL_stat!AF21))</f>
        <v>0</v>
      </c>
      <c r="J21" s="29">
        <f>IF(CL_stat!L21=0,0,(12*1.358*(1/CL_stat!X21*CL_rozp!$E21)+CL_stat!AG21))</f>
        <v>0</v>
      </c>
      <c r="K21" s="106">
        <f>IF(CL_stat!M21=0,0,(12*1.358*(1/CL_stat!Y21*CL_rozp!$E21)+CL_stat!AH21))</f>
        <v>0</v>
      </c>
      <c r="L21" s="105">
        <f>IF(CL_stat!N21=0,0,(12*1.358*(1/CL_stat!Z21*CL_rozp!$E21)+CL_stat!AI21))</f>
        <v>0</v>
      </c>
      <c r="M21" s="29">
        <f>IF(CL_stat!O21=0,0,(12*1.358*(1/CL_stat!AA21*CL_rozp!$E21)+CL_stat!AJ21))</f>
        <v>0</v>
      </c>
      <c r="N21" s="106">
        <f>IF(CL_stat!P21=0,0,(12*1.358*(1/CL_stat!AB21*CL_rozp!$E21)+CL_stat!AK21))</f>
        <v>0</v>
      </c>
      <c r="O21" s="105">
        <f>F21*CL_stat!H21+I21*CL_stat!K21+L21*CL_stat!N21</f>
        <v>855156.11854649568</v>
      </c>
      <c r="P21" s="29">
        <f>G21*CL_stat!I21+J21*CL_stat!L21+M21*CL_stat!O21</f>
        <v>1802181.7702499488</v>
      </c>
      <c r="Q21" s="106">
        <f>H21*CL_stat!J21+K21*CL_stat!M21+N21*CL_stat!P21</f>
        <v>0</v>
      </c>
      <c r="R21" s="154">
        <f t="shared" si="0"/>
        <v>2657337.8887964445</v>
      </c>
    </row>
    <row r="22" spans="1:18" ht="20.100000000000001" customHeight="1" x14ac:dyDescent="0.2">
      <c r="A22" s="10">
        <f>CL_stat!C22</f>
        <v>4438</v>
      </c>
      <c r="B22" s="5" t="str">
        <f>CL_stat!D22</f>
        <v>ZŠ Česká Lípa, A. Sovy 3056</v>
      </c>
      <c r="C22" s="11">
        <f>CL_stat!E22</f>
        <v>3141</v>
      </c>
      <c r="D22" s="259" t="str">
        <f>CL_stat!F22</f>
        <v>ŠJ Česká Lípa, A. Sovy 1795</v>
      </c>
      <c r="E22" s="154">
        <f>SJMS_normativy!$F$5</f>
        <v>26460</v>
      </c>
      <c r="F22" s="105">
        <f>IF(CL_stat!H22=0,0,(12*1.358*(1/CL_stat!T22*CL_rozp!$E22)+CL_stat!AC22))</f>
        <v>0</v>
      </c>
      <c r="G22" s="29">
        <f>IF(CL_stat!I22=0,0,(12*1.358*(1/CL_stat!U22*CL_rozp!$E22)+CL_stat!AD22))</f>
        <v>6578.3862478321616</v>
      </c>
      <c r="H22" s="106">
        <f>IF(CL_stat!J22=0,0,(12*1.358*(1/CL_stat!V22*CL_rozp!$E22)+CL_stat!AE22))</f>
        <v>0</v>
      </c>
      <c r="I22" s="105">
        <f>IF(CL_stat!K22=0,0,(12*1.358*(1/CL_stat!W22*CL_rozp!$E22)+CL_stat!AF22))</f>
        <v>8362.6615245373468</v>
      </c>
      <c r="J22" s="29">
        <f>IF(CL_stat!L22=0,0,(12*1.358*(1/CL_stat!X22*CL_rozp!$E22)+CL_stat!AG22))</f>
        <v>0</v>
      </c>
      <c r="K22" s="106">
        <f>IF(CL_stat!M22=0,0,(12*1.358*(1/CL_stat!Y22*CL_rozp!$E22)+CL_stat!AH22))</f>
        <v>0</v>
      </c>
      <c r="L22" s="105">
        <f>IF(CL_stat!N22=0,0,(12*1.358*(1/CL_stat!Z22*CL_rozp!$E22)+CL_stat!AI22))</f>
        <v>0</v>
      </c>
      <c r="M22" s="29">
        <f>IF(CL_stat!O22=0,0,(12*1.358*(1/CL_stat!AA22*CL_rozp!$E22)+CL_stat!AJ22))</f>
        <v>0</v>
      </c>
      <c r="N22" s="106">
        <f>IF(CL_stat!P22=0,0,(12*1.358*(1/CL_stat!AB22*CL_rozp!$E22)+CL_stat!AK22))</f>
        <v>0</v>
      </c>
      <c r="O22" s="105">
        <f>F22*CL_stat!H22+I22*CL_stat!K22+L22*CL_stat!N22</f>
        <v>401407.75317779265</v>
      </c>
      <c r="P22" s="29">
        <f>G22*CL_stat!I22+J22*CL_stat!L22+M22*CL_stat!O22</f>
        <v>2637932.885380697</v>
      </c>
      <c r="Q22" s="106">
        <f>H22*CL_stat!J22+K22*CL_stat!M22+N22*CL_stat!P22</f>
        <v>0</v>
      </c>
      <c r="R22" s="154">
        <f>SUM(O22:Q22)</f>
        <v>3039340.6385584897</v>
      </c>
    </row>
    <row r="23" spans="1:18" ht="20.100000000000001" customHeight="1" x14ac:dyDescent="0.2">
      <c r="A23" s="10">
        <f>CL_stat!C23</f>
        <v>4455</v>
      </c>
      <c r="B23" s="5" t="str">
        <f>CL_stat!D23</f>
        <v xml:space="preserve">ZŠ Česká Lípa, Mánesova 1526 </v>
      </c>
      <c r="C23" s="11">
        <f>CL_stat!E23</f>
        <v>3141</v>
      </c>
      <c r="D23" s="259" t="str">
        <f>CL_stat!F23</f>
        <v>ŠJ Česká Lípa, Eliášova 2427</v>
      </c>
      <c r="E23" s="154">
        <f>SJMS_normativy!$F$5</f>
        <v>26460</v>
      </c>
      <c r="F23" s="105">
        <f>IF(CL_stat!H23=0,0,(12*1.358*(1/CL_stat!T23*CL_rozp!$E23)+CL_stat!AC23))</f>
        <v>0</v>
      </c>
      <c r="G23" s="29">
        <f>IF(CL_stat!I23=0,0,(12*1.358*(1/CL_stat!U23*CL_rozp!$E23)+CL_stat!AD23))</f>
        <v>6537.1400827389862</v>
      </c>
      <c r="H23" s="106">
        <f>IF(CL_stat!J23=0,0,(12*1.358*(1/CL_stat!V23*CL_rozp!$E23)+CL_stat!AE23))</f>
        <v>0</v>
      </c>
      <c r="I23" s="105">
        <f>IF(CL_stat!K23=0,0,(12*1.358*(1/CL_stat!W23*CL_rozp!$E23)+CL_stat!AF23))</f>
        <v>8417.8879033574576</v>
      </c>
      <c r="J23" s="29">
        <f>IF(CL_stat!L23=0,0,(12*1.358*(1/CL_stat!X23*CL_rozp!$E23)+CL_stat!AG23))</f>
        <v>0</v>
      </c>
      <c r="K23" s="106">
        <f>IF(CL_stat!M23=0,0,(12*1.358*(1/CL_stat!Y23*CL_rozp!$E23)+CL_stat!AH23))</f>
        <v>0</v>
      </c>
      <c r="L23" s="105">
        <f>IF(CL_stat!N23=0,0,(12*1.358*(1/CL_stat!Z23*CL_rozp!$E23)+CL_stat!AI23))</f>
        <v>0</v>
      </c>
      <c r="M23" s="29">
        <f>IF(CL_stat!O23=0,0,(12*1.358*(1/CL_stat!AA23*CL_rozp!$E23)+CL_stat!AJ23))</f>
        <v>0</v>
      </c>
      <c r="N23" s="106">
        <f>IF(CL_stat!P23=0,0,(12*1.358*(1/CL_stat!AB23*CL_rozp!$E23)+CL_stat!AK23))</f>
        <v>0</v>
      </c>
      <c r="O23" s="105">
        <f>F23*CL_stat!H23+I23*CL_stat!K23+L23*CL_stat!N23</f>
        <v>395640.73145780049</v>
      </c>
      <c r="P23" s="29">
        <f>G23*CL_stat!I23+J23*CL_stat!L23+M23*CL_stat!O23</f>
        <v>2706375.9942539404</v>
      </c>
      <c r="Q23" s="106">
        <f>H23*CL_stat!J23+K23*CL_stat!M23+N23*CL_stat!P23</f>
        <v>0</v>
      </c>
      <c r="R23" s="154">
        <f t="shared" si="0"/>
        <v>3102016.725711741</v>
      </c>
    </row>
    <row r="24" spans="1:18" ht="20.100000000000001" customHeight="1" x14ac:dyDescent="0.2">
      <c r="A24" s="10">
        <f>CL_stat!C24</f>
        <v>4440</v>
      </c>
      <c r="B24" s="5" t="str">
        <f>CL_stat!D24</f>
        <v>ZŠ Česká Lípa, Partyzánská 1053</v>
      </c>
      <c r="C24" s="11">
        <f>CL_stat!E24</f>
        <v>3141</v>
      </c>
      <c r="D24" s="259" t="str">
        <f>CL_stat!F24</f>
        <v xml:space="preserve">ŠJ Česká Lípa, Husova 2966 </v>
      </c>
      <c r="E24" s="154">
        <f>SJMS_normativy!$F$5</f>
        <v>26460</v>
      </c>
      <c r="F24" s="105">
        <f>IF(CL_stat!H24=0,0,(12*1.358*(1/CL_stat!T24*CL_rozp!$E24)+CL_stat!AC24))</f>
        <v>0</v>
      </c>
      <c r="G24" s="29">
        <f>IF(CL_stat!I24=0,0,(12*1.358*(1/CL_stat!U24*CL_rozp!$E24)+CL_stat!AD24))</f>
        <v>6521.7013296489213</v>
      </c>
      <c r="H24" s="106">
        <f>IF(CL_stat!J24=0,0,(12*1.358*(1/CL_stat!V24*CL_rozp!$E24)+CL_stat!AE24))</f>
        <v>0</v>
      </c>
      <c r="I24" s="105">
        <f>IF(CL_stat!K24=0,0,(12*1.358*(1/CL_stat!W24*CL_rozp!$E24)+CL_stat!AF24))</f>
        <v>8255.8016218637149</v>
      </c>
      <c r="J24" s="29">
        <f>IF(CL_stat!L24=0,0,(12*1.358*(1/CL_stat!X24*CL_rozp!$E24)+CL_stat!AG24))</f>
        <v>0</v>
      </c>
      <c r="K24" s="106">
        <f>IF(CL_stat!M24=0,0,(12*1.358*(1/CL_stat!Y24*CL_rozp!$E24)+CL_stat!AH24))</f>
        <v>0</v>
      </c>
      <c r="L24" s="105">
        <f>IF(CL_stat!N24=0,0,(12*1.358*(1/CL_stat!Z24*CL_rozp!$E24)+CL_stat!AI24))</f>
        <v>0</v>
      </c>
      <c r="M24" s="29">
        <f>IF(CL_stat!O24=0,0,(12*1.358*(1/CL_stat!AA24*CL_rozp!$E24)+CL_stat!AJ24))</f>
        <v>0</v>
      </c>
      <c r="N24" s="106">
        <f>IF(CL_stat!P24=0,0,(12*1.358*(1/CL_stat!AB24*CL_rozp!$E24)+CL_stat!AK24))</f>
        <v>0</v>
      </c>
      <c r="O24" s="105">
        <f>F24*CL_stat!H24+I24*CL_stat!K24+L24*CL_stat!N24</f>
        <v>412790.08109318576</v>
      </c>
      <c r="P24" s="29">
        <f>G24*CL_stat!I24+J24*CL_stat!L24+M24*CL_stat!O24</f>
        <v>2732592.8571228981</v>
      </c>
      <c r="Q24" s="106">
        <f>H24*CL_stat!J24+K24*CL_stat!M24+N24*CL_stat!P24</f>
        <v>0</v>
      </c>
      <c r="R24" s="154">
        <f t="shared" si="0"/>
        <v>3145382.9382160837</v>
      </c>
    </row>
    <row r="25" spans="1:18" ht="20.100000000000001" customHeight="1" x14ac:dyDescent="0.2">
      <c r="A25" s="10">
        <f>CL_stat!C25</f>
        <v>4442</v>
      </c>
      <c r="B25" s="5" t="str">
        <f>CL_stat!D25</f>
        <v>ZŠ Česká Lípa, Pátova 406</v>
      </c>
      <c r="C25" s="11">
        <f>CL_stat!E25</f>
        <v>3141</v>
      </c>
      <c r="D25" s="259" t="str">
        <f>CL_stat!F25</f>
        <v>ŠJ Česká Lípa, Pátova 406/1</v>
      </c>
      <c r="E25" s="154">
        <f>SJMS_normativy!$F$5</f>
        <v>26460</v>
      </c>
      <c r="F25" s="105">
        <f>IF(CL_stat!H25=0,0,(12*1.358*(1/CL_stat!T25*CL_rozp!$E25)+CL_stat!AC25))</f>
        <v>0</v>
      </c>
      <c r="G25" s="29">
        <f>IF(CL_stat!I25=0,0,(12*1.358*(1/CL_stat!U25*CL_rozp!$E25)+CL_stat!AD25))</f>
        <v>7558.0237650033177</v>
      </c>
      <c r="H25" s="106">
        <f>IF(CL_stat!J25=0,0,(12*1.358*(1/CL_stat!V25*CL_rozp!$E25)+CL_stat!AE25))</f>
        <v>0</v>
      </c>
      <c r="I25" s="105">
        <f>IF(CL_stat!K25=0,0,(12*1.358*(1/CL_stat!W25*CL_rozp!$E25)+CL_stat!AF25))</f>
        <v>0</v>
      </c>
      <c r="J25" s="29">
        <f>IF(CL_stat!L25=0,0,(12*1.358*(1/CL_stat!X25*CL_rozp!$E25)+CL_stat!AG25))</f>
        <v>0</v>
      </c>
      <c r="K25" s="106">
        <f>IF(CL_stat!M25=0,0,(12*1.358*(1/CL_stat!Y25*CL_rozp!$E25)+CL_stat!AH25))</f>
        <v>0</v>
      </c>
      <c r="L25" s="105">
        <f>IF(CL_stat!N25=0,0,(12*1.358*(1/CL_stat!Z25*CL_rozp!$E25)+CL_stat!AI25))</f>
        <v>0</v>
      </c>
      <c r="M25" s="29">
        <f>IF(CL_stat!O25=0,0,(12*1.358*(1/CL_stat!AA25*CL_rozp!$E25)+CL_stat!AJ25))</f>
        <v>0</v>
      </c>
      <c r="N25" s="106">
        <f>IF(CL_stat!P25=0,0,(12*1.358*(1/CL_stat!AB25*CL_rozp!$E25)+CL_stat!AK25))</f>
        <v>0</v>
      </c>
      <c r="O25" s="105">
        <f>F25*CL_stat!H25+I25*CL_stat!K25+L25*CL_stat!N25</f>
        <v>0</v>
      </c>
      <c r="P25" s="29">
        <f>G25*CL_stat!I25+J25*CL_stat!L25+M25*CL_stat!O25</f>
        <v>1526720.8005306702</v>
      </c>
      <c r="Q25" s="106">
        <f>H25*CL_stat!J25+K25*CL_stat!M25+N25*CL_stat!P25</f>
        <v>0</v>
      </c>
      <c r="R25" s="154">
        <f t="shared" si="0"/>
        <v>1526720.8005306702</v>
      </c>
    </row>
    <row r="26" spans="1:18" ht="20.100000000000001" customHeight="1" x14ac:dyDescent="0.2">
      <c r="A26" s="10">
        <f>CL_stat!C26</f>
        <v>4436</v>
      </c>
      <c r="B26" s="5" t="str">
        <f>CL_stat!D26</f>
        <v>ZŠ Česká Lípa, Školní 2520</v>
      </c>
      <c r="C26" s="11">
        <f>CL_stat!E26</f>
        <v>3141</v>
      </c>
      <c r="D26" s="259" t="str">
        <f>CL_stat!F26</f>
        <v>ŠJ Česká Lípa, Školní 2520</v>
      </c>
      <c r="E26" s="154">
        <f>SJMS_normativy!$F$5</f>
        <v>26460</v>
      </c>
      <c r="F26" s="105">
        <f>IF(CL_stat!H26=0,0,(12*1.358*(1/CL_stat!T26*CL_rozp!$E26)+CL_stat!AC26))</f>
        <v>0</v>
      </c>
      <c r="G26" s="29">
        <f>IF(CL_stat!I26=0,0,(12*1.358*(1/CL_stat!U26*CL_rozp!$E26)+CL_stat!AD26))</f>
        <v>7002.5569310491273</v>
      </c>
      <c r="H26" s="106">
        <f>IF(CL_stat!J26=0,0,(12*1.358*(1/CL_stat!V26*CL_rozp!$E26)+CL_stat!AE26))</f>
        <v>0</v>
      </c>
      <c r="I26" s="105">
        <f>IF(CL_stat!K26=0,0,(12*1.358*(1/CL_stat!W26*CL_rozp!$E26)+CL_stat!AF26))</f>
        <v>0</v>
      </c>
      <c r="J26" s="29">
        <f>IF(CL_stat!L26=0,0,(12*1.358*(1/CL_stat!X26*CL_rozp!$E26)+CL_stat!AG26))</f>
        <v>0</v>
      </c>
      <c r="K26" s="106">
        <f>IF(CL_stat!M26=0,0,(12*1.358*(1/CL_stat!Y26*CL_rozp!$E26)+CL_stat!AH26))</f>
        <v>0</v>
      </c>
      <c r="L26" s="105">
        <f>IF(CL_stat!N26=0,0,(12*1.358*(1/CL_stat!Z26*CL_rozp!$E26)+CL_stat!AI26))</f>
        <v>0</v>
      </c>
      <c r="M26" s="29">
        <f>IF(CL_stat!O26=0,0,(12*1.358*(1/CL_stat!AA26*CL_rozp!$E26)+CL_stat!AJ26))</f>
        <v>0</v>
      </c>
      <c r="N26" s="106">
        <f>IF(CL_stat!P26=0,0,(12*1.358*(1/CL_stat!AB26*CL_rozp!$E26)+CL_stat!AK26))</f>
        <v>0</v>
      </c>
      <c r="O26" s="105">
        <f>F26*CL_stat!H26+I26*CL_stat!K26+L26*CL_stat!N26</f>
        <v>0</v>
      </c>
      <c r="P26" s="29">
        <f>G26*CL_stat!I26+J26*CL_stat!L26+M26*CL_stat!O26</f>
        <v>2051749.1807973944</v>
      </c>
      <c r="Q26" s="106">
        <f>H26*CL_stat!J26+K26*CL_stat!M26+N26*CL_stat!P26</f>
        <v>0</v>
      </c>
      <c r="R26" s="154">
        <f t="shared" si="0"/>
        <v>2051749.1807973944</v>
      </c>
    </row>
    <row r="27" spans="1:18" ht="20.100000000000001" customHeight="1" x14ac:dyDescent="0.2">
      <c r="A27" s="10">
        <f>CL_stat!C27</f>
        <v>4454</v>
      </c>
      <c r="B27" s="5" t="str">
        <f>CL_stat!D27</f>
        <v>ZŠ Česká Lípa, Šluknovská 2904</v>
      </c>
      <c r="C27" s="11">
        <f>CL_stat!E27</f>
        <v>3141</v>
      </c>
      <c r="D27" s="259" t="str">
        <f>CL_stat!F27</f>
        <v>ZŠ Česká Lípa, Šluknovská 2904</v>
      </c>
      <c r="E27" s="154">
        <f>SJMS_normativy!$F$5</f>
        <v>26460</v>
      </c>
      <c r="F27" s="105">
        <f>IF(CL_stat!H27=0,0,(12*1.358*(1/CL_stat!T27*CL_rozp!$E27)+CL_stat!AC27))</f>
        <v>0</v>
      </c>
      <c r="G27" s="29">
        <f>IF(CL_stat!I27=0,0,(12*1.358*(1/CL_stat!U27*CL_rozp!$E27)+CL_stat!AD27))</f>
        <v>6316.664343795188</v>
      </c>
      <c r="H27" s="106">
        <f>IF(CL_stat!J27=0,0,(12*1.358*(1/CL_stat!V27*CL_rozp!$E27)+CL_stat!AE27))</f>
        <v>6316.664343795188</v>
      </c>
      <c r="I27" s="105">
        <f>IF(CL_stat!K27=0,0,(12*1.358*(1/CL_stat!W27*CL_rozp!$E27)+CL_stat!AF27))</f>
        <v>0</v>
      </c>
      <c r="J27" s="29">
        <f>IF(CL_stat!L27=0,0,(12*1.358*(1/CL_stat!X27*CL_rozp!$E27)+CL_stat!AG27))</f>
        <v>0</v>
      </c>
      <c r="K27" s="106">
        <f>IF(CL_stat!M27=0,0,(12*1.358*(1/CL_stat!Y27*CL_rozp!$E27)+CL_stat!AH27))</f>
        <v>0</v>
      </c>
      <c r="L27" s="105">
        <f>IF(CL_stat!N27=0,0,(12*1.358*(1/CL_stat!Z27*CL_rozp!$E27)+CL_stat!AI27))</f>
        <v>0</v>
      </c>
      <c r="M27" s="29">
        <f>IF(CL_stat!O27=0,0,(12*1.358*(1/CL_stat!AA27*CL_rozp!$E27)+CL_stat!AJ27))</f>
        <v>0</v>
      </c>
      <c r="N27" s="106">
        <f>IF(CL_stat!P27=0,0,(12*1.358*(1/CL_stat!AB27*CL_rozp!$E27)+CL_stat!AK27))</f>
        <v>0</v>
      </c>
      <c r="O27" s="105">
        <f>F27*CL_stat!H27+I27*CL_stat!K27+L27*CL_stat!N27</f>
        <v>0</v>
      </c>
      <c r="P27" s="29">
        <f>G27*CL_stat!I27+J27*CL_stat!L27+M27*CL_stat!O27</f>
        <v>2981465.5702713286</v>
      </c>
      <c r="Q27" s="106">
        <f>H27*CL_stat!J27+K27*CL_stat!M27+N27*CL_stat!P27</f>
        <v>132649.95121969894</v>
      </c>
      <c r="R27" s="154">
        <f t="shared" si="0"/>
        <v>3114115.5214910274</v>
      </c>
    </row>
    <row r="28" spans="1:18" ht="20.100000000000001" customHeight="1" x14ac:dyDescent="0.2">
      <c r="A28" s="10">
        <f>CL_stat!C28</f>
        <v>4479</v>
      </c>
      <c r="B28" s="5" t="str">
        <f>CL_stat!D28</f>
        <v>ZŠ, Prakt. škola a MŠ Česká Lípa, Moskevská 679</v>
      </c>
      <c r="C28" s="11">
        <f>CL_stat!E28</f>
        <v>3141</v>
      </c>
      <c r="D28" s="260" t="str">
        <f>CL_stat!F28</f>
        <v>ŠJ výdejna,Jižní 1970,ČL - výdejna</v>
      </c>
      <c r="E28" s="154">
        <f>SJMS_normativy!$F$5</f>
        <v>26460</v>
      </c>
      <c r="F28" s="105">
        <f>IF(CL_stat!H28=0,0,(12*1.358*(1/CL_stat!T28*CL_rozp!$E28)+CL_stat!AC28))</f>
        <v>0</v>
      </c>
      <c r="G28" s="29">
        <f>IF(CL_stat!I28=0,0,(12*1.358*(1/CL_stat!U28*CL_rozp!$E28)+CL_stat!AD28))</f>
        <v>0</v>
      </c>
      <c r="H28" s="106">
        <f>IF(CL_stat!J28=0,0,(12*1.358*(1/CL_stat!V28*CL_rozp!$E28)+CL_stat!AE28))</f>
        <v>0</v>
      </c>
      <c r="I28" s="105">
        <f>IF(CL_stat!K28=0,0,(12*1.358*(1/CL_stat!W28*CL_rozp!$E28)+CL_stat!AF28))</f>
        <v>0</v>
      </c>
      <c r="J28" s="29">
        <f>IF(CL_stat!L28=0,0,(12*1.358*(1/CL_stat!X28*CL_rozp!$E28)+CL_stat!AG28))</f>
        <v>0</v>
      </c>
      <c r="K28" s="106">
        <f>IF(CL_stat!M28=0,0,(12*1.358*(1/CL_stat!Y28*CL_rozp!$E28)+CL_stat!AH28))</f>
        <v>0</v>
      </c>
      <c r="L28" s="105">
        <f>IF(CL_stat!N28=0,0,(12*1.358*(1/CL_stat!Z28*CL_rozp!$E28)+CL_stat!AI28))</f>
        <v>7530.1749015021414</v>
      </c>
      <c r="M28" s="29">
        <f>IF(CL_stat!O28=0,0,(12*1.358*(1/CL_stat!AA28*CL_rozp!$E28)+CL_stat!AJ28))</f>
        <v>4023.808101093206</v>
      </c>
      <c r="N28" s="106">
        <f>IF(CL_stat!P28=0,0,(12*1.358*(1/CL_stat!AB28*CL_rozp!$E28)+CL_stat!AK28))</f>
        <v>4023.808101093206</v>
      </c>
      <c r="O28" s="105">
        <f>F28*CL_stat!H28+I28*CL_stat!K28+L28*CL_stat!N28</f>
        <v>75301.749015021414</v>
      </c>
      <c r="P28" s="29">
        <f>G28*CL_stat!I28+J28*CL_stat!L28+M28*CL_stat!O28</f>
        <v>193142.7888524739</v>
      </c>
      <c r="Q28" s="106">
        <f>H28*CL_stat!J28+K28*CL_stat!M28+N28*CL_stat!P28</f>
        <v>48285.697213118474</v>
      </c>
      <c r="R28" s="154">
        <f t="shared" si="0"/>
        <v>316730.23508061381</v>
      </c>
    </row>
    <row r="29" spans="1:18" ht="20.100000000000001" customHeight="1" x14ac:dyDescent="0.2">
      <c r="A29" s="10">
        <f>CL_stat!C29</f>
        <v>4479</v>
      </c>
      <c r="B29" s="5" t="str">
        <f>CL_stat!D29</f>
        <v>ZŠ, Prakt. škola a MŠ Česká Lípa, Moskevská 679</v>
      </c>
      <c r="C29" s="11">
        <f>CL_stat!E29</f>
        <v>3141</v>
      </c>
      <c r="D29" s="260" t="str">
        <f>CL_stat!F29</f>
        <v xml:space="preserve">ŠJ Česká Lípa, Nerudova 627 </v>
      </c>
      <c r="E29" s="154">
        <f>SJMS_normativy!$F$5</f>
        <v>26460</v>
      </c>
      <c r="F29" s="105">
        <f>IF(CL_stat!H29=0,0,(12*1.358*(1/CL_stat!T29*CL_rozp!$E29)+CL_stat!AC29))</f>
        <v>18118.298704007597</v>
      </c>
      <c r="G29" s="29">
        <f>IF(CL_stat!I29=0,0,(12*1.358*(1/CL_stat!U29*CL_rozp!$E29)+CL_stat!AD29))</f>
        <v>9816.1103780197427</v>
      </c>
      <c r="H29" s="106">
        <f>IF(CL_stat!J29=0,0,(12*1.358*(1/CL_stat!V29*CL_rozp!$E29)+CL_stat!AE29))</f>
        <v>0</v>
      </c>
      <c r="I29" s="105">
        <f>IF(CL_stat!K29=0,0,(12*1.358*(1/CL_stat!W29*CL_rozp!$E29)+CL_stat!AF29))</f>
        <v>11276.262352253212</v>
      </c>
      <c r="J29" s="29">
        <f>IF(CL_stat!L29=0,0,(12*1.358*(1/CL_stat!X29*CL_rozp!$E29)+CL_stat!AG29))</f>
        <v>6070.6755713100256</v>
      </c>
      <c r="K29" s="106">
        <f>IF(CL_stat!M29=0,0,(12*1.358*(1/CL_stat!Y29*CL_rozp!$E29)+CL_stat!AH29))</f>
        <v>6070.6755713100256</v>
      </c>
      <c r="L29" s="105">
        <f>IF(CL_stat!N29=0,0,(12*1.358*(1/CL_stat!Z29*CL_rozp!$E29)+CL_stat!AI29))</f>
        <v>0</v>
      </c>
      <c r="M29" s="29">
        <f>IF(CL_stat!O29=0,0,(12*1.358*(1/CL_stat!AA29*CL_rozp!$E29)+CL_stat!AJ29))</f>
        <v>0</v>
      </c>
      <c r="N29" s="106">
        <f>IF(CL_stat!P29=0,0,(12*1.358*(1/CL_stat!AB29*CL_rozp!$E29)+CL_stat!AK29))</f>
        <v>0</v>
      </c>
      <c r="O29" s="105">
        <f>F29*CL_stat!H29+I29*CL_stat!K29+L29*CL_stat!N29</f>
        <v>420773.70149066125</v>
      </c>
      <c r="P29" s="29">
        <f>G29*CL_stat!I29+J29*CL_stat!L29+M29*CL_stat!O29</f>
        <v>929439.60199416452</v>
      </c>
      <c r="Q29" s="106">
        <f>H29*CL_stat!J29+K29*CL_stat!M29+N29*CL_stat!P29</f>
        <v>60706.755713100254</v>
      </c>
      <c r="R29" s="154">
        <f t="shared" si="0"/>
        <v>1410920.0591979262</v>
      </c>
    </row>
    <row r="30" spans="1:18" ht="20.100000000000001" customHeight="1" x14ac:dyDescent="0.2">
      <c r="A30" s="10">
        <f>CL_stat!C30</f>
        <v>4485</v>
      </c>
      <c r="B30" s="5" t="str">
        <f>CL_stat!D30</f>
        <v>MŠ Blíževedly 55</v>
      </c>
      <c r="C30" s="11">
        <f>CL_stat!E30</f>
        <v>3141</v>
      </c>
      <c r="D30" s="259" t="str">
        <f>CL_stat!F30</f>
        <v>ŠJ Blíževedly 55</v>
      </c>
      <c r="E30" s="154">
        <f>SJMS_normativy!$F$5</f>
        <v>26460</v>
      </c>
      <c r="F30" s="105">
        <f>IF(CL_stat!H30=0,0,(12*1.358*(1/CL_stat!T30*CL_rozp!$E30)+CL_stat!AC30))</f>
        <v>15309.367766963918</v>
      </c>
      <c r="G30" s="29">
        <f>IF(CL_stat!I30=0,0,(12*1.358*(1/CL_stat!U30*CL_rozp!$E30)+CL_stat!AD30))</f>
        <v>0</v>
      </c>
      <c r="H30" s="106">
        <f>IF(CL_stat!J30=0,0,(12*1.358*(1/CL_stat!V30*CL_rozp!$E30)+CL_stat!AE30))</f>
        <v>0</v>
      </c>
      <c r="I30" s="105">
        <f>IF(CL_stat!K30=0,0,(12*1.358*(1/CL_stat!W30*CL_rozp!$E30)+CL_stat!AF30))</f>
        <v>10122.064082679603</v>
      </c>
      <c r="J30" s="29">
        <f>IF(CL_stat!L30=0,0,(12*1.358*(1/CL_stat!X30*CL_rozp!$E30)+CL_stat!AG30))</f>
        <v>7267.9401074470761</v>
      </c>
      <c r="K30" s="106">
        <f>IF(CL_stat!M30=0,0,(12*1.358*(1/CL_stat!Y30*CL_rozp!$E30)+CL_stat!AH30))</f>
        <v>0</v>
      </c>
      <c r="L30" s="105">
        <f>IF(CL_stat!N30=0,0,(12*1.358*(1/CL_stat!Z30*CL_rozp!$E30)+CL_stat!AI30))</f>
        <v>0</v>
      </c>
      <c r="M30" s="29">
        <f>IF(CL_stat!O30=0,0,(12*1.358*(1/CL_stat!AA30*CL_rozp!$E30)+CL_stat!AJ30))</f>
        <v>0</v>
      </c>
      <c r="N30" s="106">
        <f>IF(CL_stat!P30=0,0,(12*1.358*(1/CL_stat!AB30*CL_rozp!$E30)+CL_stat!AK30))</f>
        <v>0</v>
      </c>
      <c r="O30" s="105">
        <f>F30*CL_stat!H30+I30*CL_stat!K30+L30*CL_stat!N30</f>
        <v>778757.4098280475</v>
      </c>
      <c r="P30" s="29">
        <f>G30*CL_stat!I30+J30*CL_stat!L30+M30*CL_stat!O30</f>
        <v>196234.38290107105</v>
      </c>
      <c r="Q30" s="106">
        <f>H30*CL_stat!J30+K30*CL_stat!M30+N30*CL_stat!P30</f>
        <v>0</v>
      </c>
      <c r="R30" s="154">
        <f t="shared" ref="R30:R69" si="1">SUM(O30:Q30)</f>
        <v>974991.79272911861</v>
      </c>
    </row>
    <row r="31" spans="1:18" ht="20.100000000000001" customHeight="1" x14ac:dyDescent="0.2">
      <c r="A31" s="10">
        <f>CL_stat!C31</f>
        <v>4435</v>
      </c>
      <c r="B31" s="5" t="str">
        <f>CL_stat!D31</f>
        <v>ZŠ a MŠ Brniště 101</v>
      </c>
      <c r="C31" s="11">
        <f>CL_stat!E31</f>
        <v>3141</v>
      </c>
      <c r="D31" s="260" t="str">
        <f>CL_stat!F31</f>
        <v>ŠJ Brniště č.p. 28</v>
      </c>
      <c r="E31" s="154">
        <f>SJMS_normativy!$F$5</f>
        <v>26460</v>
      </c>
      <c r="F31" s="105">
        <f>IF(CL_stat!H31=0,0,(12*1.358*(1/CL_stat!T31*CL_rozp!$E31)+CL_stat!AC31))</f>
        <v>13668.172816985805</v>
      </c>
      <c r="G31" s="29">
        <f>IF(CL_stat!I31=0,0,(12*1.358*(1/CL_stat!U31*CL_rozp!$E31)+CL_stat!AD31))</f>
        <v>0</v>
      </c>
      <c r="H31" s="106">
        <f>IF(CL_stat!J31=0,0,(12*1.358*(1/CL_stat!V31*CL_rozp!$E31)+CL_stat!AE31))</f>
        <v>0</v>
      </c>
      <c r="I31" s="105">
        <f>IF(CL_stat!K31=0,0,(12*1.358*(1/CL_stat!W31*CL_rozp!$E31)+CL_stat!AF31))</f>
        <v>0</v>
      </c>
      <c r="J31" s="29">
        <f>IF(CL_stat!L31=0,0,(12*1.358*(1/CL_stat!X31*CL_rozp!$E31)+CL_stat!AG31))</f>
        <v>5940.6389246814397</v>
      </c>
      <c r="K31" s="106">
        <f>IF(CL_stat!M31=0,0,(12*1.358*(1/CL_stat!Y31*CL_rozp!$E31)+CL_stat!AH31))</f>
        <v>0</v>
      </c>
      <c r="L31" s="105">
        <f>IF(CL_stat!N31=0,0,(12*1.358*(1/CL_stat!Z31*CL_rozp!$E31)+CL_stat!AI31))</f>
        <v>0</v>
      </c>
      <c r="M31" s="29">
        <f>IF(CL_stat!O31=0,0,(12*1.358*(1/CL_stat!AA31*CL_rozp!$E31)+CL_stat!AJ31))</f>
        <v>0</v>
      </c>
      <c r="N31" s="106">
        <f>IF(CL_stat!P31=0,0,(12*1.358*(1/CL_stat!AB31*CL_rozp!$E31)+CL_stat!AK31))</f>
        <v>0</v>
      </c>
      <c r="O31" s="105">
        <f>F31*CL_stat!H31+I31*CL_stat!K31+L31*CL_stat!N31</f>
        <v>697076.81366627605</v>
      </c>
      <c r="P31" s="29">
        <f>G31*CL_stat!I31+J31*CL_stat!L31+M31*CL_stat!O31</f>
        <v>374260.25225493067</v>
      </c>
      <c r="Q31" s="106">
        <f>H31*CL_stat!J31+K31*CL_stat!M31+N31*CL_stat!P31</f>
        <v>0</v>
      </c>
      <c r="R31" s="154">
        <f t="shared" si="1"/>
        <v>1071337.0659212067</v>
      </c>
    </row>
    <row r="32" spans="1:18" ht="20.100000000000001" customHeight="1" x14ac:dyDescent="0.2">
      <c r="A32" s="10">
        <f>CL_stat!C32</f>
        <v>4435</v>
      </c>
      <c r="B32" s="5" t="str">
        <f>CL_stat!D32</f>
        <v>ZŠ a MŠ Brniště 101</v>
      </c>
      <c r="C32" s="11">
        <f>CL_stat!E32</f>
        <v>3141</v>
      </c>
      <c r="D32" s="260" t="str">
        <f>CL_stat!F32</f>
        <v>ŠJ Brniště 101 - výdejna</v>
      </c>
      <c r="E32" s="154">
        <f>SJMS_normativy!$F$5</f>
        <v>26460</v>
      </c>
      <c r="F32" s="105">
        <f>IF(CL_stat!H32=0,0,(12*1.358*(1/CL_stat!T32*CL_rozp!$E32)+CL_stat!AC32))</f>
        <v>0</v>
      </c>
      <c r="G32" s="29">
        <f>IF(CL_stat!I32=0,0,(12*1.358*(1/CL_stat!U32*CL_rozp!$E32)+CL_stat!AD32))</f>
        <v>0</v>
      </c>
      <c r="H32" s="106">
        <f>IF(CL_stat!J32=0,0,(12*1.358*(1/CL_stat!V32*CL_rozp!$E32)+CL_stat!AE32))</f>
        <v>0</v>
      </c>
      <c r="I32" s="105">
        <f>IF(CL_stat!K32=0,0,(12*1.358*(1/CL_stat!W32*CL_rozp!$E32)+CL_stat!AF32))</f>
        <v>0</v>
      </c>
      <c r="J32" s="29">
        <f>IF(CL_stat!L32=0,0,(12*1.358*(1/CL_stat!X32*CL_rozp!$E32)+CL_stat!AG32))</f>
        <v>0</v>
      </c>
      <c r="K32" s="106">
        <f>IF(CL_stat!M32=0,0,(12*1.358*(1/CL_stat!Y32*CL_rozp!$E32)+CL_stat!AH32))</f>
        <v>0</v>
      </c>
      <c r="L32" s="105">
        <f>IF(CL_stat!N32=0,0,(12*1.358*(1/CL_stat!Z32*CL_rozp!$E32)+CL_stat!AI32))</f>
        <v>0</v>
      </c>
      <c r="M32" s="29">
        <f>IF(CL_stat!O32=0,0,(12*1.358*(1/CL_stat!AA32*CL_rozp!$E32)+CL_stat!AJ32))</f>
        <v>4117.4015383553469</v>
      </c>
      <c r="N32" s="106">
        <f>IF(CL_stat!P32=0,0,(12*1.358*(1/CL_stat!AB32*CL_rozp!$E32)+CL_stat!AK32))</f>
        <v>0</v>
      </c>
      <c r="O32" s="105">
        <f>F32*CL_stat!H32+I32*CL_stat!K32+L32*CL_stat!N32</f>
        <v>0</v>
      </c>
      <c r="P32" s="29">
        <f>G32*CL_stat!I32+J32*CL_stat!L32+M32*CL_stat!O32</f>
        <v>226457.08460954408</v>
      </c>
      <c r="Q32" s="106">
        <f>H32*CL_stat!J32+K32*CL_stat!M32+N32*CL_stat!P32</f>
        <v>0</v>
      </c>
      <c r="R32" s="154">
        <f t="shared" si="1"/>
        <v>226457.08460954408</v>
      </c>
    </row>
    <row r="33" spans="1:18" ht="20.100000000000001" customHeight="1" x14ac:dyDescent="0.2">
      <c r="A33" s="10">
        <f>CL_stat!C33</f>
        <v>4412</v>
      </c>
      <c r="B33" s="5" t="str">
        <f>CL_stat!D33</f>
        <v>MŠ Doksy, Libušina 838</v>
      </c>
      <c r="C33" s="11">
        <f>CL_stat!E33</f>
        <v>3141</v>
      </c>
      <c r="D33" s="259" t="str">
        <f>CL_stat!F33</f>
        <v>ŠJ Doksy, Libušina 838</v>
      </c>
      <c r="E33" s="154">
        <f>SJMS_normativy!$F$5</f>
        <v>26460</v>
      </c>
      <c r="F33" s="105">
        <f>IF(CL_stat!H33=0,0,(12*1.358*(1/CL_stat!T33*CL_rozp!$E33)+CL_stat!AC33))</f>
        <v>14214.840419433571</v>
      </c>
      <c r="G33" s="29">
        <f>IF(CL_stat!I33=0,0,(12*1.358*(1/CL_stat!U33*CL_rozp!$E33)+CL_stat!AD33))</f>
        <v>0</v>
      </c>
      <c r="H33" s="106">
        <f>IF(CL_stat!J33=0,0,(12*1.358*(1/CL_stat!V33*CL_rozp!$E33)+CL_stat!AE33))</f>
        <v>0</v>
      </c>
      <c r="I33" s="105">
        <f>IF(CL_stat!K33=0,0,(12*1.358*(1/CL_stat!W33*CL_rozp!$E33)+CL_stat!AF33))</f>
        <v>0</v>
      </c>
      <c r="J33" s="29">
        <f>IF(CL_stat!L33=0,0,(12*1.358*(1/CL_stat!X33*CL_rozp!$E33)+CL_stat!AG33))</f>
        <v>0</v>
      </c>
      <c r="K33" s="106">
        <f>IF(CL_stat!M33=0,0,(12*1.358*(1/CL_stat!Y33*CL_rozp!$E33)+CL_stat!AH33))</f>
        <v>0</v>
      </c>
      <c r="L33" s="105">
        <f>IF(CL_stat!N33=0,0,(12*1.358*(1/CL_stat!Z33*CL_rozp!$E33)+CL_stat!AI33))</f>
        <v>0</v>
      </c>
      <c r="M33" s="29">
        <f>IF(CL_stat!O33=0,0,(12*1.358*(1/CL_stat!AA33*CL_rozp!$E33)+CL_stat!AJ33))</f>
        <v>0</v>
      </c>
      <c r="N33" s="106">
        <f>IF(CL_stat!P33=0,0,(12*1.358*(1/CL_stat!AB33*CL_rozp!$E33)+CL_stat!AK33))</f>
        <v>0</v>
      </c>
      <c r="O33" s="105">
        <f>F33*CL_stat!H33+I33*CL_stat!K33+L33*CL_stat!N33</f>
        <v>639667.8188745107</v>
      </c>
      <c r="P33" s="29">
        <f>G33*CL_stat!I33+J33*CL_stat!L33+M33*CL_stat!O33</f>
        <v>0</v>
      </c>
      <c r="Q33" s="106">
        <f>H33*CL_stat!J33+K33*CL_stat!M33+N33*CL_stat!P33</f>
        <v>0</v>
      </c>
      <c r="R33" s="154">
        <f t="shared" si="1"/>
        <v>639667.8188745107</v>
      </c>
    </row>
    <row r="34" spans="1:18" ht="20.100000000000001" customHeight="1" x14ac:dyDescent="0.2">
      <c r="A34" s="10">
        <f>CL_stat!C34</f>
        <v>4413</v>
      </c>
      <c r="B34" s="5" t="str">
        <f>CL_stat!D34</f>
        <v>MŠ Doksy, Pražská 836</v>
      </c>
      <c r="C34" s="11">
        <f>CL_stat!E34</f>
        <v>3141</v>
      </c>
      <c r="D34" s="259" t="str">
        <f>CL_stat!F34</f>
        <v>ŠJ Doksy, Pražská 836</v>
      </c>
      <c r="E34" s="154">
        <f>SJMS_normativy!$F$5</f>
        <v>26460</v>
      </c>
      <c r="F34" s="105">
        <f>IF(CL_stat!H34=0,0,(12*1.358*(1/CL_stat!T34*CL_rozp!$E34)+CL_stat!AC34))</f>
        <v>10473.997175454864</v>
      </c>
      <c r="G34" s="29">
        <f>IF(CL_stat!I34=0,0,(12*1.358*(1/CL_stat!U34*CL_rozp!$E34)+CL_stat!AD34))</f>
        <v>11663.777526923623</v>
      </c>
      <c r="H34" s="106">
        <f>IF(CL_stat!J34=0,0,(12*1.358*(1/CL_stat!V34*CL_rozp!$E34)+CL_stat!AE34))</f>
        <v>0</v>
      </c>
      <c r="I34" s="105">
        <f>IF(CL_stat!K34=0,0,(12*1.358*(1/CL_stat!W34*CL_rozp!$E34)+CL_stat!AF34))</f>
        <v>0</v>
      </c>
      <c r="J34" s="29">
        <f>IF(CL_stat!L34=0,0,(12*1.358*(1/CL_stat!X34*CL_rozp!$E34)+CL_stat!AG34))</f>
        <v>0</v>
      </c>
      <c r="K34" s="106">
        <f>IF(CL_stat!M34=0,0,(12*1.358*(1/CL_stat!Y34*CL_rozp!$E34)+CL_stat!AH34))</f>
        <v>0</v>
      </c>
      <c r="L34" s="105">
        <f>IF(CL_stat!N34=0,0,(12*1.358*(1/CL_stat!Z34*CL_rozp!$E34)+CL_stat!AI34))</f>
        <v>0</v>
      </c>
      <c r="M34" s="29">
        <f>IF(CL_stat!O34=0,0,(12*1.358*(1/CL_stat!AA34*CL_rozp!$E34)+CL_stat!AJ34))</f>
        <v>0</v>
      </c>
      <c r="N34" s="106">
        <f>IF(CL_stat!P34=0,0,(12*1.358*(1/CL_stat!AB34*CL_rozp!$E34)+CL_stat!AK34))</f>
        <v>0</v>
      </c>
      <c r="O34" s="105">
        <f>F34*CL_stat!H34+I34*CL_stat!K34+L34*CL_stat!N34</f>
        <v>1319723.6441073129</v>
      </c>
      <c r="P34" s="29">
        <f>G34*CL_stat!I34+J34*CL_stat!L34+M34*CL_stat!O34</f>
        <v>408232.21344232681</v>
      </c>
      <c r="Q34" s="106">
        <f>H34*CL_stat!J34+K34*CL_stat!M34+N34*CL_stat!P34</f>
        <v>0</v>
      </c>
      <c r="R34" s="154">
        <f t="shared" si="1"/>
        <v>1727955.8575496397</v>
      </c>
    </row>
    <row r="35" spans="1:18" ht="20.100000000000001" customHeight="1" x14ac:dyDescent="0.2">
      <c r="A35" s="10">
        <f>CL_stat!C35</f>
        <v>4429</v>
      </c>
      <c r="B35" s="5" t="str">
        <f>CL_stat!D35</f>
        <v>ZŠ a MŠ Doksy-Staré Splavy, Jezerní 74</v>
      </c>
      <c r="C35" s="11">
        <f>CL_stat!E35</f>
        <v>3141</v>
      </c>
      <c r="D35" s="259" t="str">
        <f>CL_stat!F35</f>
        <v>ŠJ a MŠ Doksy-Staré Splavy, Jezerní 74</v>
      </c>
      <c r="E35" s="154">
        <f>SJMS_normativy!$F$5</f>
        <v>26460</v>
      </c>
      <c r="F35" s="105">
        <f>IF(CL_stat!H35=0,0,(12*1.358*(1/CL_stat!T35*CL_rozp!$E35)+CL_stat!AC35))</f>
        <v>17923.817975162747</v>
      </c>
      <c r="G35" s="29">
        <f>IF(CL_stat!I35=0,0,(12*1.358*(1/CL_stat!U35*CL_rozp!$E35)+CL_stat!AD35))</f>
        <v>12107.900179078462</v>
      </c>
      <c r="H35" s="106">
        <f>IF(CL_stat!J35=0,0,(12*1.358*(1/CL_stat!V35*CL_rozp!$E35)+CL_stat!AE35))</f>
        <v>0</v>
      </c>
      <c r="I35" s="105">
        <f>IF(CL_stat!K35=0,0,(12*1.358*(1/CL_stat!W35*CL_rozp!$E35)+CL_stat!AF35))</f>
        <v>0</v>
      </c>
      <c r="J35" s="29">
        <f>IF(CL_stat!L35=0,0,(12*1.358*(1/CL_stat!X35*CL_rozp!$E35)+CL_stat!AG35))</f>
        <v>0</v>
      </c>
      <c r="K35" s="106">
        <f>IF(CL_stat!M35=0,0,(12*1.358*(1/CL_stat!Y35*CL_rozp!$E35)+CL_stat!AH35))</f>
        <v>0</v>
      </c>
      <c r="L35" s="105">
        <f>IF(CL_stat!N35=0,0,(12*1.358*(1/CL_stat!Z35*CL_rozp!$E35)+CL_stat!AI35))</f>
        <v>0</v>
      </c>
      <c r="M35" s="29">
        <f>IF(CL_stat!O35=0,0,(12*1.358*(1/CL_stat!AA35*CL_rozp!$E35)+CL_stat!AJ35))</f>
        <v>0</v>
      </c>
      <c r="N35" s="106">
        <f>IF(CL_stat!P35=0,0,(12*1.358*(1/CL_stat!AB35*CL_rozp!$E35)+CL_stat!AK35))</f>
        <v>0</v>
      </c>
      <c r="O35" s="105">
        <f>F35*CL_stat!H35+I35*CL_stat!K35+L35*CL_stat!N35</f>
        <v>322628.72355292947</v>
      </c>
      <c r="P35" s="29">
        <f>G35*CL_stat!I35+J35*CL_stat!L35+M35*CL_stat!O35</f>
        <v>363237.00537235389</v>
      </c>
      <c r="Q35" s="106">
        <f>H35*CL_stat!J35+K35*CL_stat!M35+N35*CL_stat!P35</f>
        <v>0</v>
      </c>
      <c r="R35" s="154">
        <f t="shared" si="1"/>
        <v>685865.7289252833</v>
      </c>
    </row>
    <row r="36" spans="1:18" ht="20.100000000000001" customHeight="1" x14ac:dyDescent="0.2">
      <c r="A36" s="10">
        <f>CL_stat!C36</f>
        <v>4452</v>
      </c>
      <c r="B36" s="5" t="str">
        <f>CL_stat!D36</f>
        <v xml:space="preserve">ZŠ Doksy, Valdštejnská 253 </v>
      </c>
      <c r="C36" s="11">
        <f>CL_stat!E36</f>
        <v>3141</v>
      </c>
      <c r="D36" s="259" t="str">
        <f>CL_stat!F36</f>
        <v xml:space="preserve">ŠJ Doksy, Valdštejnská 253 </v>
      </c>
      <c r="E36" s="154">
        <f>SJMS_normativy!$F$5</f>
        <v>26460</v>
      </c>
      <c r="F36" s="105">
        <f>IF(CL_stat!H36=0,0,(12*1.358*(1/CL_stat!T36*CL_rozp!$E36)+CL_stat!AC36))</f>
        <v>0</v>
      </c>
      <c r="G36" s="29">
        <f>IF(CL_stat!I36=0,0,(12*1.358*(1/CL_stat!U36*CL_rozp!$E36)+CL_stat!AD36))</f>
        <v>7119.2523249761034</v>
      </c>
      <c r="H36" s="106">
        <f>IF(CL_stat!J36=0,0,(12*1.358*(1/CL_stat!V36*CL_rozp!$E36)+CL_stat!AE36))</f>
        <v>0</v>
      </c>
      <c r="I36" s="105">
        <f>IF(CL_stat!K36=0,0,(12*1.358*(1/CL_stat!W36*CL_rozp!$E36)+CL_stat!AF36))</f>
        <v>0</v>
      </c>
      <c r="J36" s="29">
        <f>IF(CL_stat!L36=0,0,(12*1.358*(1/CL_stat!X36*CL_rozp!$E36)+CL_stat!AG36))</f>
        <v>0</v>
      </c>
      <c r="K36" s="106">
        <f>IF(CL_stat!M36=0,0,(12*1.358*(1/CL_stat!Y36*CL_rozp!$E36)+CL_stat!AH36))</f>
        <v>0</v>
      </c>
      <c r="L36" s="105">
        <f>IF(CL_stat!N36=0,0,(12*1.358*(1/CL_stat!Z36*CL_rozp!$E36)+CL_stat!AI36))</f>
        <v>0</v>
      </c>
      <c r="M36" s="29">
        <f>IF(CL_stat!O36=0,0,(12*1.358*(1/CL_stat!AA36*CL_rozp!$E36)+CL_stat!AJ36))</f>
        <v>0</v>
      </c>
      <c r="N36" s="106">
        <f>IF(CL_stat!P36=0,0,(12*1.358*(1/CL_stat!AB36*CL_rozp!$E36)+CL_stat!AK36))</f>
        <v>0</v>
      </c>
      <c r="O36" s="105">
        <f>F36*CL_stat!H36+I36*CL_stat!K36+L36*CL_stat!N36</f>
        <v>0</v>
      </c>
      <c r="P36" s="29">
        <f>G36*CL_stat!I36+J36*CL_stat!L36+M36*CL_stat!O36</f>
        <v>1922198.127743548</v>
      </c>
      <c r="Q36" s="106">
        <f>H36*CL_stat!J36+K36*CL_stat!M36+N36*CL_stat!P36</f>
        <v>0</v>
      </c>
      <c r="R36" s="154">
        <f t="shared" si="1"/>
        <v>1922198.127743548</v>
      </c>
    </row>
    <row r="37" spans="1:18" ht="20.100000000000001" customHeight="1" x14ac:dyDescent="0.2">
      <c r="A37" s="10">
        <f>CL_stat!C37</f>
        <v>4414</v>
      </c>
      <c r="B37" s="5" t="str">
        <f>CL_stat!D37</f>
        <v>MŠ Dubá, Luční 28</v>
      </c>
      <c r="C37" s="11">
        <f>CL_stat!E37</f>
        <v>3141</v>
      </c>
      <c r="D37" s="259" t="str">
        <f>CL_stat!F37</f>
        <v>ŠJ Dubá, Luční 28 - výdejna</v>
      </c>
      <c r="E37" s="154">
        <f>SJMS_normativy!$F$5</f>
        <v>26460</v>
      </c>
      <c r="F37" s="105">
        <f>IF(CL_stat!H37=0,0,(12*1.358*(1/CL_stat!T37*CL_rozp!$E37)+CL_stat!AC37))</f>
        <v>0</v>
      </c>
      <c r="G37" s="29">
        <f>IF(CL_stat!I37=0,0,(12*1.358*(1/CL_stat!U37*CL_rozp!$E37)+CL_stat!AD37))</f>
        <v>0</v>
      </c>
      <c r="H37" s="106">
        <f>IF(CL_stat!J37=0,0,(12*1.358*(1/CL_stat!V37*CL_rozp!$E37)+CL_stat!AE37))</f>
        <v>0</v>
      </c>
      <c r="I37" s="105">
        <f>IF(CL_stat!K37=0,0,(12*1.358*(1/CL_stat!W37*CL_rozp!$E37)+CL_stat!AF37))</f>
        <v>0</v>
      </c>
      <c r="J37" s="29">
        <f>IF(CL_stat!L37=0,0,(12*1.358*(1/CL_stat!X37*CL_rozp!$E37)+CL_stat!AG37))</f>
        <v>0</v>
      </c>
      <c r="K37" s="106">
        <f>IF(CL_stat!M37=0,0,(12*1.358*(1/CL_stat!Y37*CL_rozp!$E37)+CL_stat!AH37))</f>
        <v>0</v>
      </c>
      <c r="L37" s="105">
        <f>IF(CL_stat!N37=0,0,(12*1.358*(1/CL_stat!Z37*CL_rozp!$E37)+CL_stat!AI37))</f>
        <v>4926.4940534333891</v>
      </c>
      <c r="M37" s="29">
        <f>IF(CL_stat!O37=0,0,(12*1.358*(1/CL_stat!AA37*CL_rozp!$E37)+CL_stat!AJ37))</f>
        <v>0</v>
      </c>
      <c r="N37" s="106">
        <f>IF(CL_stat!P37=0,0,(12*1.358*(1/CL_stat!AB37*CL_rozp!$E37)+CL_stat!AK37))</f>
        <v>0</v>
      </c>
      <c r="O37" s="105">
        <f>F37*CL_stat!H37+I37*CL_stat!K37+L37*CL_stat!N37</f>
        <v>349781.07779377064</v>
      </c>
      <c r="P37" s="29">
        <f>G37*CL_stat!I37+J37*CL_stat!L37+M37*CL_stat!O37</f>
        <v>0</v>
      </c>
      <c r="Q37" s="106">
        <f>H37*CL_stat!J37+K37*CL_stat!M37+N37*CL_stat!P37</f>
        <v>0</v>
      </c>
      <c r="R37" s="154">
        <f t="shared" si="1"/>
        <v>349781.07779377064</v>
      </c>
    </row>
    <row r="38" spans="1:18" ht="20.100000000000001" customHeight="1" x14ac:dyDescent="0.2">
      <c r="A38" s="10">
        <f>CL_stat!C38</f>
        <v>4444</v>
      </c>
      <c r="B38" s="5" t="str">
        <f>CL_stat!D38</f>
        <v>ZŠ Dubá, Dlouhá 113</v>
      </c>
      <c r="C38" s="11">
        <f>CL_stat!E38</f>
        <v>3141</v>
      </c>
      <c r="D38" s="259" t="str">
        <f>CL_stat!F38</f>
        <v>ŠJ Dubá, Dlouhá 113</v>
      </c>
      <c r="E38" s="154">
        <f>SJMS_normativy!$F$5</f>
        <v>26460</v>
      </c>
      <c r="F38" s="105">
        <f>IF(CL_stat!H38=0,0,(12*1.358*(1/CL_stat!T38*CL_rozp!$E38)+CL_stat!AC38))</f>
        <v>0</v>
      </c>
      <c r="G38" s="29">
        <f>IF(CL_stat!I38=0,0,(12*1.358*(1/CL_stat!U38*CL_rozp!$E38)+CL_stat!AD38))</f>
        <v>7639.1778919181479</v>
      </c>
      <c r="H38" s="106">
        <f>IF(CL_stat!J38=0,0,(12*1.358*(1/CL_stat!V38*CL_rozp!$E38)+CL_stat!AE38))</f>
        <v>0</v>
      </c>
      <c r="I38" s="105">
        <f>IF(CL_stat!K38=0,0,(12*1.358*(1/CL_stat!W38*CL_rozp!$E38)+CL_stat!AF38))</f>
        <v>7370.7410801500846</v>
      </c>
      <c r="J38" s="29">
        <f>IF(CL_stat!L38=0,0,(12*1.358*(1/CL_stat!X38*CL_rozp!$E38)+CL_stat!AG38))</f>
        <v>6016.7121516398092</v>
      </c>
      <c r="K38" s="106">
        <f>IF(CL_stat!M38=0,0,(12*1.358*(1/CL_stat!Y38*CL_rozp!$E38)+CL_stat!AH38))</f>
        <v>0</v>
      </c>
      <c r="L38" s="105">
        <f>IF(CL_stat!N38=0,0,(12*1.358*(1/CL_stat!Z38*CL_rozp!$E38)+CL_stat!AI38))</f>
        <v>0</v>
      </c>
      <c r="M38" s="29">
        <f>IF(CL_stat!O38=0,0,(12*1.358*(1/CL_stat!AA38*CL_rozp!$E38)+CL_stat!AJ38))</f>
        <v>0</v>
      </c>
      <c r="N38" s="106">
        <f>IF(CL_stat!P38=0,0,(12*1.358*(1/CL_stat!AB38*CL_rozp!$E38)+CL_stat!AK38))</f>
        <v>0</v>
      </c>
      <c r="O38" s="105">
        <f>F38*CL_stat!H38+I38*CL_stat!K38+L38*CL_stat!N38</f>
        <v>523322.616690656</v>
      </c>
      <c r="P38" s="29">
        <f>G38*CL_stat!I38+J38*CL_stat!L38+M38*CL_stat!O38</f>
        <v>1827724.8843466728</v>
      </c>
      <c r="Q38" s="106">
        <f>H38*CL_stat!J38+K38*CL_stat!M38+N38*CL_stat!P38</f>
        <v>0</v>
      </c>
      <c r="R38" s="154">
        <f t="shared" si="1"/>
        <v>2351047.501037329</v>
      </c>
    </row>
    <row r="39" spans="1:18" ht="20.100000000000001" customHeight="1" x14ac:dyDescent="0.2">
      <c r="A39" s="10">
        <f>CL_stat!C39</f>
        <v>4445</v>
      </c>
      <c r="B39" s="5" t="str">
        <f>CL_stat!D39</f>
        <v>ZŠ a MŠ Dubnice 240</v>
      </c>
      <c r="C39" s="11">
        <f>CL_stat!E39</f>
        <v>3141</v>
      </c>
      <c r="D39" s="259" t="str">
        <f>CL_stat!F39</f>
        <v xml:space="preserve">ŠJ Dubnice 243 </v>
      </c>
      <c r="E39" s="154">
        <f>SJMS_normativy!$F$5</f>
        <v>26460</v>
      </c>
      <c r="F39" s="105">
        <f>IF(CL_stat!H39=0,0,(12*1.358*(1/CL_stat!T39*CL_rozp!$E39)+CL_stat!AC39))</f>
        <v>16548.377047547761</v>
      </c>
      <c r="G39" s="29">
        <f>IF(CL_stat!I39=0,0,(12*1.358*(1/CL_stat!U39*CL_rozp!$E39)+CL_stat!AD39))</f>
        <v>11470.87557576982</v>
      </c>
      <c r="H39" s="106">
        <f>IF(CL_stat!J39=0,0,(12*1.358*(1/CL_stat!V39*CL_rozp!$E39)+CL_stat!AE39))</f>
        <v>0</v>
      </c>
      <c r="I39" s="105">
        <f>IF(CL_stat!K39=0,0,(12*1.358*(1/CL_stat!W39*CL_rozp!$E39)+CL_stat!AF39))</f>
        <v>0</v>
      </c>
      <c r="J39" s="29">
        <f>IF(CL_stat!L39=0,0,(12*1.358*(1/CL_stat!X39*CL_rozp!$E39)+CL_stat!AG39))</f>
        <v>0</v>
      </c>
      <c r="K39" s="106">
        <f>IF(CL_stat!M39=0,0,(12*1.358*(1/CL_stat!Y39*CL_rozp!$E39)+CL_stat!AH39))</f>
        <v>0</v>
      </c>
      <c r="L39" s="105">
        <f>IF(CL_stat!N39=0,0,(12*1.358*(1/CL_stat!Z39*CL_rozp!$E39)+CL_stat!AI39))</f>
        <v>0</v>
      </c>
      <c r="M39" s="29">
        <f>IF(CL_stat!O39=0,0,(12*1.358*(1/CL_stat!AA39*CL_rozp!$E39)+CL_stat!AJ39))</f>
        <v>0</v>
      </c>
      <c r="N39" s="106">
        <f>IF(CL_stat!P39=0,0,(12*1.358*(1/CL_stat!AB39*CL_rozp!$E39)+CL_stat!AK39))</f>
        <v>0</v>
      </c>
      <c r="O39" s="105">
        <f>F39*CL_stat!H39+I39*CL_stat!K39+L39*CL_stat!N39</f>
        <v>430257.8032362418</v>
      </c>
      <c r="P39" s="29">
        <f>G39*CL_stat!I39+J39*CL_stat!L39+M39*CL_stat!O39</f>
        <v>424422.39630348334</v>
      </c>
      <c r="Q39" s="106">
        <f>H39*CL_stat!J39+K39*CL_stat!M39+N39*CL_stat!P39</f>
        <v>0</v>
      </c>
      <c r="R39" s="154">
        <f t="shared" si="1"/>
        <v>854680.1995397252</v>
      </c>
    </row>
    <row r="40" spans="1:18" ht="20.100000000000001" customHeight="1" x14ac:dyDescent="0.2">
      <c r="A40" s="10">
        <f>CL_stat!C40</f>
        <v>4446</v>
      </c>
      <c r="B40" s="5" t="str">
        <f>CL_stat!D40</f>
        <v>ZŠ a MŠ Holany 45</v>
      </c>
      <c r="C40" s="11">
        <f>CL_stat!E40</f>
        <v>3141</v>
      </c>
      <c r="D40" s="259" t="str">
        <f>CL_stat!F40</f>
        <v>ZŠ a MŠ Holany 45 - výdejna</v>
      </c>
      <c r="E40" s="154">
        <f>SJMS_normativy!$F$5</f>
        <v>26460</v>
      </c>
      <c r="F40" s="105">
        <f>IF(CL_stat!H40=0,0,(12*1.358*(1/CL_stat!T40*CL_rozp!$E40)+CL_stat!AC40))</f>
        <v>0</v>
      </c>
      <c r="G40" s="29">
        <f>IF(CL_stat!I40=0,0,(12*1.358*(1/CL_stat!U40*CL_rozp!$E40)+CL_stat!AD40))</f>
        <v>0</v>
      </c>
      <c r="H40" s="106">
        <f>IF(CL_stat!J40=0,0,(12*1.358*(1/CL_stat!V40*CL_rozp!$E40)+CL_stat!AE40))</f>
        <v>0</v>
      </c>
      <c r="I40" s="105">
        <f>IF(CL_stat!K40=0,0,(12*1.358*(1/CL_stat!W40*CL_rozp!$E40)+CL_stat!AF40))</f>
        <v>0</v>
      </c>
      <c r="J40" s="29">
        <f>IF(CL_stat!L40=0,0,(12*1.358*(1/CL_stat!X40*CL_rozp!$E40)+CL_stat!AG40))</f>
        <v>0</v>
      </c>
      <c r="K40" s="106">
        <f>IF(CL_stat!M40=0,0,(12*1.358*(1/CL_stat!Y40*CL_rozp!$E40)+CL_stat!AH40))</f>
        <v>0</v>
      </c>
      <c r="L40" s="105">
        <f>IF(CL_stat!N40=0,0,(12*1.358*(1/CL_stat!Z40*CL_rozp!$E40)+CL_stat!AI40))</f>
        <v>6760.7093884530686</v>
      </c>
      <c r="M40" s="29">
        <f>IF(CL_stat!O40=0,0,(12*1.358*(1/CL_stat!AA40*CL_rozp!$E40)+CL_stat!AJ40))</f>
        <v>4857.9600716313844</v>
      </c>
      <c r="N40" s="106">
        <f>IF(CL_stat!P40=0,0,(12*1.358*(1/CL_stat!AB40*CL_rozp!$E40)+CL_stat!AK40))</f>
        <v>0</v>
      </c>
      <c r="O40" s="105">
        <f>F40*CL_stat!H40+I40*CL_stat!K40+L40*CL_stat!N40</f>
        <v>162257.02532287364</v>
      </c>
      <c r="P40" s="29">
        <f>G40*CL_stat!I40+J40*CL_stat!L40+M40*CL_stat!O40</f>
        <v>131164.92193404736</v>
      </c>
      <c r="Q40" s="106">
        <f>H40*CL_stat!J40+K40*CL_stat!M40+N40*CL_stat!P40</f>
        <v>0</v>
      </c>
      <c r="R40" s="154">
        <f t="shared" si="1"/>
        <v>293421.94725692098</v>
      </c>
    </row>
    <row r="41" spans="1:18" ht="20.100000000000001" customHeight="1" x14ac:dyDescent="0.2">
      <c r="A41" s="10">
        <f>CL_stat!C41</f>
        <v>4431</v>
      </c>
      <c r="B41" s="5" t="str">
        <f>CL_stat!D41</f>
        <v>ZŠ a MŠ Horní Libchava 196</v>
      </c>
      <c r="C41" s="11">
        <f>CL_stat!E41</f>
        <v>3141</v>
      </c>
      <c r="D41" s="259" t="str">
        <f>CL_stat!F41</f>
        <v>ŠJ Horní Libchava 196</v>
      </c>
      <c r="E41" s="154">
        <f>SJMS_normativy!$F$5</f>
        <v>26460</v>
      </c>
      <c r="F41" s="105">
        <f>IF(CL_stat!H41=0,0,(12*1.358*(1/CL_stat!T41*CL_rozp!$E41)+CL_stat!AC41))</f>
        <v>14214.840419433571</v>
      </c>
      <c r="G41" s="29">
        <f>IF(CL_stat!I41=0,0,(12*1.358*(1/CL_stat!U41*CL_rozp!$E41)+CL_stat!AD41))</f>
        <v>10583.819034529321</v>
      </c>
      <c r="H41" s="106">
        <f>IF(CL_stat!J41=0,0,(12*1.358*(1/CL_stat!V41*CL_rozp!$E41)+CL_stat!AE41))</f>
        <v>0</v>
      </c>
      <c r="I41" s="105">
        <f>IF(CL_stat!K41=0,0,(12*1.358*(1/CL_stat!W41*CL_rozp!$E41)+CL_stat!AF41))</f>
        <v>0</v>
      </c>
      <c r="J41" s="29">
        <f>IF(CL_stat!L41=0,0,(12*1.358*(1/CL_stat!X41*CL_rozp!$E41)+CL_stat!AG41))</f>
        <v>0</v>
      </c>
      <c r="K41" s="106">
        <f>IF(CL_stat!M41=0,0,(12*1.358*(1/CL_stat!Y41*CL_rozp!$E41)+CL_stat!AH41))</f>
        <v>0</v>
      </c>
      <c r="L41" s="105">
        <f>IF(CL_stat!N41=0,0,(12*1.358*(1/CL_stat!Z41*CL_rozp!$E41)+CL_stat!AI41))</f>
        <v>0</v>
      </c>
      <c r="M41" s="29">
        <f>IF(CL_stat!O41=0,0,(12*1.358*(1/CL_stat!AA41*CL_rozp!$E41)+CL_stat!AJ41))</f>
        <v>0</v>
      </c>
      <c r="N41" s="106">
        <f>IF(CL_stat!P41=0,0,(12*1.358*(1/CL_stat!AB41*CL_rozp!$E41)+CL_stat!AK41))</f>
        <v>0</v>
      </c>
      <c r="O41" s="105">
        <f>F41*CL_stat!H41+I41*CL_stat!K41+L41*CL_stat!N41</f>
        <v>639667.8188745107</v>
      </c>
      <c r="P41" s="29">
        <f>G41*CL_stat!I41+J41*CL_stat!L41+M41*CL_stat!O41</f>
        <v>518607.13269193668</v>
      </c>
      <c r="Q41" s="106">
        <f>H41*CL_stat!J41+K41*CL_stat!M41+N41*CL_stat!P41</f>
        <v>0</v>
      </c>
      <c r="R41" s="154">
        <f t="shared" si="1"/>
        <v>1158274.9515664475</v>
      </c>
    </row>
    <row r="42" spans="1:18" ht="20.100000000000001" customHeight="1" x14ac:dyDescent="0.2">
      <c r="A42" s="10">
        <f>CL_stat!C42</f>
        <v>4416</v>
      </c>
      <c r="B42" s="5" t="str">
        <f>CL_stat!D42</f>
        <v>MŠ Horní Police, Křižíkova 183</v>
      </c>
      <c r="C42" s="11">
        <f>CL_stat!E42</f>
        <v>3141</v>
      </c>
      <c r="D42" s="259" t="str">
        <f>CL_stat!F42</f>
        <v>ŠJ Horní Police, Křižíkova 183</v>
      </c>
      <c r="E42" s="154">
        <f>SJMS_normativy!$F$5</f>
        <v>26460</v>
      </c>
      <c r="F42" s="105">
        <f>IF(CL_stat!H42=0,0,(12*1.358*(1/CL_stat!T42*CL_rozp!$E42)+CL_stat!AC42))</f>
        <v>14516.987302551761</v>
      </c>
      <c r="G42" s="29">
        <f>IF(CL_stat!I42=0,0,(12*1.358*(1/CL_stat!U42*CL_rozp!$E42)+CL_stat!AD42))</f>
        <v>0</v>
      </c>
      <c r="H42" s="106">
        <f>IF(CL_stat!J42=0,0,(12*1.358*(1/CL_stat!V42*CL_rozp!$E42)+CL_stat!AE42))</f>
        <v>0</v>
      </c>
      <c r="I42" s="105">
        <f>IF(CL_stat!K42=0,0,(12*1.358*(1/CL_stat!W42*CL_rozp!$E42)+CL_stat!AF42))</f>
        <v>0</v>
      </c>
      <c r="J42" s="29">
        <f>IF(CL_stat!L42=0,0,(12*1.358*(1/CL_stat!X42*CL_rozp!$E42)+CL_stat!AG42))</f>
        <v>0</v>
      </c>
      <c r="K42" s="106">
        <f>IF(CL_stat!M42=0,0,(12*1.358*(1/CL_stat!Y42*CL_rozp!$E42)+CL_stat!AH42))</f>
        <v>0</v>
      </c>
      <c r="L42" s="105">
        <f>IF(CL_stat!N42=0,0,(12*1.358*(1/CL_stat!Z42*CL_rozp!$E42)+CL_stat!AI42))</f>
        <v>0</v>
      </c>
      <c r="M42" s="29">
        <f>IF(CL_stat!O42=0,0,(12*1.358*(1/CL_stat!AA42*CL_rozp!$E42)+CL_stat!AJ42))</f>
        <v>0</v>
      </c>
      <c r="N42" s="106">
        <f>IF(CL_stat!P42=0,0,(12*1.358*(1/CL_stat!AB42*CL_rozp!$E42)+CL_stat!AK42))</f>
        <v>0</v>
      </c>
      <c r="O42" s="105">
        <f>F42*CL_stat!H42+I42*CL_stat!K42+L42*CL_stat!N42</f>
        <v>609713.46670717397</v>
      </c>
      <c r="P42" s="29">
        <f>G42*CL_stat!I42+J42*CL_stat!L42+M42*CL_stat!O42</f>
        <v>0</v>
      </c>
      <c r="Q42" s="106">
        <f>H42*CL_stat!J42+K42*CL_stat!M42+N42*CL_stat!P42</f>
        <v>0</v>
      </c>
      <c r="R42" s="154">
        <f t="shared" si="1"/>
        <v>609713.46670717397</v>
      </c>
    </row>
    <row r="43" spans="1:18" ht="20.100000000000001" customHeight="1" x14ac:dyDescent="0.2">
      <c r="A43" s="10">
        <f>CL_stat!C43</f>
        <v>4447</v>
      </c>
      <c r="B43" s="5" t="str">
        <f>CL_stat!D43</f>
        <v>ZŠ Horní Police, 9. května 2</v>
      </c>
      <c r="C43" s="11">
        <f>CL_stat!E43</f>
        <v>3141</v>
      </c>
      <c r="D43" s="259" t="str">
        <f>CL_stat!F43</f>
        <v>ŠJ Horní Police, 9. května 2</v>
      </c>
      <c r="E43" s="154">
        <f>SJMS_normativy!$F$5</f>
        <v>26460</v>
      </c>
      <c r="F43" s="105">
        <f>IF(CL_stat!H43=0,0,(12*1.358*(1/CL_stat!T43*CL_rozp!$E43)+CL_stat!AC43))</f>
        <v>0</v>
      </c>
      <c r="G43" s="29">
        <f>IF(CL_stat!I43=0,0,(12*1.358*(1/CL_stat!U43*CL_rozp!$E43)+CL_stat!AD43))</f>
        <v>8829.9871766093038</v>
      </c>
      <c r="H43" s="106">
        <f>IF(CL_stat!J43=0,0,(12*1.358*(1/CL_stat!V43*CL_rozp!$E43)+CL_stat!AE43))</f>
        <v>0</v>
      </c>
      <c r="I43" s="105">
        <f>IF(CL_stat!K43=0,0,(12*1.358*(1/CL_stat!W43*CL_rozp!$E43)+CL_stat!AF43))</f>
        <v>0</v>
      </c>
      <c r="J43" s="29">
        <f>IF(CL_stat!L43=0,0,(12*1.358*(1/CL_stat!X43*CL_rozp!$E43)+CL_stat!AG43))</f>
        <v>0</v>
      </c>
      <c r="K43" s="106">
        <f>IF(CL_stat!M43=0,0,(12*1.358*(1/CL_stat!Y43*CL_rozp!$E43)+CL_stat!AH43))</f>
        <v>0</v>
      </c>
      <c r="L43" s="105">
        <f>IF(CL_stat!N43=0,0,(12*1.358*(1/CL_stat!Z43*CL_rozp!$E43)+CL_stat!AI43))</f>
        <v>0</v>
      </c>
      <c r="M43" s="29">
        <f>IF(CL_stat!O43=0,0,(12*1.358*(1/CL_stat!AA43*CL_rozp!$E43)+CL_stat!AJ43))</f>
        <v>0</v>
      </c>
      <c r="N43" s="106">
        <f>IF(CL_stat!P43=0,0,(12*1.358*(1/CL_stat!AB43*CL_rozp!$E43)+CL_stat!AK43))</f>
        <v>0</v>
      </c>
      <c r="O43" s="105">
        <f>F43*CL_stat!H43+I43*CL_stat!K43+L43*CL_stat!N43</f>
        <v>0</v>
      </c>
      <c r="P43" s="29">
        <f>G43*CL_stat!I43+J43*CL_stat!L43+M43*CL_stat!O43</f>
        <v>882998.71766093036</v>
      </c>
      <c r="Q43" s="106">
        <f>H43*CL_stat!J43+K43*CL_stat!M43+N43*CL_stat!P43</f>
        <v>0</v>
      </c>
      <c r="R43" s="154">
        <f t="shared" si="1"/>
        <v>882998.71766093036</v>
      </c>
    </row>
    <row r="44" spans="1:18" ht="20.100000000000001" customHeight="1" x14ac:dyDescent="0.2">
      <c r="A44" s="10">
        <f>CL_stat!C44</f>
        <v>4449</v>
      </c>
      <c r="B44" s="5" t="str">
        <f>CL_stat!D44</f>
        <v>ZŠ a MŠ Jestřebí 105</v>
      </c>
      <c r="C44" s="11">
        <f>CL_stat!E44</f>
        <v>3141</v>
      </c>
      <c r="D44" s="260" t="str">
        <f>CL_stat!F44</f>
        <v xml:space="preserve">ŠJ Jestřebí 18 </v>
      </c>
      <c r="E44" s="154">
        <f>SJMS_normativy!$F$5</f>
        <v>26460</v>
      </c>
      <c r="F44" s="105">
        <f>IF(CL_stat!H44=0,0,(12*1.358*(1/CL_stat!T44*CL_rozp!$E44)+CL_stat!AC44))</f>
        <v>15433.736048298375</v>
      </c>
      <c r="G44" s="29">
        <f>IF(CL_stat!I44=0,0,(12*1.358*(1/CL_stat!U44*CL_rozp!$E44)+CL_stat!AD44))</f>
        <v>9667.3005466135728</v>
      </c>
      <c r="H44" s="106">
        <f>IF(CL_stat!J44=0,0,(12*1.358*(1/CL_stat!V44*CL_rozp!$E44)+CL_stat!AE44))</f>
        <v>0</v>
      </c>
      <c r="I44" s="105">
        <f>IF(CL_stat!K44=0,0,(12*1.358*(1/CL_stat!W44*CL_rozp!$E44)+CL_stat!AF44))</f>
        <v>0</v>
      </c>
      <c r="J44" s="29">
        <f>IF(CL_stat!L44=0,0,(12*1.358*(1/CL_stat!X44*CL_rozp!$E44)+CL_stat!AG44))</f>
        <v>0</v>
      </c>
      <c r="K44" s="106">
        <f>IF(CL_stat!M44=0,0,(12*1.358*(1/CL_stat!Y44*CL_rozp!$E44)+CL_stat!AH44))</f>
        <v>0</v>
      </c>
      <c r="L44" s="105">
        <f>IF(CL_stat!N44=0,0,(12*1.358*(1/CL_stat!Z44*CL_rozp!$E44)+CL_stat!AI44))</f>
        <v>0</v>
      </c>
      <c r="M44" s="29">
        <f>IF(CL_stat!O44=0,0,(12*1.358*(1/CL_stat!AA44*CL_rozp!$E44)+CL_stat!AJ44))</f>
        <v>0</v>
      </c>
      <c r="N44" s="106">
        <f>IF(CL_stat!P44=0,0,(12*1.358*(1/CL_stat!AB44*CL_rozp!$E44)+CL_stat!AK44))</f>
        <v>0</v>
      </c>
      <c r="O44" s="105">
        <f>F44*CL_stat!H44+I44*CL_stat!K44+L44*CL_stat!N44</f>
        <v>524747.02564214473</v>
      </c>
      <c r="P44" s="29">
        <f>G44*CL_stat!I44+J44*CL_stat!L44+M44*CL_stat!O44</f>
        <v>667043.7377163365</v>
      </c>
      <c r="Q44" s="106">
        <f>H44*CL_stat!J44+K44*CL_stat!M44+N44*CL_stat!P44</f>
        <v>0</v>
      </c>
      <c r="R44" s="154">
        <f t="shared" si="1"/>
        <v>1191790.7633584812</v>
      </c>
    </row>
    <row r="45" spans="1:18" ht="20.100000000000001" customHeight="1" x14ac:dyDescent="0.2">
      <c r="A45" s="10">
        <f>CL_stat!C45</f>
        <v>4401</v>
      </c>
      <c r="B45" s="5" t="str">
        <f>CL_stat!D45</f>
        <v>MŠ Kravaře, Úštěcká 43</v>
      </c>
      <c r="C45" s="11">
        <f>CL_stat!E45</f>
        <v>3141</v>
      </c>
      <c r="D45" s="259" t="str">
        <f>CL_stat!F45</f>
        <v>ŠJ Kravaře, Úštěcká 43 - výdejna</v>
      </c>
      <c r="E45" s="154">
        <f>SJMS_normativy!$F$5</f>
        <v>26460</v>
      </c>
      <c r="F45" s="105">
        <f>IF(CL_stat!H45=0,0,(12*1.358*(1/CL_stat!T45*CL_rozp!$E45)+CL_stat!AC45))</f>
        <v>0</v>
      </c>
      <c r="G45" s="29">
        <f>IF(CL_stat!I45=0,0,(12*1.358*(1/CL_stat!U45*CL_rozp!$E45)+CL_stat!AD45))</f>
        <v>0</v>
      </c>
      <c r="H45" s="106">
        <f>IF(CL_stat!J45=0,0,(12*1.358*(1/CL_stat!V45*CL_rozp!$E45)+CL_stat!AE45))</f>
        <v>0</v>
      </c>
      <c r="I45" s="105">
        <f>IF(CL_stat!K45=0,0,(12*1.358*(1/CL_stat!W45*CL_rozp!$E45)+CL_stat!AF45))</f>
        <v>0</v>
      </c>
      <c r="J45" s="29">
        <f>IF(CL_stat!L45=0,0,(12*1.358*(1/CL_stat!X45*CL_rozp!$E45)+CL_stat!AG45))</f>
        <v>0</v>
      </c>
      <c r="K45" s="106">
        <f>IF(CL_stat!M45=0,0,(12*1.358*(1/CL_stat!Y45*CL_rozp!$E45)+CL_stat!AH45))</f>
        <v>0</v>
      </c>
      <c r="L45" s="105">
        <f>IF(CL_stat!N45=0,0,(12*1.358*(1/CL_stat!Z45*CL_rozp!$E45)+CL_stat!AI45))</f>
        <v>5700.7361677734289</v>
      </c>
      <c r="M45" s="29">
        <f>IF(CL_stat!O45=0,0,(12*1.358*(1/CL_stat!AA45*CL_rozp!$E45)+CL_stat!AJ45))</f>
        <v>0</v>
      </c>
      <c r="N45" s="106">
        <f>IF(CL_stat!P45=0,0,(12*1.358*(1/CL_stat!AB45*CL_rozp!$E45)+CL_stat!AK45))</f>
        <v>0</v>
      </c>
      <c r="O45" s="105">
        <f>F45*CL_stat!H45+I45*CL_stat!K45+L45*CL_stat!N45</f>
        <v>256533.12754980431</v>
      </c>
      <c r="P45" s="29">
        <f>G45*CL_stat!I45+J45*CL_stat!L45+M45*CL_stat!O45</f>
        <v>0</v>
      </c>
      <c r="Q45" s="106">
        <f>H45*CL_stat!J45+K45*CL_stat!M45+N45*CL_stat!P45</f>
        <v>0</v>
      </c>
      <c r="R45" s="154">
        <f t="shared" si="1"/>
        <v>256533.12754980431</v>
      </c>
    </row>
    <row r="46" spans="1:18" ht="20.100000000000001" customHeight="1" x14ac:dyDescent="0.2">
      <c r="A46" s="10">
        <f>CL_stat!C46</f>
        <v>4453</v>
      </c>
      <c r="B46" s="5" t="str">
        <f>CL_stat!D46</f>
        <v>ZŠ Kravaře, Školní 115</v>
      </c>
      <c r="C46" s="11">
        <f>CL_stat!E46</f>
        <v>3141</v>
      </c>
      <c r="D46" s="259" t="str">
        <f>CL_stat!F46</f>
        <v>ŠJ Kravaře, Školní 115</v>
      </c>
      <c r="E46" s="154">
        <f>SJMS_normativy!$F$5</f>
        <v>26460</v>
      </c>
      <c r="F46" s="105">
        <f>IF(CL_stat!H46=0,0,(12*1.358*(1/CL_stat!T46*CL_rozp!$E46)+CL_stat!AC46))</f>
        <v>0</v>
      </c>
      <c r="G46" s="29">
        <f>IF(CL_stat!I46=0,0,(12*1.358*(1/CL_stat!U46*CL_rozp!$E46)+CL_stat!AD46))</f>
        <v>8300.1380598506639</v>
      </c>
      <c r="H46" s="106">
        <f>IF(CL_stat!J46=0,0,(12*1.358*(1/CL_stat!V46*CL_rozp!$E46)+CL_stat!AE46))</f>
        <v>0</v>
      </c>
      <c r="I46" s="105">
        <f>IF(CL_stat!K46=0,0,(12*1.358*(1/CL_stat!W46*CL_rozp!$E46)+CL_stat!AF46))</f>
        <v>8532.1042516601428</v>
      </c>
      <c r="J46" s="29">
        <f>IF(CL_stat!L46=0,0,(12*1.358*(1/CL_stat!X46*CL_rozp!$E46)+CL_stat!AG46))</f>
        <v>0</v>
      </c>
      <c r="K46" s="106">
        <f>IF(CL_stat!M46=0,0,(12*1.358*(1/CL_stat!Y46*CL_rozp!$E46)+CL_stat!AH46))</f>
        <v>0</v>
      </c>
      <c r="L46" s="105">
        <f>IF(CL_stat!N46=0,0,(12*1.358*(1/CL_stat!Z46*CL_rozp!$E46)+CL_stat!AI46))</f>
        <v>0</v>
      </c>
      <c r="M46" s="29">
        <f>IF(CL_stat!O46=0,0,(12*1.358*(1/CL_stat!AA46*CL_rozp!$E46)+CL_stat!AJ46))</f>
        <v>0</v>
      </c>
      <c r="N46" s="106">
        <f>IF(CL_stat!P46=0,0,(12*1.358*(1/CL_stat!AB46*CL_rozp!$E46)+CL_stat!AK46))</f>
        <v>0</v>
      </c>
      <c r="O46" s="105">
        <f>F46*CL_stat!H46+I46*CL_stat!K46+L46*CL_stat!N46</f>
        <v>383944.69132470642</v>
      </c>
      <c r="P46" s="29">
        <f>G46*CL_stat!I46+J46*CL_stat!L46+M46*CL_stat!O46</f>
        <v>1087318.0858404369</v>
      </c>
      <c r="Q46" s="106">
        <f>H46*CL_stat!J46+K46*CL_stat!M46+N46*CL_stat!P46</f>
        <v>0</v>
      </c>
      <c r="R46" s="154">
        <f t="shared" si="1"/>
        <v>1471262.7771651433</v>
      </c>
    </row>
    <row r="47" spans="1:18" ht="20.100000000000001" customHeight="1" x14ac:dyDescent="0.2">
      <c r="A47" s="10">
        <f>CL_stat!C47</f>
        <v>4467</v>
      </c>
      <c r="B47" s="5" t="str">
        <f>CL_stat!D47</f>
        <v>ZŠ a MŠ Mimoň, Mírová 81</v>
      </c>
      <c r="C47" s="11">
        <f>CL_stat!E47</f>
        <v>3141</v>
      </c>
      <c r="D47" s="259" t="str">
        <f>CL_stat!F47</f>
        <v>ŠJ Mimoň, Mírová 81</v>
      </c>
      <c r="E47" s="154">
        <f>SJMS_normativy!$F$5</f>
        <v>26460</v>
      </c>
      <c r="F47" s="105">
        <f>IF(CL_stat!H47=0,0,(12*1.358*(1/CL_stat!T47*CL_rozp!$E47)+CL_stat!AC47))</f>
        <v>0</v>
      </c>
      <c r="G47" s="29">
        <f>IF(CL_stat!I47=0,0,(12*1.358*(1/CL_stat!U47*CL_rozp!$E47)+CL_stat!AD47))</f>
        <v>7772.2066260839101</v>
      </c>
      <c r="H47" s="106">
        <f>IF(CL_stat!J47=0,0,(12*1.358*(1/CL_stat!V47*CL_rozp!$E47)+CL_stat!AE47))</f>
        <v>0</v>
      </c>
      <c r="I47" s="105">
        <f>IF(CL_stat!K47=0,0,(12*1.358*(1/CL_stat!W47*CL_rozp!$E47)+CL_stat!AF47))</f>
        <v>6155.9399080249204</v>
      </c>
      <c r="J47" s="29">
        <f>IF(CL_stat!L47=0,0,(12*1.358*(1/CL_stat!X47*CL_rozp!$E47)+CL_stat!AG47))</f>
        <v>0</v>
      </c>
      <c r="K47" s="106">
        <f>IF(CL_stat!M47=0,0,(12*1.358*(1/CL_stat!Y47*CL_rozp!$E47)+CL_stat!AH47))</f>
        <v>0</v>
      </c>
      <c r="L47" s="105">
        <f>IF(CL_stat!N47=0,0,(12*1.358*(1/CL_stat!Z47*CL_rozp!$E47)+CL_stat!AI47))</f>
        <v>0</v>
      </c>
      <c r="M47" s="29">
        <f>IF(CL_stat!O47=0,0,(12*1.358*(1/CL_stat!AA47*CL_rozp!$E47)+CL_stat!AJ47))</f>
        <v>0</v>
      </c>
      <c r="N47" s="106">
        <f>IF(CL_stat!P47=0,0,(12*1.358*(1/CL_stat!AB47*CL_rozp!$E47)+CL_stat!AK47))</f>
        <v>0</v>
      </c>
      <c r="O47" s="105">
        <f>F47*CL_stat!H47+I47*CL_stat!K47+L47*CL_stat!N47</f>
        <v>911079.1063876882</v>
      </c>
      <c r="P47" s="29">
        <f>G47*CL_stat!I47+J47*CL_stat!L47+M47*CL_stat!O47</f>
        <v>1375680.572816852</v>
      </c>
      <c r="Q47" s="106">
        <f>H47*CL_stat!J47+K47*CL_stat!M47+N47*CL_stat!P47</f>
        <v>0</v>
      </c>
      <c r="R47" s="154">
        <f t="shared" si="1"/>
        <v>2286759.6792045403</v>
      </c>
    </row>
    <row r="48" spans="1:18" ht="20.100000000000001" customHeight="1" x14ac:dyDescent="0.2">
      <c r="A48" s="10">
        <f>CL_stat!C48</f>
        <v>4467</v>
      </c>
      <c r="B48" s="5" t="str">
        <f>CL_stat!D48</f>
        <v>ZŠ a MŠ Mimoň, Mírová 81</v>
      </c>
      <c r="C48" s="11">
        <f>CL_stat!E48</f>
        <v>3141</v>
      </c>
      <c r="D48" s="260" t="str">
        <f>CL_stat!F48</f>
        <v xml:space="preserve">ŠJ Mimoň, Letná 236 - výdejna </v>
      </c>
      <c r="E48" s="154">
        <f>SJMS_normativy!$F$5</f>
        <v>26460</v>
      </c>
      <c r="F48" s="105">
        <f>IF(CL_stat!H48=0,0,(12*1.358*(1/CL_stat!T48*CL_rozp!$E48)+CL_stat!AC48))</f>
        <v>0</v>
      </c>
      <c r="G48" s="29">
        <f>IF(CL_stat!I48=0,0,(12*1.358*(1/CL_stat!U48*CL_rozp!$E48)+CL_stat!AD48))</f>
        <v>0</v>
      </c>
      <c r="H48" s="106">
        <f>IF(CL_stat!J48=0,0,(12*1.358*(1/CL_stat!V48*CL_rozp!$E48)+CL_stat!AE48))</f>
        <v>0</v>
      </c>
      <c r="I48" s="105">
        <f>IF(CL_stat!K48=0,0,(12*1.358*(1/CL_stat!W48*CL_rozp!$E48)+CL_stat!AF48))</f>
        <v>0</v>
      </c>
      <c r="J48" s="29">
        <f>IF(CL_stat!L48=0,0,(12*1.358*(1/CL_stat!X48*CL_rozp!$E48)+CL_stat!AG48))</f>
        <v>0</v>
      </c>
      <c r="K48" s="106">
        <f>IF(CL_stat!M48=0,0,(12*1.358*(1/CL_stat!Y48*CL_rozp!$E48)+CL_stat!AH48))</f>
        <v>0</v>
      </c>
      <c r="L48" s="105">
        <f>IF(CL_stat!N48=0,0,(12*1.358*(1/CL_stat!Z48*CL_rozp!$E48)+CL_stat!AI48))</f>
        <v>4438.077145612343</v>
      </c>
      <c r="M48" s="29">
        <f>IF(CL_stat!O48=0,0,(12*1.358*(1/CL_stat!AA48*CL_rozp!$E48)+CL_stat!AJ48))</f>
        <v>0</v>
      </c>
      <c r="N48" s="106">
        <f>IF(CL_stat!P48=0,0,(12*1.358*(1/CL_stat!AB48*CL_rozp!$E48)+CL_stat!AK48))</f>
        <v>0</v>
      </c>
      <c r="O48" s="105">
        <f>F48*CL_stat!H48+I48*CL_stat!K48+L48*CL_stat!N48</f>
        <v>443807.71456123429</v>
      </c>
      <c r="P48" s="29">
        <f>G48*CL_stat!I48+J48*CL_stat!L48+M48*CL_stat!O48</f>
        <v>0</v>
      </c>
      <c r="Q48" s="106">
        <f>H48*CL_stat!J48+K48*CL_stat!M48+N48*CL_stat!P48</f>
        <v>0</v>
      </c>
      <c r="R48" s="154">
        <f t="shared" si="1"/>
        <v>443807.71456123429</v>
      </c>
    </row>
    <row r="49" spans="1:18" ht="20.100000000000001" customHeight="1" x14ac:dyDescent="0.2">
      <c r="A49" s="10">
        <f>CL_stat!C49</f>
        <v>4467</v>
      </c>
      <c r="B49" s="5" t="str">
        <f>CL_stat!D49</f>
        <v>ZŠ a MŠ Mimoň, Mírová 81</v>
      </c>
      <c r="C49" s="11">
        <f>CL_stat!E49</f>
        <v>3141</v>
      </c>
      <c r="D49" s="260" t="str">
        <f>CL_stat!F49</f>
        <v>ŠJ Mimoň, Komenského 101 - výdejna</v>
      </c>
      <c r="E49" s="154">
        <f>SJMS_normativy!$F$5</f>
        <v>26460</v>
      </c>
      <c r="F49" s="105">
        <f>IF(CL_stat!H49=0,0,(12*1.358*(1/CL_stat!T49*CL_rozp!$E49)+CL_stat!AC49))</f>
        <v>0</v>
      </c>
      <c r="G49" s="29">
        <f>IF(CL_stat!I49=0,0,(12*1.358*(1/CL_stat!U49*CL_rozp!$E49)+CL_stat!AD49))</f>
        <v>0</v>
      </c>
      <c r="H49" s="106">
        <f>IF(CL_stat!J49=0,0,(12*1.358*(1/CL_stat!V49*CL_rozp!$E49)+CL_stat!AE49))</f>
        <v>0</v>
      </c>
      <c r="I49" s="105">
        <f>IF(CL_stat!K49=0,0,(12*1.358*(1/CL_stat!W49*CL_rozp!$E49)+CL_stat!AF49))</f>
        <v>0</v>
      </c>
      <c r="J49" s="29">
        <f>IF(CL_stat!L49=0,0,(12*1.358*(1/CL_stat!X49*CL_rozp!$E49)+CL_stat!AG49))</f>
        <v>0</v>
      </c>
      <c r="K49" s="106">
        <f>IF(CL_stat!M49=0,0,(12*1.358*(1/CL_stat!Y49*CL_rozp!$E49)+CL_stat!AH49))</f>
        <v>0</v>
      </c>
      <c r="L49" s="105">
        <f>IF(CL_stat!N49=0,0,(12*1.358*(1/CL_stat!Z49*CL_rozp!$E49)+CL_stat!AI49))</f>
        <v>5587.7743496915646</v>
      </c>
      <c r="M49" s="29">
        <f>IF(CL_stat!O49=0,0,(12*1.358*(1/CL_stat!AA49*CL_rozp!$E49)+CL_stat!AJ49))</f>
        <v>0</v>
      </c>
      <c r="N49" s="106">
        <f>IF(CL_stat!P49=0,0,(12*1.358*(1/CL_stat!AB49*CL_rozp!$E49)+CL_stat!AK49))</f>
        <v>0</v>
      </c>
      <c r="O49" s="105">
        <f>F49*CL_stat!H49+I49*CL_stat!K49+L49*CL_stat!N49</f>
        <v>268213.1687851951</v>
      </c>
      <c r="P49" s="29">
        <f>G49*CL_stat!I49+J49*CL_stat!L49+M49*CL_stat!O49</f>
        <v>0</v>
      </c>
      <c r="Q49" s="106">
        <f>H49*CL_stat!J49+K49*CL_stat!M49+N49*CL_stat!P49</f>
        <v>0</v>
      </c>
      <c r="R49" s="154">
        <f t="shared" si="1"/>
        <v>268213.1687851951</v>
      </c>
    </row>
    <row r="50" spans="1:18" ht="20.100000000000001" customHeight="1" x14ac:dyDescent="0.2">
      <c r="A50" s="10">
        <f>CL_stat!C50</f>
        <v>4460</v>
      </c>
      <c r="B50" s="5" t="str">
        <f>CL_stat!D50</f>
        <v>ZŠ a MŠ Mimoň, Pod Ralskem 572</v>
      </c>
      <c r="C50" s="11">
        <f>CL_stat!E50</f>
        <v>3141</v>
      </c>
      <c r="D50" s="259" t="str">
        <f>CL_stat!F50</f>
        <v>ŠJ Mimoň, Pod Ralskem 572</v>
      </c>
      <c r="E50" s="154">
        <f>SJMS_normativy!$F$5</f>
        <v>26460</v>
      </c>
      <c r="F50" s="105">
        <f>IF(CL_stat!H50=0,0,(12*1.358*(1/CL_stat!T50*CL_rozp!$E50)+CL_stat!AC50))</f>
        <v>0</v>
      </c>
      <c r="G50" s="29">
        <f>IF(CL_stat!I50=0,0,(12*1.358*(1/CL_stat!U50*CL_rozp!$E50)+CL_stat!AD50))</f>
        <v>6892.7409649296524</v>
      </c>
      <c r="H50" s="106">
        <f>IF(CL_stat!J50=0,0,(12*1.358*(1/CL_stat!V50*CL_rozp!$E50)+CL_stat!AE50))</f>
        <v>0</v>
      </c>
      <c r="I50" s="105">
        <f>IF(CL_stat!K50=0,0,(12*1.358*(1/CL_stat!W50*CL_rozp!$E50)+CL_stat!AF50))</f>
        <v>6568.3095471469032</v>
      </c>
      <c r="J50" s="29">
        <f>IF(CL_stat!L50=0,0,(12*1.358*(1/CL_stat!X50*CL_rozp!$E50)+CL_stat!AG50))</f>
        <v>0</v>
      </c>
      <c r="K50" s="106">
        <f>IF(CL_stat!M50=0,0,(12*1.358*(1/CL_stat!Y50*CL_rozp!$E50)+CL_stat!AH50))</f>
        <v>0</v>
      </c>
      <c r="L50" s="105">
        <f>IF(CL_stat!N50=0,0,(12*1.358*(1/CL_stat!Z50*CL_rozp!$E50)+CL_stat!AI50))</f>
        <v>0</v>
      </c>
      <c r="M50" s="29">
        <f>IF(CL_stat!O50=0,0,(12*1.358*(1/CL_stat!AA50*CL_rozp!$E50)+CL_stat!AJ50))</f>
        <v>0</v>
      </c>
      <c r="N50" s="106">
        <f>IF(CL_stat!P50=0,0,(12*1.358*(1/CL_stat!AB50*CL_rozp!$E50)+CL_stat!AK50))</f>
        <v>0</v>
      </c>
      <c r="O50" s="105">
        <f>F50*CL_stat!H50+I50*CL_stat!K50+L50*CL_stat!N50</f>
        <v>683104.19290327793</v>
      </c>
      <c r="P50" s="29">
        <f>G50*CL_stat!I50+J50*CL_stat!L50+M50*CL_stat!O50</f>
        <v>2184998.8858826999</v>
      </c>
      <c r="Q50" s="106">
        <f>H50*CL_stat!J50+K50*CL_stat!M50+N50*CL_stat!P50</f>
        <v>0</v>
      </c>
      <c r="R50" s="154">
        <f t="shared" si="1"/>
        <v>2868103.0787859778</v>
      </c>
    </row>
    <row r="51" spans="1:18" ht="20.100000000000001" customHeight="1" x14ac:dyDescent="0.2">
      <c r="A51" s="10">
        <f>CL_stat!C51</f>
        <v>4460</v>
      </c>
      <c r="B51" s="5" t="str">
        <f>CL_stat!D51</f>
        <v>ZŠ a MŠ Mimoň, Pod Ralskem 572</v>
      </c>
      <c r="C51" s="11">
        <f>CL_stat!E51</f>
        <v>3141</v>
      </c>
      <c r="D51" s="260" t="str">
        <f>CL_stat!F51</f>
        <v>ŠJ Mimoň, Eliášova 637 - výdejna</v>
      </c>
      <c r="E51" s="154">
        <f>SJMS_normativy!$F$5</f>
        <v>26460</v>
      </c>
      <c r="F51" s="105">
        <f>IF(CL_stat!H51=0,0,(12*1.358*(1/CL_stat!T51*CL_rozp!$E51)+CL_stat!AC51))</f>
        <v>0</v>
      </c>
      <c r="G51" s="29">
        <f>IF(CL_stat!I51=0,0,(12*1.358*(1/CL_stat!U51*CL_rozp!$E51)+CL_stat!AD51))</f>
        <v>0</v>
      </c>
      <c r="H51" s="106">
        <f>IF(CL_stat!J51=0,0,(12*1.358*(1/CL_stat!V51*CL_rozp!$E51)+CL_stat!AE51))</f>
        <v>0</v>
      </c>
      <c r="I51" s="105">
        <f>IF(CL_stat!K51=0,0,(12*1.358*(1/CL_stat!W51*CL_rozp!$E51)+CL_stat!AF51))</f>
        <v>0</v>
      </c>
      <c r="J51" s="29">
        <f>IF(CL_stat!L51=0,0,(12*1.358*(1/CL_stat!X51*CL_rozp!$E51)+CL_stat!AG51))</f>
        <v>0</v>
      </c>
      <c r="K51" s="106">
        <f>IF(CL_stat!M51=0,0,(12*1.358*(1/CL_stat!Y51*CL_rozp!$E51)+CL_stat!AH51))</f>
        <v>0</v>
      </c>
      <c r="L51" s="105">
        <f>IF(CL_stat!N51=0,0,(12*1.358*(1/CL_stat!Z51*CL_rozp!$E51)+CL_stat!AI51))</f>
        <v>4391.5396980979358</v>
      </c>
      <c r="M51" s="29">
        <f>IF(CL_stat!O51=0,0,(12*1.358*(1/CL_stat!AA51*CL_rozp!$E51)+CL_stat!AJ51))</f>
        <v>0</v>
      </c>
      <c r="N51" s="106">
        <f>IF(CL_stat!P51=0,0,(12*1.358*(1/CL_stat!AB51*CL_rozp!$E51)+CL_stat!AK51))</f>
        <v>0</v>
      </c>
      <c r="O51" s="105">
        <f>F51*CL_stat!H51+I51*CL_stat!K51+L51*CL_stat!N51</f>
        <v>456720.12860218534</v>
      </c>
      <c r="P51" s="29">
        <f>G51*CL_stat!I51+J51*CL_stat!L51+M51*CL_stat!O51</f>
        <v>0</v>
      </c>
      <c r="Q51" s="106">
        <f>H51*CL_stat!J51+K51*CL_stat!M51+N51*CL_stat!P51</f>
        <v>0</v>
      </c>
      <c r="R51" s="154">
        <f t="shared" si="1"/>
        <v>456720.12860218534</v>
      </c>
    </row>
    <row r="52" spans="1:18" ht="20.100000000000001" customHeight="1" x14ac:dyDescent="0.2">
      <c r="A52" s="10">
        <f>CL_stat!C52</f>
        <v>4418</v>
      </c>
      <c r="B52" s="5" t="str">
        <f>CL_stat!D52</f>
        <v>MŠ Noviny pod Ralskem 116</v>
      </c>
      <c r="C52" s="11">
        <f>CL_stat!E52</f>
        <v>3141</v>
      </c>
      <c r="D52" s="259" t="str">
        <f>CL_stat!F52</f>
        <v>ŠJ Noviny pod Ralskem 116</v>
      </c>
      <c r="E52" s="154">
        <f>SJMS_normativy!$F$5</f>
        <v>26460</v>
      </c>
      <c r="F52" s="105">
        <f>IF(CL_stat!H52=0,0,(12*1.358*(1/CL_stat!T52*CL_rozp!$E52)+CL_stat!AC52))</f>
        <v>17551.065123094675</v>
      </c>
      <c r="G52" s="29">
        <f>IF(CL_stat!I52=0,0,(12*1.358*(1/CL_stat!U52*CL_rozp!$E52)+CL_stat!AD52))</f>
        <v>0</v>
      </c>
      <c r="H52" s="106">
        <f>IF(CL_stat!J52=0,0,(12*1.358*(1/CL_stat!V52*CL_rozp!$E52)+CL_stat!AE52))</f>
        <v>0</v>
      </c>
      <c r="I52" s="105">
        <f>IF(CL_stat!K52=0,0,(12*1.358*(1/CL_stat!W52*CL_rozp!$E52)+CL_stat!AF52))</f>
        <v>0</v>
      </c>
      <c r="J52" s="29">
        <f>IF(CL_stat!L52=0,0,(12*1.358*(1/CL_stat!X52*CL_rozp!$E52)+CL_stat!AG52))</f>
        <v>0</v>
      </c>
      <c r="K52" s="106">
        <f>IF(CL_stat!M52=0,0,(12*1.358*(1/CL_stat!Y52*CL_rozp!$E52)+CL_stat!AH52))</f>
        <v>0</v>
      </c>
      <c r="L52" s="105">
        <f>IF(CL_stat!N52=0,0,(12*1.358*(1/CL_stat!Z52*CL_rozp!$E52)+CL_stat!AI52))</f>
        <v>0</v>
      </c>
      <c r="M52" s="29">
        <f>IF(CL_stat!O52=0,0,(12*1.358*(1/CL_stat!AA52*CL_rozp!$E52)+CL_stat!AJ52))</f>
        <v>0</v>
      </c>
      <c r="N52" s="106">
        <f>IF(CL_stat!P52=0,0,(12*1.358*(1/CL_stat!AB52*CL_rozp!$E52)+CL_stat!AK52))</f>
        <v>0</v>
      </c>
      <c r="O52" s="105">
        <f>F52*CL_stat!H52+I52*CL_stat!K52+L52*CL_stat!N52</f>
        <v>351021.30246189353</v>
      </c>
      <c r="P52" s="29">
        <f>G52*CL_stat!I52+J52*CL_stat!L52+M52*CL_stat!O52</f>
        <v>0</v>
      </c>
      <c r="Q52" s="106">
        <f>H52*CL_stat!J52+K52*CL_stat!M52+N52*CL_stat!P52</f>
        <v>0</v>
      </c>
      <c r="R52" s="154">
        <f t="shared" si="1"/>
        <v>351021.30246189353</v>
      </c>
    </row>
    <row r="53" spans="1:18" ht="20.100000000000001" customHeight="1" x14ac:dyDescent="0.2">
      <c r="A53" s="10">
        <f>CL_stat!C53</f>
        <v>4432</v>
      </c>
      <c r="B53" s="5" t="str">
        <f>CL_stat!D53</f>
        <v>ZŠ a MŠ Nový Oldřichov 86</v>
      </c>
      <c r="C53" s="11">
        <f>CL_stat!E53</f>
        <v>3141</v>
      </c>
      <c r="D53" s="259" t="str">
        <f>CL_stat!F53</f>
        <v>ŠJ Nový Oldřichov 86</v>
      </c>
      <c r="E53" s="154">
        <f>SJMS_normativy!$F$5</f>
        <v>26460</v>
      </c>
      <c r="F53" s="105">
        <f>IF(CL_stat!H53=0,0,(12*1.358*(1/CL_stat!T53*CL_rozp!$E53)+CL_stat!AC53))</f>
        <v>16864.77347113267</v>
      </c>
      <c r="G53" s="29">
        <f>IF(CL_stat!I53=0,0,(12*1.358*(1/CL_stat!U53*CL_rozp!$E53)+CL_stat!AD53))</f>
        <v>12107.900179078462</v>
      </c>
      <c r="H53" s="106">
        <f>IF(CL_stat!J53=0,0,(12*1.358*(1/CL_stat!V53*CL_rozp!$E53)+CL_stat!AE53))</f>
        <v>0</v>
      </c>
      <c r="I53" s="105">
        <f>IF(CL_stat!K53=0,0,(12*1.358*(1/CL_stat!W53*CL_rozp!$E53)+CL_stat!AF53))</f>
        <v>0</v>
      </c>
      <c r="J53" s="29">
        <f>IF(CL_stat!L53=0,0,(12*1.358*(1/CL_stat!X53*CL_rozp!$E53)+CL_stat!AG53))</f>
        <v>0</v>
      </c>
      <c r="K53" s="106">
        <f>IF(CL_stat!M53=0,0,(12*1.358*(1/CL_stat!Y53*CL_rozp!$E53)+CL_stat!AH53))</f>
        <v>0</v>
      </c>
      <c r="L53" s="105">
        <f>IF(CL_stat!N53=0,0,(12*1.358*(1/CL_stat!Z53*CL_rozp!$E53)+CL_stat!AI53))</f>
        <v>0</v>
      </c>
      <c r="M53" s="29">
        <f>IF(CL_stat!O53=0,0,(12*1.358*(1/CL_stat!AA53*CL_rozp!$E53)+CL_stat!AJ53))</f>
        <v>0</v>
      </c>
      <c r="N53" s="106">
        <f>IF(CL_stat!P53=0,0,(12*1.358*(1/CL_stat!AB53*CL_rozp!$E53)+CL_stat!AK53))</f>
        <v>0</v>
      </c>
      <c r="O53" s="105">
        <f>F53*CL_stat!H53+I53*CL_stat!K53+L53*CL_stat!N53</f>
        <v>404754.56330718409</v>
      </c>
      <c r="P53" s="29">
        <f>G53*CL_stat!I53+J53*CL_stat!L53+M53*CL_stat!O53</f>
        <v>363237.00537235389</v>
      </c>
      <c r="Q53" s="106">
        <f>H53*CL_stat!J53+K53*CL_stat!M53+N53*CL_stat!P53</f>
        <v>0</v>
      </c>
      <c r="R53" s="154">
        <f t="shared" si="1"/>
        <v>767991.56867953797</v>
      </c>
    </row>
    <row r="54" spans="1:18" ht="20.100000000000001" customHeight="1" x14ac:dyDescent="0.2">
      <c r="A54" s="10">
        <f>CL_stat!C54</f>
        <v>4459</v>
      </c>
      <c r="B54" s="5" t="str">
        <f>CL_stat!D54</f>
        <v>ZŠ a MŠ Okna 3</v>
      </c>
      <c r="C54" s="11">
        <f>CL_stat!E54</f>
        <v>3141</v>
      </c>
      <c r="D54" s="260" t="str">
        <f>CL_stat!F54</f>
        <v>ŠJ Okna 81</v>
      </c>
      <c r="E54" s="154">
        <f>SJMS_normativy!$F$5</f>
        <v>26460</v>
      </c>
      <c r="F54" s="105">
        <f>IF(CL_stat!H54=0,0,(12*1.358*(1/CL_stat!T54*CL_rozp!$E54)+CL_stat!AC54))</f>
        <v>16248.136333038661</v>
      </c>
      <c r="G54" s="29">
        <f>IF(CL_stat!I54=0,0,(12*1.358*(1/CL_stat!U54*CL_rozp!$E54)+CL_stat!AD54))</f>
        <v>9632.0830786034621</v>
      </c>
      <c r="H54" s="106">
        <f>IF(CL_stat!J54=0,0,(12*1.358*(1/CL_stat!V54*CL_rozp!$E54)+CL_stat!AE54))</f>
        <v>0</v>
      </c>
      <c r="I54" s="105">
        <f>IF(CL_stat!K54=0,0,(12*1.358*(1/CL_stat!W54*CL_rozp!$E54)+CL_stat!AF54))</f>
        <v>10533.839073856805</v>
      </c>
      <c r="J54" s="29">
        <f>IF(CL_stat!L54=0,0,(12*1.358*(1/CL_stat!X54*CL_rozp!$E54)+CL_stat!AG54))</f>
        <v>0</v>
      </c>
      <c r="K54" s="106">
        <f>IF(CL_stat!M54=0,0,(12*1.358*(1/CL_stat!Y54*CL_rozp!$E54)+CL_stat!AH54))</f>
        <v>0</v>
      </c>
      <c r="L54" s="105">
        <f>IF(CL_stat!N54=0,0,(12*1.358*(1/CL_stat!Z54*CL_rozp!$E54)+CL_stat!AI54))</f>
        <v>0</v>
      </c>
      <c r="M54" s="29">
        <f>IF(CL_stat!O54=0,0,(12*1.358*(1/CL_stat!AA54*CL_rozp!$E54)+CL_stat!AJ54))</f>
        <v>0</v>
      </c>
      <c r="N54" s="106">
        <f>IF(CL_stat!P54=0,0,(12*1.358*(1/CL_stat!AB54*CL_rozp!$E54)+CL_stat!AK54))</f>
        <v>0</v>
      </c>
      <c r="O54" s="105">
        <f>F54*CL_stat!H54+I54*CL_stat!K54+L54*CL_stat!N54</f>
        <v>665624.59880221856</v>
      </c>
      <c r="P54" s="29">
        <f>G54*CL_stat!I54+J54*CL_stat!L54+M54*CL_stat!O54</f>
        <v>674245.8155022423</v>
      </c>
      <c r="Q54" s="106">
        <f>H54*CL_stat!J54+K54*CL_stat!M54+N54*CL_stat!P54</f>
        <v>0</v>
      </c>
      <c r="R54" s="154">
        <f t="shared" si="1"/>
        <v>1339870.4143044609</v>
      </c>
    </row>
    <row r="55" spans="1:18" ht="20.100000000000001" customHeight="1" x14ac:dyDescent="0.2">
      <c r="A55" s="10">
        <f>CL_stat!C55</f>
        <v>4459</v>
      </c>
      <c r="B55" s="5" t="str">
        <f>CL_stat!D55</f>
        <v>ZŠ a MŠ Okna 3</v>
      </c>
      <c r="C55" s="11">
        <f>CL_stat!E55</f>
        <v>3141</v>
      </c>
      <c r="D55" s="260" t="str">
        <f>CL_stat!F55</f>
        <v>ŠJ Okna 13 výdejna</v>
      </c>
      <c r="E55" s="154">
        <f>SJMS_normativy!$F$5</f>
        <v>26460</v>
      </c>
      <c r="F55" s="105">
        <f>IF(CL_stat!H55=0,0,(12*1.358*(1/CL_stat!T55*CL_rozp!$E55)+CL_stat!AC55))</f>
        <v>0</v>
      </c>
      <c r="G55" s="29">
        <f>IF(CL_stat!I55=0,0,(12*1.358*(1/CL_stat!U55*CL_rozp!$E55)+CL_stat!AD55))</f>
        <v>0</v>
      </c>
      <c r="H55" s="106">
        <f>IF(CL_stat!J55=0,0,(12*1.358*(1/CL_stat!V55*CL_rozp!$E55)+CL_stat!AE55))</f>
        <v>0</v>
      </c>
      <c r="I55" s="105">
        <f>IF(CL_stat!K55=0,0,(12*1.358*(1/CL_stat!W55*CL_rozp!$E55)+CL_stat!AF55))</f>
        <v>0</v>
      </c>
      <c r="J55" s="29">
        <f>IF(CL_stat!L55=0,0,(12*1.358*(1/CL_stat!X55*CL_rozp!$E55)+CL_stat!AG55))</f>
        <v>0</v>
      </c>
      <c r="K55" s="106">
        <f>IF(CL_stat!M55=0,0,(12*1.358*(1/CL_stat!Y55*CL_rozp!$E55)+CL_stat!AH55))</f>
        <v>0</v>
      </c>
      <c r="L55" s="105">
        <f>IF(CL_stat!N55=0,0,(12*1.358*(1/CL_stat!Z55*CL_rozp!$E55)+CL_stat!AI55))</f>
        <v>0</v>
      </c>
      <c r="M55" s="29">
        <f>IF(CL_stat!O55=0,0,(12*1.358*(1/CL_stat!AA55*CL_rozp!$E55)+CL_stat!AJ55))</f>
        <v>4224.8518047424868</v>
      </c>
      <c r="N55" s="106">
        <f>IF(CL_stat!P55=0,0,(12*1.358*(1/CL_stat!AB55*CL_rozp!$E55)+CL_stat!AK55))</f>
        <v>0</v>
      </c>
      <c r="O55" s="105">
        <f>F55*CL_stat!H55+I55*CL_stat!K55+L55*CL_stat!N55</f>
        <v>0</v>
      </c>
      <c r="P55" s="29">
        <f>G55*CL_stat!I55+J55*CL_stat!L55+M55*CL_stat!O55</f>
        <v>211242.59023712433</v>
      </c>
      <c r="Q55" s="106">
        <f>H55*CL_stat!J55+K55*CL_stat!M55+N55*CL_stat!P55</f>
        <v>0</v>
      </c>
      <c r="R55" s="154">
        <f t="shared" si="1"/>
        <v>211242.59023712433</v>
      </c>
    </row>
    <row r="56" spans="1:18" ht="20.100000000000001" customHeight="1" x14ac:dyDescent="0.2">
      <c r="A56" s="10">
        <f>CL_stat!C56</f>
        <v>4459</v>
      </c>
      <c r="B56" s="5" t="str">
        <f>CL_stat!D56</f>
        <v>ZŠ a MŠ Okna 3</v>
      </c>
      <c r="C56" s="11">
        <f>CL_stat!E56</f>
        <v>3141</v>
      </c>
      <c r="D56" s="259" t="str">
        <f>CL_stat!F56</f>
        <v>ŠJ výdejna lesní MŠ</v>
      </c>
      <c r="E56" s="154">
        <f>SJMS_normativy!$F$5</f>
        <v>26460</v>
      </c>
      <c r="F56" s="105">
        <f>IF(CL_stat!H56=0,0,(12*1.358*(1/CL_stat!T56*CL_rozp!$E56)+CL_stat!AC56))</f>
        <v>0</v>
      </c>
      <c r="G56" s="29">
        <f>IF(CL_stat!I56=0,0,(12*1.358*(1/CL_stat!U56*CL_rozp!$E56)+CL_stat!AD56))</f>
        <v>0</v>
      </c>
      <c r="H56" s="106">
        <f>IF(CL_stat!J56=0,0,(12*1.358*(1/CL_stat!V56*CL_rozp!$E56)+CL_stat!AE56))</f>
        <v>0</v>
      </c>
      <c r="I56" s="105">
        <f>IF(CL_stat!K56=0,0,(12*1.358*(1/CL_stat!W56*CL_rozp!$E56)+CL_stat!AF56))</f>
        <v>0</v>
      </c>
      <c r="J56" s="29">
        <f>IF(CL_stat!L56=0,0,(12*1.358*(1/CL_stat!X56*CL_rozp!$E56)+CL_stat!AG56))</f>
        <v>0</v>
      </c>
      <c r="K56" s="106">
        <f>IF(CL_stat!M56=0,0,(12*1.358*(1/CL_stat!Y56*CL_rozp!$E56)+CL_stat!AH56))</f>
        <v>0</v>
      </c>
      <c r="L56" s="105">
        <f>IF(CL_stat!N56=0,0,(12*1.358*(1/CL_stat!Z56*CL_rozp!$E56)+CL_stat!AI56))</f>
        <v>7035.22604923787</v>
      </c>
      <c r="M56" s="29">
        <f>IF(CL_stat!O56=0,0,(12*1.358*(1/CL_stat!AA56*CL_rozp!$E56)+CL_stat!AJ56))</f>
        <v>0</v>
      </c>
      <c r="N56" s="106">
        <f>IF(CL_stat!P56=0,0,(12*1.358*(1/CL_stat!AB56*CL_rozp!$E56)+CL_stat!AK56))</f>
        <v>0</v>
      </c>
      <c r="O56" s="105">
        <f>F56*CL_stat!H56+I56*CL_stat!K56+L56*CL_stat!N56</f>
        <v>140704.5209847574</v>
      </c>
      <c r="P56" s="29">
        <f>G56*CL_stat!I56+J56*CL_stat!L56+M56*CL_stat!O56</f>
        <v>0</v>
      </c>
      <c r="Q56" s="106">
        <f>H56*CL_stat!J56+K56*CL_stat!M56+N56*CL_stat!P56</f>
        <v>0</v>
      </c>
      <c r="R56" s="154">
        <f t="shared" ref="R56" si="2">SUM(O56:Q56)</f>
        <v>140704.5209847574</v>
      </c>
    </row>
    <row r="57" spans="1:18" ht="20.100000000000001" customHeight="1" x14ac:dyDescent="0.2">
      <c r="A57" s="10">
        <f>CL_stat!C57</f>
        <v>4424</v>
      </c>
      <c r="B57" s="5" t="str">
        <f>CL_stat!D57</f>
        <v>MŠ Provodín 1</v>
      </c>
      <c r="C57" s="11">
        <f>CL_stat!E57</f>
        <v>3141</v>
      </c>
      <c r="D57" s="259" t="str">
        <f>CL_stat!F57</f>
        <v>ŠJ Provodín 1</v>
      </c>
      <c r="E57" s="154">
        <f>SJMS_normativy!$F$5</f>
        <v>26460</v>
      </c>
      <c r="F57" s="105">
        <f>IF(CL_stat!H57=0,0,(12*1.358*(1/CL_stat!T57*CL_rozp!$E57)+CL_stat!AC57))</f>
        <v>15069.448874851954</v>
      </c>
      <c r="G57" s="29">
        <f>IF(CL_stat!I57=0,0,(12*1.358*(1/CL_stat!U57*CL_rozp!$E57)+CL_stat!AD57))</f>
        <v>10771.506190330128</v>
      </c>
      <c r="H57" s="106">
        <f>IF(CL_stat!J57=0,0,(12*1.358*(1/CL_stat!V57*CL_rozp!$E57)+CL_stat!AE57))</f>
        <v>0</v>
      </c>
      <c r="I57" s="105">
        <f>IF(CL_stat!K57=0,0,(12*1.358*(1/CL_stat!W57*CL_rozp!$E57)+CL_stat!AF57))</f>
        <v>0</v>
      </c>
      <c r="J57" s="29">
        <f>IF(CL_stat!L57=0,0,(12*1.358*(1/CL_stat!X57*CL_rozp!$E57)+CL_stat!AG57))</f>
        <v>0</v>
      </c>
      <c r="K57" s="106">
        <f>IF(CL_stat!M57=0,0,(12*1.358*(1/CL_stat!Y57*CL_rozp!$E57)+CL_stat!AH57))</f>
        <v>0</v>
      </c>
      <c r="L57" s="105">
        <f>IF(CL_stat!N57=0,0,(12*1.358*(1/CL_stat!Z57*CL_rozp!$E57)+CL_stat!AI57))</f>
        <v>0</v>
      </c>
      <c r="M57" s="29">
        <f>IF(CL_stat!O57=0,0,(12*1.358*(1/CL_stat!AA57*CL_rozp!$E57)+CL_stat!AJ57))</f>
        <v>0</v>
      </c>
      <c r="N57" s="106">
        <f>IF(CL_stat!P57=0,0,(12*1.358*(1/CL_stat!AB57*CL_rozp!$E57)+CL_stat!AK57))</f>
        <v>0</v>
      </c>
      <c r="O57" s="105">
        <f>F57*CL_stat!H57+I57*CL_stat!K57+L57*CL_stat!N57</f>
        <v>557569.60836952226</v>
      </c>
      <c r="P57" s="29">
        <f>G57*CL_stat!I57+J57*CL_stat!L57+M57*CL_stat!O57</f>
        <v>495489.28475518589</v>
      </c>
      <c r="Q57" s="106">
        <f>H57*CL_stat!J57+K57*CL_stat!M57+N57*CL_stat!P57</f>
        <v>0</v>
      </c>
      <c r="R57" s="154">
        <f t="shared" si="1"/>
        <v>1053058.8931247082</v>
      </c>
    </row>
    <row r="58" spans="1:18" ht="20.100000000000001" customHeight="1" x14ac:dyDescent="0.2">
      <c r="A58" s="10">
        <f>CL_stat!C58</f>
        <v>4489</v>
      </c>
      <c r="B58" s="5" t="str">
        <f>CL_stat!D58</f>
        <v>ZŠ a MŠ Ralsko-Kuřivody 700</v>
      </c>
      <c r="C58" s="11">
        <f>CL_stat!E58</f>
        <v>3141</v>
      </c>
      <c r="D58" s="259" t="str">
        <f>CL_stat!F58</f>
        <v>ŠJ Ralsko-Kuřivody 700</v>
      </c>
      <c r="E58" s="154">
        <f>SJMS_normativy!$F$5</f>
        <v>26460</v>
      </c>
      <c r="F58" s="105">
        <f>IF(CL_stat!H58=0,0,(12*1.358*(1/CL_stat!T58*CL_rozp!$E58)+CL_stat!AC58))</f>
        <v>13754.336036439525</v>
      </c>
      <c r="G58" s="29">
        <f>IF(CL_stat!I58=0,0,(12*1.358*(1/CL_stat!U58*CL_rozp!$E58)+CL_stat!AD58))</f>
        <v>10979.099419947155</v>
      </c>
      <c r="H58" s="106">
        <f>IF(CL_stat!J58=0,0,(12*1.358*(1/CL_stat!V58*CL_rozp!$E58)+CL_stat!AE58))</f>
        <v>0</v>
      </c>
      <c r="I58" s="105">
        <f>IF(CL_stat!K58=0,0,(12*1.358*(1/CL_stat!W58*CL_rozp!$E58)+CL_stat!AF58))</f>
        <v>0</v>
      </c>
      <c r="J58" s="29">
        <f>IF(CL_stat!L58=0,0,(12*1.358*(1/CL_stat!X58*CL_rozp!$E58)+CL_stat!AG58))</f>
        <v>0</v>
      </c>
      <c r="K58" s="106">
        <f>IF(CL_stat!M58=0,0,(12*1.358*(1/CL_stat!Y58*CL_rozp!$E58)+CL_stat!AH58))</f>
        <v>0</v>
      </c>
      <c r="L58" s="105">
        <f>IF(CL_stat!N58=0,0,(12*1.358*(1/CL_stat!Z58*CL_rozp!$E58)+CL_stat!AI58))</f>
        <v>0</v>
      </c>
      <c r="M58" s="29">
        <f>IF(CL_stat!O58=0,0,(12*1.358*(1/CL_stat!AA58*CL_rozp!$E58)+CL_stat!AJ58))</f>
        <v>0</v>
      </c>
      <c r="N58" s="106">
        <f>IF(CL_stat!P58=0,0,(12*1.358*(1/CL_stat!AB58*CL_rozp!$E58)+CL_stat!AK58))</f>
        <v>0</v>
      </c>
      <c r="O58" s="105">
        <f>F58*CL_stat!H58+I58*CL_stat!K58+L58*CL_stat!N58</f>
        <v>687716.8018219762</v>
      </c>
      <c r="P58" s="29">
        <f>G58*CL_stat!I58+J58*CL_stat!L58+M58*CL_stat!O58</f>
        <v>472101.27505772765</v>
      </c>
      <c r="Q58" s="106">
        <f>H58*CL_stat!J58+K58*CL_stat!M58+N58*CL_stat!P58</f>
        <v>0</v>
      </c>
      <c r="R58" s="154">
        <f t="shared" si="1"/>
        <v>1159818.0768797039</v>
      </c>
    </row>
    <row r="59" spans="1:18" ht="20.100000000000001" customHeight="1" x14ac:dyDescent="0.2">
      <c r="A59" s="10">
        <f>CL_stat!C59</f>
        <v>4426</v>
      </c>
      <c r="B59" s="5" t="str">
        <f>CL_stat!D59</f>
        <v>MŠ Sosnová 49</v>
      </c>
      <c r="C59" s="11">
        <f>CL_stat!E59</f>
        <v>3141</v>
      </c>
      <c r="D59" s="259" t="str">
        <f>CL_stat!F59</f>
        <v>ŠJ Sosnová 49</v>
      </c>
      <c r="E59" s="154">
        <f>SJMS_normativy!$F$5</f>
        <v>26460</v>
      </c>
      <c r="F59" s="105">
        <f>IF(CL_stat!H59=0,0,(12*1.358*(1/CL_stat!T59*CL_rozp!$E59)+CL_stat!AC59))</f>
        <v>16548.377047547761</v>
      </c>
      <c r="G59" s="29">
        <f>IF(CL_stat!I59=0,0,(12*1.358*(1/CL_stat!U59*CL_rozp!$E59)+CL_stat!AD59))</f>
        <v>0</v>
      </c>
      <c r="H59" s="106">
        <f>IF(CL_stat!J59=0,0,(12*1.358*(1/CL_stat!V59*CL_rozp!$E59)+CL_stat!AE59))</f>
        <v>0</v>
      </c>
      <c r="I59" s="105">
        <f>IF(CL_stat!K59=0,0,(12*1.358*(1/CL_stat!W59*CL_rozp!$E59)+CL_stat!AF59))</f>
        <v>0</v>
      </c>
      <c r="J59" s="29">
        <f>IF(CL_stat!L59=0,0,(12*1.358*(1/CL_stat!X59*CL_rozp!$E59)+CL_stat!AG59))</f>
        <v>0</v>
      </c>
      <c r="K59" s="106">
        <f>IF(CL_stat!M59=0,0,(12*1.358*(1/CL_stat!Y59*CL_rozp!$E59)+CL_stat!AH59))</f>
        <v>0</v>
      </c>
      <c r="L59" s="105">
        <f>IF(CL_stat!N59=0,0,(12*1.358*(1/CL_stat!Z59*CL_rozp!$E59)+CL_stat!AI59))</f>
        <v>0</v>
      </c>
      <c r="M59" s="29">
        <f>IF(CL_stat!O59=0,0,(12*1.358*(1/CL_stat!AA59*CL_rozp!$E59)+CL_stat!AJ59))</f>
        <v>0</v>
      </c>
      <c r="N59" s="106">
        <f>IF(CL_stat!P59=0,0,(12*1.358*(1/CL_stat!AB59*CL_rozp!$E59)+CL_stat!AK59))</f>
        <v>0</v>
      </c>
      <c r="O59" s="105">
        <f>F59*CL_stat!H59+I59*CL_stat!K59+L59*CL_stat!N59</f>
        <v>430257.8032362418</v>
      </c>
      <c r="P59" s="29">
        <f>G59*CL_stat!I59+J59*CL_stat!L59+M59*CL_stat!O59</f>
        <v>0</v>
      </c>
      <c r="Q59" s="106">
        <f>H59*CL_stat!J59+K59*CL_stat!M59+N59*CL_stat!P59</f>
        <v>0</v>
      </c>
      <c r="R59" s="154">
        <f t="shared" si="1"/>
        <v>430257.8032362418</v>
      </c>
    </row>
    <row r="60" spans="1:18" ht="20.100000000000001" customHeight="1" x14ac:dyDescent="0.2">
      <c r="A60" s="10">
        <f>CL_stat!C60</f>
        <v>4461</v>
      </c>
      <c r="B60" s="5" t="str">
        <f>CL_stat!D60</f>
        <v>ZŠ a MŠ Stráž p. R., Pionýrů 141</v>
      </c>
      <c r="C60" s="11">
        <f>CL_stat!E60</f>
        <v>3141</v>
      </c>
      <c r="D60" s="259" t="str">
        <f>CL_stat!F60</f>
        <v>ŠJ Stráž p. R., Pionýrů 141</v>
      </c>
      <c r="E60" s="154">
        <f>SJMS_normativy!$F$5</f>
        <v>26460</v>
      </c>
      <c r="F60" s="105">
        <f>IF(CL_stat!H60=0,0,(12*1.358*(1/CL_stat!T60*CL_rozp!$E60)+CL_stat!AC60))</f>
        <v>0</v>
      </c>
      <c r="G60" s="29">
        <f>IF(CL_stat!I60=0,0,(12*1.358*(1/CL_stat!U60*CL_rozp!$E60)+CL_stat!AD60))</f>
        <v>7191.0774064728639</v>
      </c>
      <c r="H60" s="106">
        <f>IF(CL_stat!J60=0,0,(12*1.358*(1/CL_stat!V60*CL_rozp!$E60)+CL_stat!AE60))</f>
        <v>0</v>
      </c>
      <c r="I60" s="105">
        <f>IF(CL_stat!K60=0,0,(12*1.358*(1/CL_stat!W60*CL_rozp!$E60)+CL_stat!AF60))</f>
        <v>6287.5983052729189</v>
      </c>
      <c r="J60" s="29">
        <f>IF(CL_stat!L60=0,0,(12*1.358*(1/CL_stat!X60*CL_rozp!$E60)+CL_stat!AG60))</f>
        <v>0</v>
      </c>
      <c r="K60" s="106">
        <f>IF(CL_stat!M60=0,0,(12*1.358*(1/CL_stat!Y60*CL_rozp!$E60)+CL_stat!AH60))</f>
        <v>0</v>
      </c>
      <c r="L60" s="105">
        <f>IF(CL_stat!N60=0,0,(12*1.358*(1/CL_stat!Z60*CL_rozp!$E60)+CL_stat!AI60))</f>
        <v>0</v>
      </c>
      <c r="M60" s="29">
        <f>IF(CL_stat!O60=0,0,(12*1.358*(1/CL_stat!AA60*CL_rozp!$E60)+CL_stat!AJ60))</f>
        <v>0</v>
      </c>
      <c r="N60" s="106">
        <f>IF(CL_stat!P60=0,0,(12*1.358*(1/CL_stat!AB60*CL_rozp!$E60)+CL_stat!AK60))</f>
        <v>0</v>
      </c>
      <c r="O60" s="105">
        <f>F60*CL_stat!H60+I60*CL_stat!K60+L60*CL_stat!N60</f>
        <v>792237.38646438776</v>
      </c>
      <c r="P60" s="29">
        <f>G60*CL_stat!I60+J60*CL_stat!L60+M60*CL_stat!O60</f>
        <v>1848106.8934635259</v>
      </c>
      <c r="Q60" s="106">
        <f>H60*CL_stat!J60+K60*CL_stat!M60+N60*CL_stat!P60</f>
        <v>0</v>
      </c>
      <c r="R60" s="154">
        <f t="shared" si="1"/>
        <v>2640344.2799279136</v>
      </c>
    </row>
    <row r="61" spans="1:18" ht="20.100000000000001" customHeight="1" x14ac:dyDescent="0.2">
      <c r="A61" s="10">
        <f>CL_stat!C61</f>
        <v>4461</v>
      </c>
      <c r="B61" s="5" t="str">
        <f>CL_stat!D61</f>
        <v>ZŠ a MŠ Stráž p. R., Pionýrů 141</v>
      </c>
      <c r="C61" s="11">
        <f>CL_stat!E61</f>
        <v>3141</v>
      </c>
      <c r="D61" s="260" t="str">
        <f>CL_stat!F61</f>
        <v>ŠJ Stráž p. R., U Potoka 137 - výdejna</v>
      </c>
      <c r="E61" s="154">
        <f>SJMS_normativy!$F$5</f>
        <v>26460</v>
      </c>
      <c r="F61" s="105">
        <f>IF(CL_stat!H61=0,0,(12*1.358*(1/CL_stat!T61*CL_rozp!$E61)+CL_stat!AC61))</f>
        <v>0</v>
      </c>
      <c r="G61" s="29">
        <f>IF(CL_stat!I61=0,0,(12*1.358*(1/CL_stat!U61*CL_rozp!$E61)+CL_stat!AD61))</f>
        <v>0</v>
      </c>
      <c r="H61" s="106">
        <f>IF(CL_stat!J61=0,0,(12*1.358*(1/CL_stat!V61*CL_rozp!$E61)+CL_stat!AE61))</f>
        <v>0</v>
      </c>
      <c r="I61" s="105">
        <f>IF(CL_stat!K61=0,0,(12*1.358*(1/CL_stat!W61*CL_rozp!$E61)+CL_stat!AF61))</f>
        <v>0</v>
      </c>
      <c r="J61" s="29">
        <f>IF(CL_stat!L61=0,0,(12*1.358*(1/CL_stat!X61*CL_rozp!$E61)+CL_stat!AG61))</f>
        <v>0</v>
      </c>
      <c r="K61" s="106">
        <f>IF(CL_stat!M61=0,0,(12*1.358*(1/CL_stat!Y61*CL_rozp!$E61)+CL_stat!AH61))</f>
        <v>0</v>
      </c>
      <c r="L61" s="105">
        <f>IF(CL_stat!N61=0,0,(12*1.358*(1/CL_stat!Z61*CL_rozp!$E61)+CL_stat!AI61))</f>
        <v>4204.3988701819453</v>
      </c>
      <c r="M61" s="29">
        <f>IF(CL_stat!O61=0,0,(12*1.358*(1/CL_stat!AA61*CL_rozp!$E61)+CL_stat!AJ61))</f>
        <v>0</v>
      </c>
      <c r="N61" s="106">
        <f>IF(CL_stat!P61=0,0,(12*1.358*(1/CL_stat!AB61*CL_rozp!$E61)+CL_stat!AK61))</f>
        <v>0</v>
      </c>
      <c r="O61" s="105">
        <f>F61*CL_stat!H61+I61*CL_stat!K61+L61*CL_stat!N61</f>
        <v>529754.25764292513</v>
      </c>
      <c r="P61" s="29">
        <f>G61*CL_stat!I61+J61*CL_stat!L61+M61*CL_stat!O61</f>
        <v>0</v>
      </c>
      <c r="Q61" s="106">
        <f>H61*CL_stat!J61+K61*CL_stat!M61+N61*CL_stat!P61</f>
        <v>0</v>
      </c>
      <c r="R61" s="154">
        <f t="shared" si="1"/>
        <v>529754.25764292513</v>
      </c>
    </row>
    <row r="62" spans="1:18" ht="20.100000000000001" customHeight="1" x14ac:dyDescent="0.2">
      <c r="A62" s="10">
        <f>CL_stat!C62</f>
        <v>4427</v>
      </c>
      <c r="B62" s="5" t="str">
        <f>CL_stat!D62</f>
        <v>ZŠ a MŠ Stružnice 69</v>
      </c>
      <c r="C62" s="11">
        <f>CL_stat!E62</f>
        <v>3141</v>
      </c>
      <c r="D62" s="259" t="str">
        <f>CL_stat!F62</f>
        <v>ŠJ Stružnice 69</v>
      </c>
      <c r="E62" s="154">
        <f>SJMS_normativy!$F$5</f>
        <v>26460</v>
      </c>
      <c r="F62" s="105">
        <f>IF(CL_stat!H62=0,0,(12*1.358*(1/CL_stat!T62*CL_rozp!$E62)+CL_stat!AC62))</f>
        <v>15561.17267123515</v>
      </c>
      <c r="G62" s="29">
        <f>IF(CL_stat!I62=0,0,(12*1.358*(1/CL_stat!U62*CL_rozp!$E62)+CL_stat!AD62))</f>
        <v>0</v>
      </c>
      <c r="H62" s="106">
        <f>IF(CL_stat!J62=0,0,(12*1.358*(1/CL_stat!V62*CL_rozp!$E62)+CL_stat!AE62))</f>
        <v>0</v>
      </c>
      <c r="I62" s="105">
        <f>IF(CL_stat!K62=0,0,(12*1.358*(1/CL_stat!W62*CL_rozp!$E62)+CL_stat!AF62))</f>
        <v>0</v>
      </c>
      <c r="J62" s="29">
        <f>IF(CL_stat!L62=0,0,(12*1.358*(1/CL_stat!X62*CL_rozp!$E62)+CL_stat!AG62))</f>
        <v>7267.9401074470761</v>
      </c>
      <c r="K62" s="106">
        <f>IF(CL_stat!M62=0,0,(12*1.358*(1/CL_stat!Y62*CL_rozp!$E62)+CL_stat!AH62))</f>
        <v>0</v>
      </c>
      <c r="L62" s="105">
        <f>IF(CL_stat!N62=0,0,(12*1.358*(1/CL_stat!Z62*CL_rozp!$E62)+CL_stat!AI62))</f>
        <v>0</v>
      </c>
      <c r="M62" s="29">
        <f>IF(CL_stat!O62=0,0,(12*1.358*(1/CL_stat!AA62*CL_rozp!$E62)+CL_stat!AJ62))</f>
        <v>0</v>
      </c>
      <c r="N62" s="106">
        <f>IF(CL_stat!P62=0,0,(12*1.358*(1/CL_stat!AB62*CL_rozp!$E62)+CL_stat!AK62))</f>
        <v>0</v>
      </c>
      <c r="O62" s="105">
        <f>F62*CL_stat!H62+I62*CL_stat!K62+L62*CL_stat!N62</f>
        <v>513518.69815075997</v>
      </c>
      <c r="P62" s="29">
        <f>G62*CL_stat!I62+J62*CL_stat!L62+M62*CL_stat!O62</f>
        <v>50875.580752129536</v>
      </c>
      <c r="Q62" s="106">
        <f>H62*CL_stat!J62+K62*CL_stat!M62+N62*CL_stat!P62</f>
        <v>0</v>
      </c>
      <c r="R62" s="154">
        <f t="shared" si="1"/>
        <v>564394.27890288946</v>
      </c>
    </row>
    <row r="63" spans="1:18" ht="20.100000000000001" customHeight="1" x14ac:dyDescent="0.2">
      <c r="A63" s="10">
        <f>CL_stat!C63</f>
        <v>4462</v>
      </c>
      <c r="B63" s="5" t="str">
        <f>CL_stat!D63</f>
        <v>ZŠ a MŠ Stružnice 69</v>
      </c>
      <c r="C63" s="11">
        <f>CL_stat!E63</f>
        <v>3141</v>
      </c>
      <c r="D63" s="259" t="str">
        <f>CL_stat!F63</f>
        <v>ŠJ Stružnice-Jezvé 137-výdejna</v>
      </c>
      <c r="E63" s="154">
        <f>SJMS_normativy!$F$5</f>
        <v>26460</v>
      </c>
      <c r="F63" s="105">
        <f>IF(CL_stat!H63=0,0,(12*1.358*(1/CL_stat!T63*CL_rozp!$E63)+CL_stat!AC63))</f>
        <v>0</v>
      </c>
      <c r="G63" s="29">
        <f>IF(CL_stat!I63=0,0,(12*1.358*(1/CL_stat!U63*CL_rozp!$E63)+CL_stat!AD63))</f>
        <v>0</v>
      </c>
      <c r="H63" s="106">
        <f>IF(CL_stat!J63=0,0,(12*1.358*(1/CL_stat!V63*CL_rozp!$E63)+CL_stat!AE63))</f>
        <v>0</v>
      </c>
      <c r="I63" s="105">
        <f>IF(CL_stat!K63=0,0,(12*1.358*(1/CL_stat!W63*CL_rozp!$E63)+CL_stat!AF63))</f>
        <v>0</v>
      </c>
      <c r="J63" s="29">
        <f>IF(CL_stat!L63=0,0,(12*1.358*(1/CL_stat!X63*CL_rozp!$E63)+CL_stat!AG63))</f>
        <v>0</v>
      </c>
      <c r="K63" s="106">
        <f>IF(CL_stat!M63=0,0,(12*1.358*(1/CL_stat!Y63*CL_rozp!$E63)+CL_stat!AH63))</f>
        <v>0</v>
      </c>
      <c r="L63" s="105">
        <f>IF(CL_stat!N63=0,0,(12*1.358*(1/CL_stat!Z63*CL_rozp!$E63)+CL_stat!AI63))</f>
        <v>0</v>
      </c>
      <c r="M63" s="29">
        <f>IF(CL_stat!O63=0,0,(12*1.358*(1/CL_stat!AA63*CL_rozp!$E63)+CL_stat!AJ63))</f>
        <v>4857.9600716313844</v>
      </c>
      <c r="N63" s="106">
        <f>IF(CL_stat!P63=0,0,(12*1.358*(1/CL_stat!AB63*CL_rozp!$E63)+CL_stat!AK63))</f>
        <v>0</v>
      </c>
      <c r="O63" s="105">
        <f>F63*CL_stat!H63+I63*CL_stat!K63+L63*CL_stat!N63</f>
        <v>0</v>
      </c>
      <c r="P63" s="29">
        <f>(G63*CL_stat!I63+J63*CL_stat!L63+M63*CL_stat!O63)</f>
        <v>34005.720501419688</v>
      </c>
      <c r="Q63" s="106">
        <f>H63*CL_stat!J63+K63*CL_stat!M63+N63*CL_stat!P63</f>
        <v>0</v>
      </c>
      <c r="R63" s="154">
        <f t="shared" si="1"/>
        <v>34005.720501419688</v>
      </c>
    </row>
    <row r="64" spans="1:18" ht="20.100000000000001" customHeight="1" x14ac:dyDescent="0.2">
      <c r="A64" s="10">
        <f>CL_stat!C64</f>
        <v>4490</v>
      </c>
      <c r="B64" s="5" t="str">
        <f>CL_stat!D64</f>
        <v>ZŠ a MŠ Volfartice 81</v>
      </c>
      <c r="C64" s="11">
        <f>CL_stat!E64</f>
        <v>3141</v>
      </c>
      <c r="D64" s="259" t="str">
        <f>CL_stat!F64</f>
        <v>ŠJ Volfartice 81</v>
      </c>
      <c r="E64" s="154">
        <f>SJMS_normativy!$F$5</f>
        <v>26460</v>
      </c>
      <c r="F64" s="105">
        <f>IF(CL_stat!H64=0,0,(12*1.358*(1/CL_stat!T64*CL_rozp!$E64)+CL_stat!AC64))</f>
        <v>18524.600199401793</v>
      </c>
      <c r="G64" s="29">
        <f>IF(CL_stat!I64=0,0,(12*1.358*(1/CL_stat!U64*CL_rozp!$E64)+CL_stat!AD64))</f>
        <v>12107.900179078462</v>
      </c>
      <c r="H64" s="106">
        <f>IF(CL_stat!J64=0,0,(12*1.358*(1/CL_stat!V64*CL_rozp!$E64)+CL_stat!AE64))</f>
        <v>0</v>
      </c>
      <c r="I64" s="105">
        <f>IF(CL_stat!K64=0,0,(12*1.358*(1/CL_stat!W64*CL_rozp!$E64)+CL_stat!AF64))</f>
        <v>0</v>
      </c>
      <c r="J64" s="29">
        <f>IF(CL_stat!L64=0,0,(12*1.358*(1/CL_stat!X64*CL_rozp!$E64)+CL_stat!AG64))</f>
        <v>0</v>
      </c>
      <c r="K64" s="106">
        <f>IF(CL_stat!M64=0,0,(12*1.358*(1/CL_stat!Y64*CL_rozp!$E64)+CL_stat!AH64))</f>
        <v>0</v>
      </c>
      <c r="L64" s="105">
        <f>IF(CL_stat!N64=0,0,(12*1.358*(1/CL_stat!Z64*CL_rozp!$E64)+CL_stat!AI64))</f>
        <v>0</v>
      </c>
      <c r="M64" s="29">
        <f>IF(CL_stat!O64=0,0,(12*1.358*(1/CL_stat!AA64*CL_rozp!$E64)+CL_stat!AJ64))</f>
        <v>0</v>
      </c>
      <c r="N64" s="106">
        <f>IF(CL_stat!P64=0,0,(12*1.358*(1/CL_stat!AB64*CL_rozp!$E64)+CL_stat!AK64))</f>
        <v>0</v>
      </c>
      <c r="O64" s="105">
        <f>F64*CL_stat!H64+I64*CL_stat!K64+L64*CL_stat!N64</f>
        <v>277869.00299102691</v>
      </c>
      <c r="P64" s="29">
        <f>G64*CL_stat!I64+J64*CL_stat!L64+M64*CL_stat!O64</f>
        <v>205834.30304433385</v>
      </c>
      <c r="Q64" s="106">
        <f>H64*CL_stat!J64+K64*CL_stat!M64+N64*CL_stat!P64</f>
        <v>0</v>
      </c>
      <c r="R64" s="154">
        <f t="shared" si="1"/>
        <v>483703.30603536079</v>
      </c>
    </row>
    <row r="65" spans="1:18" ht="20.100000000000001" customHeight="1" x14ac:dyDescent="0.2">
      <c r="A65" s="10">
        <f>CL_stat!C65</f>
        <v>4491</v>
      </c>
      <c r="B65" s="5" t="str">
        <f>CL_stat!D65</f>
        <v>ZŠ a MŠ Zahrádky u Č. L. 19</v>
      </c>
      <c r="C65" s="11">
        <f>CL_stat!E65</f>
        <v>3141</v>
      </c>
      <c r="D65" s="260" t="str">
        <f>CL_stat!F65</f>
        <v>ŠJ Zahrádky u Č. L. 19 - výdejna</v>
      </c>
      <c r="E65" s="154">
        <f>SJMS_normativy!$F$5</f>
        <v>26460</v>
      </c>
      <c r="F65" s="105">
        <f>IF(CL_stat!H65=0,0,(12*1.358*(1/CL_stat!T65*CL_rozp!$E65)+CL_stat!AC65))</f>
        <v>0</v>
      </c>
      <c r="G65" s="29">
        <f>IF(CL_stat!I65=0,0,(12*1.358*(1/CL_stat!U65*CL_rozp!$E65)+CL_stat!AD65))</f>
        <v>0</v>
      </c>
      <c r="H65" s="106">
        <f>IF(CL_stat!J65=0,0,(12*1.358*(1/CL_stat!V65*CL_rozp!$E65)+CL_stat!AE65))</f>
        <v>0</v>
      </c>
      <c r="I65" s="105">
        <f>IF(CL_stat!K65=0,0,(12*1.358*(1/CL_stat!W65*CL_rozp!$E65)+CL_stat!AF65))</f>
        <v>0</v>
      </c>
      <c r="J65" s="29">
        <f>IF(CL_stat!L65=0,0,(12*1.358*(1/CL_stat!X65*CL_rozp!$E65)+CL_stat!AG65))</f>
        <v>0</v>
      </c>
      <c r="K65" s="106">
        <f>IF(CL_stat!M65=0,0,(12*1.358*(1/CL_stat!Y65*CL_rozp!$E65)+CL_stat!AH65))</f>
        <v>0</v>
      </c>
      <c r="L65" s="105">
        <f>IF(CL_stat!N65=0,0,(12*1.358*(1/CL_stat!Z65*CL_rozp!$E65)+CL_stat!AI65))</f>
        <v>6894.2204397633041</v>
      </c>
      <c r="M65" s="29">
        <f>IF(CL_stat!O65=0,0,(12*1.358*(1/CL_stat!AA65*CL_rozp!$E65)+CL_stat!AJ65))</f>
        <v>4857.9885062217782</v>
      </c>
      <c r="N65" s="106">
        <f>IF(CL_stat!P65=0,0,(12*1.358*(1/CL_stat!AB65*CL_rozp!$E65)+CL_stat!AK65))</f>
        <v>0</v>
      </c>
      <c r="O65" s="105">
        <f>F65*CL_stat!H65+I65*CL_stat!K65+L65*CL_stat!N65</f>
        <v>151672.8496747927</v>
      </c>
      <c r="P65" s="29">
        <f>G65*CL_stat!I65+J65*CL_stat!L65+M65*CL_stat!O65</f>
        <v>150597.64369287514</v>
      </c>
      <c r="Q65" s="106">
        <f>H65*CL_stat!J65+K65*CL_stat!M65+N65*CL_stat!P65</f>
        <v>0</v>
      </c>
      <c r="R65" s="154">
        <f t="shared" si="1"/>
        <v>302270.49336766783</v>
      </c>
    </row>
    <row r="66" spans="1:18" ht="20.100000000000001" customHeight="1" x14ac:dyDescent="0.2">
      <c r="A66" s="10">
        <f>CL_stat!C66</f>
        <v>4491</v>
      </c>
      <c r="B66" s="5" t="str">
        <f>CL_stat!D66</f>
        <v>ZŠ a MŠ Zahrádky u Č. L. 19</v>
      </c>
      <c r="C66" s="11">
        <f>CL_stat!E66</f>
        <v>3141</v>
      </c>
      <c r="D66" s="260" t="str">
        <f>CL_stat!F66</f>
        <v>ŠJ Zahrádky u Č. L. 108-vývařovna</v>
      </c>
      <c r="E66" s="154">
        <f>SJMS_normativy!$F$5</f>
        <v>26460</v>
      </c>
      <c r="F66" s="105">
        <f>IF(CL_stat!H66=0,0,(12*1.358*(1/CL_stat!T66*CL_rozp!$E66)+CL_stat!AC66))</f>
        <v>0</v>
      </c>
      <c r="G66" s="29">
        <f>IF(CL_stat!I66=0,0,(12*1.358*(1/CL_stat!U66*CL_rozp!$E66)+CL_stat!AD66))</f>
        <v>0</v>
      </c>
      <c r="H66" s="106">
        <f>IF(CL_stat!J66=0,0,(12*1.358*(1/CL_stat!V66*CL_rozp!$E66)+CL_stat!AE66))</f>
        <v>0</v>
      </c>
      <c r="I66" s="105">
        <f>IF(CL_stat!K66=0,0,(12*1.358*(1/CL_stat!W66*CL_rozp!$E66)+CL_stat!AF66))</f>
        <v>10322.330659644953</v>
      </c>
      <c r="J66" s="29">
        <f>IF(CL_stat!L66=0,0,(12*1.358*(1/CL_stat!X66*CL_rozp!$E66)+CL_stat!AG66))</f>
        <v>7267.9827593326663</v>
      </c>
      <c r="K66" s="106">
        <f>IF(CL_stat!M66=0,0,(12*1.358*(1/CL_stat!Y66*CL_rozp!$E66)+CL_stat!AH66))</f>
        <v>0</v>
      </c>
      <c r="L66" s="105">
        <f>IF(CL_stat!N66=0,0,(12*1.358*(1/CL_stat!Z66*CL_rozp!$E66)+CL_stat!AI66))</f>
        <v>0</v>
      </c>
      <c r="M66" s="29">
        <f>IF(CL_stat!O66=0,0,(12*1.358*(1/CL_stat!AA66*CL_rozp!$E66)+CL_stat!AJ66))</f>
        <v>0</v>
      </c>
      <c r="N66" s="106">
        <f>IF(CL_stat!P66=0,0,(12*1.358*(1/CL_stat!AB66*CL_rozp!$E66)+CL_stat!AK66))</f>
        <v>0</v>
      </c>
      <c r="O66" s="105">
        <f>F66*CL_stat!H66+I66*CL_stat!K66+L66*CL_stat!N66</f>
        <v>227091.27451218897</v>
      </c>
      <c r="P66" s="29">
        <f>G66*CL_stat!I66+J66*CL_stat!L66+M66*CL_stat!O66</f>
        <v>225307.46553931266</v>
      </c>
      <c r="Q66" s="106">
        <f>H66*CL_stat!J66+K66*CL_stat!M66+N66*CL_stat!P66</f>
        <v>0</v>
      </c>
      <c r="R66" s="154">
        <f t="shared" si="1"/>
        <v>452398.74005150166</v>
      </c>
    </row>
    <row r="67" spans="1:18" ht="20.100000000000001" customHeight="1" x14ac:dyDescent="0.2">
      <c r="A67" s="10">
        <f>CL_stat!C67</f>
        <v>4465</v>
      </c>
      <c r="B67" s="5" t="str">
        <f>CL_stat!D67</f>
        <v>ZŠ a MŠ Zákupy, Školní 347</v>
      </c>
      <c r="C67" s="11">
        <f>CL_stat!E67</f>
        <v>3141</v>
      </c>
      <c r="D67" s="259" t="str">
        <f>CL_stat!F67</f>
        <v>ŠJ Zákupy, Školní 347</v>
      </c>
      <c r="E67" s="154">
        <f>SJMS_normativy!$F$5</f>
        <v>26460</v>
      </c>
      <c r="F67" s="105">
        <f>IF(CL_stat!H67=0,0,(12*1.358*(1/CL_stat!T67*CL_rozp!$E67)+CL_stat!AC67))</f>
        <v>12700.878856969141</v>
      </c>
      <c r="G67" s="29">
        <f>IF(CL_stat!I67=0,0,(12*1.358*(1/CL_stat!U67*CL_rozp!$E67)+CL_stat!AD67))</f>
        <v>7108.6016395363522</v>
      </c>
      <c r="H67" s="106">
        <f>IF(CL_stat!J67=0,0,(12*1.358*(1/CL_stat!V67*CL_rozp!$E67)+CL_stat!AE67))</f>
        <v>0</v>
      </c>
      <c r="I67" s="105">
        <f>IF(CL_stat!K67=0,0,(12*1.358*(1/CL_stat!W67*CL_rozp!$E67)+CL_stat!AF67))</f>
        <v>9115.9819565512134</v>
      </c>
      <c r="J67" s="29">
        <f>IF(CL_stat!L67=0,0,(12*1.358*(1/CL_stat!X67*CL_rozp!$E67)+CL_stat!AG67))</f>
        <v>0</v>
      </c>
      <c r="K67" s="106">
        <f>IF(CL_stat!M67=0,0,(12*1.358*(1/CL_stat!Y67*CL_rozp!$E67)+CL_stat!AH67))</f>
        <v>0</v>
      </c>
      <c r="L67" s="105">
        <f>IF(CL_stat!N67=0,0,(12*1.358*(1/CL_stat!Z67*CL_rozp!$E67)+CL_stat!AI67))</f>
        <v>0</v>
      </c>
      <c r="M67" s="29">
        <f>IF(CL_stat!O67=0,0,(12*1.358*(1/CL_stat!AA67*CL_rozp!$E67)+CL_stat!AJ67))</f>
        <v>0</v>
      </c>
      <c r="N67" s="106">
        <f>IF(CL_stat!P67=0,0,(12*1.358*(1/CL_stat!AB67*CL_rozp!$E67)+CL_stat!AK67))</f>
        <v>0</v>
      </c>
      <c r="O67" s="105">
        <f>F67*CL_stat!H67+I67*CL_stat!K67+L67*CL_stat!N67</f>
        <v>1141031.5972818686</v>
      </c>
      <c r="P67" s="29">
        <f>G67*CL_stat!I67+J67*CL_stat!L67+M67*CL_stat!O67</f>
        <v>1933539.6459538878</v>
      </c>
      <c r="Q67" s="106">
        <f>H67*CL_stat!J67+K67*CL_stat!M67+N67*CL_stat!P67</f>
        <v>0</v>
      </c>
      <c r="R67" s="154">
        <f t="shared" si="1"/>
        <v>3074571.2432357566</v>
      </c>
    </row>
    <row r="68" spans="1:18" ht="20.100000000000001" customHeight="1" x14ac:dyDescent="0.2">
      <c r="A68" s="270">
        <f>CL_stat!C68</f>
        <v>4465</v>
      </c>
      <c r="B68" s="253" t="str">
        <f>CL_stat!D68</f>
        <v>ZŠ a MŠ Zákupy, Školní 347</v>
      </c>
      <c r="C68" s="41">
        <f>CL_stat!E68</f>
        <v>3141</v>
      </c>
      <c r="D68" s="261" t="str">
        <f>CL_stat!F68</f>
        <v>ŠJ Nové Zákupy 521 - výdejna</v>
      </c>
      <c r="E68" s="154">
        <f>SJMS_normativy!$F$5</f>
        <v>26460</v>
      </c>
      <c r="F68" s="105">
        <f>IF(CL_stat!H68=0,0,(12*1.358*(1/CL_stat!T68*CL_rozp!$E68)+CL_stat!AC68))</f>
        <v>0</v>
      </c>
      <c r="G68" s="29">
        <f>IF(CL_stat!I68=0,0,(12*1.358*(1/CL_stat!U68*CL_rozp!$E68)+CL_stat!AD68))</f>
        <v>0</v>
      </c>
      <c r="H68" s="106">
        <f>IF(CL_stat!J68=0,0,(12*1.358*(1/CL_stat!V68*CL_rozp!$E68)+CL_stat!AE68))</f>
        <v>0</v>
      </c>
      <c r="I68" s="105">
        <f>IF(CL_stat!K68=0,0,(12*1.358*(1/CL_stat!W68*CL_rozp!$E68)+CL_stat!AF68))</f>
        <v>0</v>
      </c>
      <c r="J68" s="29">
        <f>IF(CL_stat!L68=0,0,(12*1.358*(1/CL_stat!X68*CL_rozp!$E68)+CL_stat!AG68))</f>
        <v>0</v>
      </c>
      <c r="K68" s="106">
        <f>IF(CL_stat!M68=0,0,(12*1.358*(1/CL_stat!Y68*CL_rozp!$E68)+CL_stat!AH68))</f>
        <v>0</v>
      </c>
      <c r="L68" s="105">
        <f>IF(CL_stat!N68=0,0,(12*1.358*(1/CL_stat!Z68*CL_rozp!$E68)+CL_stat!AI68))</f>
        <v>6089.987971034142</v>
      </c>
      <c r="M68" s="29">
        <f>IF(CL_stat!O68=0,0,(12*1.358*(1/CL_stat!AA68*CL_rozp!$E68)+CL_stat!AJ68))</f>
        <v>0</v>
      </c>
      <c r="N68" s="106">
        <f>IF(CL_stat!P68=0,0,(12*1.358*(1/CL_stat!AB68*CL_rozp!$E68)+CL_stat!AK68))</f>
        <v>0</v>
      </c>
      <c r="O68" s="105">
        <f>F68*CL_stat!H68+I68*CL_stat!K68+L68*CL_stat!N68</f>
        <v>219239.56695722911</v>
      </c>
      <c r="P68" s="29">
        <f>G68*CL_stat!I68+J68*CL_stat!L68+M68*CL_stat!O68</f>
        <v>0</v>
      </c>
      <c r="Q68" s="106">
        <f>H68*CL_stat!J68+K68*CL_stat!M68+N68*CL_stat!P68</f>
        <v>0</v>
      </c>
      <c r="R68" s="154">
        <f t="shared" si="1"/>
        <v>219239.56695722911</v>
      </c>
    </row>
    <row r="69" spans="1:18" ht="20.100000000000001" customHeight="1" thickBot="1" x14ac:dyDescent="0.25">
      <c r="A69" s="10">
        <f>CL_stat!C69</f>
        <v>4466</v>
      </c>
      <c r="B69" s="5" t="str">
        <f>CL_stat!D69</f>
        <v>ZŠ a MŠ Žandov, Kostelní 200</v>
      </c>
      <c r="C69" s="11">
        <f>CL_stat!E69</f>
        <v>3141</v>
      </c>
      <c r="D69" s="260" t="str">
        <f>CL_stat!F69</f>
        <v xml:space="preserve">ŠJ Žandov, Lužická 298 </v>
      </c>
      <c r="E69" s="154">
        <f>SJMS_normativy!$F$5</f>
        <v>26460</v>
      </c>
      <c r="F69" s="105">
        <f>IF(CL_stat!H69=0,0,(12*1.358*(1/CL_stat!T69*CL_rozp!$E69)+CL_stat!AC69))</f>
        <v>11914.063018210387</v>
      </c>
      <c r="G69" s="29">
        <f>IF(CL_stat!I69=0,0,(12*1.358*(1/CL_stat!U69*CL_rozp!$E69)+CL_stat!AD69))</f>
        <v>9232.7965867616367</v>
      </c>
      <c r="H69" s="106">
        <f>IF(CL_stat!J69=0,0,(12*1.358*(1/CL_stat!V69*CL_rozp!$E69)+CL_stat!AE69))</f>
        <v>0</v>
      </c>
      <c r="I69" s="105">
        <f>IF(CL_stat!K69=0,0,(12*1.358*(1/CL_stat!W69*CL_rozp!$E69)+CL_stat!AF69))</f>
        <v>0</v>
      </c>
      <c r="J69" s="29">
        <f>IF(CL_stat!L69=0,0,(12*1.358*(1/CL_stat!X69*CL_rozp!$E69)+CL_stat!AG69))</f>
        <v>0</v>
      </c>
      <c r="K69" s="106">
        <f>IF(CL_stat!M69=0,0,(12*1.358*(1/CL_stat!Y69*CL_rozp!$E69)+CL_stat!AH69))</f>
        <v>0</v>
      </c>
      <c r="L69" s="105">
        <f>IF(CL_stat!N69=0,0,(12*1.358*(1/CL_stat!Z69*CL_rozp!$E69)+CL_stat!AI69))</f>
        <v>0</v>
      </c>
      <c r="M69" s="29">
        <f>IF(CL_stat!O69=0,0,(12*1.358*(1/CL_stat!AA69*CL_rozp!$E69)+CL_stat!AJ69))</f>
        <v>0</v>
      </c>
      <c r="N69" s="106">
        <f>IF(CL_stat!P69=0,0,(12*1.358*(1/CL_stat!AB69*CL_rozp!$E69)+CL_stat!AK69))</f>
        <v>0</v>
      </c>
      <c r="O69" s="105">
        <f>F69*CL_stat!H69+I69*CL_stat!K69+L69*CL_stat!N69</f>
        <v>929296.91542041022</v>
      </c>
      <c r="P69" s="29">
        <f>G69*CL_stat!I69+J69*CL_stat!L69+M69*CL_stat!O69</f>
        <v>766322.11670121585</v>
      </c>
      <c r="Q69" s="106">
        <f>H69*CL_stat!J69+K69*CL_stat!M69+N69*CL_stat!P69</f>
        <v>0</v>
      </c>
      <c r="R69" s="154">
        <f t="shared" si="1"/>
        <v>1695619.0321216262</v>
      </c>
    </row>
    <row r="70" spans="1:18" ht="20.100000000000001" customHeight="1" thickBot="1" x14ac:dyDescent="0.25">
      <c r="A70" s="48"/>
      <c r="B70" s="54" t="str">
        <f>CL_stat!D70</f>
        <v>celkem</v>
      </c>
      <c r="C70" s="248"/>
      <c r="D70" s="274"/>
      <c r="E70" s="113" t="s">
        <v>312</v>
      </c>
      <c r="F70" s="114" t="s">
        <v>312</v>
      </c>
      <c r="G70" s="115" t="s">
        <v>312</v>
      </c>
      <c r="H70" s="116" t="s">
        <v>312</v>
      </c>
      <c r="I70" s="114" t="s">
        <v>312</v>
      </c>
      <c r="J70" s="115" t="s">
        <v>312</v>
      </c>
      <c r="K70" s="116" t="s">
        <v>312</v>
      </c>
      <c r="L70" s="114" t="s">
        <v>312</v>
      </c>
      <c r="M70" s="115" t="s">
        <v>312</v>
      </c>
      <c r="N70" s="116" t="s">
        <v>312</v>
      </c>
      <c r="O70" s="137">
        <f>SUM(O6:O69)</f>
        <v>32284520.922443841</v>
      </c>
      <c r="P70" s="112">
        <f>SUM(P6:P69)</f>
        <v>41217467.836025685</v>
      </c>
      <c r="Q70" s="156">
        <f>SUM(Q6:Q69)</f>
        <v>433874.21344081609</v>
      </c>
      <c r="R70" s="146">
        <f>SUM(R6:R69)</f>
        <v>73935862.971910357</v>
      </c>
    </row>
    <row r="71" spans="1:18" ht="20.100000000000001" customHeight="1" x14ac:dyDescent="0.2"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R71" s="30">
        <f>SUM(O70:Q70)</f>
        <v>73935862.971910343</v>
      </c>
    </row>
    <row r="72" spans="1:18" ht="20.100000000000001" customHeight="1" x14ac:dyDescent="0.2">
      <c r="E72" s="27"/>
    </row>
    <row r="73" spans="1:18" ht="20.100000000000001" customHeight="1" x14ac:dyDescent="0.2">
      <c r="E73" s="27"/>
    </row>
    <row r="74" spans="1:18" ht="20.100000000000001" customHeight="1" x14ac:dyDescent="0.2">
      <c r="E74" s="27"/>
    </row>
    <row r="75" spans="1:18" ht="20.100000000000001" customHeight="1" x14ac:dyDescent="0.2">
      <c r="E75" s="27"/>
    </row>
    <row r="76" spans="1:18" ht="20.100000000000001" customHeight="1" x14ac:dyDescent="0.2">
      <c r="E76" s="27"/>
    </row>
    <row r="77" spans="1:18" ht="20.100000000000001" customHeight="1" x14ac:dyDescent="0.2">
      <c r="E77" s="27"/>
    </row>
    <row r="78" spans="1:18" ht="20.100000000000001" customHeight="1" x14ac:dyDescent="0.2">
      <c r="E78" s="27"/>
    </row>
    <row r="79" spans="1:18" ht="20.100000000000001" customHeight="1" x14ac:dyDescent="0.2">
      <c r="E79" s="27"/>
    </row>
    <row r="80" spans="1:18" ht="20.100000000000001" customHeight="1" x14ac:dyDescent="0.2">
      <c r="E80" s="27"/>
    </row>
    <row r="81" spans="5:5" ht="20.100000000000001" customHeight="1" x14ac:dyDescent="0.2">
      <c r="E81" s="27"/>
    </row>
    <row r="82" spans="5:5" ht="20.100000000000001" customHeight="1" x14ac:dyDescent="0.2">
      <c r="E82" s="27"/>
    </row>
    <row r="83" spans="5:5" ht="20.100000000000001" customHeight="1" x14ac:dyDescent="0.2">
      <c r="E83" s="27"/>
    </row>
    <row r="84" spans="5:5" ht="20.100000000000001" customHeight="1" x14ac:dyDescent="0.2">
      <c r="E84" s="27"/>
    </row>
    <row r="85" spans="5:5" ht="20.100000000000001" customHeight="1" x14ac:dyDescent="0.2">
      <c r="E85" s="27"/>
    </row>
    <row r="86" spans="5:5" ht="20.100000000000001" customHeight="1" x14ac:dyDescent="0.2">
      <c r="E86" s="27"/>
    </row>
    <row r="87" spans="5:5" ht="20.100000000000001" customHeight="1" x14ac:dyDescent="0.2">
      <c r="E87" s="27"/>
    </row>
    <row r="88" spans="5:5" ht="20.100000000000001" customHeight="1" x14ac:dyDescent="0.2"/>
    <row r="89" spans="5:5" ht="20.100000000000001" customHeight="1" x14ac:dyDescent="0.2"/>
    <row r="90" spans="5:5" ht="20.100000000000001" customHeight="1" x14ac:dyDescent="0.2"/>
    <row r="91" spans="5:5" ht="20.100000000000001" customHeight="1" x14ac:dyDescent="0.2"/>
    <row r="92" spans="5:5" ht="20.100000000000001" customHeight="1" x14ac:dyDescent="0.2"/>
    <row r="93" spans="5:5" ht="20.100000000000001" customHeight="1" x14ac:dyDescent="0.2"/>
    <row r="94" spans="5:5" ht="20.100000000000001" customHeight="1" x14ac:dyDescent="0.2"/>
    <row r="95" spans="5:5" ht="20.100000000000001" customHeight="1" x14ac:dyDescent="0.2"/>
    <row r="96" spans="5:5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</sheetData>
  <mergeCells count="4">
    <mergeCell ref="F4:H4"/>
    <mergeCell ref="I4:K4"/>
    <mergeCell ref="L4:N4"/>
    <mergeCell ref="O4:R4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C331"/>
  <sheetViews>
    <sheetView workbookViewId="0">
      <pane xSplit="6" ySplit="5" topLeftCell="G55" activePane="bottomRight" state="frozen"/>
      <selection pane="topRight"/>
      <selection pane="bottomLeft"/>
      <selection pane="bottomRight" activeCell="A4" sqref="A4"/>
    </sheetView>
  </sheetViews>
  <sheetFormatPr defaultRowHeight="12.75" x14ac:dyDescent="0.2"/>
  <cols>
    <col min="1" max="1" width="6.42578125" customWidth="1"/>
    <col min="3" max="3" width="6.5703125" style="46" customWidth="1"/>
    <col min="4" max="4" width="32.5703125" customWidth="1"/>
    <col min="5" max="5" width="4.42578125" bestFit="1" customWidth="1"/>
    <col min="6" max="6" width="34" hidden="1" customWidth="1"/>
    <col min="7" max="10" width="10.85546875" customWidth="1"/>
    <col min="11" max="11" width="9.7109375" customWidth="1"/>
    <col min="12" max="12" width="10.85546875" customWidth="1"/>
    <col min="13" max="21" width="7.140625" customWidth="1"/>
    <col min="22" max="23" width="8.7109375" customWidth="1"/>
    <col min="24" max="24" width="7.140625" customWidth="1"/>
    <col min="25" max="25" width="8.7109375" customWidth="1"/>
    <col min="26" max="29" width="7.140625" customWidth="1"/>
  </cols>
  <sheetData>
    <row r="1" spans="1:29" ht="28.5" customHeight="1" x14ac:dyDescent="0.3">
      <c r="A1" s="526" t="s">
        <v>615</v>
      </c>
      <c r="B1" s="526"/>
      <c r="C1" s="526"/>
      <c r="D1" s="526"/>
      <c r="E1" s="22"/>
      <c r="F1" s="1"/>
      <c r="G1" s="57"/>
      <c r="H1" s="57"/>
      <c r="I1" s="57"/>
      <c r="J1" s="57"/>
      <c r="K1" s="57"/>
      <c r="L1" s="73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0"/>
      <c r="AA1" s="50"/>
      <c r="AB1" s="50"/>
      <c r="AC1" s="73"/>
    </row>
    <row r="2" spans="1:29" ht="16.5" customHeight="1" x14ac:dyDescent="0.3">
      <c r="A2" s="527" t="s">
        <v>592</v>
      </c>
      <c r="B2" s="526"/>
      <c r="C2" s="527"/>
      <c r="D2" s="526"/>
      <c r="E2" s="24"/>
      <c r="F2" s="1"/>
      <c r="G2" s="57"/>
      <c r="H2" s="57"/>
      <c r="I2" s="57"/>
      <c r="J2" s="57"/>
      <c r="K2" s="57"/>
      <c r="L2" s="73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0"/>
      <c r="AA2" s="50"/>
      <c r="AB2" s="50"/>
      <c r="AC2" s="73"/>
    </row>
    <row r="3" spans="1:29" ht="26.25" customHeight="1" thickBot="1" x14ac:dyDescent="0.25">
      <c r="A3" s="7"/>
      <c r="B3" s="25"/>
      <c r="C3" s="7"/>
      <c r="D3" s="25"/>
      <c r="E3" s="26"/>
      <c r="F3" s="1"/>
      <c r="G3" s="57"/>
      <c r="H3" s="57"/>
      <c r="I3" s="57"/>
      <c r="J3" s="57"/>
      <c r="K3" s="57"/>
      <c r="L3" s="73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73"/>
      <c r="AA3" s="73"/>
      <c r="AB3" s="73"/>
      <c r="AC3" s="73"/>
    </row>
    <row r="4" spans="1:29" ht="24" thickBot="1" x14ac:dyDescent="0.3">
      <c r="A4" s="529" t="s">
        <v>242</v>
      </c>
      <c r="B4" s="443"/>
      <c r="C4" s="529"/>
      <c r="D4" s="443"/>
      <c r="E4" s="26"/>
      <c r="F4" s="200" t="s">
        <v>377</v>
      </c>
      <c r="G4" s="120"/>
      <c r="H4" s="120"/>
      <c r="I4" s="120"/>
      <c r="J4" s="120"/>
      <c r="K4" s="120"/>
      <c r="L4" s="121"/>
      <c r="M4" s="767" t="s">
        <v>264</v>
      </c>
      <c r="N4" s="768"/>
      <c r="O4" s="768"/>
      <c r="P4" s="768"/>
      <c r="Q4" s="768"/>
      <c r="R4" s="768"/>
      <c r="S4" s="768"/>
      <c r="T4" s="768"/>
      <c r="U4" s="768"/>
      <c r="V4" s="768"/>
      <c r="W4" s="768"/>
      <c r="X4" s="768"/>
      <c r="Y4" s="768"/>
      <c r="Z4" s="768"/>
      <c r="AA4" s="768"/>
      <c r="AB4" s="768"/>
      <c r="AC4" s="769"/>
    </row>
    <row r="5" spans="1:29" ht="51" customHeight="1" thickBot="1" x14ac:dyDescent="0.25">
      <c r="A5" s="102" t="s">
        <v>578</v>
      </c>
      <c r="B5" s="102" t="s">
        <v>577</v>
      </c>
      <c r="C5" s="102" t="s">
        <v>313</v>
      </c>
      <c r="D5" s="447" t="s">
        <v>594</v>
      </c>
      <c r="E5" s="4" t="s">
        <v>0</v>
      </c>
      <c r="F5" s="262" t="s">
        <v>1</v>
      </c>
      <c r="G5" s="117" t="s">
        <v>309</v>
      </c>
      <c r="H5" s="118" t="s">
        <v>474</v>
      </c>
      <c r="I5" s="118" t="s">
        <v>247</v>
      </c>
      <c r="J5" s="118" t="s">
        <v>259</v>
      </c>
      <c r="K5" s="339" t="s">
        <v>248</v>
      </c>
      <c r="L5" s="119" t="s">
        <v>310</v>
      </c>
      <c r="M5" s="122" t="s">
        <v>583</v>
      </c>
      <c r="N5" s="123" t="s">
        <v>584</v>
      </c>
      <c r="O5" s="123" t="s">
        <v>585</v>
      </c>
      <c r="P5" s="123" t="s">
        <v>586</v>
      </c>
      <c r="Q5" s="123" t="s">
        <v>587</v>
      </c>
      <c r="R5" s="123" t="s">
        <v>588</v>
      </c>
      <c r="S5" s="123" t="s">
        <v>589</v>
      </c>
      <c r="T5" s="123" t="s">
        <v>590</v>
      </c>
      <c r="U5" s="123" t="s">
        <v>591</v>
      </c>
      <c r="V5" s="159" t="s">
        <v>305</v>
      </c>
      <c r="W5" s="159" t="s">
        <v>306</v>
      </c>
      <c r="X5" s="159" t="s">
        <v>307</v>
      </c>
      <c r="Y5" s="78" t="s">
        <v>308</v>
      </c>
      <c r="Z5" s="160" t="s">
        <v>236</v>
      </c>
      <c r="AA5" s="160" t="s">
        <v>237</v>
      </c>
      <c r="AB5" s="160" t="s">
        <v>238</v>
      </c>
      <c r="AC5" s="79" t="s">
        <v>272</v>
      </c>
    </row>
    <row r="6" spans="1:29" ht="20.100000000000001" customHeight="1" x14ac:dyDescent="0.2">
      <c r="A6" s="488">
        <v>2</v>
      </c>
      <c r="B6" s="483">
        <v>600074340</v>
      </c>
      <c r="C6" s="85">
        <f>CL_stat!C6</f>
        <v>4411</v>
      </c>
      <c r="D6" s="269" t="str">
        <f>CL_stat!D6</f>
        <v>MŠ Česká Lípa,  A.Sovy 1740</v>
      </c>
      <c r="E6" s="11">
        <f>CL_stat!E6</f>
        <v>3141</v>
      </c>
      <c r="F6" s="60" t="str">
        <f>CL_stat!F6</f>
        <v>ŠJ Česká Lípa,  A.Sovy 1740/17 - výdejna</v>
      </c>
      <c r="G6" s="158">
        <f>ROUND(CL_rozp!R6,0)</f>
        <v>268213</v>
      </c>
      <c r="H6" s="37">
        <f t="shared" ref="H6:H54" si="0">ROUND((G6-K6)/1.358,0)</f>
        <v>196163</v>
      </c>
      <c r="I6" s="29">
        <f t="shared" ref="I6:I29" si="1">ROUND(G6-H6-J6-K6,0)</f>
        <v>66303</v>
      </c>
      <c r="J6" s="37">
        <f t="shared" ref="J6:J29" si="2">ROUND(H6*0.02,0)</f>
        <v>3923</v>
      </c>
      <c r="K6" s="37">
        <f>CL_stat!H6*CL_stat!AC6+CL_stat!I6*CL_stat!AD6+CL_stat!J6*CL_stat!AE6+CL_stat!K6*CL_stat!AF6+CL_stat!L6*CL_stat!AG6+CL_stat!M6*CL_stat!AH6+CL_stat!N6*CL_stat!AI6+CL_stat!O6*CL_stat!AJ6+CL_stat!P6*CL_stat!AK6</f>
        <v>1824</v>
      </c>
      <c r="L6" s="47">
        <f>ROUND(Y6/CL_rozp!E6/12,2)</f>
        <v>0.62</v>
      </c>
      <c r="M6" s="134">
        <f>IF(CL_stat!H6=0,0,12*1.358*1/CL_stat!T6*CL_rozp!$E6)</f>
        <v>0</v>
      </c>
      <c r="N6" s="72">
        <f>IF(CL_stat!I6=0,0,12*1.358*1/CL_stat!U6*CL_rozp!$E6)</f>
        <v>0</v>
      </c>
      <c r="O6" s="72">
        <f>IF(CL_stat!J6=0,0,12*1.358*1/CL_stat!V6*CL_rozp!$E6)</f>
        <v>0</v>
      </c>
      <c r="P6" s="72">
        <f>IF(CL_stat!K6=0,0,12*1.358*1/CL_stat!W6*CL_rozp!$E6)</f>
        <v>0</v>
      </c>
      <c r="Q6" s="72">
        <f>IF(CL_stat!L6=0,0,12*1.358*1/CL_stat!X6*CL_rozp!$E6)</f>
        <v>0</v>
      </c>
      <c r="R6" s="72">
        <f>IF(CL_stat!M6=0,0,12*1.358*1/CL_stat!Y6*CL_rozp!$E6)</f>
        <v>0</v>
      </c>
      <c r="S6" s="72">
        <f>IF(CL_stat!N6=0,0,12*1.358*1/CL_stat!Z6*CL_rozp!$E6)</f>
        <v>5549.7743496915655</v>
      </c>
      <c r="T6" s="72">
        <f>IF(CL_stat!O6=0,0,12*1.358*1/CL_stat!AA6*CL_rozp!$E6)</f>
        <v>0</v>
      </c>
      <c r="U6" s="72">
        <f>IF(CL_stat!P6=0,0,12*1.358*1/CL_stat!AB6*CL_rozp!$E6)</f>
        <v>0</v>
      </c>
      <c r="V6" s="37">
        <f>ROUND((M6*CL_stat!H6+P6*CL_stat!K6+S6*CL_stat!N6)/1.358,0)</f>
        <v>196163</v>
      </c>
      <c r="W6" s="37">
        <f>ROUND((N6*CL_stat!I6+Q6*CL_stat!L6+T6*CL_stat!O6)/1.358,0)</f>
        <v>0</v>
      </c>
      <c r="X6" s="37">
        <f>ROUND((O6*CL_stat!J6+R6*CL_stat!M6+U6*CL_stat!P6)/1.358,0)</f>
        <v>0</v>
      </c>
      <c r="Y6" s="37">
        <f t="shared" ref="Y6" si="3">SUM(V6:X6)</f>
        <v>196163</v>
      </c>
      <c r="Z6" s="74">
        <f>IF(CL_stat!T6=0,0,CL_stat!H6/CL_stat!T6)+IF(CL_stat!W6=0,0,CL_stat!K6/CL_stat!W6)+IF(CL_stat!Z6=0,0,CL_stat!N6/CL_stat!Z6)</f>
        <v>0.61779687456561161</v>
      </c>
      <c r="AA6" s="74">
        <f>IF(CL_stat!U6=0,0,CL_stat!I6/CL_stat!U6)+IF(CL_stat!X6=0,0,CL_stat!L6/CL_stat!X6)+IF(CL_stat!AA6=0,0,CL_stat!O6/CL_stat!AA6)</f>
        <v>0</v>
      </c>
      <c r="AB6" s="74">
        <f>IF(CL_stat!V6=0,0,CL_stat!J6/CL_stat!V6)+IF(CL_stat!Y6=0,0,CL_stat!M6/CL_stat!Y6)+IF(CL_stat!AB6=0,0,CL_stat!P6/CL_stat!AB6)</f>
        <v>0</v>
      </c>
      <c r="AC6" s="135">
        <f t="shared" ref="AC6" si="4">SUM(Z6:AB6)</f>
        <v>0.61779687456561161</v>
      </c>
    </row>
    <row r="7" spans="1:29" ht="20.100000000000001" customHeight="1" x14ac:dyDescent="0.2">
      <c r="A7" s="489">
        <v>2</v>
      </c>
      <c r="B7" s="433">
        <v>600074340</v>
      </c>
      <c r="C7" s="85">
        <f>CL_stat!C7</f>
        <v>4411</v>
      </c>
      <c r="D7" s="269" t="str">
        <f>CL_stat!D7</f>
        <v>MŠ Česká Lípa,  A.Sovy 1740</v>
      </c>
      <c r="E7" s="11">
        <f>CL_stat!E7</f>
        <v>3141</v>
      </c>
      <c r="F7" s="187" t="str">
        <f>CL_stat!F7</f>
        <v>ŠJ Česká Lípa, Eliášova 1527 - výdejna</v>
      </c>
      <c r="G7" s="158">
        <f>ROUND(CL_rozp!R7,0)</f>
        <v>264356</v>
      </c>
      <c r="H7" s="37">
        <f t="shared" si="0"/>
        <v>193351</v>
      </c>
      <c r="I7" s="29">
        <f t="shared" si="1"/>
        <v>65352</v>
      </c>
      <c r="J7" s="37">
        <f t="shared" si="2"/>
        <v>3867</v>
      </c>
      <c r="K7" s="37">
        <f>CL_stat!H7*CL_stat!AC7+CL_stat!I7*CL_stat!AD7+CL_stat!J7*CL_stat!AE7+CL_stat!K7*CL_stat!AF7+CL_stat!L7*CL_stat!AG7+CL_stat!M7*CL_stat!AH7+CL_stat!N7*CL_stat!AI7+CL_stat!O7*CL_stat!AJ7+CL_stat!P7*CL_stat!AK7</f>
        <v>1786</v>
      </c>
      <c r="L7" s="47">
        <f>ROUND(Y7/CL_rozp!E7/12,2)</f>
        <v>0.61</v>
      </c>
      <c r="M7" s="134">
        <f>IF(CL_stat!H7=0,0,12*1.358*1/CL_stat!T7*CL_rozp!$E7)</f>
        <v>0</v>
      </c>
      <c r="N7" s="72">
        <f>IF(CL_stat!I7=0,0,12*1.358*1/CL_stat!U7*CL_rozp!$E7)</f>
        <v>0</v>
      </c>
      <c r="O7" s="72">
        <f>IF(CL_stat!J7=0,0,12*1.358*1/CL_stat!V7*CL_rozp!$E7)</f>
        <v>0</v>
      </c>
      <c r="P7" s="72">
        <f>IF(CL_stat!K7=0,0,12*1.358*1/CL_stat!W7*CL_rozp!$E7)</f>
        <v>0</v>
      </c>
      <c r="Q7" s="72">
        <f>IF(CL_stat!L7=0,0,12*1.358*1/CL_stat!X7*CL_rozp!$E7)</f>
        <v>0</v>
      </c>
      <c r="R7" s="72">
        <f>IF(CL_stat!M7=0,0,12*1.358*1/CL_stat!Y7*CL_rozp!$E7)</f>
        <v>0</v>
      </c>
      <c r="S7" s="72">
        <f>IF(CL_stat!N7=0,0,12*1.358*1/CL_stat!Z7*CL_rozp!$E7)</f>
        <v>5586.5919355716378</v>
      </c>
      <c r="T7" s="72">
        <f>IF(CL_stat!O7=0,0,12*1.358*1/CL_stat!AA7*CL_rozp!$E7)</f>
        <v>0</v>
      </c>
      <c r="U7" s="72">
        <f>IF(CL_stat!P7=0,0,12*1.358*1/CL_stat!AB7*CL_rozp!$E7)</f>
        <v>0</v>
      </c>
      <c r="V7" s="37">
        <f>ROUND((M7*CL_stat!H7+P7*CL_stat!K7+S7*CL_stat!N7)/1.358,0)</f>
        <v>193350</v>
      </c>
      <c r="W7" s="37">
        <f>ROUND((N7*CL_stat!I7+Q7*CL_stat!L7+T7*CL_stat!O7)/1.358,0)</f>
        <v>0</v>
      </c>
      <c r="X7" s="37">
        <f>ROUND((O7*CL_stat!J7+R7*CL_stat!M7+U7*CL_stat!P7)/1.358,0)</f>
        <v>0</v>
      </c>
      <c r="Y7" s="37">
        <f t="shared" ref="Y7:Y54" si="5">SUM(V7:X7)</f>
        <v>193350</v>
      </c>
      <c r="Z7" s="74">
        <f>IF(CL_stat!T7=0,0,CL_stat!H7/CL_stat!T7)+IF(CL_stat!W7=0,0,CL_stat!K7/CL_stat!W7)+IF(CL_stat!Z7=0,0,CL_stat!N7/CL_stat!Z7)</f>
        <v>0.60893922786505905</v>
      </c>
      <c r="AA7" s="74">
        <f>IF(CL_stat!U7=0,0,CL_stat!I7/CL_stat!U7)+IF(CL_stat!X7=0,0,CL_stat!L7/CL_stat!X7)+IF(CL_stat!AA7=0,0,CL_stat!O7/CL_stat!AA7)</f>
        <v>0</v>
      </c>
      <c r="AB7" s="74">
        <f>IF(CL_stat!V7=0,0,CL_stat!J7/CL_stat!V7)+IF(CL_stat!Y7=0,0,CL_stat!M7/CL_stat!Y7)+IF(CL_stat!AB7=0,0,CL_stat!P7/CL_stat!AB7)</f>
        <v>0</v>
      </c>
      <c r="AC7" s="135">
        <f t="shared" ref="AC7:AC54" si="6">SUM(Z7:AB7)</f>
        <v>0.60893922786505905</v>
      </c>
    </row>
    <row r="8" spans="1:29" ht="20.100000000000001" customHeight="1" x14ac:dyDescent="0.2">
      <c r="A8" s="489">
        <v>3</v>
      </c>
      <c r="B8" s="433">
        <v>600074358</v>
      </c>
      <c r="C8" s="85">
        <f>CL_stat!C8</f>
        <v>4409</v>
      </c>
      <c r="D8" s="269" t="str">
        <f>CL_stat!D8</f>
        <v>MŠ Česká Lípa, Arbesova 411</v>
      </c>
      <c r="E8" s="11">
        <f>CL_stat!E8</f>
        <v>3141</v>
      </c>
      <c r="F8" s="60" t="str">
        <f>CL_stat!F8</f>
        <v>ŠJ Česká Lípa, Arbesova 411</v>
      </c>
      <c r="G8" s="158">
        <f>ROUND(CL_rozp!R8,0)</f>
        <v>1277370</v>
      </c>
      <c r="H8" s="37">
        <f t="shared" si="0"/>
        <v>935458</v>
      </c>
      <c r="I8" s="29">
        <f t="shared" si="1"/>
        <v>316185</v>
      </c>
      <c r="J8" s="37">
        <f t="shared" si="2"/>
        <v>18709</v>
      </c>
      <c r="K8" s="37">
        <f>CL_stat!H8*CL_stat!AC8+CL_stat!I8*CL_stat!AD8+CL_stat!J8*CL_stat!AE8+CL_stat!K8*CL_stat!AF8+CL_stat!L8*CL_stat!AG8+CL_stat!M8*CL_stat!AH8+CL_stat!N8*CL_stat!AI8+CL_stat!O8*CL_stat!AJ8+CL_stat!P8*CL_stat!AK8</f>
        <v>7018</v>
      </c>
      <c r="L8" s="47">
        <f>ROUND(Y8/CL_rozp!E8/12,2)</f>
        <v>2.95</v>
      </c>
      <c r="M8" s="134">
        <f>IF(CL_stat!H8=0,0,12*1.358*1/CL_stat!T8*CL_rozp!$E8)</f>
        <v>10498.775915915548</v>
      </c>
      <c r="N8" s="72">
        <f>IF(CL_stat!I8=0,0,12*1.358*1/CL_stat!U8*CL_rozp!$E8)</f>
        <v>0</v>
      </c>
      <c r="O8" s="72">
        <f>IF(CL_stat!J8=0,0,12*1.358*1/CL_stat!V8*CL_rozp!$E8)</f>
        <v>0</v>
      </c>
      <c r="P8" s="72">
        <f>IF(CL_stat!K8=0,0,12*1.358*1/CL_stat!W8*CL_rozp!$E8)</f>
        <v>0</v>
      </c>
      <c r="Q8" s="72">
        <f>IF(CL_stat!L8=0,0,12*1.358*1/CL_stat!X8*CL_rozp!$E8)</f>
        <v>0</v>
      </c>
      <c r="R8" s="72">
        <f>IF(CL_stat!M8=0,0,12*1.358*1/CL_stat!Y8*CL_rozp!$E8)</f>
        <v>0</v>
      </c>
      <c r="S8" s="72">
        <f>IF(CL_stat!N8=0,0,12*1.358*1/CL_stat!Z8*CL_rozp!$E8)</f>
        <v>0</v>
      </c>
      <c r="T8" s="72">
        <f>IF(CL_stat!O8=0,0,12*1.358*1/CL_stat!AA8*CL_rozp!$E8)</f>
        <v>0</v>
      </c>
      <c r="U8" s="72">
        <f>IF(CL_stat!P8=0,0,12*1.358*1/CL_stat!AB8*CL_rozp!$E8)</f>
        <v>0</v>
      </c>
      <c r="V8" s="37">
        <f>ROUND((M8*CL_stat!H8+P8*CL_stat!K8+S8*CL_stat!N8)/1.358,0)</f>
        <v>935458</v>
      </c>
      <c r="W8" s="37">
        <f>ROUND((N8*CL_stat!I8+Q8*CL_stat!L8+T8*CL_stat!O8)/1.358,0)</f>
        <v>0</v>
      </c>
      <c r="X8" s="37">
        <f>ROUND((O8*CL_stat!J8+R8*CL_stat!M8+U8*CL_stat!P8)/1.358,0)</f>
        <v>0</v>
      </c>
      <c r="Y8" s="37">
        <f t="shared" si="5"/>
        <v>935458</v>
      </c>
      <c r="Z8" s="74">
        <f>IF(CL_stat!T8=0,0,CL_stat!H8/CL_stat!T8)+IF(CL_stat!W8=0,0,CL_stat!K8/CL_stat!W8)+IF(CL_stat!Z8=0,0,CL_stat!N8/CL_stat!Z8)</f>
        <v>2.9461386446028643</v>
      </c>
      <c r="AA8" s="74">
        <f>IF(CL_stat!U8=0,0,CL_stat!I8/CL_stat!U8)+IF(CL_stat!X8=0,0,CL_stat!L8/CL_stat!X8)+IF(CL_stat!AA8=0,0,CL_stat!O8/CL_stat!AA8)</f>
        <v>0</v>
      </c>
      <c r="AB8" s="74">
        <f>IF(CL_stat!V8=0,0,CL_stat!J8/CL_stat!V8)+IF(CL_stat!Y8=0,0,CL_stat!M8/CL_stat!Y8)+IF(CL_stat!AB8=0,0,CL_stat!P8/CL_stat!AB8)</f>
        <v>0</v>
      </c>
      <c r="AC8" s="135">
        <f t="shared" si="6"/>
        <v>2.9461386446028643</v>
      </c>
    </row>
    <row r="9" spans="1:29" ht="20.100000000000001" customHeight="1" x14ac:dyDescent="0.2">
      <c r="A9" s="489">
        <v>3</v>
      </c>
      <c r="B9" s="433">
        <v>600074358</v>
      </c>
      <c r="C9" s="85">
        <f>CL_stat!C9</f>
        <v>4409</v>
      </c>
      <c r="D9" s="269" t="str">
        <f>CL_stat!D9</f>
        <v>MŠ Česká Lípa, Arbesova 411</v>
      </c>
      <c r="E9" s="11">
        <f>CL_stat!E9</f>
        <v>3141</v>
      </c>
      <c r="F9" s="187" t="str">
        <f>CL_stat!F9</f>
        <v>ŠJ Česká Lípa, Libchavská 107</v>
      </c>
      <c r="G9" s="158">
        <f>ROUND(CL_rozp!R9,0)</f>
        <v>351021</v>
      </c>
      <c r="H9" s="37">
        <f t="shared" si="0"/>
        <v>257630</v>
      </c>
      <c r="I9" s="29">
        <f t="shared" si="1"/>
        <v>87078</v>
      </c>
      <c r="J9" s="37">
        <f t="shared" si="2"/>
        <v>5153</v>
      </c>
      <c r="K9" s="37">
        <f>CL_stat!H9*CL_stat!AC9+CL_stat!I9*CL_stat!AD9+CL_stat!J9*CL_stat!AE9+CL_stat!K9*CL_stat!AF9+CL_stat!L9*CL_stat!AG9+CL_stat!M9*CL_stat!AH9+CL_stat!N9*CL_stat!AI9+CL_stat!O9*CL_stat!AJ9+CL_stat!P9*CL_stat!AK9</f>
        <v>1160</v>
      </c>
      <c r="L9" s="47">
        <f>ROUND(Y9/CL_rozp!E9/12,2)</f>
        <v>0.81</v>
      </c>
      <c r="M9" s="134">
        <f>IF(CL_stat!H9=0,0,12*1.358*1/CL_stat!T9*CL_rozp!$E9)</f>
        <v>17493.065123094675</v>
      </c>
      <c r="N9" s="72">
        <f>IF(CL_stat!I9=0,0,12*1.358*1/CL_stat!U9*CL_rozp!$E9)</f>
        <v>0</v>
      </c>
      <c r="O9" s="72">
        <f>IF(CL_stat!J9=0,0,12*1.358*1/CL_stat!V9*CL_rozp!$E9)</f>
        <v>0</v>
      </c>
      <c r="P9" s="72">
        <f>IF(CL_stat!K9=0,0,12*1.358*1/CL_stat!W9*CL_rozp!$E9)</f>
        <v>0</v>
      </c>
      <c r="Q9" s="72">
        <f>IF(CL_stat!L9=0,0,12*1.358*1/CL_stat!X9*CL_rozp!$E9)</f>
        <v>0</v>
      </c>
      <c r="R9" s="72">
        <f>IF(CL_stat!M9=0,0,12*1.358*1/CL_stat!Y9*CL_rozp!$E9)</f>
        <v>0</v>
      </c>
      <c r="S9" s="72">
        <f>IF(CL_stat!N9=0,0,12*1.358*1/CL_stat!Z9*CL_rozp!$E9)</f>
        <v>0</v>
      </c>
      <c r="T9" s="72">
        <f>IF(CL_stat!O9=0,0,12*1.358*1/CL_stat!AA9*CL_rozp!$E9)</f>
        <v>0</v>
      </c>
      <c r="U9" s="72">
        <f>IF(CL_stat!P9=0,0,12*1.358*1/CL_stat!AB9*CL_rozp!$E9)</f>
        <v>0</v>
      </c>
      <c r="V9" s="37">
        <f>ROUND((M9*CL_stat!H9+P9*CL_stat!K9+S9*CL_stat!N9)/1.358,0)</f>
        <v>257630</v>
      </c>
      <c r="W9" s="37">
        <f>ROUND((N9*CL_stat!I9+Q9*CL_stat!L9+T9*CL_stat!O9)/1.358,0)</f>
        <v>0</v>
      </c>
      <c r="X9" s="37">
        <f>ROUND((O9*CL_stat!J9+R9*CL_stat!M9+U9*CL_stat!P9)/1.358,0)</f>
        <v>0</v>
      </c>
      <c r="Y9" s="37">
        <f t="shared" si="5"/>
        <v>257630</v>
      </c>
      <c r="Z9" s="74">
        <f>IF(CL_stat!T9=0,0,CL_stat!H9/CL_stat!T9)+IF(CL_stat!W9=0,0,CL_stat!K9/CL_stat!W9)+IF(CL_stat!Z9=0,0,CL_stat!N9/CL_stat!Z9)</f>
        <v>0.81138140930459746</v>
      </c>
      <c r="AA9" s="74">
        <f>IF(CL_stat!U9=0,0,CL_stat!I9/CL_stat!U9)+IF(CL_stat!X9=0,0,CL_stat!L9/CL_stat!X9)+IF(CL_stat!AA9=0,0,CL_stat!O9/CL_stat!AA9)</f>
        <v>0</v>
      </c>
      <c r="AB9" s="74">
        <f>IF(CL_stat!V9=0,0,CL_stat!J9/CL_stat!V9)+IF(CL_stat!Y9=0,0,CL_stat!M9/CL_stat!Y9)+IF(CL_stat!AB9=0,0,CL_stat!P9/CL_stat!AB9)</f>
        <v>0</v>
      </c>
      <c r="AC9" s="135">
        <f t="shared" si="6"/>
        <v>0.81138140930459746</v>
      </c>
    </row>
    <row r="10" spans="1:29" ht="20.100000000000001" customHeight="1" x14ac:dyDescent="0.2">
      <c r="A10" s="489">
        <v>3</v>
      </c>
      <c r="B10" s="433">
        <v>600074358</v>
      </c>
      <c r="C10" s="85">
        <f>CL_stat!C10</f>
        <v>4409</v>
      </c>
      <c r="D10" s="269" t="str">
        <f>CL_stat!D10</f>
        <v>MŠ Česká Lípa, Arbesova 411</v>
      </c>
      <c r="E10" s="11">
        <f>CL_stat!E10</f>
        <v>3141</v>
      </c>
      <c r="F10" s="187" t="str">
        <f>CL_stat!F10</f>
        <v>ŠJ Česká Lípa, Roháče z Dubé 2513</v>
      </c>
      <c r="G10" s="158">
        <f>ROUND(CL_rozp!R10,0)</f>
        <v>871826</v>
      </c>
      <c r="H10" s="37">
        <f t="shared" si="0"/>
        <v>638960</v>
      </c>
      <c r="I10" s="29">
        <f t="shared" si="1"/>
        <v>215969</v>
      </c>
      <c r="J10" s="37">
        <f t="shared" si="2"/>
        <v>12779</v>
      </c>
      <c r="K10" s="37">
        <f>CL_stat!H10*CL_stat!AC10+CL_stat!I10*CL_stat!AD10+CL_stat!J10*CL_stat!AE10+CL_stat!K10*CL_stat!AF10+CL_stat!L10*CL_stat!AG10+CL_stat!M10*CL_stat!AH10+CL_stat!N10*CL_stat!AI10+CL_stat!O10*CL_stat!AJ10+CL_stat!P10*CL_stat!AK10</f>
        <v>4118</v>
      </c>
      <c r="L10" s="47">
        <f>ROUND(Y10/CL_rozp!E10/12,2)</f>
        <v>2.0099999999999998</v>
      </c>
      <c r="M10" s="134">
        <f>IF(CL_stat!H10=0,0,12*1.358*1/CL_stat!T10*CL_rozp!$E10)</f>
        <v>12221.235133583476</v>
      </c>
      <c r="N10" s="72">
        <f>IF(CL_stat!I10=0,0,12*1.358*1/CL_stat!U10*CL_rozp!$E10)</f>
        <v>0</v>
      </c>
      <c r="O10" s="72">
        <f>IF(CL_stat!J10=0,0,12*1.358*1/CL_stat!V10*CL_rozp!$E10)</f>
        <v>0</v>
      </c>
      <c r="P10" s="72">
        <f>IF(CL_stat!K10=0,0,12*1.358*1/CL_stat!W10*CL_rozp!$E10)</f>
        <v>0</v>
      </c>
      <c r="Q10" s="72">
        <f>IF(CL_stat!L10=0,0,12*1.358*1/CL_stat!X10*CL_rozp!$E10)</f>
        <v>0</v>
      </c>
      <c r="R10" s="72">
        <f>IF(CL_stat!M10=0,0,12*1.358*1/CL_stat!Y10*CL_rozp!$E10)</f>
        <v>0</v>
      </c>
      <c r="S10" s="72">
        <f>IF(CL_stat!N10=0,0,12*1.358*1/CL_stat!Z10*CL_rozp!$E10)</f>
        <v>0</v>
      </c>
      <c r="T10" s="72">
        <f>IF(CL_stat!O10=0,0,12*1.358*1/CL_stat!AA10*CL_rozp!$E10)</f>
        <v>0</v>
      </c>
      <c r="U10" s="72">
        <f>IF(CL_stat!P10=0,0,12*1.358*1/CL_stat!AB10*CL_rozp!$E10)</f>
        <v>0</v>
      </c>
      <c r="V10" s="37">
        <f>ROUND((M10*CL_stat!H10+P10*CL_stat!K10+S10*CL_stat!N10)/1.358,0)</f>
        <v>638960</v>
      </c>
      <c r="W10" s="37">
        <f>ROUND((N10*CL_stat!I10+Q10*CL_stat!L10+T10*CL_stat!O10)/1.358,0)</f>
        <v>0</v>
      </c>
      <c r="X10" s="37">
        <f>ROUND((O10*CL_stat!J10+R10*CL_stat!M10+U10*CL_stat!P10)/1.358,0)</f>
        <v>0</v>
      </c>
      <c r="Y10" s="37">
        <f t="shared" si="5"/>
        <v>638960</v>
      </c>
      <c r="Z10" s="74">
        <f>IF(CL_stat!T10=0,0,CL_stat!H10/CL_stat!T10)+IF(CL_stat!W10=0,0,CL_stat!K10/CL_stat!W10)+IF(CL_stat!Z10=0,0,CL_stat!N10/CL_stat!Z10)</f>
        <v>2.0123457126039277</v>
      </c>
      <c r="AA10" s="74">
        <f>IF(CL_stat!U10=0,0,CL_stat!I10/CL_stat!U10)+IF(CL_stat!X10=0,0,CL_stat!L10/CL_stat!X10)+IF(CL_stat!AA10=0,0,CL_stat!O10/CL_stat!AA10)</f>
        <v>0</v>
      </c>
      <c r="AB10" s="74">
        <f>IF(CL_stat!V10=0,0,CL_stat!J10/CL_stat!V10)+IF(CL_stat!Y10=0,0,CL_stat!M10/CL_stat!Y10)+IF(CL_stat!AB10=0,0,CL_stat!P10/CL_stat!AB10)</f>
        <v>0</v>
      </c>
      <c r="AC10" s="135">
        <f t="shared" si="6"/>
        <v>2.0123457126039277</v>
      </c>
    </row>
    <row r="11" spans="1:29" ht="20.100000000000001" customHeight="1" x14ac:dyDescent="0.2">
      <c r="A11" s="489">
        <v>4</v>
      </c>
      <c r="B11" s="433">
        <v>600074552</v>
      </c>
      <c r="C11" s="85">
        <f>CL_stat!C11</f>
        <v>4407</v>
      </c>
      <c r="D11" s="269" t="str">
        <f>CL_stat!D11</f>
        <v>MŠ Česká Lípa, Bratří Čapků 2864</v>
      </c>
      <c r="E11" s="11">
        <f>CL_stat!E11</f>
        <v>3141</v>
      </c>
      <c r="F11" s="60" t="str">
        <f>CL_stat!F11</f>
        <v>ŠJ Česká Lípa, Bratří Čapků 2864</v>
      </c>
      <c r="G11" s="158">
        <f>ROUND(CL_rozp!R11,0)</f>
        <v>1033853</v>
      </c>
      <c r="H11" s="37">
        <f t="shared" si="0"/>
        <v>757419</v>
      </c>
      <c r="I11" s="29">
        <f t="shared" si="1"/>
        <v>256008</v>
      </c>
      <c r="J11" s="37">
        <f t="shared" si="2"/>
        <v>15148</v>
      </c>
      <c r="K11" s="37">
        <f>CL_stat!H11*CL_stat!AC11+CL_stat!I11*CL_stat!AD11+CL_stat!J11*CL_stat!AE11+CL_stat!K11*CL_stat!AF11+CL_stat!L11*CL_stat!AG11+CL_stat!M11*CL_stat!AH11+CL_stat!N11*CL_stat!AI11+CL_stat!O11*CL_stat!AJ11+CL_stat!P11*CL_stat!AK11</f>
        <v>5278</v>
      </c>
      <c r="L11" s="47">
        <f>ROUND(Y11/CL_rozp!E11/12,2)</f>
        <v>2.39</v>
      </c>
      <c r="M11" s="134">
        <f>IF(CL_stat!H11=0,0,12*1.358*1/CL_stat!T11*CL_rozp!$E11)</f>
        <v>11303.01846409947</v>
      </c>
      <c r="N11" s="72">
        <f>IF(CL_stat!I11=0,0,12*1.358*1/CL_stat!U11*CL_rozp!$E11)</f>
        <v>0</v>
      </c>
      <c r="O11" s="72">
        <f>IF(CL_stat!J11=0,0,12*1.358*1/CL_stat!V11*CL_rozp!$E11)</f>
        <v>0</v>
      </c>
      <c r="P11" s="72">
        <f>IF(CL_stat!K11=0,0,12*1.358*1/CL_stat!W11*CL_rozp!$E11)</f>
        <v>0</v>
      </c>
      <c r="Q11" s="72">
        <f>IF(CL_stat!L11=0,0,12*1.358*1/CL_stat!X11*CL_rozp!$E11)</f>
        <v>0</v>
      </c>
      <c r="R11" s="72">
        <f>IF(CL_stat!M11=0,0,12*1.358*1/CL_stat!Y11*CL_rozp!$E11)</f>
        <v>0</v>
      </c>
      <c r="S11" s="72">
        <f>IF(CL_stat!N11=0,0,12*1.358*1/CL_stat!Z11*CL_rozp!$E11)</f>
        <v>0</v>
      </c>
      <c r="T11" s="72">
        <f>IF(CL_stat!O11=0,0,12*1.358*1/CL_stat!AA11*CL_rozp!$E11)</f>
        <v>0</v>
      </c>
      <c r="U11" s="72">
        <f>IF(CL_stat!P11=0,0,12*1.358*1/CL_stat!AB11*CL_rozp!$E11)</f>
        <v>0</v>
      </c>
      <c r="V11" s="37">
        <f>ROUND((M11*CL_stat!H11+P11*CL_stat!K11+S11*CL_stat!N11)/1.358,0)</f>
        <v>757419</v>
      </c>
      <c r="W11" s="37">
        <f>ROUND((N11*CL_stat!I11+Q11*CL_stat!L11+T11*CL_stat!O11)/1.358,0)</f>
        <v>0</v>
      </c>
      <c r="X11" s="37">
        <f>ROUND((O11*CL_stat!J11+R11*CL_stat!M11+U11*CL_stat!P11)/1.358,0)</f>
        <v>0</v>
      </c>
      <c r="Y11" s="37">
        <f t="shared" si="5"/>
        <v>757419</v>
      </c>
      <c r="Z11" s="74">
        <f>IF(CL_stat!T11=0,0,CL_stat!H11/CL_stat!T11)+IF(CL_stat!W11=0,0,CL_stat!K11/CL_stat!W11)+IF(CL_stat!Z11=0,0,CL_stat!N11/CL_stat!Z11)</f>
        <v>2.3854206445521919</v>
      </c>
      <c r="AA11" s="74">
        <f>IF(CL_stat!U11=0,0,CL_stat!I11/CL_stat!U11)+IF(CL_stat!X11=0,0,CL_stat!L11/CL_stat!X11)+IF(CL_stat!AA11=0,0,CL_stat!O11/CL_stat!AA11)</f>
        <v>0</v>
      </c>
      <c r="AB11" s="74">
        <f>IF(CL_stat!V11=0,0,CL_stat!J11/CL_stat!V11)+IF(CL_stat!Y11=0,0,CL_stat!M11/CL_stat!Y11)+IF(CL_stat!AB11=0,0,CL_stat!P11/CL_stat!AB11)</f>
        <v>0</v>
      </c>
      <c r="AC11" s="135">
        <f t="shared" si="6"/>
        <v>2.3854206445521919</v>
      </c>
    </row>
    <row r="12" spans="1:29" ht="20.100000000000001" customHeight="1" x14ac:dyDescent="0.2">
      <c r="A12" s="489">
        <v>5</v>
      </c>
      <c r="B12" s="433">
        <v>650065221</v>
      </c>
      <c r="C12" s="85">
        <f>CL_stat!C12</f>
        <v>4492</v>
      </c>
      <c r="D12" s="269" t="str">
        <f>CL_stat!D12</f>
        <v>MŠ Česká Lípa, Moskevská 2434</v>
      </c>
      <c r="E12" s="11">
        <f>CL_stat!E12</f>
        <v>3141</v>
      </c>
      <c r="F12" s="60" t="str">
        <f>CL_stat!F12</f>
        <v>ŠJ Česká Lípa, Moskevská 2434</v>
      </c>
      <c r="G12" s="158">
        <f>ROUND(CL_rozp!R12,0)</f>
        <v>1001852</v>
      </c>
      <c r="H12" s="37">
        <f t="shared" si="0"/>
        <v>734025</v>
      </c>
      <c r="I12" s="29">
        <f>ROUND(G12-H12-J12-K12,0)</f>
        <v>248100</v>
      </c>
      <c r="J12" s="37">
        <f t="shared" si="2"/>
        <v>14681</v>
      </c>
      <c r="K12" s="37">
        <f>CL_stat!H12*CL_stat!AC12+CL_stat!I12*CL_stat!AD12+CL_stat!J12*CL_stat!AE12+CL_stat!K12*CL_stat!AF12+CL_stat!L12*CL_stat!AG12+CL_stat!M12*CL_stat!AH12+CL_stat!N12*CL_stat!AI12+CL_stat!O12*CL_stat!AJ12+CL_stat!P12*CL_stat!AK12</f>
        <v>5046</v>
      </c>
      <c r="L12" s="47">
        <f>ROUND(Y12/CL_rozp!E12/12,2)</f>
        <v>2.31</v>
      </c>
      <c r="M12" s="134">
        <f>IF(CL_stat!H12=0,0,12*1.358*1/CL_stat!T12*CL_rozp!$E12)</f>
        <v>11457.540431610631</v>
      </c>
      <c r="N12" s="72">
        <f>IF(CL_stat!I12=0,0,12*1.358*1/CL_stat!U12*CL_rozp!$E12)</f>
        <v>0</v>
      </c>
      <c r="O12" s="72">
        <f>IF(CL_stat!J12=0,0,12*1.358*1/CL_stat!V12*CL_rozp!$E12)</f>
        <v>0</v>
      </c>
      <c r="P12" s="72">
        <f>IF(CL_stat!K12=0,0,12*1.358*1/CL_stat!W12*CL_rozp!$E12)</f>
        <v>0</v>
      </c>
      <c r="Q12" s="72">
        <f>IF(CL_stat!L12=0,0,12*1.358*1/CL_stat!X12*CL_rozp!$E12)</f>
        <v>0</v>
      </c>
      <c r="R12" s="72">
        <f>IF(CL_stat!M12=0,0,12*1.358*1/CL_stat!Y12*CL_rozp!$E12)</f>
        <v>0</v>
      </c>
      <c r="S12" s="72">
        <f>IF(CL_stat!N12=0,0,12*1.358*1/CL_stat!Z12*CL_rozp!$E12)</f>
        <v>0</v>
      </c>
      <c r="T12" s="72">
        <f>IF(CL_stat!O12=0,0,12*1.358*1/CL_stat!AA12*CL_rozp!$E12)</f>
        <v>0</v>
      </c>
      <c r="U12" s="72">
        <f>IF(CL_stat!P12=0,0,12*1.358*1/CL_stat!AB12*CL_rozp!$E12)</f>
        <v>0</v>
      </c>
      <c r="V12" s="37">
        <f>ROUND((M12*CL_stat!H12+P12*CL_stat!K12+S12*CL_stat!N12)/1.358,0)</f>
        <v>734025</v>
      </c>
      <c r="W12" s="37">
        <f>ROUND((N12*CL_stat!I12+Q12*CL_stat!L12+T12*CL_stat!O12)/1.358,0)</f>
        <v>0</v>
      </c>
      <c r="X12" s="37">
        <f>ROUND((O12*CL_stat!J12+R12*CL_stat!M12+U12*CL_stat!P12)/1.358,0)</f>
        <v>0</v>
      </c>
      <c r="Y12" s="37">
        <f t="shared" si="5"/>
        <v>734025</v>
      </c>
      <c r="Z12" s="74">
        <f>IF(CL_stat!T12=0,0,CL_stat!H12/CL_stat!T12)+IF(CL_stat!W12=0,0,CL_stat!K12/CL_stat!W12)+IF(CL_stat!Z12=0,0,CL_stat!N12/CL_stat!Z12)</f>
        <v>2.3117442987602672</v>
      </c>
      <c r="AA12" s="74">
        <f>IF(CL_stat!U12=0,0,CL_stat!I12/CL_stat!U12)+IF(CL_stat!X12=0,0,CL_stat!L12/CL_stat!X12)+IF(CL_stat!AA12=0,0,CL_stat!O12/CL_stat!AA12)</f>
        <v>0</v>
      </c>
      <c r="AB12" s="74">
        <f>IF(CL_stat!V12=0,0,CL_stat!J12/CL_stat!V12)+IF(CL_stat!Y12=0,0,CL_stat!M12/CL_stat!Y12)+IF(CL_stat!AB12=0,0,CL_stat!P12/CL_stat!AB12)</f>
        <v>0</v>
      </c>
      <c r="AC12" s="135">
        <f t="shared" si="6"/>
        <v>2.3117442987602672</v>
      </c>
    </row>
    <row r="13" spans="1:29" ht="20.100000000000001" customHeight="1" x14ac:dyDescent="0.2">
      <c r="A13" s="489">
        <v>6</v>
      </c>
      <c r="B13" s="433">
        <v>600074528</v>
      </c>
      <c r="C13" s="85">
        <f>CL_stat!C13</f>
        <v>4408</v>
      </c>
      <c r="D13" s="269" t="str">
        <f>CL_stat!D13</f>
        <v>MŠ Česká Lípa, Severní 2214</v>
      </c>
      <c r="E13" s="11">
        <f>CL_stat!E13</f>
        <v>3141</v>
      </c>
      <c r="F13" s="60" t="str">
        <f>CL_stat!F13</f>
        <v>ŠJ Česká Lípa, Severní 2214</v>
      </c>
      <c r="G13" s="158">
        <f>ROUND(CL_rozp!R13,0)</f>
        <v>1398143</v>
      </c>
      <c r="H13" s="37">
        <f t="shared" si="0"/>
        <v>1023795</v>
      </c>
      <c r="I13" s="29">
        <f t="shared" si="1"/>
        <v>346042</v>
      </c>
      <c r="J13" s="37">
        <f t="shared" si="2"/>
        <v>20476</v>
      </c>
      <c r="K13" s="37">
        <f>CL_stat!H13*CL_stat!AC13+CL_stat!I13*CL_stat!AD13+CL_stat!J13*CL_stat!AE13+CL_stat!K13*CL_stat!AF13+CL_stat!L13*CL_stat!AG13+CL_stat!M13*CL_stat!AH13+CL_stat!N13*CL_stat!AI13+CL_stat!O13*CL_stat!AJ13+CL_stat!P13*CL_stat!AK13</f>
        <v>7830</v>
      </c>
      <c r="L13" s="47">
        <f>ROUND(Y13/CL_rozp!E13/12,2)</f>
        <v>3.22</v>
      </c>
      <c r="M13" s="134">
        <f>IF(CL_stat!H13=0,0,12*1.358*1/CL_stat!T13*CL_rozp!$E13)</f>
        <v>10298.611668405425</v>
      </c>
      <c r="N13" s="72">
        <f>IF(CL_stat!I13=0,0,12*1.358*1/CL_stat!U13*CL_rozp!$E13)</f>
        <v>0</v>
      </c>
      <c r="O13" s="72">
        <f>IF(CL_stat!J13=0,0,12*1.358*1/CL_stat!V13*CL_rozp!$E13)</f>
        <v>0</v>
      </c>
      <c r="P13" s="72">
        <f>IF(CL_stat!K13=0,0,12*1.358*1/CL_stat!W13*CL_rozp!$E13)</f>
        <v>0</v>
      </c>
      <c r="Q13" s="72">
        <f>IF(CL_stat!L13=0,0,12*1.358*1/CL_stat!X13*CL_rozp!$E13)</f>
        <v>0</v>
      </c>
      <c r="R13" s="72">
        <f>IF(CL_stat!M13=0,0,12*1.358*1/CL_stat!Y13*CL_rozp!$E13)</f>
        <v>0</v>
      </c>
      <c r="S13" s="72">
        <f>IF(CL_stat!N13=0,0,12*1.358*1/CL_stat!Z13*CL_rozp!$E13)</f>
        <v>0</v>
      </c>
      <c r="T13" s="72">
        <f>IF(CL_stat!O13=0,0,12*1.358*1/CL_stat!AA13*CL_rozp!$E13)</f>
        <v>0</v>
      </c>
      <c r="U13" s="72">
        <f>IF(CL_stat!P13=0,0,12*1.358*1/CL_stat!AB13*CL_rozp!$E13)</f>
        <v>0</v>
      </c>
      <c r="V13" s="37">
        <f>ROUND((M13*CL_stat!H13+P13*CL_stat!K13+S13*CL_stat!N13)/1.358,0)</f>
        <v>1023794</v>
      </c>
      <c r="W13" s="37">
        <f>ROUND((N13*CL_stat!I13+Q13*CL_stat!L13+T13*CL_stat!O13)/1.358,0)</f>
        <v>0</v>
      </c>
      <c r="X13" s="37">
        <f>ROUND((O13*CL_stat!J13+R13*CL_stat!M13+U13*CL_stat!P13)/1.358,0)</f>
        <v>0</v>
      </c>
      <c r="Y13" s="37">
        <f t="shared" si="5"/>
        <v>1023794</v>
      </c>
      <c r="Z13" s="74">
        <f>IF(CL_stat!T13=0,0,CL_stat!H13/CL_stat!T13)+IF(CL_stat!W13=0,0,CL_stat!K13/CL_stat!W13)+IF(CL_stat!Z13=0,0,CL_stat!N13/CL_stat!Z13)</f>
        <v>3.2243456727848026</v>
      </c>
      <c r="AA13" s="74">
        <f>IF(CL_stat!U13=0,0,CL_stat!I13/CL_stat!U13)+IF(CL_stat!X13=0,0,CL_stat!L13/CL_stat!X13)+IF(CL_stat!AA13=0,0,CL_stat!O13/CL_stat!AA13)</f>
        <v>0</v>
      </c>
      <c r="AB13" s="74">
        <f>IF(CL_stat!V13=0,0,CL_stat!J13/CL_stat!V13)+IF(CL_stat!Y13=0,0,CL_stat!M13/CL_stat!Y13)+IF(CL_stat!AB13=0,0,CL_stat!P13/CL_stat!AB13)</f>
        <v>0</v>
      </c>
      <c r="AC13" s="135">
        <f t="shared" si="6"/>
        <v>3.2243456727848026</v>
      </c>
    </row>
    <row r="14" spans="1:29" ht="20.100000000000001" customHeight="1" x14ac:dyDescent="0.2">
      <c r="A14" s="489">
        <v>7</v>
      </c>
      <c r="B14" s="433">
        <v>600074439</v>
      </c>
      <c r="C14" s="85">
        <f>CL_stat!C14</f>
        <v>4423</v>
      </c>
      <c r="D14" s="269" t="str">
        <f>CL_stat!D14</f>
        <v>MŠ Česká Lípa, Svárovská 3315</v>
      </c>
      <c r="E14" s="11">
        <f>CL_stat!E14</f>
        <v>3141</v>
      </c>
      <c r="F14" s="60" t="str">
        <f>CL_stat!F14</f>
        <v>ŠJ Česká Lípa, Svárovská 3315</v>
      </c>
      <c r="G14" s="158">
        <f>ROUND(CL_rozp!R14,0)</f>
        <v>880114</v>
      </c>
      <c r="H14" s="37">
        <f t="shared" si="0"/>
        <v>645021</v>
      </c>
      <c r="I14" s="29">
        <f t="shared" si="1"/>
        <v>218017</v>
      </c>
      <c r="J14" s="37">
        <f t="shared" si="2"/>
        <v>12900</v>
      </c>
      <c r="K14" s="37">
        <f>CL_stat!H14*CL_stat!AC14+CL_stat!I14*CL_stat!AD14+CL_stat!J14*CL_stat!AE14+CL_stat!K14*CL_stat!AF14+CL_stat!L14*CL_stat!AG14+CL_stat!M14*CL_stat!AH14+CL_stat!N14*CL_stat!AI14+CL_stat!O14*CL_stat!AJ14+CL_stat!P14*CL_stat!AK14</f>
        <v>4176</v>
      </c>
      <c r="L14" s="47">
        <f>ROUND(Y14/CL_rozp!E14/12,2)</f>
        <v>2.0299999999999998</v>
      </c>
      <c r="M14" s="134">
        <f>IF(CL_stat!H14=0,0,12*1.358*1/CL_stat!T14*CL_rozp!$E14)</f>
        <v>12165.805564772241</v>
      </c>
      <c r="N14" s="72">
        <f>IF(CL_stat!I14=0,0,12*1.358*1/CL_stat!U14*CL_rozp!$E14)</f>
        <v>0</v>
      </c>
      <c r="O14" s="72">
        <f>IF(CL_stat!J14=0,0,12*1.358*1/CL_stat!V14*CL_rozp!$E14)</f>
        <v>0</v>
      </c>
      <c r="P14" s="72">
        <f>IF(CL_stat!K14=0,0,12*1.358*1/CL_stat!W14*CL_rozp!$E14)</f>
        <v>0</v>
      </c>
      <c r="Q14" s="72">
        <f>IF(CL_stat!L14=0,0,12*1.358*1/CL_stat!X14*CL_rozp!$E14)</f>
        <v>0</v>
      </c>
      <c r="R14" s="72">
        <f>IF(CL_stat!M14=0,0,12*1.358*1/CL_stat!Y14*CL_rozp!$E14)</f>
        <v>0</v>
      </c>
      <c r="S14" s="72">
        <f>IF(CL_stat!N14=0,0,12*1.358*1/CL_stat!Z14*CL_rozp!$E14)</f>
        <v>0</v>
      </c>
      <c r="T14" s="72">
        <f>IF(CL_stat!O14=0,0,12*1.358*1/CL_stat!AA14*CL_rozp!$E14)</f>
        <v>0</v>
      </c>
      <c r="U14" s="72">
        <f>IF(CL_stat!P14=0,0,12*1.358*1/CL_stat!AB14*CL_rozp!$E14)</f>
        <v>0</v>
      </c>
      <c r="V14" s="37">
        <f>ROUND((M14*CL_stat!H14+P14*CL_stat!K14+S14*CL_stat!N14)/1.358,0)</f>
        <v>645021</v>
      </c>
      <c r="W14" s="37">
        <f>ROUND((N14*CL_stat!I14+Q14*CL_stat!L14+T14*CL_stat!O14)/1.358,0)</f>
        <v>0</v>
      </c>
      <c r="X14" s="37">
        <f>ROUND((O14*CL_stat!J14+R14*CL_stat!M14+U14*CL_stat!P14)/1.358,0)</f>
        <v>0</v>
      </c>
      <c r="Y14" s="37">
        <f t="shared" si="5"/>
        <v>645021</v>
      </c>
      <c r="Z14" s="74">
        <f>IF(CL_stat!T14=0,0,CL_stat!H14/CL_stat!T14)+IF(CL_stat!W14=0,0,CL_stat!K14/CL_stat!W14)+IF(CL_stat!Z14=0,0,CL_stat!N14/CL_stat!Z14)</f>
        <v>2.0314330405812608</v>
      </c>
      <c r="AA14" s="74">
        <f>IF(CL_stat!U14=0,0,CL_stat!I14/CL_stat!U14)+IF(CL_stat!X14=0,0,CL_stat!L14/CL_stat!X14)+IF(CL_stat!AA14=0,0,CL_stat!O14/CL_stat!AA14)</f>
        <v>0</v>
      </c>
      <c r="AB14" s="74">
        <f>IF(CL_stat!V14=0,0,CL_stat!J14/CL_stat!V14)+IF(CL_stat!Y14=0,0,CL_stat!M14/CL_stat!Y14)+IF(CL_stat!AB14=0,0,CL_stat!P14/CL_stat!AB14)</f>
        <v>0</v>
      </c>
      <c r="AC14" s="135">
        <f t="shared" si="6"/>
        <v>2.0314330405812608</v>
      </c>
    </row>
    <row r="15" spans="1:29" ht="20.100000000000001" customHeight="1" x14ac:dyDescent="0.2">
      <c r="A15" s="489">
        <v>7</v>
      </c>
      <c r="B15" s="433">
        <v>600074439</v>
      </c>
      <c r="C15" s="85">
        <f>CL_stat!C15</f>
        <v>4423</v>
      </c>
      <c r="D15" s="269" t="str">
        <f>CL_stat!D15</f>
        <v>MŠ Česká Lípa, Svárovská 3315</v>
      </c>
      <c r="E15" s="11">
        <f>CL_stat!E15</f>
        <v>3141</v>
      </c>
      <c r="F15" s="187" t="str">
        <f>CL_stat!F15</f>
        <v>ŠJ Česká Lípa, Dobranov 4</v>
      </c>
      <c r="G15" s="158">
        <f>ROUND(CL_rozp!R15,0)</f>
        <v>351021</v>
      </c>
      <c r="H15" s="37">
        <f t="shared" si="0"/>
        <v>257630</v>
      </c>
      <c r="I15" s="29">
        <f t="shared" si="1"/>
        <v>87078</v>
      </c>
      <c r="J15" s="37">
        <f t="shared" si="2"/>
        <v>5153</v>
      </c>
      <c r="K15" s="37">
        <f>CL_stat!H15*CL_stat!AC15+CL_stat!I15*CL_stat!AD15+CL_stat!J15*CL_stat!AE15+CL_stat!K15*CL_stat!AF15+CL_stat!L15*CL_stat!AG15+CL_stat!M15*CL_stat!AH15+CL_stat!N15*CL_stat!AI15+CL_stat!O15*CL_stat!AJ15+CL_stat!P15*CL_stat!AK15</f>
        <v>1160</v>
      </c>
      <c r="L15" s="47">
        <f>ROUND(Y15/CL_rozp!E15/12,2)</f>
        <v>0.81</v>
      </c>
      <c r="M15" s="134">
        <f>IF(CL_stat!H15=0,0,12*1.358*1/CL_stat!T15*CL_rozp!$E15)</f>
        <v>17493.065123094675</v>
      </c>
      <c r="N15" s="72">
        <f>IF(CL_stat!I15=0,0,12*1.358*1/CL_stat!U15*CL_rozp!$E15)</f>
        <v>0</v>
      </c>
      <c r="O15" s="72">
        <f>IF(CL_stat!J15=0,0,12*1.358*1/CL_stat!V15*CL_rozp!$E15)</f>
        <v>0</v>
      </c>
      <c r="P15" s="72">
        <f>IF(CL_stat!K15=0,0,12*1.358*1/CL_stat!W15*CL_rozp!$E15)</f>
        <v>0</v>
      </c>
      <c r="Q15" s="72">
        <f>IF(CL_stat!L15=0,0,12*1.358*1/CL_stat!X15*CL_rozp!$E15)</f>
        <v>0</v>
      </c>
      <c r="R15" s="72">
        <f>IF(CL_stat!M15=0,0,12*1.358*1/CL_stat!Y15*CL_rozp!$E15)</f>
        <v>0</v>
      </c>
      <c r="S15" s="72">
        <f>IF(CL_stat!N15=0,0,12*1.358*1/CL_stat!Z15*CL_rozp!$E15)</f>
        <v>0</v>
      </c>
      <c r="T15" s="72">
        <f>IF(CL_stat!O15=0,0,12*1.358*1/CL_stat!AA15*CL_rozp!$E15)</f>
        <v>0</v>
      </c>
      <c r="U15" s="72">
        <f>IF(CL_stat!P15=0,0,12*1.358*1/CL_stat!AB15*CL_rozp!$E15)</f>
        <v>0</v>
      </c>
      <c r="V15" s="37">
        <f>ROUND((M15*CL_stat!H15+P15*CL_stat!K15+S15*CL_stat!N15)/1.358,0)</f>
        <v>257630</v>
      </c>
      <c r="W15" s="37">
        <f>ROUND((N15*CL_stat!I15+Q15*CL_stat!L15+T15*CL_stat!O15)/1.358,0)</f>
        <v>0</v>
      </c>
      <c r="X15" s="37">
        <f>ROUND((O15*CL_stat!J15+R15*CL_stat!M15+U15*CL_stat!P15)/1.358,0)</f>
        <v>0</v>
      </c>
      <c r="Y15" s="37">
        <f t="shared" si="5"/>
        <v>257630</v>
      </c>
      <c r="Z15" s="74">
        <f>IF(CL_stat!T15=0,0,CL_stat!H15/CL_stat!T15)+IF(CL_stat!W15=0,0,CL_stat!K15/CL_stat!W15)+IF(CL_stat!Z15=0,0,CL_stat!N15/CL_stat!Z15)</f>
        <v>0.81138140930459746</v>
      </c>
      <c r="AA15" s="74">
        <f>IF(CL_stat!U15=0,0,CL_stat!I15/CL_stat!U15)+IF(CL_stat!X15=0,0,CL_stat!L15/CL_stat!X15)+IF(CL_stat!AA15=0,0,CL_stat!O15/CL_stat!AA15)</f>
        <v>0</v>
      </c>
      <c r="AB15" s="74">
        <f>IF(CL_stat!V15=0,0,CL_stat!J15/CL_stat!V15)+IF(CL_stat!Y15=0,0,CL_stat!M15/CL_stat!Y15)+IF(CL_stat!AB15=0,0,CL_stat!P15/CL_stat!AB15)</f>
        <v>0</v>
      </c>
      <c r="AC15" s="135">
        <f t="shared" si="6"/>
        <v>0.81138140930459746</v>
      </c>
    </row>
    <row r="16" spans="1:29" ht="20.100000000000001" customHeight="1" x14ac:dyDescent="0.2">
      <c r="A16" s="489">
        <v>8</v>
      </c>
      <c r="B16" s="433">
        <v>600074331</v>
      </c>
      <c r="C16" s="85">
        <f>CL_stat!C16</f>
        <v>4404</v>
      </c>
      <c r="D16" s="269" t="str">
        <f>CL_stat!D16</f>
        <v>MŠ Česká Lípa, Zhořelecká 2607</v>
      </c>
      <c r="E16" s="11">
        <f>CL_stat!E16</f>
        <v>3141</v>
      </c>
      <c r="F16" s="187" t="str">
        <f>CL_stat!F16</f>
        <v>ŠJ Česká Lípa, Brněnská 2599</v>
      </c>
      <c r="G16" s="158">
        <f>ROUND(CL_rozp!R16,0)</f>
        <v>977779</v>
      </c>
      <c r="H16" s="37">
        <f t="shared" si="0"/>
        <v>716426</v>
      </c>
      <c r="I16" s="29">
        <f>ROUND(G16-H16-J16-K16,0)</f>
        <v>242152</v>
      </c>
      <c r="J16" s="37">
        <f t="shared" si="2"/>
        <v>14329</v>
      </c>
      <c r="K16" s="37">
        <f>CL_stat!H16*CL_stat!AC16+CL_stat!I16*CL_stat!AD16+CL_stat!J16*CL_stat!AE16+CL_stat!K16*CL_stat!AF16+CL_stat!L16*CL_stat!AG16+CL_stat!M16*CL_stat!AH16+CL_stat!N16*CL_stat!AI16+CL_stat!O16*CL_stat!AJ16+CL_stat!P16*CL_stat!AK16</f>
        <v>4872</v>
      </c>
      <c r="L16" s="47">
        <f>ROUND(Y16/CL_rozp!E16/12,2)</f>
        <v>2.2599999999999998</v>
      </c>
      <c r="M16" s="134">
        <f>IF(CL_stat!H16=0,0,12*1.358*1/CL_stat!T16*CL_rozp!$E16)</f>
        <v>11582.227683230842</v>
      </c>
      <c r="N16" s="72">
        <f>IF(CL_stat!I16=0,0,12*1.358*1/CL_stat!U16*CL_rozp!$E16)</f>
        <v>0</v>
      </c>
      <c r="O16" s="72">
        <f>IF(CL_stat!J16=0,0,12*1.358*1/CL_stat!V16*CL_rozp!$E16)</f>
        <v>0</v>
      </c>
      <c r="P16" s="72">
        <f>IF(CL_stat!K16=0,0,12*1.358*1/CL_stat!W16*CL_rozp!$E16)</f>
        <v>0</v>
      </c>
      <c r="Q16" s="72">
        <f>IF(CL_stat!L16=0,0,12*1.358*1/CL_stat!X16*CL_rozp!$E16)</f>
        <v>0</v>
      </c>
      <c r="R16" s="72">
        <f>IF(CL_stat!M16=0,0,12*1.358*1/CL_stat!Y16*CL_rozp!$E16)</f>
        <v>0</v>
      </c>
      <c r="S16" s="72">
        <f>IF(CL_stat!N16=0,0,12*1.358*1/CL_stat!Z16*CL_rozp!$E16)</f>
        <v>0</v>
      </c>
      <c r="T16" s="72">
        <f>IF(CL_stat!O16=0,0,12*1.358*1/CL_stat!AA16*CL_rozp!$E16)</f>
        <v>0</v>
      </c>
      <c r="U16" s="72">
        <f>IF(CL_stat!P16=0,0,12*1.358*1/CL_stat!AB16*CL_rozp!$E16)</f>
        <v>0</v>
      </c>
      <c r="V16" s="37">
        <f>ROUND((M16*CL_stat!H16+P16*CL_stat!K16+S16*CL_stat!N16)/1.358,0)</f>
        <v>716426</v>
      </c>
      <c r="W16" s="37">
        <f>ROUND((N16*CL_stat!I16+Q16*CL_stat!L16+T16*CL_stat!O16)/1.358,0)</f>
        <v>0</v>
      </c>
      <c r="X16" s="37">
        <f>ROUND((O16*CL_stat!J16+R16*CL_stat!M16+U16*CL_stat!P16)/1.358,0)</f>
        <v>0</v>
      </c>
      <c r="Y16" s="37">
        <f t="shared" si="5"/>
        <v>716426</v>
      </c>
      <c r="Z16" s="74">
        <f>IF(CL_stat!T16=0,0,CL_stat!H16/CL_stat!T16)+IF(CL_stat!W16=0,0,CL_stat!K16/CL_stat!W16)+IF(CL_stat!Z16=0,0,CL_stat!N16/CL_stat!Z16)</f>
        <v>2.2563191440943422</v>
      </c>
      <c r="AA16" s="74">
        <f>IF(CL_stat!U16=0,0,CL_stat!I16/CL_stat!U16)+IF(CL_stat!X16=0,0,CL_stat!L16/CL_stat!X16)+IF(CL_stat!AA16=0,0,CL_stat!O16/CL_stat!AA16)</f>
        <v>0</v>
      </c>
      <c r="AB16" s="74">
        <f>IF(CL_stat!V16=0,0,CL_stat!J16/CL_stat!V16)+IF(CL_stat!Y16=0,0,CL_stat!M16/CL_stat!Y16)+IF(CL_stat!AB16=0,0,CL_stat!P16/CL_stat!AB16)</f>
        <v>0</v>
      </c>
      <c r="AC16" s="135">
        <f t="shared" si="6"/>
        <v>2.2563191440943422</v>
      </c>
    </row>
    <row r="17" spans="1:29" ht="20.100000000000001" customHeight="1" x14ac:dyDescent="0.2">
      <c r="A17" s="489">
        <v>8</v>
      </c>
      <c r="B17" s="433">
        <v>600074331</v>
      </c>
      <c r="C17" s="85">
        <f>CL_stat!C17</f>
        <v>4404</v>
      </c>
      <c r="D17" s="269" t="str">
        <f>CL_stat!D17</f>
        <v>MŠ Česká Lípa, Zhořelecká 2607</v>
      </c>
      <c r="E17" s="11">
        <f>CL_stat!E17</f>
        <v>3141</v>
      </c>
      <c r="F17" s="187" t="str">
        <f>CL_stat!F17</f>
        <v>ŠJ Česká Lípa, Na Výsluní 2893</v>
      </c>
      <c r="G17" s="158">
        <f>ROUND(CL_rozp!R17,0)</f>
        <v>619801</v>
      </c>
      <c r="H17" s="37">
        <f t="shared" si="0"/>
        <v>454571</v>
      </c>
      <c r="I17" s="29">
        <f>ROUND(G17-H17-J17-K17,0)</f>
        <v>153645</v>
      </c>
      <c r="J17" s="37">
        <f t="shared" si="2"/>
        <v>9091</v>
      </c>
      <c r="K17" s="37">
        <f>CL_stat!H17*CL_stat!AC17+CL_stat!I17*CL_stat!AD17+CL_stat!J17*CL_stat!AE17+CL_stat!K17*CL_stat!AF17+CL_stat!L17*CL_stat!AG17+CL_stat!M17*CL_stat!AH17+CL_stat!N17*CL_stat!AI17+CL_stat!O17*CL_stat!AJ17+CL_stat!P17*CL_stat!AK17</f>
        <v>2494</v>
      </c>
      <c r="L17" s="47">
        <f>ROUND(Y17/CL_rozp!E17/12,2)</f>
        <v>1.43</v>
      </c>
      <c r="M17" s="134">
        <f>IF(CL_stat!H17=0,0,12*1.358*1/CL_stat!T17*CL_rozp!$E17)</f>
        <v>14355.971167145693</v>
      </c>
      <c r="N17" s="72">
        <f>IF(CL_stat!I17=0,0,12*1.358*1/CL_stat!U17*CL_rozp!$E17)</f>
        <v>0</v>
      </c>
      <c r="O17" s="72">
        <f>IF(CL_stat!J17=0,0,12*1.358*1/CL_stat!V17*CL_rozp!$E17)</f>
        <v>0</v>
      </c>
      <c r="P17" s="72">
        <f>IF(CL_stat!K17=0,0,12*1.358*1/CL_stat!W17*CL_rozp!$E17)</f>
        <v>0</v>
      </c>
      <c r="Q17" s="72">
        <f>IF(CL_stat!L17=0,0,12*1.358*1/CL_stat!X17*CL_rozp!$E17)</f>
        <v>0</v>
      </c>
      <c r="R17" s="72">
        <f>IF(CL_stat!M17=0,0,12*1.358*1/CL_stat!Y17*CL_rozp!$E17)</f>
        <v>0</v>
      </c>
      <c r="S17" s="72">
        <f>IF(CL_stat!N17=0,0,12*1.358*1/CL_stat!Z17*CL_rozp!$E17)</f>
        <v>0</v>
      </c>
      <c r="T17" s="72">
        <f>IF(CL_stat!O17=0,0,12*1.358*1/CL_stat!AA17*CL_rozp!$E17)</f>
        <v>0</v>
      </c>
      <c r="U17" s="72">
        <f>IF(CL_stat!P17=0,0,12*1.358*1/CL_stat!AB17*CL_rozp!$E17)</f>
        <v>0</v>
      </c>
      <c r="V17" s="37">
        <f>ROUND((M17*CL_stat!H17+P17*CL_stat!K17+S17*CL_stat!N17)/1.358,0)</f>
        <v>454571</v>
      </c>
      <c r="W17" s="37">
        <f>ROUND((N17*CL_stat!I17+Q17*CL_stat!L17+T17*CL_stat!O17)/1.358,0)</f>
        <v>0</v>
      </c>
      <c r="X17" s="37">
        <f>ROUND((O17*CL_stat!J17+R17*CL_stat!M17+U17*CL_stat!P17)/1.358,0)</f>
        <v>0</v>
      </c>
      <c r="Y17" s="37">
        <f t="shared" si="5"/>
        <v>454571</v>
      </c>
      <c r="Z17" s="74">
        <f>IF(CL_stat!T17=0,0,CL_stat!H17/CL_stat!T17)+IF(CL_stat!W17=0,0,CL_stat!K17/CL_stat!W17)+IF(CL_stat!Z17=0,0,CL_stat!N17/CL_stat!Z17)</f>
        <v>1.4316279780858374</v>
      </c>
      <c r="AA17" s="74">
        <f>IF(CL_stat!U17=0,0,CL_stat!I17/CL_stat!U17)+IF(CL_stat!X17=0,0,CL_stat!L17/CL_stat!X17)+IF(CL_stat!AA17=0,0,CL_stat!O17/CL_stat!AA17)</f>
        <v>0</v>
      </c>
      <c r="AB17" s="74">
        <f>IF(CL_stat!V17=0,0,CL_stat!J17/CL_stat!V17)+IF(CL_stat!Y17=0,0,CL_stat!M17/CL_stat!Y17)+IF(CL_stat!AB17=0,0,CL_stat!P17/CL_stat!AB17)</f>
        <v>0</v>
      </c>
      <c r="AC17" s="135">
        <f t="shared" si="6"/>
        <v>1.4316279780858374</v>
      </c>
    </row>
    <row r="18" spans="1:29" ht="20.100000000000001" customHeight="1" x14ac:dyDescent="0.2">
      <c r="A18" s="489">
        <v>8</v>
      </c>
      <c r="B18" s="433">
        <v>600074331</v>
      </c>
      <c r="C18" s="85">
        <f>CL_stat!C18</f>
        <v>4404</v>
      </c>
      <c r="D18" s="269" t="str">
        <f>CL_stat!D18</f>
        <v>MŠ Česká Lípa, Zhořelecká 2607</v>
      </c>
      <c r="E18" s="11">
        <f>CL_stat!E18</f>
        <v>3141</v>
      </c>
      <c r="F18" s="187" t="str">
        <f>CL_stat!F18</f>
        <v>ŠJ Česká Lípa, Východní 2737</v>
      </c>
      <c r="G18" s="158">
        <f>ROUND(CL_rozp!R18,0)</f>
        <v>855156</v>
      </c>
      <c r="H18" s="37">
        <f t="shared" si="0"/>
        <v>626770</v>
      </c>
      <c r="I18" s="29">
        <f>ROUND(G18-H18-J18-K18,0)</f>
        <v>211849</v>
      </c>
      <c r="J18" s="37">
        <f t="shared" si="2"/>
        <v>12535</v>
      </c>
      <c r="K18" s="37">
        <f>CL_stat!H18*CL_stat!AC18+CL_stat!I18*CL_stat!AD18+CL_stat!J18*CL_stat!AE18+CL_stat!K18*CL_stat!AF18+CL_stat!L18*CL_stat!AG18+CL_stat!M18*CL_stat!AH18+CL_stat!N18*CL_stat!AI18+CL_stat!O18*CL_stat!AJ18+CL_stat!P18*CL_stat!AK18</f>
        <v>4002</v>
      </c>
      <c r="L18" s="47">
        <f>ROUND(Y18/CL_rozp!E18/12,2)</f>
        <v>1.97</v>
      </c>
      <c r="M18" s="134">
        <f>IF(CL_stat!H18=0,0,12*1.358*1/CL_stat!T18*CL_rozp!$E18)</f>
        <v>12335.566935456458</v>
      </c>
      <c r="N18" s="72">
        <f>IF(CL_stat!I18=0,0,12*1.358*1/CL_stat!U18*CL_rozp!$E18)</f>
        <v>0</v>
      </c>
      <c r="O18" s="72">
        <f>IF(CL_stat!J18=0,0,12*1.358*1/CL_stat!V18*CL_rozp!$E18)</f>
        <v>0</v>
      </c>
      <c r="P18" s="72">
        <f>IF(CL_stat!K18=0,0,12*1.358*1/CL_stat!W18*CL_rozp!$E18)</f>
        <v>0</v>
      </c>
      <c r="Q18" s="72">
        <f>IF(CL_stat!L18=0,0,12*1.358*1/CL_stat!X18*CL_rozp!$E18)</f>
        <v>0</v>
      </c>
      <c r="R18" s="72">
        <f>IF(CL_stat!M18=0,0,12*1.358*1/CL_stat!Y18*CL_rozp!$E18)</f>
        <v>0</v>
      </c>
      <c r="S18" s="72">
        <f>IF(CL_stat!N18=0,0,12*1.358*1/CL_stat!Z18*CL_rozp!$E18)</f>
        <v>0</v>
      </c>
      <c r="T18" s="72">
        <f>IF(CL_stat!O18=0,0,12*1.358*1/CL_stat!AA18*CL_rozp!$E18)</f>
        <v>0</v>
      </c>
      <c r="U18" s="72">
        <f>IF(CL_stat!P18=0,0,12*1.358*1/CL_stat!AB18*CL_rozp!$E18)</f>
        <v>0</v>
      </c>
      <c r="V18" s="37">
        <f>ROUND((M18*CL_stat!H18+P18*CL_stat!K18+S18*CL_stat!N18)/1.358,0)</f>
        <v>626770</v>
      </c>
      <c r="W18" s="37">
        <f>ROUND((N18*CL_stat!I18+Q18*CL_stat!L18+T18*CL_stat!O18)/1.358,0)</f>
        <v>0</v>
      </c>
      <c r="X18" s="37">
        <f>ROUND((O18*CL_stat!J18+R18*CL_stat!M18+U18*CL_stat!P18)/1.358,0)</f>
        <v>0</v>
      </c>
      <c r="Y18" s="37">
        <f t="shared" si="5"/>
        <v>626770</v>
      </c>
      <c r="Z18" s="74">
        <f>IF(CL_stat!T18=0,0,CL_stat!H18/CL_stat!T18)+IF(CL_stat!W18=0,0,CL_stat!K18/CL_stat!W18)+IF(CL_stat!Z18=0,0,CL_stat!N18/CL_stat!Z18)</f>
        <v>1.9739554600122964</v>
      </c>
      <c r="AA18" s="74">
        <f>IF(CL_stat!U18=0,0,CL_stat!I18/CL_stat!U18)+IF(CL_stat!X18=0,0,CL_stat!L18/CL_stat!X18)+IF(CL_stat!AA18=0,0,CL_stat!O18/CL_stat!AA18)</f>
        <v>0</v>
      </c>
      <c r="AB18" s="74">
        <f>IF(CL_stat!V18=0,0,CL_stat!J18/CL_stat!V18)+IF(CL_stat!Y18=0,0,CL_stat!M18/CL_stat!Y18)+IF(CL_stat!AB18=0,0,CL_stat!P18/CL_stat!AB18)</f>
        <v>0</v>
      </c>
      <c r="AC18" s="135">
        <f t="shared" si="6"/>
        <v>1.9739554600122964</v>
      </c>
    </row>
    <row r="19" spans="1:29" ht="20.100000000000001" customHeight="1" x14ac:dyDescent="0.2">
      <c r="A19" s="489">
        <v>8</v>
      </c>
      <c r="B19" s="433">
        <v>600074331</v>
      </c>
      <c r="C19" s="85">
        <f>CL_stat!C19</f>
        <v>4404</v>
      </c>
      <c r="D19" s="269" t="str">
        <f>CL_stat!D19</f>
        <v>MŠ Česká Lípa, Zhořelecká 2607</v>
      </c>
      <c r="E19" s="11">
        <f>CL_stat!E19</f>
        <v>3141</v>
      </c>
      <c r="F19" s="60" t="str">
        <f>CL_stat!F19</f>
        <v>ŠJ Česká Lípa, Zhořelecká 2607</v>
      </c>
      <c r="G19" s="158">
        <f>ROUND(CL_rozp!R19,0)</f>
        <v>985813</v>
      </c>
      <c r="H19" s="37">
        <f t="shared" si="0"/>
        <v>722300</v>
      </c>
      <c r="I19" s="29">
        <f>ROUND(G19-H19-J19-K19,0)</f>
        <v>244137</v>
      </c>
      <c r="J19" s="37">
        <f t="shared" si="2"/>
        <v>14446</v>
      </c>
      <c r="K19" s="37">
        <f>CL_stat!H19*CL_stat!AC19+CL_stat!I19*CL_stat!AD19+CL_stat!J19*CL_stat!AE19+CL_stat!K19*CL_stat!AF19+CL_stat!L19*CL_stat!AG19+CL_stat!M19*CL_stat!AH19+CL_stat!N19*CL_stat!AI19+CL_stat!O19*CL_stat!AJ19+CL_stat!P19*CL_stat!AK19</f>
        <v>4930</v>
      </c>
      <c r="L19" s="47">
        <f>ROUND(Y19/CL_rozp!E19/12,2)</f>
        <v>2.27</v>
      </c>
      <c r="M19" s="134">
        <f>IF(CL_stat!H19=0,0,12*1.358*1/CL_stat!T19*CL_rozp!$E19)</f>
        <v>11539.797771536754</v>
      </c>
      <c r="N19" s="72">
        <f>IF(CL_stat!I19=0,0,12*1.358*1/CL_stat!U19*CL_rozp!$E19)</f>
        <v>0</v>
      </c>
      <c r="O19" s="72">
        <f>IF(CL_stat!J19=0,0,12*1.358*1/CL_stat!V19*CL_rozp!$E19)</f>
        <v>0</v>
      </c>
      <c r="P19" s="72">
        <f>IF(CL_stat!K19=0,0,12*1.358*1/CL_stat!W19*CL_rozp!$E19)</f>
        <v>0</v>
      </c>
      <c r="Q19" s="72">
        <f>IF(CL_stat!L19=0,0,12*1.358*1/CL_stat!X19*CL_rozp!$E19)</f>
        <v>0</v>
      </c>
      <c r="R19" s="72">
        <f>IF(CL_stat!M19=0,0,12*1.358*1/CL_stat!Y19*CL_rozp!$E19)</f>
        <v>0</v>
      </c>
      <c r="S19" s="72">
        <f>IF(CL_stat!N19=0,0,12*1.358*1/CL_stat!Z19*CL_rozp!$E19)</f>
        <v>0</v>
      </c>
      <c r="T19" s="72">
        <f>IF(CL_stat!O19=0,0,12*1.358*1/CL_stat!AA19*CL_rozp!$E19)</f>
        <v>0</v>
      </c>
      <c r="U19" s="72">
        <f>IF(CL_stat!P19=0,0,12*1.358*1/CL_stat!AB19*CL_rozp!$E19)</f>
        <v>0</v>
      </c>
      <c r="V19" s="37">
        <f>ROUND((M19*CL_stat!H19+P19*CL_stat!K19+S19*CL_stat!N19)/1.358,0)</f>
        <v>722300</v>
      </c>
      <c r="W19" s="37">
        <f>ROUND((N19*CL_stat!I19+Q19*CL_stat!L19+T19*CL_stat!O19)/1.358,0)</f>
        <v>0</v>
      </c>
      <c r="X19" s="37">
        <f>ROUND((O19*CL_stat!J19+R19*CL_stat!M19+U19*CL_stat!P19)/1.358,0)</f>
        <v>0</v>
      </c>
      <c r="Y19" s="37">
        <f t="shared" si="5"/>
        <v>722300</v>
      </c>
      <c r="Z19" s="74">
        <f>IF(CL_stat!T19=0,0,CL_stat!H19/CL_stat!T19)+IF(CL_stat!W19=0,0,CL_stat!K19/CL_stat!W19)+IF(CL_stat!Z19=0,0,CL_stat!N19/CL_stat!Z19)</f>
        <v>2.2748159673882387</v>
      </c>
      <c r="AA19" s="74">
        <f>IF(CL_stat!U19=0,0,CL_stat!I19/CL_stat!U19)+IF(CL_stat!X19=0,0,CL_stat!L19/CL_stat!X19)+IF(CL_stat!AA19=0,0,CL_stat!O19/CL_stat!AA19)</f>
        <v>0</v>
      </c>
      <c r="AB19" s="74">
        <f>IF(CL_stat!V19=0,0,CL_stat!J19/CL_stat!V19)+IF(CL_stat!Y19=0,0,CL_stat!M19/CL_stat!Y19)+IF(CL_stat!AB19=0,0,CL_stat!P19/CL_stat!AB19)</f>
        <v>0</v>
      </c>
      <c r="AC19" s="135">
        <f t="shared" si="6"/>
        <v>2.2748159673882387</v>
      </c>
    </row>
    <row r="20" spans="1:29" ht="20.100000000000001" customHeight="1" x14ac:dyDescent="0.2">
      <c r="A20" s="489">
        <v>9</v>
      </c>
      <c r="B20" s="433">
        <v>600075249</v>
      </c>
      <c r="C20" s="85">
        <f>CL_stat!C20</f>
        <v>4480</v>
      </c>
      <c r="D20" s="269" t="str">
        <f>CL_stat!D20</f>
        <v>ŠJ Česká Lípa, 28. října 2733</v>
      </c>
      <c r="E20" s="11">
        <f>CL_stat!E20</f>
        <v>3141</v>
      </c>
      <c r="F20" s="60" t="str">
        <f>CL_stat!F20</f>
        <v>ŠJ Česká Lípa, 28. října 2733</v>
      </c>
      <c r="G20" s="158">
        <f>ROUND(CL_rozp!R20,0)</f>
        <v>3993384</v>
      </c>
      <c r="H20" s="37">
        <f t="shared" si="0"/>
        <v>2913010</v>
      </c>
      <c r="I20" s="29">
        <f t="shared" si="1"/>
        <v>984598</v>
      </c>
      <c r="J20" s="37">
        <f t="shared" si="2"/>
        <v>58260</v>
      </c>
      <c r="K20" s="37">
        <f>CL_stat!H20*CL_stat!AC20+CL_stat!I20*CL_stat!AD20+CL_stat!J20*CL_stat!AE20+CL_stat!K20*CL_stat!AF20+CL_stat!L20*CL_stat!AG20+CL_stat!M20*CL_stat!AH20+CL_stat!N20*CL_stat!AI20+CL_stat!O20*CL_stat!AJ20+CL_stat!P20*CL_stat!AK20</f>
        <v>37516</v>
      </c>
      <c r="L20" s="47">
        <f>ROUND(Y20/CL_rozp!E20/12,2)</f>
        <v>9.17</v>
      </c>
      <c r="M20" s="134">
        <f>IF(CL_stat!H20=0,0,12*1.358*1/CL_stat!T20*CL_rozp!$E20)</f>
        <v>0</v>
      </c>
      <c r="N20" s="72">
        <f>IF(CL_stat!I20=0,0,12*1.358*1/CL_stat!U20*CL_rozp!$E20)</f>
        <v>5949.2440404655754</v>
      </c>
      <c r="O20" s="72">
        <f>IF(CL_stat!J20=0,0,12*1.358*1/CL_stat!V20*CL_rozp!$E20)</f>
        <v>5949.2440404655754</v>
      </c>
      <c r="P20" s="72">
        <f>IF(CL_stat!K20=0,0,12*1.358*1/CL_stat!W20*CL_rozp!$E20)</f>
        <v>11079.960119641073</v>
      </c>
      <c r="Q20" s="72">
        <f>IF(CL_stat!L20=0,0,12*1.358*1/CL_stat!X20*CL_rozp!$E20)</f>
        <v>0</v>
      </c>
      <c r="R20" s="72">
        <f>IF(CL_stat!M20=0,0,12*1.358*1/CL_stat!Y20*CL_rozp!$E20)</f>
        <v>0</v>
      </c>
      <c r="S20" s="72">
        <f>IF(CL_stat!N20=0,0,12*1.358*1/CL_stat!Z20*CL_rozp!$E20)</f>
        <v>0</v>
      </c>
      <c r="T20" s="72">
        <f>IF(CL_stat!O20=0,0,12*1.358*1/CL_stat!AA20*CL_rozp!$E20)</f>
        <v>0</v>
      </c>
      <c r="U20" s="72">
        <f>IF(CL_stat!P20=0,0,12*1.358*1/CL_stat!AB20*CL_rozp!$E20)</f>
        <v>0</v>
      </c>
      <c r="V20" s="37">
        <f>ROUND((M20*CL_stat!H20+P20*CL_stat!K20+S20*CL_stat!N20)/1.358,0)</f>
        <v>122385</v>
      </c>
      <c r="W20" s="37">
        <f>ROUND((N20*CL_stat!I20+Q20*CL_stat!L20+T20*CL_stat!O20)/1.358,0)</f>
        <v>2650436</v>
      </c>
      <c r="X20" s="37">
        <f>ROUND((O20*CL_stat!J20+R20*CL_stat!M20+U20*CL_stat!P20)/1.358,0)</f>
        <v>140188</v>
      </c>
      <c r="Y20" s="37">
        <f t="shared" si="5"/>
        <v>2913009</v>
      </c>
      <c r="Z20" s="74">
        <f>IF(CL_stat!T20=0,0,CL_stat!H20/CL_stat!T20)+IF(CL_stat!W20=0,0,CL_stat!K20/CL_stat!W20)+IF(CL_stat!Z20=0,0,CL_stat!N20/CL_stat!Z20)</f>
        <v>0.38544161330441656</v>
      </c>
      <c r="AA20" s="74">
        <f>IF(CL_stat!U20=0,0,CL_stat!I20/CL_stat!U20)+IF(CL_stat!X20=0,0,CL_stat!L20/CL_stat!X20)+IF(CL_stat!AA20=0,0,CL_stat!O20/CL_stat!AA20)</f>
        <v>8.3473053973932956</v>
      </c>
      <c r="AB20" s="74">
        <f>IF(CL_stat!V20=0,0,CL_stat!J20/CL_stat!V20)+IF(CL_stat!Y20=0,0,CL_stat!M20/CL_stat!Y20)+IF(CL_stat!AB20=0,0,CL_stat!P20/CL_stat!AB20)</f>
        <v>0.4415103681265875</v>
      </c>
      <c r="AC20" s="135">
        <f t="shared" si="6"/>
        <v>9.1742573788243007</v>
      </c>
    </row>
    <row r="21" spans="1:29" ht="20.100000000000001" customHeight="1" x14ac:dyDescent="0.2">
      <c r="A21" s="489">
        <v>10</v>
      </c>
      <c r="B21" s="433">
        <v>600074951</v>
      </c>
      <c r="C21" s="85">
        <f>CL_stat!C21</f>
        <v>4439</v>
      </c>
      <c r="D21" s="269" t="str">
        <f>CL_stat!D21</f>
        <v>ZŠ a MŠ Česká Lípa, Jižní 1903</v>
      </c>
      <c r="E21" s="11">
        <f>CL_stat!E21</f>
        <v>3141</v>
      </c>
      <c r="F21" s="60" t="str">
        <f>CL_stat!F21</f>
        <v>ŠJ Česká Lípa, Jižní 1903</v>
      </c>
      <c r="G21" s="158">
        <f>ROUND(CL_rozp!R21,0)</f>
        <v>2657338</v>
      </c>
      <c r="H21" s="37">
        <f t="shared" si="0"/>
        <v>1943221</v>
      </c>
      <c r="I21" s="29">
        <f t="shared" si="1"/>
        <v>656809</v>
      </c>
      <c r="J21" s="37">
        <f t="shared" si="2"/>
        <v>38864</v>
      </c>
      <c r="K21" s="37">
        <f>CL_stat!H21*CL_stat!AC21+CL_stat!I21*CL_stat!AD21+CL_stat!J21*CL_stat!AE21+CL_stat!K21*CL_stat!AF21+CL_stat!L21*CL_stat!AG21+CL_stat!M21*CL_stat!AH21+CL_stat!N21*CL_stat!AI21+CL_stat!O21*CL_stat!AJ21+CL_stat!P21*CL_stat!AK21</f>
        <v>18444</v>
      </c>
      <c r="L21" s="47">
        <f>ROUND(Y21/CL_rozp!E21/12,2)</f>
        <v>6.12</v>
      </c>
      <c r="M21" s="134">
        <f>IF(CL_stat!H21=0,0,12*1.358*1/CL_stat!T21*CL_rozp!$E21)</f>
        <v>12335.566935456458</v>
      </c>
      <c r="N21" s="72">
        <f>IF(CL_stat!I21=0,0,12*1.358*1/CL_stat!U21*CL_rozp!$E21)</f>
        <v>7179.6777921684688</v>
      </c>
      <c r="O21" s="72">
        <f>IF(CL_stat!J21=0,0,12*1.358*1/CL_stat!V21*CL_rozp!$E21)</f>
        <v>0</v>
      </c>
      <c r="P21" s="72">
        <f>IF(CL_stat!K21=0,0,12*1.358*1/CL_stat!W21*CL_rozp!$E21)</f>
        <v>0</v>
      </c>
      <c r="Q21" s="72">
        <f>IF(CL_stat!L21=0,0,12*1.358*1/CL_stat!X21*CL_rozp!$E21)</f>
        <v>0</v>
      </c>
      <c r="R21" s="72">
        <f>IF(CL_stat!M21=0,0,12*1.358*1/CL_stat!Y21*CL_rozp!$E21)</f>
        <v>0</v>
      </c>
      <c r="S21" s="72">
        <f>IF(CL_stat!N21=0,0,12*1.358*1/CL_stat!Z21*CL_rozp!$E21)</f>
        <v>0</v>
      </c>
      <c r="T21" s="72">
        <f>IF(CL_stat!O21=0,0,12*1.358*1/CL_stat!AA21*CL_rozp!$E21)</f>
        <v>0</v>
      </c>
      <c r="U21" s="72">
        <f>IF(CL_stat!P21=0,0,12*1.358*1/CL_stat!AB21*CL_rozp!$E21)</f>
        <v>0</v>
      </c>
      <c r="V21" s="37">
        <f>ROUND((M21*CL_stat!H21+P21*CL_stat!K21+S21*CL_stat!N21)/1.358,0)</f>
        <v>626770</v>
      </c>
      <c r="W21" s="37">
        <f>ROUND((N21*CL_stat!I21+Q21*CL_stat!L21+T21*CL_stat!O21)/1.358,0)</f>
        <v>1316450</v>
      </c>
      <c r="X21" s="37">
        <f>ROUND((O21*CL_stat!J21+R21*CL_stat!M21+U21*CL_stat!P21)/1.358,0)</f>
        <v>0</v>
      </c>
      <c r="Y21" s="37">
        <f t="shared" si="5"/>
        <v>1943220</v>
      </c>
      <c r="Z21" s="74">
        <f>IF(CL_stat!T21=0,0,CL_stat!H21/CL_stat!T21)+IF(CL_stat!W21=0,0,CL_stat!K21/CL_stat!W21)+IF(CL_stat!Z21=0,0,CL_stat!N21/CL_stat!Z21)</f>
        <v>1.9739554600122964</v>
      </c>
      <c r="AA21" s="74">
        <f>IF(CL_stat!U21=0,0,CL_stat!I21/CL_stat!U21)+IF(CL_stat!X21=0,0,CL_stat!L21/CL_stat!X21)+IF(CL_stat!AA21=0,0,CL_stat!O21/CL_stat!AA21)</f>
        <v>4.1460395992588284</v>
      </c>
      <c r="AB21" s="74">
        <f>IF(CL_stat!V21=0,0,CL_stat!J21/CL_stat!V21)+IF(CL_stat!Y21=0,0,CL_stat!M21/CL_stat!Y21)+IF(CL_stat!AB21=0,0,CL_stat!P21/CL_stat!AB21)</f>
        <v>0</v>
      </c>
      <c r="AC21" s="135">
        <f t="shared" si="6"/>
        <v>6.1199950592711243</v>
      </c>
    </row>
    <row r="22" spans="1:29" ht="20.100000000000001" customHeight="1" x14ac:dyDescent="0.2">
      <c r="A22" s="489">
        <v>12</v>
      </c>
      <c r="B22" s="433">
        <v>600074871</v>
      </c>
      <c r="C22" s="85">
        <f>CL_stat!C22</f>
        <v>4438</v>
      </c>
      <c r="D22" s="269" t="str">
        <f>CL_stat!D22</f>
        <v>ZŠ Česká Lípa, A. Sovy 3056</v>
      </c>
      <c r="E22" s="11">
        <f>CL_stat!E22</f>
        <v>3141</v>
      </c>
      <c r="F22" s="60" t="str">
        <f>CL_stat!F22</f>
        <v>ŠJ Česká Lípa, A. Sovy 1795</v>
      </c>
      <c r="G22" s="158">
        <f>ROUND(CL_rozp!R22,0)</f>
        <v>3039341</v>
      </c>
      <c r="H22" s="37">
        <f t="shared" si="0"/>
        <v>2219631</v>
      </c>
      <c r="I22" s="29">
        <f>ROUND(G22-H22-J22-K22,0)</f>
        <v>750235</v>
      </c>
      <c r="J22" s="37">
        <f t="shared" si="2"/>
        <v>44393</v>
      </c>
      <c r="K22" s="37">
        <f>CL_stat!H22*CL_stat!AC22+CL_stat!I22*CL_stat!AD22+CL_stat!J22*CL_stat!AE22+CL_stat!K22*CL_stat!AF22+CL_stat!L22*CL_stat!AG22+CL_stat!M22*CL_stat!AH22+CL_stat!N22*CL_stat!AI22+CL_stat!O22*CL_stat!AJ22+CL_stat!P22*CL_stat!AK22</f>
        <v>25082</v>
      </c>
      <c r="L22" s="47">
        <f>ROUND(Y22/CL_rozp!E22/12,2)</f>
        <v>6.99</v>
      </c>
      <c r="M22" s="134">
        <f>IF(CL_stat!H22=0,0,12*1.358*1/CL_stat!T22*CL_rozp!$E22)</f>
        <v>0</v>
      </c>
      <c r="N22" s="72">
        <f>IF(CL_stat!I22=0,0,12*1.358*1/CL_stat!U22*CL_rozp!$E22)</f>
        <v>6520.3862478321626</v>
      </c>
      <c r="O22" s="72">
        <f>IF(CL_stat!J22=0,0,12*1.358*1/CL_stat!V22*CL_rozp!$E22)</f>
        <v>0</v>
      </c>
      <c r="P22" s="72">
        <f>IF(CL_stat!K22=0,0,12*1.358*1/CL_stat!W22*CL_rozp!$E22)</f>
        <v>8324.6615245373468</v>
      </c>
      <c r="Q22" s="72">
        <f>IF(CL_stat!L22=0,0,12*1.358*1/CL_stat!X22*CL_rozp!$E22)</f>
        <v>0</v>
      </c>
      <c r="R22" s="72">
        <f>IF(CL_stat!M22=0,0,12*1.358*1/CL_stat!Y22*CL_rozp!$E22)</f>
        <v>0</v>
      </c>
      <c r="S22" s="72">
        <f>IF(CL_stat!N22=0,0,12*1.358*1/CL_stat!Z22*CL_rozp!$E22)</f>
        <v>0</v>
      </c>
      <c r="T22" s="72">
        <f>IF(CL_stat!O22=0,0,12*1.358*1/CL_stat!AA22*CL_rozp!$E22)</f>
        <v>0</v>
      </c>
      <c r="U22" s="72">
        <f>IF(CL_stat!P22=0,0,12*1.358*1/CL_stat!AB22*CL_rozp!$E22)</f>
        <v>0</v>
      </c>
      <c r="V22" s="37">
        <f>ROUND((M22*CL_stat!H22+P22*CL_stat!K22+S22*CL_stat!N22)/1.358,0)</f>
        <v>294244</v>
      </c>
      <c r="W22" s="37">
        <f>ROUND((N22*CL_stat!I22+Q22*CL_stat!L22+T22*CL_stat!O22)/1.358,0)</f>
        <v>1925387</v>
      </c>
      <c r="X22" s="37">
        <f>ROUND((O22*CL_stat!J22+R22*CL_stat!M22+U22*CL_stat!P22)/1.358,0)</f>
        <v>0</v>
      </c>
      <c r="Y22" s="37">
        <f t="shared" si="5"/>
        <v>2219631</v>
      </c>
      <c r="Z22" s="74">
        <f>IF(CL_stat!T22=0,0,CL_stat!H22/CL_stat!T22)+IF(CL_stat!W22=0,0,CL_stat!K22/CL_stat!W22)+IF(CL_stat!Z22=0,0,CL_stat!N22/CL_stat!Z22)</f>
        <v>0.92669531184841736</v>
      </c>
      <c r="AA22" s="74">
        <f>IF(CL_stat!U22=0,0,CL_stat!I22/CL_stat!U22)+IF(CL_stat!X22=0,0,CL_stat!L22/CL_stat!X22)+IF(CL_stat!AA22=0,0,CL_stat!O22/CL_stat!AA22)</f>
        <v>6.0638275180622419</v>
      </c>
      <c r="AB22" s="74">
        <f>IF(CL_stat!V22=0,0,CL_stat!J22/CL_stat!V22)+IF(CL_stat!Y22=0,0,CL_stat!M22/CL_stat!Y22)+IF(CL_stat!AB22=0,0,CL_stat!P22/CL_stat!AB22)</f>
        <v>0</v>
      </c>
      <c r="AC22" s="135">
        <f t="shared" si="6"/>
        <v>6.9905228299106597</v>
      </c>
    </row>
    <row r="23" spans="1:29" ht="20.100000000000001" customHeight="1" x14ac:dyDescent="0.2">
      <c r="A23" s="489">
        <v>13</v>
      </c>
      <c r="B23" s="433">
        <v>600074889</v>
      </c>
      <c r="C23" s="85">
        <f>CL_stat!C23</f>
        <v>4455</v>
      </c>
      <c r="D23" s="269" t="str">
        <f>CL_stat!D23</f>
        <v xml:space="preserve">ZŠ Česká Lípa, Mánesova 1526 </v>
      </c>
      <c r="E23" s="11">
        <f>CL_stat!E23</f>
        <v>3141</v>
      </c>
      <c r="F23" s="60" t="str">
        <f>CL_stat!F23</f>
        <v>ŠJ Česká Lípa, Eliášova 2427</v>
      </c>
      <c r="G23" s="158">
        <f>ROUND(CL_rozp!R23,0)</f>
        <v>3102017</v>
      </c>
      <c r="H23" s="37">
        <f t="shared" si="0"/>
        <v>2265257</v>
      </c>
      <c r="I23" s="29">
        <f t="shared" si="1"/>
        <v>765657</v>
      </c>
      <c r="J23" s="37">
        <f t="shared" si="2"/>
        <v>45305</v>
      </c>
      <c r="K23" s="37">
        <f>CL_stat!H23*CL_stat!AC23+CL_stat!I23*CL_stat!AD23+CL_stat!J23*CL_stat!AE23+CL_stat!K23*CL_stat!AF23+CL_stat!L23*CL_stat!AG23+CL_stat!M23*CL_stat!AH23+CL_stat!N23*CL_stat!AI23+CL_stat!O23*CL_stat!AJ23+CL_stat!P23*CL_stat!AK23</f>
        <v>25798</v>
      </c>
      <c r="L23" s="47">
        <f>ROUND(Y23/CL_rozp!E23/12,2)</f>
        <v>7.13</v>
      </c>
      <c r="M23" s="134">
        <f>IF(CL_stat!H23=0,0,12*1.358*1/CL_stat!T23*CL_rozp!$E23)</f>
        <v>0</v>
      </c>
      <c r="N23" s="72">
        <f>IF(CL_stat!I23=0,0,12*1.358*1/CL_stat!U23*CL_rozp!$E23)</f>
        <v>6479.1400827389853</v>
      </c>
      <c r="O23" s="72">
        <f>IF(CL_stat!J23=0,0,12*1.358*1/CL_stat!V23*CL_rozp!$E23)</f>
        <v>0</v>
      </c>
      <c r="P23" s="72">
        <f>IF(CL_stat!K23=0,0,12*1.358*1/CL_stat!W23*CL_rozp!$E23)</f>
        <v>8379.8879033574576</v>
      </c>
      <c r="Q23" s="72">
        <f>IF(CL_stat!L23=0,0,12*1.358*1/CL_stat!X23*CL_rozp!$E23)</f>
        <v>0</v>
      </c>
      <c r="R23" s="72">
        <f>IF(CL_stat!M23=0,0,12*1.358*1/CL_stat!Y23*CL_rozp!$E23)</f>
        <v>0</v>
      </c>
      <c r="S23" s="72">
        <f>IF(CL_stat!N23=0,0,12*1.358*1/CL_stat!Z23*CL_rozp!$E23)</f>
        <v>0</v>
      </c>
      <c r="T23" s="72">
        <f>IF(CL_stat!O23=0,0,12*1.358*1/CL_stat!AA23*CL_rozp!$E23)</f>
        <v>0</v>
      </c>
      <c r="U23" s="72">
        <f>IF(CL_stat!P23=0,0,12*1.358*1/CL_stat!AB23*CL_rozp!$E23)</f>
        <v>0</v>
      </c>
      <c r="V23" s="37">
        <f>ROUND((M23*CL_stat!H23+P23*CL_stat!K23+S23*CL_stat!N23)/1.358,0)</f>
        <v>290026</v>
      </c>
      <c r="W23" s="37">
        <f>ROUND((N23*CL_stat!I23+Q23*CL_stat!L23+T23*CL_stat!O23)/1.358,0)</f>
        <v>1975231</v>
      </c>
      <c r="X23" s="37">
        <f>ROUND((O23*CL_stat!J23+R23*CL_stat!M23+U23*CL_stat!P23)/1.358,0)</f>
        <v>0</v>
      </c>
      <c r="Y23" s="37">
        <f t="shared" si="5"/>
        <v>2265257</v>
      </c>
      <c r="Z23" s="74">
        <f>IF(CL_stat!T23=0,0,CL_stat!H23/CL_stat!T23)+IF(CL_stat!W23=0,0,CL_stat!K23/CL_stat!W23)+IF(CL_stat!Z23=0,0,CL_stat!N23/CL_stat!Z23)</f>
        <v>0.91340884179758852</v>
      </c>
      <c r="AA23" s="74">
        <f>IF(CL_stat!U23=0,0,CL_stat!I23/CL_stat!U23)+IF(CL_stat!X23=0,0,CL_stat!L23/CL_stat!X23)+IF(CL_stat!AA23=0,0,CL_stat!O23/CL_stat!AA23)</f>
        <v>6.2208088251278504</v>
      </c>
      <c r="AB23" s="74">
        <f>IF(CL_stat!V23=0,0,CL_stat!J23/CL_stat!V23)+IF(CL_stat!Y23=0,0,CL_stat!M23/CL_stat!Y23)+IF(CL_stat!AB23=0,0,CL_stat!P23/CL_stat!AB23)</f>
        <v>0</v>
      </c>
      <c r="AC23" s="135">
        <f t="shared" si="6"/>
        <v>7.1342176669254389</v>
      </c>
    </row>
    <row r="24" spans="1:29" ht="20.100000000000001" customHeight="1" x14ac:dyDescent="0.2">
      <c r="A24" s="489">
        <v>14</v>
      </c>
      <c r="B24" s="433">
        <v>600074897</v>
      </c>
      <c r="C24" s="85">
        <f>CL_stat!C24</f>
        <v>4440</v>
      </c>
      <c r="D24" s="269" t="str">
        <f>CL_stat!D24</f>
        <v>ZŠ Česká Lípa, Partyzánská 1053</v>
      </c>
      <c r="E24" s="11">
        <f>CL_stat!E24</f>
        <v>3141</v>
      </c>
      <c r="F24" s="60" t="str">
        <f>CL_stat!F24</f>
        <v xml:space="preserve">ŠJ Česká Lípa, Husova 2966 </v>
      </c>
      <c r="G24" s="158">
        <f>ROUND(CL_rozp!R24,0)</f>
        <v>3145383</v>
      </c>
      <c r="H24" s="37">
        <f t="shared" si="0"/>
        <v>2296893</v>
      </c>
      <c r="I24" s="29">
        <f t="shared" si="1"/>
        <v>776350</v>
      </c>
      <c r="J24" s="37">
        <f t="shared" si="2"/>
        <v>45938</v>
      </c>
      <c r="K24" s="37">
        <f>CL_stat!H24*CL_stat!AC24+CL_stat!I24*CL_stat!AD24+CL_stat!J24*CL_stat!AE24+CL_stat!K24*CL_stat!AF24+CL_stat!L24*CL_stat!AG24+CL_stat!M24*CL_stat!AH24+CL_stat!N24*CL_stat!AI24+CL_stat!O24*CL_stat!AJ24+CL_stat!P24*CL_stat!AK24</f>
        <v>26202</v>
      </c>
      <c r="L24" s="47">
        <f>ROUND(Y24/CL_rozp!E24/12,2)</f>
        <v>7.23</v>
      </c>
      <c r="M24" s="134">
        <f>IF(CL_stat!H24=0,0,12*1.358*1/CL_stat!T24*CL_rozp!$E24)</f>
        <v>0</v>
      </c>
      <c r="N24" s="72">
        <f>IF(CL_stat!I24=0,0,12*1.358*1/CL_stat!U24*CL_rozp!$E24)</f>
        <v>6463.7013296489204</v>
      </c>
      <c r="O24" s="72">
        <f>IF(CL_stat!J24=0,0,12*1.358*1/CL_stat!V24*CL_rozp!$E24)</f>
        <v>0</v>
      </c>
      <c r="P24" s="72">
        <f>IF(CL_stat!K24=0,0,12*1.358*1/CL_stat!W24*CL_rozp!$E24)</f>
        <v>8217.8016218637149</v>
      </c>
      <c r="Q24" s="72">
        <f>IF(CL_stat!L24=0,0,12*1.358*1/CL_stat!X24*CL_rozp!$E24)</f>
        <v>0</v>
      </c>
      <c r="R24" s="72">
        <f>IF(CL_stat!M24=0,0,12*1.358*1/CL_stat!Y24*CL_rozp!$E24)</f>
        <v>0</v>
      </c>
      <c r="S24" s="72">
        <f>IF(CL_stat!N24=0,0,12*1.358*1/CL_stat!Z24*CL_rozp!$E24)</f>
        <v>0</v>
      </c>
      <c r="T24" s="72">
        <f>IF(CL_stat!O24=0,0,12*1.358*1/CL_stat!AA24*CL_rozp!$E24)</f>
        <v>0</v>
      </c>
      <c r="U24" s="72">
        <f>IF(CL_stat!P24=0,0,12*1.358*1/CL_stat!AB24*CL_rozp!$E24)</f>
        <v>0</v>
      </c>
      <c r="V24" s="37">
        <f>ROUND((M24*CL_stat!H24+P24*CL_stat!K24+S24*CL_stat!N24)/1.358,0)</f>
        <v>302570</v>
      </c>
      <c r="W24" s="37">
        <f>ROUND((N24*CL_stat!I24+Q24*CL_stat!L24+T24*CL_stat!O24)/1.358,0)</f>
        <v>1994323</v>
      </c>
      <c r="X24" s="37">
        <f>ROUND((O24*CL_stat!J24+R24*CL_stat!M24+U24*CL_stat!P24)/1.358,0)</f>
        <v>0</v>
      </c>
      <c r="Y24" s="37">
        <f t="shared" si="5"/>
        <v>2296893</v>
      </c>
      <c r="Z24" s="74">
        <f>IF(CL_stat!T24=0,0,CL_stat!H24/CL_stat!T24)+IF(CL_stat!W24=0,0,CL_stat!K24/CL_stat!W24)+IF(CL_stat!Z24=0,0,CL_stat!N24/CL_stat!Z24)</f>
        <v>0.9529164006441716</v>
      </c>
      <c r="AA24" s="74">
        <f>IF(CL_stat!U24=0,0,CL_stat!I24/CL_stat!U24)+IF(CL_stat!X24=0,0,CL_stat!L24/CL_stat!X24)+IF(CL_stat!AA24=0,0,CL_stat!O24/CL_stat!AA24)</f>
        <v>6.280937151368656</v>
      </c>
      <c r="AB24" s="74">
        <f>IF(CL_stat!V24=0,0,CL_stat!J24/CL_stat!V24)+IF(CL_stat!Y24=0,0,CL_stat!M24/CL_stat!Y24)+IF(CL_stat!AB24=0,0,CL_stat!P24/CL_stat!AB24)</f>
        <v>0</v>
      </c>
      <c r="AC24" s="135">
        <f t="shared" si="6"/>
        <v>7.2338535520128273</v>
      </c>
    </row>
    <row r="25" spans="1:29" ht="20.100000000000001" customHeight="1" x14ac:dyDescent="0.2">
      <c r="A25" s="489">
        <v>15</v>
      </c>
      <c r="B25" s="433">
        <v>600074901</v>
      </c>
      <c r="C25" s="85">
        <f>CL_stat!C25</f>
        <v>4442</v>
      </c>
      <c r="D25" s="269" t="str">
        <f>CL_stat!D25</f>
        <v>ZŠ Česká Lípa, Pátova 406</v>
      </c>
      <c r="E25" s="11">
        <f>CL_stat!E25</f>
        <v>3141</v>
      </c>
      <c r="F25" s="60" t="str">
        <f>CL_stat!F25</f>
        <v>ŠJ Česká Lípa, Pátova 406/1</v>
      </c>
      <c r="G25" s="158">
        <f>ROUND(CL_rozp!R25,0)</f>
        <v>1526721</v>
      </c>
      <c r="H25" s="37">
        <f t="shared" si="0"/>
        <v>1115615</v>
      </c>
      <c r="I25" s="29">
        <f t="shared" si="1"/>
        <v>377078</v>
      </c>
      <c r="J25" s="37">
        <f t="shared" si="2"/>
        <v>22312</v>
      </c>
      <c r="K25" s="37">
        <f>CL_stat!H25*CL_stat!AC25+CL_stat!I25*CL_stat!AD25+CL_stat!J25*CL_stat!AE25+CL_stat!K25*CL_stat!AF25+CL_stat!L25*CL_stat!AG25+CL_stat!M25*CL_stat!AH25+CL_stat!N25*CL_stat!AI25+CL_stat!O25*CL_stat!AJ25+CL_stat!P25*CL_stat!AK25</f>
        <v>11716</v>
      </c>
      <c r="L25" s="47">
        <f>ROUND(Y25/CL_rozp!E25/12,2)</f>
        <v>3.51</v>
      </c>
      <c r="M25" s="134">
        <f>IF(CL_stat!H25=0,0,12*1.358*1/CL_stat!T25*CL_rozp!$E25)</f>
        <v>0</v>
      </c>
      <c r="N25" s="72">
        <f>IF(CL_stat!I25=0,0,12*1.358*1/CL_stat!U25*CL_rozp!$E25)</f>
        <v>7500.0237650033177</v>
      </c>
      <c r="O25" s="72">
        <f>IF(CL_stat!J25=0,0,12*1.358*1/CL_stat!V25*CL_rozp!$E25)</f>
        <v>0</v>
      </c>
      <c r="P25" s="72">
        <f>IF(CL_stat!K25=0,0,12*1.358*1/CL_stat!W25*CL_rozp!$E25)</f>
        <v>0</v>
      </c>
      <c r="Q25" s="72">
        <f>IF(CL_stat!L25=0,0,12*1.358*1/CL_stat!X25*CL_rozp!$E25)</f>
        <v>0</v>
      </c>
      <c r="R25" s="72">
        <f>IF(CL_stat!M25=0,0,12*1.358*1/CL_stat!Y25*CL_rozp!$E25)</f>
        <v>0</v>
      </c>
      <c r="S25" s="72">
        <f>IF(CL_stat!N25=0,0,12*1.358*1/CL_stat!Z25*CL_rozp!$E25)</f>
        <v>0</v>
      </c>
      <c r="T25" s="72">
        <f>IF(CL_stat!O25=0,0,12*1.358*1/CL_stat!AA25*CL_rozp!$E25)</f>
        <v>0</v>
      </c>
      <c r="U25" s="72">
        <f>IF(CL_stat!P25=0,0,12*1.358*1/CL_stat!AB25*CL_rozp!$E25)</f>
        <v>0</v>
      </c>
      <c r="V25" s="37">
        <f>ROUND((M25*CL_stat!H25+P25*CL_stat!K25+S25*CL_stat!N25)/1.358,0)</f>
        <v>0</v>
      </c>
      <c r="W25" s="37">
        <f>ROUND((N25*CL_stat!I25+Q25*CL_stat!L25+T25*CL_stat!O25)/1.358,0)</f>
        <v>1115615</v>
      </c>
      <c r="X25" s="37">
        <f>ROUND((O25*CL_stat!J25+R25*CL_stat!M25+U25*CL_stat!P25)/1.358,0)</f>
        <v>0</v>
      </c>
      <c r="Y25" s="37">
        <f t="shared" si="5"/>
        <v>1115615</v>
      </c>
      <c r="Z25" s="74">
        <f>IF(CL_stat!T25=0,0,CL_stat!H25/CL_stat!T25)+IF(CL_stat!W25=0,0,CL_stat!K25/CL_stat!W25)+IF(CL_stat!Z25=0,0,CL_stat!N25/CL_stat!Z25)</f>
        <v>0</v>
      </c>
      <c r="AA25" s="74">
        <f>IF(CL_stat!U25=0,0,CL_stat!I25/CL_stat!U25)+IF(CL_stat!X25=0,0,CL_stat!L25/CL_stat!X25)+IF(CL_stat!AA25=0,0,CL_stat!O25/CL_stat!AA25)</f>
        <v>3.5135258501236901</v>
      </c>
      <c r="AB25" s="74">
        <f>IF(CL_stat!V25=0,0,CL_stat!J25/CL_stat!V25)+IF(CL_stat!Y25=0,0,CL_stat!M25/CL_stat!Y25)+IF(CL_stat!AB25=0,0,CL_stat!P25/CL_stat!AB25)</f>
        <v>0</v>
      </c>
      <c r="AC25" s="135">
        <f t="shared" si="6"/>
        <v>3.5135258501236901</v>
      </c>
    </row>
    <row r="26" spans="1:29" ht="20.100000000000001" customHeight="1" x14ac:dyDescent="0.2">
      <c r="A26" s="489">
        <v>16</v>
      </c>
      <c r="B26" s="433">
        <v>600074986</v>
      </c>
      <c r="C26" s="85">
        <f>CL_stat!C26</f>
        <v>4436</v>
      </c>
      <c r="D26" s="269" t="str">
        <f>CL_stat!D26</f>
        <v>ZŠ Česká Lípa, Školní 2520</v>
      </c>
      <c r="E26" s="11">
        <f>CL_stat!E26</f>
        <v>3141</v>
      </c>
      <c r="F26" s="60" t="str">
        <f>CL_stat!F26</f>
        <v>ŠJ Česká Lípa, Školní 2520</v>
      </c>
      <c r="G26" s="158">
        <f>ROUND(CL_rozp!R26,0)</f>
        <v>2051749</v>
      </c>
      <c r="H26" s="37">
        <f t="shared" si="0"/>
        <v>1498347</v>
      </c>
      <c r="I26" s="29">
        <f t="shared" si="1"/>
        <v>506441</v>
      </c>
      <c r="J26" s="37">
        <f t="shared" si="2"/>
        <v>29967</v>
      </c>
      <c r="K26" s="37">
        <f>CL_stat!H26*CL_stat!AC26+CL_stat!I26*CL_stat!AD26+CL_stat!J26*CL_stat!AE26+CL_stat!K26*CL_stat!AF26+CL_stat!L26*CL_stat!AG26+CL_stat!M26*CL_stat!AH26+CL_stat!N26*CL_stat!AI26+CL_stat!O26*CL_stat!AJ26+CL_stat!P26*CL_stat!AK26</f>
        <v>16994</v>
      </c>
      <c r="L26" s="47">
        <f>ROUND(Y26/CL_rozp!E26/12,2)</f>
        <v>4.72</v>
      </c>
      <c r="M26" s="134">
        <f>IF(CL_stat!H26=0,0,12*1.358*1/CL_stat!T26*CL_rozp!$E26)</f>
        <v>0</v>
      </c>
      <c r="N26" s="72">
        <f>IF(CL_stat!I26=0,0,12*1.358*1/CL_stat!U26*CL_rozp!$E26)</f>
        <v>6944.5569310491273</v>
      </c>
      <c r="O26" s="72">
        <f>IF(CL_stat!J26=0,0,12*1.358*1/CL_stat!V26*CL_rozp!$E26)</f>
        <v>0</v>
      </c>
      <c r="P26" s="72">
        <f>IF(CL_stat!K26=0,0,12*1.358*1/CL_stat!W26*CL_rozp!$E26)</f>
        <v>0</v>
      </c>
      <c r="Q26" s="72">
        <f>IF(CL_stat!L26=0,0,12*1.358*1/CL_stat!X26*CL_rozp!$E26)</f>
        <v>0</v>
      </c>
      <c r="R26" s="72">
        <f>IF(CL_stat!M26=0,0,12*1.358*1/CL_stat!Y26*CL_rozp!$E26)</f>
        <v>0</v>
      </c>
      <c r="S26" s="72">
        <f>IF(CL_stat!N26=0,0,12*1.358*1/CL_stat!Z26*CL_rozp!$E26)</f>
        <v>0</v>
      </c>
      <c r="T26" s="72">
        <f>IF(CL_stat!O26=0,0,12*1.358*1/CL_stat!AA26*CL_rozp!$E26)</f>
        <v>0</v>
      </c>
      <c r="U26" s="72">
        <f>IF(CL_stat!P26=0,0,12*1.358*1/CL_stat!AB26*CL_rozp!$E26)</f>
        <v>0</v>
      </c>
      <c r="V26" s="37">
        <f>ROUND((M26*CL_stat!H26+P26*CL_stat!K26+S26*CL_stat!N26)/1.358,0)</f>
        <v>0</v>
      </c>
      <c r="W26" s="37">
        <f>ROUND((N26*CL_stat!I26+Q26*CL_stat!L26+T26*CL_stat!O26)/1.358,0)</f>
        <v>1498347</v>
      </c>
      <c r="X26" s="37">
        <f>ROUND((O26*CL_stat!J26+R26*CL_stat!M26+U26*CL_stat!P26)/1.358,0)</f>
        <v>0</v>
      </c>
      <c r="Y26" s="37">
        <f t="shared" si="5"/>
        <v>1498347</v>
      </c>
      <c r="Z26" s="74">
        <f>IF(CL_stat!T26=0,0,CL_stat!H26/CL_stat!T26)+IF(CL_stat!W26=0,0,CL_stat!K26/CL_stat!W26)+IF(CL_stat!Z26=0,0,CL_stat!N26/CL_stat!Z26)</f>
        <v>0</v>
      </c>
      <c r="AA26" s="74">
        <f>IF(CL_stat!U26=0,0,CL_stat!I26/CL_stat!U26)+IF(CL_stat!X26=0,0,CL_stat!L26/CL_stat!X26)+IF(CL_stat!AA26=0,0,CL_stat!O26/CL_stat!AA26)</f>
        <v>4.7189057908599139</v>
      </c>
      <c r="AB26" s="74">
        <f>IF(CL_stat!V26=0,0,CL_stat!J26/CL_stat!V26)+IF(CL_stat!Y26=0,0,CL_stat!M26/CL_stat!Y26)+IF(CL_stat!AB26=0,0,CL_stat!P26/CL_stat!AB26)</f>
        <v>0</v>
      </c>
      <c r="AC26" s="135">
        <f t="shared" si="6"/>
        <v>4.7189057908599139</v>
      </c>
    </row>
    <row r="27" spans="1:29" ht="20.100000000000001" customHeight="1" x14ac:dyDescent="0.2">
      <c r="A27" s="489">
        <v>17</v>
      </c>
      <c r="B27" s="433">
        <v>600074811</v>
      </c>
      <c r="C27" s="85">
        <f>CL_stat!C27</f>
        <v>4454</v>
      </c>
      <c r="D27" s="269" t="str">
        <f>CL_stat!D27</f>
        <v>ZŠ Česká Lípa, Šluknovská 2904</v>
      </c>
      <c r="E27" s="11">
        <f>CL_stat!E27</f>
        <v>3141</v>
      </c>
      <c r="F27" s="60" t="str">
        <f>CL_stat!F27</f>
        <v>ZŠ Česká Lípa, Šluknovská 2904</v>
      </c>
      <c r="G27" s="158">
        <f>ROUND(CL_rozp!R27,0)</f>
        <v>3114116</v>
      </c>
      <c r="H27" s="37">
        <f t="shared" si="0"/>
        <v>2272108</v>
      </c>
      <c r="I27" s="29">
        <f t="shared" si="1"/>
        <v>767972</v>
      </c>
      <c r="J27" s="37">
        <f t="shared" si="2"/>
        <v>45442</v>
      </c>
      <c r="K27" s="37">
        <f>CL_stat!H27*CL_stat!AC27+CL_stat!I27*CL_stat!AD27+CL_stat!J27*CL_stat!AE27+CL_stat!K27*CL_stat!AF27+CL_stat!L27*CL_stat!AG27+CL_stat!M27*CL_stat!AH27+CL_stat!N27*CL_stat!AI27+CL_stat!O27*CL_stat!AJ27+CL_stat!P27*CL_stat!AK27</f>
        <v>28594</v>
      </c>
      <c r="L27" s="47">
        <f>ROUND(Y27/CL_rozp!E27/12,2)</f>
        <v>7.16</v>
      </c>
      <c r="M27" s="134">
        <f>IF(CL_stat!H27=0,0,12*1.358*1/CL_stat!T27*CL_rozp!$E27)</f>
        <v>0</v>
      </c>
      <c r="N27" s="72">
        <f>IF(CL_stat!I27=0,0,12*1.358*1/CL_stat!U27*CL_rozp!$E27)</f>
        <v>6258.6643437951871</v>
      </c>
      <c r="O27" s="72">
        <f>IF(CL_stat!J27=0,0,12*1.358*1/CL_stat!V27*CL_rozp!$E27)</f>
        <v>6258.6643437951871</v>
      </c>
      <c r="P27" s="72">
        <f>IF(CL_stat!K27=0,0,12*1.358*1/CL_stat!W27*CL_rozp!$E27)</f>
        <v>0</v>
      </c>
      <c r="Q27" s="72">
        <f>IF(CL_stat!L27=0,0,12*1.358*1/CL_stat!X27*CL_rozp!$E27)</f>
        <v>0</v>
      </c>
      <c r="R27" s="72">
        <f>IF(CL_stat!M27=0,0,12*1.358*1/CL_stat!Y27*CL_rozp!$E27)</f>
        <v>0</v>
      </c>
      <c r="S27" s="72">
        <f>IF(CL_stat!N27=0,0,12*1.358*1/CL_stat!Z27*CL_rozp!$E27)</f>
        <v>0</v>
      </c>
      <c r="T27" s="72">
        <f>IF(CL_stat!O27=0,0,12*1.358*1/CL_stat!AA27*CL_rozp!$E27)</f>
        <v>0</v>
      </c>
      <c r="U27" s="72">
        <f>IF(CL_stat!P27=0,0,12*1.358*1/CL_stat!AB27*CL_rozp!$E27)</f>
        <v>0</v>
      </c>
      <c r="V27" s="37">
        <f>ROUND((M27*CL_stat!H27+P27*CL_stat!K27+S27*CL_stat!N27)/1.358,0)</f>
        <v>0</v>
      </c>
      <c r="W27" s="37">
        <f>ROUND((N27*CL_stat!I27+Q27*CL_stat!L27+T27*CL_stat!O27)/1.358,0)</f>
        <v>2175324</v>
      </c>
      <c r="X27" s="37">
        <f>ROUND((O27*CL_stat!J27+R27*CL_stat!M27+U27*CL_stat!P27)/1.358,0)</f>
        <v>96783</v>
      </c>
      <c r="Y27" s="37">
        <f t="shared" si="5"/>
        <v>2272107</v>
      </c>
      <c r="Z27" s="74">
        <f>IF(CL_stat!T27=0,0,CL_stat!H27/CL_stat!T27)+IF(CL_stat!W27=0,0,CL_stat!K27/CL_stat!W27)+IF(CL_stat!Z27=0,0,CL_stat!N27/CL_stat!Z27)</f>
        <v>0</v>
      </c>
      <c r="AA27" s="74">
        <f>IF(CL_stat!U27=0,0,CL_stat!I27/CL_stat!U27)+IF(CL_stat!X27=0,0,CL_stat!L27/CL_stat!X27)+IF(CL_stat!AA27=0,0,CL_stat!O27/CL_stat!AA27)</f>
        <v>6.8509816372155941</v>
      </c>
      <c r="AB27" s="74">
        <f>IF(CL_stat!V27=0,0,CL_stat!J27/CL_stat!V27)+IF(CL_stat!Y27=0,0,CL_stat!M27/CL_stat!Y27)+IF(CL_stat!AB27=0,0,CL_stat!P27/CL_stat!AB27)</f>
        <v>0.30481062368967687</v>
      </c>
      <c r="AC27" s="135">
        <f t="shared" si="6"/>
        <v>7.1557922609052707</v>
      </c>
    </row>
    <row r="28" spans="1:29" ht="20.100000000000001" customHeight="1" x14ac:dyDescent="0.2">
      <c r="A28" s="489">
        <v>18</v>
      </c>
      <c r="B28" s="433">
        <v>600075150</v>
      </c>
      <c r="C28" s="85">
        <f>CL_stat!C28</f>
        <v>4479</v>
      </c>
      <c r="D28" s="269" t="str">
        <f>CL_stat!D28</f>
        <v>ZŠ, Prakt. škola a MŠ Česká Lípa, Moskevská 679</v>
      </c>
      <c r="E28" s="11">
        <f>CL_stat!E28</f>
        <v>3141</v>
      </c>
      <c r="F28" s="187" t="str">
        <f>CL_stat!F28</f>
        <v>ŠJ výdejna,Jižní 1970,ČL - výdejna</v>
      </c>
      <c r="G28" s="158">
        <f>ROUND(CL_rozp!R28,0)</f>
        <v>316730</v>
      </c>
      <c r="H28" s="37">
        <f t="shared" si="0"/>
        <v>231274</v>
      </c>
      <c r="I28" s="29">
        <f t="shared" si="1"/>
        <v>78171</v>
      </c>
      <c r="J28" s="37">
        <f t="shared" si="2"/>
        <v>4625</v>
      </c>
      <c r="K28" s="37">
        <f>CL_stat!H28*CL_stat!AC28+CL_stat!I28*CL_stat!AD28+CL_stat!J28*CL_stat!AE28+CL_stat!K28*CL_stat!AF28+CL_stat!L28*CL_stat!AG28+CL_stat!M28*CL_stat!AH28+CL_stat!N28*CL_stat!AI28+CL_stat!O28*CL_stat!AJ28+CL_stat!P28*CL_stat!AK28</f>
        <v>2660</v>
      </c>
      <c r="L28" s="47">
        <f>ROUND(Y28/CL_rozp!E28/12,2)</f>
        <v>0.73</v>
      </c>
      <c r="M28" s="134">
        <f>IF(CL_stat!H28=0,0,12*1.358*1/CL_stat!T28*CL_rozp!$E28)</f>
        <v>0</v>
      </c>
      <c r="N28" s="72">
        <f>IF(CL_stat!I28=0,0,12*1.358*1/CL_stat!U28*CL_rozp!$E28)</f>
        <v>0</v>
      </c>
      <c r="O28" s="72">
        <f>IF(CL_stat!J28=0,0,12*1.358*1/CL_stat!V28*CL_rozp!$E28)</f>
        <v>0</v>
      </c>
      <c r="P28" s="72">
        <f>IF(CL_stat!K28=0,0,12*1.358*1/CL_stat!W28*CL_rozp!$E28)</f>
        <v>0</v>
      </c>
      <c r="Q28" s="72">
        <f>IF(CL_stat!L28=0,0,12*1.358*1/CL_stat!X28*CL_rozp!$E28)</f>
        <v>0</v>
      </c>
      <c r="R28" s="72">
        <f>IF(CL_stat!M28=0,0,12*1.358*1/CL_stat!Y28*CL_rozp!$E28)</f>
        <v>0</v>
      </c>
      <c r="S28" s="72">
        <f>IF(CL_stat!N28=0,0,12*1.358*1/CL_stat!Z28*CL_rozp!$E28)</f>
        <v>7492.1749015021423</v>
      </c>
      <c r="T28" s="72">
        <f>IF(CL_stat!O28=0,0,12*1.358*1/CL_stat!AA28*CL_rozp!$E28)</f>
        <v>3985.8081010932065</v>
      </c>
      <c r="U28" s="72">
        <f>IF(CL_stat!P28=0,0,12*1.358*1/CL_stat!AB28*CL_rozp!$E28)</f>
        <v>3985.8081010932065</v>
      </c>
      <c r="V28" s="37">
        <f>ROUND((M28*CL_stat!H28+P28*CL_stat!K28+S28*CL_stat!N28)/1.358,0)</f>
        <v>55171</v>
      </c>
      <c r="W28" s="37">
        <f>ROUND((N28*CL_stat!I28+Q28*CL_stat!L28+T28*CL_stat!O28)/1.358,0)</f>
        <v>140883</v>
      </c>
      <c r="X28" s="37">
        <f>ROUND((O28*CL_stat!J28+R28*CL_stat!M28+U28*CL_stat!P28)/1.358,0)</f>
        <v>35221</v>
      </c>
      <c r="Y28" s="37">
        <f t="shared" si="5"/>
        <v>231275</v>
      </c>
      <c r="Z28" s="74">
        <f>IF(CL_stat!T28=0,0,CL_stat!H28/CL_stat!T28)+IF(CL_stat!W28=0,0,CL_stat!K28/CL_stat!W28)+IF(CL_stat!Z28=0,0,CL_stat!N28/CL_stat!Z28)</f>
        <v>0.17375489622775475</v>
      </c>
      <c r="AA28" s="74">
        <f>IF(CL_stat!U28=0,0,CL_stat!I28/CL_stat!U28)+IF(CL_stat!X28=0,0,CL_stat!L28/CL_stat!X28)+IF(CL_stat!AA28=0,0,CL_stat!O28/CL_stat!AA28)</f>
        <v>0.4436972807030487</v>
      </c>
      <c r="AB28" s="74">
        <f>IF(CL_stat!V28=0,0,CL_stat!J28/CL_stat!V28)+IF(CL_stat!Y28=0,0,CL_stat!M28/CL_stat!Y28)+IF(CL_stat!AB28=0,0,CL_stat!P28/CL_stat!AB28)</f>
        <v>0.11092432017576218</v>
      </c>
      <c r="AC28" s="135">
        <f t="shared" si="6"/>
        <v>0.7283764971065656</v>
      </c>
    </row>
    <row r="29" spans="1:29" ht="20.100000000000001" customHeight="1" x14ac:dyDescent="0.2">
      <c r="A29" s="489">
        <v>18</v>
      </c>
      <c r="B29" s="433">
        <v>600075150</v>
      </c>
      <c r="C29" s="85">
        <f>CL_stat!C29</f>
        <v>4479</v>
      </c>
      <c r="D29" s="269" t="str">
        <f>CL_stat!D29</f>
        <v>ZŠ, Prakt. škola a MŠ Česká Lípa, Moskevská 679</v>
      </c>
      <c r="E29" s="11">
        <f>CL_stat!E29</f>
        <v>3141</v>
      </c>
      <c r="F29" s="187" t="str">
        <f>CL_stat!F29</f>
        <v xml:space="preserve">ŠJ Česká Lípa, Nerudova 627 </v>
      </c>
      <c r="G29" s="158">
        <f>ROUND(CL_rozp!R29,0)</f>
        <v>1410920</v>
      </c>
      <c r="H29" s="37">
        <f t="shared" si="0"/>
        <v>1033564</v>
      </c>
      <c r="I29" s="29">
        <f t="shared" si="1"/>
        <v>349345</v>
      </c>
      <c r="J29" s="37">
        <f t="shared" si="2"/>
        <v>20671</v>
      </c>
      <c r="K29" s="37">
        <f>CL_stat!H29*CL_stat!AC29+CL_stat!I29*CL_stat!AD29+CL_stat!J29*CL_stat!AE29+CL_stat!K29*CL_stat!AF29+CL_stat!L29*CL_stat!AG29+CL_stat!M29*CL_stat!AH29+CL_stat!N29*CL_stat!AI29+CL_stat!O29*CL_stat!AJ29+CL_stat!P29*CL_stat!AK29</f>
        <v>7340</v>
      </c>
      <c r="L29" s="47">
        <f>ROUND(Y29/CL_rozp!E29/12,2)</f>
        <v>3.26</v>
      </c>
      <c r="M29" s="134">
        <f>IF(CL_stat!H29=0,0,12*1.358*1/CL_stat!T29*CL_rozp!$E29)</f>
        <v>18060.2987040076</v>
      </c>
      <c r="N29" s="72">
        <f>IF(CL_stat!I29=0,0,12*1.358*1/CL_stat!U29*CL_rozp!$E29)</f>
        <v>9758.1103780197427</v>
      </c>
      <c r="O29" s="72">
        <f>IF(CL_stat!J29=0,0,12*1.358*1/CL_stat!V29*CL_rozp!$E29)</f>
        <v>0</v>
      </c>
      <c r="P29" s="72">
        <f>IF(CL_stat!K29=0,0,12*1.358*1/CL_stat!W29*CL_rozp!$E29)</f>
        <v>11238.262352253212</v>
      </c>
      <c r="Q29" s="72">
        <f>IF(CL_stat!L29=0,0,12*1.358*1/CL_stat!X29*CL_rozp!$E29)</f>
        <v>6032.6755713100256</v>
      </c>
      <c r="R29" s="72">
        <f>IF(CL_stat!M29=0,0,12*1.358*1/CL_stat!Y29*CL_rozp!$E29)</f>
        <v>6032.6755713100256</v>
      </c>
      <c r="S29" s="72">
        <f>IF(CL_stat!N29=0,0,12*1.358*1/CL_stat!Z29*CL_rozp!$E29)</f>
        <v>0</v>
      </c>
      <c r="T29" s="72">
        <f>IF(CL_stat!O29=0,0,12*1.358*1/CL_stat!AA29*CL_rozp!$E29)</f>
        <v>0</v>
      </c>
      <c r="U29" s="72">
        <f>IF(CL_stat!P29=0,0,12*1.358*1/CL_stat!AB29*CL_rozp!$E29)</f>
        <v>0</v>
      </c>
      <c r="V29" s="37">
        <f>ROUND((M29*CL_stat!H29+P29*CL_stat!K29+S29*CL_stat!N29)/1.358,0)</f>
        <v>308842</v>
      </c>
      <c r="W29" s="37">
        <f>ROUND((N29*CL_stat!I29+Q29*CL_stat!L29+T29*CL_stat!O29)/1.358,0)</f>
        <v>680299</v>
      </c>
      <c r="X29" s="37">
        <f>ROUND((O29*CL_stat!J29+R29*CL_stat!M29+U29*CL_stat!P29)/1.358,0)</f>
        <v>44423</v>
      </c>
      <c r="Y29" s="37">
        <f t="shared" si="5"/>
        <v>1033564</v>
      </c>
      <c r="Z29" s="74">
        <f>IF(CL_stat!T29=0,0,CL_stat!H29/CL_stat!T29)+IF(CL_stat!W29=0,0,CL_stat!K29/CL_stat!W29)+IF(CL_stat!Z29=0,0,CL_stat!N29/CL_stat!Z29)</f>
        <v>0.97267005385872829</v>
      </c>
      <c r="AA29" s="74">
        <f>IF(CL_stat!U29=0,0,CL_stat!I29/CL_stat!U29)+IF(CL_stat!X29=0,0,CL_stat!L29/CL_stat!X29)+IF(CL_stat!AA29=0,0,CL_stat!O29/CL_stat!AA29)</f>
        <v>2.1425380322178507</v>
      </c>
      <c r="AB29" s="74">
        <f>IF(CL_stat!V29=0,0,CL_stat!J29/CL_stat!V29)+IF(CL_stat!Y29=0,0,CL_stat!M29/CL_stat!Y29)+IF(CL_stat!AB29=0,0,CL_stat!P29/CL_stat!AB29)</f>
        <v>0.1399068937457032</v>
      </c>
      <c r="AC29" s="135">
        <f t="shared" si="6"/>
        <v>3.2551149798222818</v>
      </c>
    </row>
    <row r="30" spans="1:29" ht="20.100000000000001" customHeight="1" x14ac:dyDescent="0.2">
      <c r="A30" s="489">
        <v>20</v>
      </c>
      <c r="B30" s="433">
        <v>600074102</v>
      </c>
      <c r="C30" s="85">
        <f>CL_stat!C30</f>
        <v>4485</v>
      </c>
      <c r="D30" s="269" t="str">
        <f>CL_stat!D30</f>
        <v>MŠ Blíževedly 55</v>
      </c>
      <c r="E30" s="11">
        <f>CL_stat!E30</f>
        <v>3141</v>
      </c>
      <c r="F30" s="169" t="str">
        <f>CL_stat!F30</f>
        <v>ŠJ Blíževedly 55</v>
      </c>
      <c r="G30" s="158">
        <f>ROUND(CL_rozp!R30,0)</f>
        <v>974992</v>
      </c>
      <c r="H30" s="37">
        <f t="shared" si="0"/>
        <v>715040</v>
      </c>
      <c r="I30" s="29">
        <f t="shared" ref="I30:I69" si="7">ROUND(G30-H30-J30-K30,0)</f>
        <v>241683</v>
      </c>
      <c r="J30" s="37">
        <f t="shared" ref="J30:J69" si="8">ROUND(H30*0.02,0)</f>
        <v>14301</v>
      </c>
      <c r="K30" s="37">
        <f>CL_stat!H30*CL_stat!AC30+CL_stat!I30*CL_stat!AD30+CL_stat!J30*CL_stat!AE30+CL_stat!K30*CL_stat!AF30+CL_stat!L30*CL_stat!AG30+CL_stat!M30*CL_stat!AH30+CL_stat!N30*CL_stat!AI30+CL_stat!O30*CL_stat!AJ30+CL_stat!P30*CL_stat!AK30</f>
        <v>3968</v>
      </c>
      <c r="L30" s="47">
        <f>ROUND(Y30/CL_rozp!E30/12,2)</f>
        <v>2.25</v>
      </c>
      <c r="M30" s="134">
        <f>IF(CL_stat!H30=0,0,12*1.358*1/CL_stat!T30*CL_rozp!$E30)</f>
        <v>15251.367766963918</v>
      </c>
      <c r="N30" s="72">
        <f>IF(CL_stat!I30=0,0,12*1.358*1/CL_stat!U30*CL_rozp!$E30)</f>
        <v>0</v>
      </c>
      <c r="O30" s="72">
        <f>IF(CL_stat!J30=0,0,12*1.358*1/CL_stat!V30*CL_rozp!$E30)</f>
        <v>0</v>
      </c>
      <c r="P30" s="72">
        <f>IF(CL_stat!K30=0,0,12*1.358*1/CL_stat!W30*CL_rozp!$E30)</f>
        <v>10084.064082679604</v>
      </c>
      <c r="Q30" s="72">
        <f>IF(CL_stat!L30=0,0,12*1.358*1/CL_stat!X30*CL_rozp!$E30)</f>
        <v>7229.9401074470761</v>
      </c>
      <c r="R30" s="72">
        <f>IF(CL_stat!M30=0,0,12*1.358*1/CL_stat!Y30*CL_rozp!$E30)</f>
        <v>0</v>
      </c>
      <c r="S30" s="72">
        <f>IF(CL_stat!N30=0,0,12*1.358*1/CL_stat!Z30*CL_rozp!$E30)</f>
        <v>0</v>
      </c>
      <c r="T30" s="72">
        <f>IF(CL_stat!O30=0,0,12*1.358*1/CL_stat!AA30*CL_rozp!$E30)</f>
        <v>0</v>
      </c>
      <c r="U30" s="72">
        <f>IF(CL_stat!P30=0,0,12*1.358*1/CL_stat!AB30*CL_rozp!$E30)</f>
        <v>0</v>
      </c>
      <c r="V30" s="37">
        <f>ROUND((M30*CL_stat!H30+P30*CL_stat!K30+S30*CL_stat!N30)/1.358,0)</f>
        <v>571293</v>
      </c>
      <c r="W30" s="37">
        <f>ROUND((N30*CL_stat!I30+Q30*CL_stat!L30+T30*CL_stat!O30)/1.358,0)</f>
        <v>143747</v>
      </c>
      <c r="X30" s="37">
        <f>ROUND((O30*CL_stat!J30+R30*CL_stat!M30+U30*CL_stat!P30)/1.358,0)</f>
        <v>0</v>
      </c>
      <c r="Y30" s="37">
        <f t="shared" si="5"/>
        <v>715040</v>
      </c>
      <c r="Z30" s="74">
        <f>IF(CL_stat!T30=0,0,CL_stat!H30/CL_stat!T30)+IF(CL_stat!W30=0,0,CL_stat!K30/CL_stat!W30)+IF(CL_stat!Z30=0,0,CL_stat!N30/CL_stat!Z30)</f>
        <v>1.7992335710093792</v>
      </c>
      <c r="AA30" s="74">
        <f>IF(CL_stat!U30=0,0,CL_stat!I30/CL_stat!U30)+IF(CL_stat!X30=0,0,CL_stat!L30/CL_stat!X30)+IF(CL_stat!AA30=0,0,CL_stat!O30/CL_stat!AA30)</f>
        <v>0.45271783907451163</v>
      </c>
      <c r="AB30" s="74">
        <f>IF(CL_stat!V30=0,0,CL_stat!J30/CL_stat!V30)+IF(CL_stat!Y30=0,0,CL_stat!M30/CL_stat!Y30)+IF(CL_stat!AB30=0,0,CL_stat!P30/CL_stat!AB30)</f>
        <v>0</v>
      </c>
      <c r="AC30" s="135">
        <f t="shared" si="6"/>
        <v>2.2519514100838909</v>
      </c>
    </row>
    <row r="31" spans="1:29" ht="20.100000000000001" customHeight="1" x14ac:dyDescent="0.2">
      <c r="A31" s="489">
        <v>21</v>
      </c>
      <c r="B31" s="433">
        <v>650034295</v>
      </c>
      <c r="C31" s="85">
        <f>CL_stat!C31</f>
        <v>4435</v>
      </c>
      <c r="D31" s="269" t="str">
        <f>CL_stat!D31</f>
        <v>ZŠ a MŠ Brniště 101</v>
      </c>
      <c r="E31" s="11">
        <f>CL_stat!E31</f>
        <v>3141</v>
      </c>
      <c r="F31" s="188" t="str">
        <f>CL_stat!F31</f>
        <v>ŠJ Brniště č.p. 28</v>
      </c>
      <c r="G31" s="158">
        <f>ROUND(CL_rozp!R31,0)</f>
        <v>1071337</v>
      </c>
      <c r="H31" s="37">
        <f t="shared" si="0"/>
        <v>784967</v>
      </c>
      <c r="I31" s="29">
        <f t="shared" si="7"/>
        <v>265319</v>
      </c>
      <c r="J31" s="37">
        <f t="shared" si="8"/>
        <v>15699</v>
      </c>
      <c r="K31" s="37">
        <f>CL_stat!H31*CL_stat!AC31+CL_stat!I31*CL_stat!AD31+CL_stat!J31*CL_stat!AE31+CL_stat!K31*CL_stat!AF31+CL_stat!L31*CL_stat!AG31+CL_stat!M31*CL_stat!AH31+CL_stat!N31*CL_stat!AI31+CL_stat!O31*CL_stat!AJ31+CL_stat!P31*CL_stat!AK31</f>
        <v>5352</v>
      </c>
      <c r="L31" s="47">
        <f>ROUND(Y31/CL_rozp!E31/12,2)</f>
        <v>2.4700000000000002</v>
      </c>
      <c r="M31" s="134">
        <f>IF(CL_stat!H31=0,0,12*1.358*1/CL_stat!T31*CL_rozp!$E31)</f>
        <v>13610.172816985803</v>
      </c>
      <c r="N31" s="72">
        <f>IF(CL_stat!I31=0,0,12*1.358*1/CL_stat!U31*CL_rozp!$E31)</f>
        <v>0</v>
      </c>
      <c r="O31" s="72">
        <f>IF(CL_stat!J31=0,0,12*1.358*1/CL_stat!V31*CL_rozp!$E31)</f>
        <v>0</v>
      </c>
      <c r="P31" s="72">
        <f>IF(CL_stat!K31=0,0,12*1.358*1/CL_stat!W31*CL_rozp!$E31)</f>
        <v>0</v>
      </c>
      <c r="Q31" s="72">
        <f>IF(CL_stat!L31=0,0,12*1.358*1/CL_stat!X31*CL_rozp!$E31)</f>
        <v>5902.6389246814397</v>
      </c>
      <c r="R31" s="72">
        <f>IF(CL_stat!M31=0,0,12*1.358*1/CL_stat!Y31*CL_rozp!$E31)</f>
        <v>0</v>
      </c>
      <c r="S31" s="72">
        <f>IF(CL_stat!N31=0,0,12*1.358*1/CL_stat!Z31*CL_rozp!$E31)</f>
        <v>0</v>
      </c>
      <c r="T31" s="72">
        <f>IF(CL_stat!O31=0,0,12*1.358*1/CL_stat!AA31*CL_rozp!$E31)</f>
        <v>0</v>
      </c>
      <c r="U31" s="72">
        <f>IF(CL_stat!P31=0,0,12*1.358*1/CL_stat!AB31*CL_rozp!$E31)</f>
        <v>0</v>
      </c>
      <c r="V31" s="37">
        <f>ROUND((M31*CL_stat!H31+P31*CL_stat!K31+S31*CL_stat!N31)/1.358,0)</f>
        <v>511133</v>
      </c>
      <c r="W31" s="37">
        <f>ROUND((N31*CL_stat!I31+Q31*CL_stat!L31+T31*CL_stat!O31)/1.358,0)</f>
        <v>273834</v>
      </c>
      <c r="X31" s="37">
        <f>ROUND((O31*CL_stat!J31+R31*CL_stat!M31+U31*CL_stat!P31)/1.358,0)</f>
        <v>0</v>
      </c>
      <c r="Y31" s="37">
        <f t="shared" si="5"/>
        <v>784967</v>
      </c>
      <c r="Z31" s="74">
        <f>IF(CL_stat!T31=0,0,CL_stat!H31/CL_stat!T31)+IF(CL_stat!W31=0,0,CL_stat!K31/CL_stat!W31)+IF(CL_stat!Z31=0,0,CL_stat!N31/CL_stat!Z31)</f>
        <v>1.6097667769893498</v>
      </c>
      <c r="AA31" s="74">
        <f>IF(CL_stat!U31=0,0,CL_stat!I31/CL_stat!U31)+IF(CL_stat!X31=0,0,CL_stat!L31/CL_stat!X31)+IF(CL_stat!AA31=0,0,CL_stat!O31/CL_stat!AA31)</f>
        <v>0.86241422444909643</v>
      </c>
      <c r="AB31" s="74">
        <f>IF(CL_stat!V31=0,0,CL_stat!J31/CL_stat!V31)+IF(CL_stat!Y31=0,0,CL_stat!M31/CL_stat!Y31)+IF(CL_stat!AB31=0,0,CL_stat!P31/CL_stat!AB31)</f>
        <v>0</v>
      </c>
      <c r="AC31" s="135">
        <f t="shared" si="6"/>
        <v>2.4721810014384462</v>
      </c>
    </row>
    <row r="32" spans="1:29" ht="20.100000000000001" customHeight="1" x14ac:dyDescent="0.2">
      <c r="A32" s="489">
        <v>21</v>
      </c>
      <c r="B32" s="433">
        <v>650034295</v>
      </c>
      <c r="C32" s="85">
        <f>CL_stat!C32</f>
        <v>4435</v>
      </c>
      <c r="D32" s="269" t="str">
        <f>CL_stat!D32</f>
        <v>ZŠ a MŠ Brniště 101</v>
      </c>
      <c r="E32" s="11">
        <f>CL_stat!E32</f>
        <v>3141</v>
      </c>
      <c r="F32" s="188" t="str">
        <f>CL_stat!F32</f>
        <v>ŠJ Brniště 101 - výdejna</v>
      </c>
      <c r="G32" s="158">
        <f>ROUND(CL_rozp!R32,0)</f>
        <v>226457</v>
      </c>
      <c r="H32" s="37">
        <f t="shared" si="0"/>
        <v>165219</v>
      </c>
      <c r="I32" s="29">
        <f t="shared" si="7"/>
        <v>55844</v>
      </c>
      <c r="J32" s="37">
        <f t="shared" si="8"/>
        <v>3304</v>
      </c>
      <c r="K32" s="37">
        <f>CL_stat!H32*CL_stat!AC32+CL_stat!I32*CL_stat!AD32+CL_stat!J32*CL_stat!AE32+CL_stat!K32*CL_stat!AF32+CL_stat!L32*CL_stat!AG32+CL_stat!M32*CL_stat!AH32+CL_stat!N32*CL_stat!AI32+CL_stat!O32*CL_stat!AJ32+CL_stat!P32*CL_stat!AK32</f>
        <v>2090</v>
      </c>
      <c r="L32" s="47">
        <f>ROUND(Y32/CL_rozp!E32/12,2)</f>
        <v>0.52</v>
      </c>
      <c r="M32" s="134">
        <f>IF(CL_stat!H32=0,0,12*1.358*1/CL_stat!T32*CL_rozp!$E32)</f>
        <v>0</v>
      </c>
      <c r="N32" s="72">
        <f>IF(CL_stat!I32=0,0,12*1.358*1/CL_stat!U32*CL_rozp!$E32)</f>
        <v>0</v>
      </c>
      <c r="O32" s="72">
        <f>IF(CL_stat!J32=0,0,12*1.358*1/CL_stat!V32*CL_rozp!$E32)</f>
        <v>0</v>
      </c>
      <c r="P32" s="72">
        <f>IF(CL_stat!K32=0,0,12*1.358*1/CL_stat!W32*CL_rozp!$E32)</f>
        <v>0</v>
      </c>
      <c r="Q32" s="72">
        <f>IF(CL_stat!L32=0,0,12*1.358*1/CL_stat!X32*CL_rozp!$E32)</f>
        <v>0</v>
      </c>
      <c r="R32" s="72">
        <f>IF(CL_stat!M32=0,0,12*1.358*1/CL_stat!Y32*CL_rozp!$E32)</f>
        <v>0</v>
      </c>
      <c r="S32" s="72">
        <f>IF(CL_stat!N32=0,0,12*1.358*1/CL_stat!Z32*CL_rozp!$E32)</f>
        <v>0</v>
      </c>
      <c r="T32" s="72">
        <f>IF(CL_stat!O32=0,0,12*1.358*1/CL_stat!AA32*CL_rozp!$E32)</f>
        <v>4079.4015383553469</v>
      </c>
      <c r="U32" s="72">
        <f>IF(CL_stat!P32=0,0,12*1.358*1/CL_stat!AB32*CL_rozp!$E32)</f>
        <v>0</v>
      </c>
      <c r="V32" s="37">
        <f>ROUND((M32*CL_stat!H32+P32*CL_stat!K32+S32*CL_stat!N32)/1.358,0)</f>
        <v>0</v>
      </c>
      <c r="W32" s="37">
        <f>ROUND((N32*CL_stat!I32+Q32*CL_stat!L32+T32*CL_stat!O32)/1.358,0)</f>
        <v>165219</v>
      </c>
      <c r="X32" s="37">
        <f>ROUND((O32*CL_stat!J32+R32*CL_stat!M32+U32*CL_stat!P32)/1.358,0)</f>
        <v>0</v>
      </c>
      <c r="Y32" s="37">
        <f t="shared" si="5"/>
        <v>165219</v>
      </c>
      <c r="Z32" s="74">
        <f>IF(CL_stat!T32=0,0,CL_stat!H32/CL_stat!T32)+IF(CL_stat!W32=0,0,CL_stat!K32/CL_stat!W32)+IF(CL_stat!Z32=0,0,CL_stat!N32/CL_stat!Z32)</f>
        <v>0</v>
      </c>
      <c r="AA32" s="74">
        <f>IF(CL_stat!U32=0,0,CL_stat!I32/CL_stat!U32)+IF(CL_stat!X32=0,0,CL_stat!L32/CL_stat!X32)+IF(CL_stat!AA32=0,0,CL_stat!O32/CL_stat!AA32)</f>
        <v>0.52034128962257598</v>
      </c>
      <c r="AB32" s="74">
        <f>IF(CL_stat!V32=0,0,CL_stat!J32/CL_stat!V32)+IF(CL_stat!Y32=0,0,CL_stat!M32/CL_stat!Y32)+IF(CL_stat!AB32=0,0,CL_stat!P32/CL_stat!AB32)</f>
        <v>0</v>
      </c>
      <c r="AC32" s="135">
        <f t="shared" si="6"/>
        <v>0.52034128962257598</v>
      </c>
    </row>
    <row r="33" spans="1:29" ht="20.100000000000001" customHeight="1" x14ac:dyDescent="0.2">
      <c r="A33" s="489">
        <v>22</v>
      </c>
      <c r="B33" s="433">
        <v>600074447</v>
      </c>
      <c r="C33" s="85">
        <f>CL_stat!C33</f>
        <v>4412</v>
      </c>
      <c r="D33" s="269" t="str">
        <f>CL_stat!D33</f>
        <v>MŠ Doksy, Libušina 838</v>
      </c>
      <c r="E33" s="11">
        <f>CL_stat!E33</f>
        <v>3141</v>
      </c>
      <c r="F33" s="169" t="str">
        <f>CL_stat!F33</f>
        <v>ŠJ Doksy, Libušina 838</v>
      </c>
      <c r="G33" s="158">
        <f>ROUND(CL_rozp!R33,0)</f>
        <v>639668</v>
      </c>
      <c r="H33" s="37">
        <f t="shared" si="0"/>
        <v>469115</v>
      </c>
      <c r="I33" s="29">
        <f t="shared" si="7"/>
        <v>158561</v>
      </c>
      <c r="J33" s="37">
        <f t="shared" si="8"/>
        <v>9382</v>
      </c>
      <c r="K33" s="37">
        <f>CL_stat!H33*CL_stat!AC33+CL_stat!I33*CL_stat!AD33+CL_stat!J33*CL_stat!AE33+CL_stat!K33*CL_stat!AF33+CL_stat!L33*CL_stat!AG33+CL_stat!M33*CL_stat!AH33+CL_stat!N33*CL_stat!AI33+CL_stat!O33*CL_stat!AJ33+CL_stat!P33*CL_stat!AK33</f>
        <v>2610</v>
      </c>
      <c r="L33" s="47">
        <f>ROUND(Y33/CL_rozp!E33/12,2)</f>
        <v>1.48</v>
      </c>
      <c r="M33" s="134">
        <f>IF(CL_stat!H33=0,0,12*1.358*1/CL_stat!T33*CL_rozp!$E33)</f>
        <v>14156.840419433571</v>
      </c>
      <c r="N33" s="72">
        <f>IF(CL_stat!I33=0,0,12*1.358*1/CL_stat!U33*CL_rozp!$E33)</f>
        <v>0</v>
      </c>
      <c r="O33" s="72">
        <f>IF(CL_stat!J33=0,0,12*1.358*1/CL_stat!V33*CL_rozp!$E33)</f>
        <v>0</v>
      </c>
      <c r="P33" s="72">
        <f>IF(CL_stat!K33=0,0,12*1.358*1/CL_stat!W33*CL_rozp!$E33)</f>
        <v>0</v>
      </c>
      <c r="Q33" s="72">
        <f>IF(CL_stat!L33=0,0,12*1.358*1/CL_stat!X33*CL_rozp!$E33)</f>
        <v>0</v>
      </c>
      <c r="R33" s="72">
        <f>IF(CL_stat!M33=0,0,12*1.358*1/CL_stat!Y33*CL_rozp!$E33)</f>
        <v>0</v>
      </c>
      <c r="S33" s="72">
        <f>IF(CL_stat!N33=0,0,12*1.358*1/CL_stat!Z33*CL_rozp!$E33)</f>
        <v>0</v>
      </c>
      <c r="T33" s="72">
        <f>IF(CL_stat!O33=0,0,12*1.358*1/CL_stat!AA33*CL_rozp!$E33)</f>
        <v>0</v>
      </c>
      <c r="U33" s="72">
        <f>IF(CL_stat!P33=0,0,12*1.358*1/CL_stat!AB33*CL_rozp!$E33)</f>
        <v>0</v>
      </c>
      <c r="V33" s="37">
        <f>ROUND((M33*CL_stat!H33+P33*CL_stat!K33+S33*CL_stat!N33)/1.358,0)</f>
        <v>469115</v>
      </c>
      <c r="W33" s="37">
        <f>ROUND((N33*CL_stat!I33+Q33*CL_stat!L33+T33*CL_stat!O33)/1.358,0)</f>
        <v>0</v>
      </c>
      <c r="X33" s="37">
        <f>ROUND((O33*CL_stat!J33+R33*CL_stat!M33+U33*CL_stat!P33)/1.358,0)</f>
        <v>0</v>
      </c>
      <c r="Y33" s="37">
        <f t="shared" si="5"/>
        <v>469115</v>
      </c>
      <c r="Z33" s="74">
        <f>IF(CL_stat!T33=0,0,CL_stat!H33/CL_stat!T33)+IF(CL_stat!W33=0,0,CL_stat!K33/CL_stat!W33)+IF(CL_stat!Z33=0,0,CL_stat!N33/CL_stat!Z33)</f>
        <v>1.4774336780021944</v>
      </c>
      <c r="AA33" s="74">
        <f>IF(CL_stat!U33=0,0,CL_stat!I33/CL_stat!U33)+IF(CL_stat!X33=0,0,CL_stat!L33/CL_stat!X33)+IF(CL_stat!AA33=0,0,CL_stat!O33/CL_stat!AA33)</f>
        <v>0</v>
      </c>
      <c r="AB33" s="74">
        <f>IF(CL_stat!V33=0,0,CL_stat!J33/CL_stat!V33)+IF(CL_stat!Y33=0,0,CL_stat!M33/CL_stat!Y33)+IF(CL_stat!AB33=0,0,CL_stat!P33/CL_stat!AB33)</f>
        <v>0</v>
      </c>
      <c r="AC33" s="135">
        <f t="shared" si="6"/>
        <v>1.4774336780021944</v>
      </c>
    </row>
    <row r="34" spans="1:29" ht="20.100000000000001" customHeight="1" x14ac:dyDescent="0.2">
      <c r="A34" s="489">
        <v>23</v>
      </c>
      <c r="B34" s="433">
        <v>600074455</v>
      </c>
      <c r="C34" s="85">
        <f>CL_stat!C34</f>
        <v>4413</v>
      </c>
      <c r="D34" s="269" t="str">
        <f>CL_stat!D34</f>
        <v>MŠ Doksy, Pražská 836</v>
      </c>
      <c r="E34" s="11">
        <f>CL_stat!E34</f>
        <v>3141</v>
      </c>
      <c r="F34" s="169" t="str">
        <f>CL_stat!F34</f>
        <v>ŠJ Doksy, Pražská 836</v>
      </c>
      <c r="G34" s="158">
        <f>ROUND(CL_rozp!R34,0)</f>
        <v>1727956</v>
      </c>
      <c r="H34" s="37">
        <f t="shared" si="0"/>
        <v>1265551</v>
      </c>
      <c r="I34" s="29">
        <f t="shared" si="7"/>
        <v>427756</v>
      </c>
      <c r="J34" s="37">
        <f t="shared" si="8"/>
        <v>25311</v>
      </c>
      <c r="K34" s="37">
        <f>CL_stat!H34*CL_stat!AC34+CL_stat!I34*CL_stat!AD34+CL_stat!J34*CL_stat!AE34+CL_stat!K34*CL_stat!AF34+CL_stat!L34*CL_stat!AG34+CL_stat!M34*CL_stat!AH34+CL_stat!N34*CL_stat!AI34+CL_stat!O34*CL_stat!AJ34+CL_stat!P34*CL_stat!AK34</f>
        <v>9338</v>
      </c>
      <c r="L34" s="47">
        <f>ROUND(Y34/CL_rozp!E34/12,2)</f>
        <v>3.99</v>
      </c>
      <c r="M34" s="134">
        <f>IF(CL_stat!H34=0,0,12*1.358*1/CL_stat!T34*CL_rozp!$E34)</f>
        <v>10415.997175454864</v>
      </c>
      <c r="N34" s="72">
        <f>IF(CL_stat!I34=0,0,12*1.358*1/CL_stat!U34*CL_rozp!$E34)</f>
        <v>11605.777526923621</v>
      </c>
      <c r="O34" s="72">
        <f>IF(CL_stat!J34=0,0,12*1.358*1/CL_stat!V34*CL_rozp!$E34)</f>
        <v>0</v>
      </c>
      <c r="P34" s="72">
        <f>IF(CL_stat!K34=0,0,12*1.358*1/CL_stat!W34*CL_rozp!$E34)</f>
        <v>0</v>
      </c>
      <c r="Q34" s="72">
        <f>IF(CL_stat!L34=0,0,12*1.358*1/CL_stat!X34*CL_rozp!$E34)</f>
        <v>0</v>
      </c>
      <c r="R34" s="72">
        <f>IF(CL_stat!M34=0,0,12*1.358*1/CL_stat!Y34*CL_rozp!$E34)</f>
        <v>0</v>
      </c>
      <c r="S34" s="72">
        <f>IF(CL_stat!N34=0,0,12*1.358*1/CL_stat!Z34*CL_rozp!$E34)</f>
        <v>0</v>
      </c>
      <c r="T34" s="72">
        <f>IF(CL_stat!O34=0,0,12*1.358*1/CL_stat!AA34*CL_rozp!$E34)</f>
        <v>0</v>
      </c>
      <c r="U34" s="72">
        <f>IF(CL_stat!P34=0,0,12*1.358*1/CL_stat!AB34*CL_rozp!$E34)</f>
        <v>0</v>
      </c>
      <c r="V34" s="37">
        <f>ROUND((M34*CL_stat!H34+P34*CL_stat!K34+S34*CL_stat!N34)/1.358,0)</f>
        <v>966433</v>
      </c>
      <c r="W34" s="37">
        <f>ROUND((N34*CL_stat!I34+Q34*CL_stat!L34+T34*CL_stat!O34)/1.358,0)</f>
        <v>299118</v>
      </c>
      <c r="X34" s="37">
        <f>ROUND((O34*CL_stat!J34+R34*CL_stat!M34+U34*CL_stat!P34)/1.358,0)</f>
        <v>0</v>
      </c>
      <c r="Y34" s="37">
        <f t="shared" si="5"/>
        <v>1265551</v>
      </c>
      <c r="Z34" s="74">
        <f>IF(CL_stat!T34=0,0,CL_stat!H34/CL_stat!T34)+IF(CL_stat!W34=0,0,CL_stat!K34/CL_stat!W34)+IF(CL_stat!Z34=0,0,CL_stat!N34/CL_stat!Z34)</f>
        <v>3.0436908781164131</v>
      </c>
      <c r="AA34" s="74">
        <f>IF(CL_stat!U34=0,0,CL_stat!I34/CL_stat!U34)+IF(CL_stat!X34=0,0,CL_stat!L34/CL_stat!X34)+IF(CL_stat!AA34=0,0,CL_stat!O34/CL_stat!AA34)</f>
        <v>0.94204452474814659</v>
      </c>
      <c r="AB34" s="74">
        <f>IF(CL_stat!V34=0,0,CL_stat!J34/CL_stat!V34)+IF(CL_stat!Y34=0,0,CL_stat!M34/CL_stat!Y34)+IF(CL_stat!AB34=0,0,CL_stat!P34/CL_stat!AB34)</f>
        <v>0</v>
      </c>
      <c r="AC34" s="135">
        <f t="shared" si="6"/>
        <v>3.9857354028645595</v>
      </c>
    </row>
    <row r="35" spans="1:29" ht="20.100000000000001" customHeight="1" x14ac:dyDescent="0.2">
      <c r="A35" s="489">
        <v>24</v>
      </c>
      <c r="B35" s="433">
        <v>600074595</v>
      </c>
      <c r="C35" s="85">
        <f>CL_stat!C35</f>
        <v>4429</v>
      </c>
      <c r="D35" s="269" t="str">
        <f>CL_stat!D35</f>
        <v>ZŠ a MŠ Doksy-Staré Splavy, Jezerní 74</v>
      </c>
      <c r="E35" s="11">
        <f>CL_stat!E35</f>
        <v>3141</v>
      </c>
      <c r="F35" s="169" t="str">
        <f>CL_stat!F35</f>
        <v>ŠJ a MŠ Doksy-Staré Splavy, Jezerní 74</v>
      </c>
      <c r="G35" s="158">
        <f>ROUND(CL_rozp!R35,0)</f>
        <v>685866</v>
      </c>
      <c r="H35" s="37">
        <f t="shared" si="0"/>
        <v>503006</v>
      </c>
      <c r="I35" s="29">
        <f t="shared" si="7"/>
        <v>170016</v>
      </c>
      <c r="J35" s="37">
        <f t="shared" si="8"/>
        <v>10060</v>
      </c>
      <c r="K35" s="37">
        <f>CL_stat!H35*CL_stat!AC35+CL_stat!I35*CL_stat!AD35+CL_stat!J35*CL_stat!AE35+CL_stat!K35*CL_stat!AF35+CL_stat!L35*CL_stat!AG35+CL_stat!M35*CL_stat!AH35+CL_stat!N35*CL_stat!AI35+CL_stat!O35*CL_stat!AJ35+CL_stat!P35*CL_stat!AK35</f>
        <v>2784</v>
      </c>
      <c r="L35" s="47">
        <f>ROUND(Y35/CL_rozp!E35/12,2)</f>
        <v>1.58</v>
      </c>
      <c r="M35" s="134">
        <f>IF(CL_stat!H35=0,0,12*1.358*1/CL_stat!T35*CL_rozp!$E35)</f>
        <v>17865.817975162747</v>
      </c>
      <c r="N35" s="72">
        <f>IF(CL_stat!I35=0,0,12*1.358*1/CL_stat!U35*CL_rozp!$E35)</f>
        <v>12049.900179078462</v>
      </c>
      <c r="O35" s="72">
        <f>IF(CL_stat!J35=0,0,12*1.358*1/CL_stat!V35*CL_rozp!$E35)</f>
        <v>0</v>
      </c>
      <c r="P35" s="72">
        <f>IF(CL_stat!K35=0,0,12*1.358*1/CL_stat!W35*CL_rozp!$E35)</f>
        <v>0</v>
      </c>
      <c r="Q35" s="72">
        <f>IF(CL_stat!L35=0,0,12*1.358*1/CL_stat!X35*CL_rozp!$E35)</f>
        <v>0</v>
      </c>
      <c r="R35" s="72">
        <f>IF(CL_stat!M35=0,0,12*1.358*1/CL_stat!Y35*CL_rozp!$E35)</f>
        <v>0</v>
      </c>
      <c r="S35" s="72">
        <f>IF(CL_stat!N35=0,0,12*1.358*1/CL_stat!Z35*CL_rozp!$E35)</f>
        <v>0</v>
      </c>
      <c r="T35" s="72">
        <f>IF(CL_stat!O35=0,0,12*1.358*1/CL_stat!AA35*CL_rozp!$E35)</f>
        <v>0</v>
      </c>
      <c r="U35" s="72">
        <f>IF(CL_stat!P35=0,0,12*1.358*1/CL_stat!AB35*CL_rozp!$E35)</f>
        <v>0</v>
      </c>
      <c r="V35" s="37">
        <f>ROUND((M35*CL_stat!H35+P35*CL_stat!K35+S35*CL_stat!N35)/1.358,0)</f>
        <v>236808</v>
      </c>
      <c r="W35" s="37">
        <f>ROUND((N35*CL_stat!I35+Q35*CL_stat!L35+T35*CL_stat!O35)/1.358,0)</f>
        <v>266198</v>
      </c>
      <c r="X35" s="37">
        <f>ROUND((O35*CL_stat!J35+R35*CL_stat!M35+U35*CL_stat!P35)/1.358,0)</f>
        <v>0</v>
      </c>
      <c r="Y35" s="37">
        <f t="shared" si="5"/>
        <v>503006</v>
      </c>
      <c r="Z35" s="74">
        <f>IF(CL_stat!T35=0,0,CL_stat!H35/CL_stat!T35)+IF(CL_stat!W35=0,0,CL_stat!K35/CL_stat!W35)+IF(CL_stat!Z35=0,0,CL_stat!N35/CL_stat!Z35)</f>
        <v>0.7458037352834278</v>
      </c>
      <c r="AA35" s="74">
        <f>IF(CL_stat!U35=0,0,CL_stat!I35/CL_stat!U35)+IF(CL_stat!X35=0,0,CL_stat!L35/CL_stat!X35)+IF(CL_stat!AA35=0,0,CL_stat!O35/CL_stat!AA35)</f>
        <v>0.83836636865650305</v>
      </c>
      <c r="AB35" s="74">
        <f>IF(CL_stat!V35=0,0,CL_stat!J35/CL_stat!V35)+IF(CL_stat!Y35=0,0,CL_stat!M35/CL_stat!Y35)+IF(CL_stat!AB35=0,0,CL_stat!P35/CL_stat!AB35)</f>
        <v>0</v>
      </c>
      <c r="AC35" s="135">
        <f t="shared" si="6"/>
        <v>1.5841701039399307</v>
      </c>
    </row>
    <row r="36" spans="1:29" ht="20.100000000000001" customHeight="1" x14ac:dyDescent="0.2">
      <c r="A36" s="489">
        <v>25</v>
      </c>
      <c r="B36" s="433">
        <v>600074919</v>
      </c>
      <c r="C36" s="85">
        <f>CL_stat!C36</f>
        <v>4452</v>
      </c>
      <c r="D36" s="269" t="str">
        <f>CL_stat!D36</f>
        <v xml:space="preserve">ZŠ Doksy, Valdštejnská 253 </v>
      </c>
      <c r="E36" s="11">
        <f>CL_stat!E36</f>
        <v>3141</v>
      </c>
      <c r="F36" s="169" t="str">
        <f>CL_stat!F36</f>
        <v xml:space="preserve">ŠJ Doksy, Valdštejnská 253 </v>
      </c>
      <c r="G36" s="158">
        <f>ROUND(CL_rozp!R36,0)</f>
        <v>1922198</v>
      </c>
      <c r="H36" s="37">
        <f t="shared" si="0"/>
        <v>1403931</v>
      </c>
      <c r="I36" s="29">
        <f t="shared" si="7"/>
        <v>474528</v>
      </c>
      <c r="J36" s="37">
        <f t="shared" si="8"/>
        <v>28079</v>
      </c>
      <c r="K36" s="37">
        <f>CL_stat!H36*CL_stat!AC36+CL_stat!I36*CL_stat!AD36+CL_stat!J36*CL_stat!AE36+CL_stat!K36*CL_stat!AF36+CL_stat!L36*CL_stat!AG36+CL_stat!M36*CL_stat!AH36+CL_stat!N36*CL_stat!AI36+CL_stat!O36*CL_stat!AJ36+CL_stat!P36*CL_stat!AK36</f>
        <v>15660</v>
      </c>
      <c r="L36" s="47">
        <f>ROUND(Y36/CL_rozp!E36/12,2)</f>
        <v>4.42</v>
      </c>
      <c r="M36" s="134">
        <f>IF(CL_stat!H36=0,0,12*1.358*1/CL_stat!T36*CL_rozp!$E36)</f>
        <v>0</v>
      </c>
      <c r="N36" s="72">
        <f>IF(CL_stat!I36=0,0,12*1.358*1/CL_stat!U36*CL_rozp!$E36)</f>
        <v>7061.2523249761034</v>
      </c>
      <c r="O36" s="72">
        <f>IF(CL_stat!J36=0,0,12*1.358*1/CL_stat!V36*CL_rozp!$E36)</f>
        <v>0</v>
      </c>
      <c r="P36" s="72">
        <f>IF(CL_stat!K36=0,0,12*1.358*1/CL_stat!W36*CL_rozp!$E36)</f>
        <v>0</v>
      </c>
      <c r="Q36" s="72">
        <f>IF(CL_stat!L36=0,0,12*1.358*1/CL_stat!X36*CL_rozp!$E36)</f>
        <v>0</v>
      </c>
      <c r="R36" s="72">
        <f>IF(CL_stat!M36=0,0,12*1.358*1/CL_stat!Y36*CL_rozp!$E36)</f>
        <v>0</v>
      </c>
      <c r="S36" s="72">
        <f>IF(CL_stat!N36=0,0,12*1.358*1/CL_stat!Z36*CL_rozp!$E36)</f>
        <v>0</v>
      </c>
      <c r="T36" s="72">
        <f>IF(CL_stat!O36=0,0,12*1.358*1/CL_stat!AA36*CL_rozp!$E36)</f>
        <v>0</v>
      </c>
      <c r="U36" s="72">
        <f>IF(CL_stat!P36=0,0,12*1.358*1/CL_stat!AB36*CL_rozp!$E36)</f>
        <v>0</v>
      </c>
      <c r="V36" s="37">
        <f>ROUND((M36*CL_stat!H36+P36*CL_stat!K36+S36*CL_stat!N36)/1.358,0)</f>
        <v>0</v>
      </c>
      <c r="W36" s="37">
        <f>ROUND((N36*CL_stat!I36+Q36*CL_stat!L36+T36*CL_stat!O36)/1.358,0)</f>
        <v>1403931</v>
      </c>
      <c r="X36" s="37">
        <f>ROUND((O36*CL_stat!J36+R36*CL_stat!M36+U36*CL_stat!P36)/1.358,0)</f>
        <v>0</v>
      </c>
      <c r="Y36" s="37">
        <f t="shared" si="5"/>
        <v>1403931</v>
      </c>
      <c r="Z36" s="74">
        <f>IF(CL_stat!T36=0,0,CL_stat!H36/CL_stat!T36)+IF(CL_stat!W36=0,0,CL_stat!K36/CL_stat!W36)+IF(CL_stat!Z36=0,0,CL_stat!N36/CL_stat!Z36)</f>
        <v>0</v>
      </c>
      <c r="AA36" s="74">
        <f>IF(CL_stat!U36=0,0,CL_stat!I36/CL_stat!U36)+IF(CL_stat!X36=0,0,CL_stat!L36/CL_stat!X36)+IF(CL_stat!AA36=0,0,CL_stat!O36/CL_stat!AA36)</f>
        <v>4.4215510034865853</v>
      </c>
      <c r="AB36" s="74">
        <f>IF(CL_stat!V36=0,0,CL_stat!J36/CL_stat!V36)+IF(CL_stat!Y36=0,0,CL_stat!M36/CL_stat!Y36)+IF(CL_stat!AB36=0,0,CL_stat!P36/CL_stat!AB36)</f>
        <v>0</v>
      </c>
      <c r="AC36" s="135">
        <f t="shared" si="6"/>
        <v>4.4215510034865853</v>
      </c>
    </row>
    <row r="37" spans="1:29" ht="20.100000000000001" customHeight="1" x14ac:dyDescent="0.2">
      <c r="A37" s="489">
        <v>27</v>
      </c>
      <c r="B37" s="433">
        <v>600074307</v>
      </c>
      <c r="C37" s="85">
        <f>CL_stat!C37</f>
        <v>4414</v>
      </c>
      <c r="D37" s="269" t="str">
        <f>CL_stat!D37</f>
        <v>MŠ Dubá, Luční 28</v>
      </c>
      <c r="E37" s="11">
        <f>CL_stat!E37</f>
        <v>3141</v>
      </c>
      <c r="F37" s="169" t="str">
        <f>CL_stat!F37</f>
        <v>ŠJ Dubá, Luční 28 - výdejna</v>
      </c>
      <c r="G37" s="158">
        <f>ROUND(CL_rozp!R37,0)</f>
        <v>349781</v>
      </c>
      <c r="H37" s="37">
        <f t="shared" si="0"/>
        <v>255584</v>
      </c>
      <c r="I37" s="29">
        <f t="shared" si="7"/>
        <v>86387</v>
      </c>
      <c r="J37" s="37">
        <f t="shared" si="8"/>
        <v>5112</v>
      </c>
      <c r="K37" s="37">
        <f>CL_stat!H37*CL_stat!AC37+CL_stat!I37*CL_stat!AD37+CL_stat!J37*CL_stat!AE37+CL_stat!K37*CL_stat!AF37+CL_stat!L37*CL_stat!AG37+CL_stat!M37*CL_stat!AH37+CL_stat!N37*CL_stat!AI37+CL_stat!O37*CL_stat!AJ37+CL_stat!P37*CL_stat!AK37</f>
        <v>2698</v>
      </c>
      <c r="L37" s="47">
        <f>ROUND(Y37/CL_rozp!E37/12,2)</f>
        <v>0.8</v>
      </c>
      <c r="M37" s="134">
        <f>IF(CL_stat!H37=0,0,12*1.358*1/CL_stat!T37*CL_rozp!$E37)</f>
        <v>0</v>
      </c>
      <c r="N37" s="72">
        <f>IF(CL_stat!I37=0,0,12*1.358*1/CL_stat!U37*CL_rozp!$E37)</f>
        <v>0</v>
      </c>
      <c r="O37" s="72">
        <f>IF(CL_stat!J37=0,0,12*1.358*1/CL_stat!V37*CL_rozp!$E37)</f>
        <v>0</v>
      </c>
      <c r="P37" s="72">
        <f>IF(CL_stat!K37=0,0,12*1.358*1/CL_stat!W37*CL_rozp!$E37)</f>
        <v>0</v>
      </c>
      <c r="Q37" s="72">
        <f>IF(CL_stat!L37=0,0,12*1.358*1/CL_stat!X37*CL_rozp!$E37)</f>
        <v>0</v>
      </c>
      <c r="R37" s="72">
        <f>IF(CL_stat!M37=0,0,12*1.358*1/CL_stat!Y37*CL_rozp!$E37)</f>
        <v>0</v>
      </c>
      <c r="S37" s="72">
        <f>IF(CL_stat!N37=0,0,12*1.358*1/CL_stat!Z37*CL_rozp!$E37)</f>
        <v>4888.49405343339</v>
      </c>
      <c r="T37" s="72">
        <f>IF(CL_stat!O37=0,0,12*1.358*1/CL_stat!AA37*CL_rozp!$E37)</f>
        <v>0</v>
      </c>
      <c r="U37" s="72">
        <f>IF(CL_stat!P37=0,0,12*1.358*1/CL_stat!AB37*CL_rozp!$E37)</f>
        <v>0</v>
      </c>
      <c r="V37" s="37">
        <f>ROUND((M37*CL_stat!H37+P37*CL_stat!K37+S37*CL_stat!N37)/1.358,0)</f>
        <v>255584</v>
      </c>
      <c r="W37" s="37">
        <f>ROUND((N37*CL_stat!I37+Q37*CL_stat!L37+T37*CL_stat!O37)/1.358,0)</f>
        <v>0</v>
      </c>
      <c r="X37" s="37">
        <f>ROUND((O37*CL_stat!J37+R37*CL_stat!M37+U37*CL_stat!P37)/1.358,0)</f>
        <v>0</v>
      </c>
      <c r="Y37" s="37">
        <f t="shared" si="5"/>
        <v>255584</v>
      </c>
      <c r="Z37" s="74">
        <f>IF(CL_stat!T37=0,0,CL_stat!H37/CL_stat!T37)+IF(CL_stat!W37=0,0,CL_stat!K37/CL_stat!W37)+IF(CL_stat!Z37=0,0,CL_stat!N37/CL_stat!Z37)</f>
        <v>0.80493828504157106</v>
      </c>
      <c r="AA37" s="74">
        <f>IF(CL_stat!U37=0,0,CL_stat!I37/CL_stat!U37)+IF(CL_stat!X37=0,0,CL_stat!L37/CL_stat!X37)+IF(CL_stat!AA37=0,0,CL_stat!O37/CL_stat!AA37)</f>
        <v>0</v>
      </c>
      <c r="AB37" s="74">
        <f>IF(CL_stat!V37=0,0,CL_stat!J37/CL_stat!V37)+IF(CL_stat!Y37=0,0,CL_stat!M37/CL_stat!Y37)+IF(CL_stat!AB37=0,0,CL_stat!P37/CL_stat!AB37)</f>
        <v>0</v>
      </c>
      <c r="AC37" s="135">
        <f t="shared" si="6"/>
        <v>0.80493828504157106</v>
      </c>
    </row>
    <row r="38" spans="1:29" ht="20.100000000000001" customHeight="1" x14ac:dyDescent="0.2">
      <c r="A38" s="489">
        <v>28</v>
      </c>
      <c r="B38" s="433">
        <v>600074731</v>
      </c>
      <c r="C38" s="85">
        <f>CL_stat!C38</f>
        <v>4444</v>
      </c>
      <c r="D38" s="269" t="str">
        <f>CL_stat!D38</f>
        <v>ZŠ Dubá, Dlouhá 113</v>
      </c>
      <c r="E38" s="11">
        <f>CL_stat!E38</f>
        <v>3141</v>
      </c>
      <c r="F38" s="169" t="str">
        <f>CL_stat!F38</f>
        <v>ŠJ Dubá, Dlouhá 113</v>
      </c>
      <c r="G38" s="158">
        <f>ROUND(CL_rozp!R38,0)</f>
        <v>2351048</v>
      </c>
      <c r="H38" s="37">
        <f t="shared" si="0"/>
        <v>1719392</v>
      </c>
      <c r="I38" s="29">
        <f t="shared" si="7"/>
        <v>581154</v>
      </c>
      <c r="J38" s="37">
        <f t="shared" si="8"/>
        <v>34388</v>
      </c>
      <c r="K38" s="37">
        <f>CL_stat!H38*CL_stat!AC38+CL_stat!I38*CL_stat!AD38+CL_stat!J38*CL_stat!AE38+CL_stat!K38*CL_stat!AF38+CL_stat!L38*CL_stat!AG38+CL_stat!M38*CL_stat!AH38+CL_stat!N38*CL_stat!AI38+CL_stat!O38*CL_stat!AJ38+CL_stat!P38*CL_stat!AK38</f>
        <v>16114</v>
      </c>
      <c r="L38" s="47">
        <f>ROUND(Y38/CL_rozp!E38/12,2)</f>
        <v>5.42</v>
      </c>
      <c r="M38" s="134">
        <f>IF(CL_stat!H38=0,0,12*1.358*1/CL_stat!T38*CL_rozp!$E38)</f>
        <v>0</v>
      </c>
      <c r="N38" s="72">
        <f>IF(CL_stat!I38=0,0,12*1.358*1/CL_stat!U38*CL_rozp!$E38)</f>
        <v>7581.1778919181488</v>
      </c>
      <c r="O38" s="72">
        <f>IF(CL_stat!J38=0,0,12*1.358*1/CL_stat!V38*CL_rozp!$E38)</f>
        <v>0</v>
      </c>
      <c r="P38" s="72">
        <f>IF(CL_stat!K38=0,0,12*1.358*1/CL_stat!W38*CL_rozp!$E38)</f>
        <v>7332.7410801500846</v>
      </c>
      <c r="Q38" s="72">
        <f>IF(CL_stat!L38=0,0,12*1.358*1/CL_stat!X38*CL_rozp!$E38)</f>
        <v>5978.7121516398092</v>
      </c>
      <c r="R38" s="72">
        <f>IF(CL_stat!M38=0,0,12*1.358*1/CL_stat!Y38*CL_rozp!$E38)</f>
        <v>0</v>
      </c>
      <c r="S38" s="72">
        <f>IF(CL_stat!N38=0,0,12*1.358*1/CL_stat!Z38*CL_rozp!$E38)</f>
        <v>0</v>
      </c>
      <c r="T38" s="72">
        <f>IF(CL_stat!O38=0,0,12*1.358*1/CL_stat!AA38*CL_rozp!$E38)</f>
        <v>0</v>
      </c>
      <c r="U38" s="72">
        <f>IF(CL_stat!P38=0,0,12*1.358*1/CL_stat!AB38*CL_rozp!$E38)</f>
        <v>0</v>
      </c>
      <c r="V38" s="37">
        <f>ROUND((M38*CL_stat!H38+P38*CL_stat!K38+S38*CL_stat!N38)/1.358,0)</f>
        <v>383376</v>
      </c>
      <c r="W38" s="37">
        <f>ROUND((N38*CL_stat!I38+Q38*CL_stat!L38+T38*CL_stat!O38)/1.358,0)</f>
        <v>1336015</v>
      </c>
      <c r="X38" s="37">
        <f>ROUND((O38*CL_stat!J38+R38*CL_stat!M38+U38*CL_stat!P38)/1.358,0)</f>
        <v>0</v>
      </c>
      <c r="Y38" s="37">
        <f t="shared" si="5"/>
        <v>1719391</v>
      </c>
      <c r="Z38" s="74">
        <f>IF(CL_stat!T38=0,0,CL_stat!H38/CL_stat!T38)+IF(CL_stat!W38=0,0,CL_stat!K38/CL_stat!W38)+IF(CL_stat!Z38=0,0,CL_stat!N38/CL_stat!Z38)</f>
        <v>1.2074074275623565</v>
      </c>
      <c r="AA38" s="74">
        <f>IF(CL_stat!U38=0,0,CL_stat!I38/CL_stat!U38)+IF(CL_stat!X38=0,0,CL_stat!L38/CL_stat!X38)+IF(CL_stat!AA38=0,0,CL_stat!O38/CL_stat!AA38)</f>
        <v>4.2076574034803258</v>
      </c>
      <c r="AB38" s="74">
        <f>IF(CL_stat!V38=0,0,CL_stat!J38/CL_stat!V38)+IF(CL_stat!Y38=0,0,CL_stat!M38/CL_stat!Y38)+IF(CL_stat!AB38=0,0,CL_stat!P38/CL_stat!AB38)</f>
        <v>0</v>
      </c>
      <c r="AC38" s="135">
        <f t="shared" si="6"/>
        <v>5.4150648310426828</v>
      </c>
    </row>
    <row r="39" spans="1:29" ht="20.100000000000001" customHeight="1" x14ac:dyDescent="0.2">
      <c r="A39" s="489">
        <v>29</v>
      </c>
      <c r="B39" s="433">
        <v>600075044</v>
      </c>
      <c r="C39" s="85">
        <f>CL_stat!C39</f>
        <v>4445</v>
      </c>
      <c r="D39" s="269" t="str">
        <f>CL_stat!D39</f>
        <v>ZŠ a MŠ Dubnice 240</v>
      </c>
      <c r="E39" s="11">
        <f>CL_stat!E39</f>
        <v>3141</v>
      </c>
      <c r="F39" s="169" t="str">
        <f>CL_stat!F39</f>
        <v xml:space="preserve">ŠJ Dubnice 243 </v>
      </c>
      <c r="G39" s="158">
        <f>ROUND(CL_rozp!R39,0)</f>
        <v>854680</v>
      </c>
      <c r="H39" s="37">
        <f t="shared" si="0"/>
        <v>626676</v>
      </c>
      <c r="I39" s="29">
        <f t="shared" si="7"/>
        <v>211816</v>
      </c>
      <c r="J39" s="37">
        <f t="shared" si="8"/>
        <v>12534</v>
      </c>
      <c r="K39" s="37">
        <f>CL_stat!H39*CL_stat!AC39+CL_stat!I39*CL_stat!AD39+CL_stat!J39*CL_stat!AE39+CL_stat!K39*CL_stat!AF39+CL_stat!L39*CL_stat!AG39+CL_stat!M39*CL_stat!AH39+CL_stat!N39*CL_stat!AI39+CL_stat!O39*CL_stat!AJ39+CL_stat!P39*CL_stat!AK39</f>
        <v>3654</v>
      </c>
      <c r="L39" s="47">
        <f>ROUND(Y39/CL_rozp!E39/12,2)</f>
        <v>1.97</v>
      </c>
      <c r="M39" s="134">
        <f>IF(CL_stat!H39=0,0,12*1.358*1/CL_stat!T39*CL_rozp!$E39)</f>
        <v>16490.377047547761</v>
      </c>
      <c r="N39" s="72">
        <f>IF(CL_stat!I39=0,0,12*1.358*1/CL_stat!U39*CL_rozp!$E39)</f>
        <v>11412.875575769818</v>
      </c>
      <c r="O39" s="72">
        <f>IF(CL_stat!J39=0,0,12*1.358*1/CL_stat!V39*CL_rozp!$E39)</f>
        <v>0</v>
      </c>
      <c r="P39" s="72">
        <f>IF(CL_stat!K39=0,0,12*1.358*1/CL_stat!W39*CL_rozp!$E39)</f>
        <v>0</v>
      </c>
      <c r="Q39" s="72">
        <f>IF(CL_stat!L39=0,0,12*1.358*1/CL_stat!X39*CL_rozp!$E39)</f>
        <v>0</v>
      </c>
      <c r="R39" s="72">
        <f>IF(CL_stat!M39=0,0,12*1.358*1/CL_stat!Y39*CL_rozp!$E39)</f>
        <v>0</v>
      </c>
      <c r="S39" s="72">
        <f>IF(CL_stat!N39=0,0,12*1.358*1/CL_stat!Z39*CL_rozp!$E39)</f>
        <v>0</v>
      </c>
      <c r="T39" s="72">
        <f>IF(CL_stat!O39=0,0,12*1.358*1/CL_stat!AA39*CL_rozp!$E39)</f>
        <v>0</v>
      </c>
      <c r="U39" s="72">
        <f>IF(CL_stat!P39=0,0,12*1.358*1/CL_stat!AB39*CL_rozp!$E39)</f>
        <v>0</v>
      </c>
      <c r="V39" s="37">
        <f>ROUND((M39*CL_stat!H39+P39*CL_stat!K39+S39*CL_stat!N39)/1.358,0)</f>
        <v>315722</v>
      </c>
      <c r="W39" s="37">
        <f>ROUND((N39*CL_stat!I39+Q39*CL_stat!L39+T39*CL_stat!O39)/1.358,0)</f>
        <v>310955</v>
      </c>
      <c r="X39" s="37">
        <f>ROUND((O39*CL_stat!J39+R39*CL_stat!M39+U39*CL_stat!P39)/1.358,0)</f>
        <v>0</v>
      </c>
      <c r="Y39" s="37">
        <f t="shared" si="5"/>
        <v>626677</v>
      </c>
      <c r="Z39" s="74">
        <f>IF(CL_stat!T39=0,0,CL_stat!H39/CL_stat!T39)+IF(CL_stat!W39=0,0,CL_stat!K39/CL_stat!W39)+IF(CL_stat!Z39=0,0,CL_stat!N39/CL_stat!Z39)</f>
        <v>0.99433580433429447</v>
      </c>
      <c r="AA39" s="74">
        <f>IF(CL_stat!U39=0,0,CL_stat!I39/CL_stat!U39)+IF(CL_stat!X39=0,0,CL_stat!L39/CL_stat!X39)+IF(CL_stat!AA39=0,0,CL_stat!O39/CL_stat!AA39)</f>
        <v>0.97932299210515172</v>
      </c>
      <c r="AB39" s="74">
        <f>IF(CL_stat!V39=0,0,CL_stat!J39/CL_stat!V39)+IF(CL_stat!Y39=0,0,CL_stat!M39/CL_stat!Y39)+IF(CL_stat!AB39=0,0,CL_stat!P39/CL_stat!AB39)</f>
        <v>0</v>
      </c>
      <c r="AC39" s="135">
        <f t="shared" si="6"/>
        <v>1.9736587964394463</v>
      </c>
    </row>
    <row r="40" spans="1:29" ht="20.100000000000001" customHeight="1" x14ac:dyDescent="0.2">
      <c r="A40" s="489">
        <v>30</v>
      </c>
      <c r="B40" s="433">
        <v>600074587</v>
      </c>
      <c r="C40" s="85">
        <f>CL_stat!C40</f>
        <v>4446</v>
      </c>
      <c r="D40" s="269" t="str">
        <f>CL_stat!D40</f>
        <v>ZŠ a MŠ Holany 45</v>
      </c>
      <c r="E40" s="11">
        <f>CL_stat!E40</f>
        <v>3141</v>
      </c>
      <c r="F40" s="169" t="str">
        <f>CL_stat!F40</f>
        <v>ZŠ a MŠ Holany 45 - výdejna</v>
      </c>
      <c r="G40" s="158">
        <f>ROUND(CL_rozp!R40,0)</f>
        <v>293422</v>
      </c>
      <c r="H40" s="37">
        <f t="shared" si="0"/>
        <v>214642</v>
      </c>
      <c r="I40" s="29">
        <f t="shared" si="7"/>
        <v>72549</v>
      </c>
      <c r="J40" s="37">
        <f t="shared" si="8"/>
        <v>4293</v>
      </c>
      <c r="K40" s="37">
        <f>CL_stat!H40*CL_stat!AC40+CL_stat!I40*CL_stat!AD40+CL_stat!J40*CL_stat!AE40+CL_stat!K40*CL_stat!AF40+CL_stat!L40*CL_stat!AG40+CL_stat!M40*CL_stat!AH40+CL_stat!N40*CL_stat!AI40+CL_stat!O40*CL_stat!AJ40+CL_stat!P40*CL_stat!AK40</f>
        <v>1938</v>
      </c>
      <c r="L40" s="47">
        <f>ROUND(Y40/CL_rozp!E40/12,2)</f>
        <v>0.68</v>
      </c>
      <c r="M40" s="134">
        <f>IF(CL_stat!H40=0,0,12*1.358*1/CL_stat!T40*CL_rozp!$E40)</f>
        <v>0</v>
      </c>
      <c r="N40" s="72">
        <f>IF(CL_stat!I40=0,0,12*1.358*1/CL_stat!U40*CL_rozp!$E40)</f>
        <v>0</v>
      </c>
      <c r="O40" s="72">
        <f>IF(CL_stat!J40=0,0,12*1.358*1/CL_stat!V40*CL_rozp!$E40)</f>
        <v>0</v>
      </c>
      <c r="P40" s="72">
        <f>IF(CL_stat!K40=0,0,12*1.358*1/CL_stat!W40*CL_rozp!$E40)</f>
        <v>0</v>
      </c>
      <c r="Q40" s="72">
        <f>IF(CL_stat!L40=0,0,12*1.358*1/CL_stat!X40*CL_rozp!$E40)</f>
        <v>0</v>
      </c>
      <c r="R40" s="72">
        <f>IF(CL_stat!M40=0,0,12*1.358*1/CL_stat!Y40*CL_rozp!$E40)</f>
        <v>0</v>
      </c>
      <c r="S40" s="72">
        <f>IF(CL_stat!N40=0,0,12*1.358*1/CL_stat!Z40*CL_rozp!$E40)</f>
        <v>6722.7093884530677</v>
      </c>
      <c r="T40" s="72">
        <f>IF(CL_stat!O40=0,0,12*1.358*1/CL_stat!AA40*CL_rozp!$E40)</f>
        <v>4819.9600716313844</v>
      </c>
      <c r="U40" s="72">
        <f>IF(CL_stat!P40=0,0,12*1.358*1/CL_stat!AB40*CL_rozp!$E40)</f>
        <v>0</v>
      </c>
      <c r="V40" s="37">
        <f>ROUND((M40*CL_stat!H40+P40*CL_stat!K40+S40*CL_stat!N40)/1.358,0)</f>
        <v>118811</v>
      </c>
      <c r="W40" s="37">
        <f>ROUND((N40*CL_stat!I40+Q40*CL_stat!L40+T40*CL_stat!O40)/1.358,0)</f>
        <v>95831</v>
      </c>
      <c r="X40" s="37">
        <f>ROUND((O40*CL_stat!J40+R40*CL_stat!M40+U40*CL_stat!P40)/1.358,0)</f>
        <v>0</v>
      </c>
      <c r="Y40" s="37">
        <f t="shared" si="5"/>
        <v>214642</v>
      </c>
      <c r="Z40" s="74">
        <f>IF(CL_stat!T40=0,0,CL_stat!H40/CL_stat!T40)+IF(CL_stat!W40=0,0,CL_stat!K40/CL_stat!W40)+IF(CL_stat!Z40=0,0,CL_stat!N40/CL_stat!Z40)</f>
        <v>0.37418357820530329</v>
      </c>
      <c r="AA40" s="74">
        <f>IF(CL_stat!U40=0,0,CL_stat!I40/CL_stat!U40)+IF(CL_stat!X40=0,0,CL_stat!L40/CL_stat!X40)+IF(CL_stat!AA40=0,0,CL_stat!O40/CL_stat!AA40)</f>
        <v>0.30181189271634112</v>
      </c>
      <c r="AB40" s="74">
        <f>IF(CL_stat!V40=0,0,CL_stat!J40/CL_stat!V40)+IF(CL_stat!Y40=0,0,CL_stat!M40/CL_stat!Y40)+IF(CL_stat!AB40=0,0,CL_stat!P40/CL_stat!AB40)</f>
        <v>0</v>
      </c>
      <c r="AC40" s="135">
        <f t="shared" si="6"/>
        <v>0.67599547092164447</v>
      </c>
    </row>
    <row r="41" spans="1:29" ht="20.100000000000001" customHeight="1" x14ac:dyDescent="0.2">
      <c r="A41" s="489">
        <v>31</v>
      </c>
      <c r="B41" s="433">
        <v>600074820</v>
      </c>
      <c r="C41" s="85">
        <f>CL_stat!C41</f>
        <v>4431</v>
      </c>
      <c r="D41" s="269" t="str">
        <f>CL_stat!D41</f>
        <v>ZŠ a MŠ Horní Libchava 196</v>
      </c>
      <c r="E41" s="11">
        <f>CL_stat!E41</f>
        <v>3141</v>
      </c>
      <c r="F41" s="169" t="str">
        <f>CL_stat!F41</f>
        <v>ŠJ Horní Libchava 196</v>
      </c>
      <c r="G41" s="158">
        <f>ROUND(CL_rozp!R41,0)</f>
        <v>1158275</v>
      </c>
      <c r="H41" s="37">
        <f t="shared" si="0"/>
        <v>848912</v>
      </c>
      <c r="I41" s="29">
        <f t="shared" si="7"/>
        <v>286933</v>
      </c>
      <c r="J41" s="37">
        <f t="shared" si="8"/>
        <v>16978</v>
      </c>
      <c r="K41" s="37">
        <f>CL_stat!H41*CL_stat!AC41+CL_stat!I41*CL_stat!AD41+CL_stat!J41*CL_stat!AE41+CL_stat!K41*CL_stat!AF41+CL_stat!L41*CL_stat!AG41+CL_stat!M41*CL_stat!AH41+CL_stat!N41*CL_stat!AI41+CL_stat!O41*CL_stat!AJ41+CL_stat!P41*CL_stat!AK41</f>
        <v>5452</v>
      </c>
      <c r="L41" s="47">
        <f>ROUND(Y41/CL_rozp!E41/12,2)</f>
        <v>2.67</v>
      </c>
      <c r="M41" s="134">
        <f>IF(CL_stat!H41=0,0,12*1.358*1/CL_stat!T41*CL_rozp!$E41)</f>
        <v>14156.840419433571</v>
      </c>
      <c r="N41" s="72">
        <f>IF(CL_stat!I41=0,0,12*1.358*1/CL_stat!U41*CL_rozp!$E41)</f>
        <v>10525.819034529319</v>
      </c>
      <c r="O41" s="72">
        <f>IF(CL_stat!J41=0,0,12*1.358*1/CL_stat!V41*CL_rozp!$E41)</f>
        <v>0</v>
      </c>
      <c r="P41" s="72">
        <f>IF(CL_stat!K41=0,0,12*1.358*1/CL_stat!W41*CL_rozp!$E41)</f>
        <v>0</v>
      </c>
      <c r="Q41" s="72">
        <f>IF(CL_stat!L41=0,0,12*1.358*1/CL_stat!X41*CL_rozp!$E41)</f>
        <v>0</v>
      </c>
      <c r="R41" s="72">
        <f>IF(CL_stat!M41=0,0,12*1.358*1/CL_stat!Y41*CL_rozp!$E41)</f>
        <v>0</v>
      </c>
      <c r="S41" s="72">
        <f>IF(CL_stat!N41=0,0,12*1.358*1/CL_stat!Z41*CL_rozp!$E41)</f>
        <v>0</v>
      </c>
      <c r="T41" s="72">
        <f>IF(CL_stat!O41=0,0,12*1.358*1/CL_stat!AA41*CL_rozp!$E41)</f>
        <v>0</v>
      </c>
      <c r="U41" s="72">
        <f>IF(CL_stat!P41=0,0,12*1.358*1/CL_stat!AB41*CL_rozp!$E41)</f>
        <v>0</v>
      </c>
      <c r="V41" s="37">
        <f>ROUND((M41*CL_stat!H41+P41*CL_stat!K41+S41*CL_stat!N41)/1.358,0)</f>
        <v>469115</v>
      </c>
      <c r="W41" s="37">
        <f>ROUND((N41*CL_stat!I41+Q41*CL_stat!L41+T41*CL_stat!O41)/1.358,0)</f>
        <v>379798</v>
      </c>
      <c r="X41" s="37">
        <f>ROUND((O41*CL_stat!J41+R41*CL_stat!M41+U41*CL_stat!P41)/1.358,0)</f>
        <v>0</v>
      </c>
      <c r="Y41" s="37">
        <f t="shared" si="5"/>
        <v>848913</v>
      </c>
      <c r="Z41" s="74">
        <f>IF(CL_stat!T41=0,0,CL_stat!H41/CL_stat!T41)+IF(CL_stat!W41=0,0,CL_stat!K41/CL_stat!W41)+IF(CL_stat!Z41=0,0,CL_stat!N41/CL_stat!Z41)</f>
        <v>1.4774336780021944</v>
      </c>
      <c r="AA41" s="74">
        <f>IF(CL_stat!U41=0,0,CL_stat!I41/CL_stat!U41)+IF(CL_stat!X41=0,0,CL_stat!L41/CL_stat!X41)+IF(CL_stat!AA41=0,0,CL_stat!O41/CL_stat!AA41)</f>
        <v>1.1961375473337379</v>
      </c>
      <c r="AB41" s="74">
        <f>IF(CL_stat!V41=0,0,CL_stat!J41/CL_stat!V41)+IF(CL_stat!Y41=0,0,CL_stat!M41/CL_stat!Y41)+IF(CL_stat!AB41=0,0,CL_stat!P41/CL_stat!AB41)</f>
        <v>0</v>
      </c>
      <c r="AC41" s="135">
        <f t="shared" si="6"/>
        <v>2.6735712253359321</v>
      </c>
    </row>
    <row r="42" spans="1:29" ht="20.100000000000001" customHeight="1" x14ac:dyDescent="0.2">
      <c r="A42" s="489">
        <v>32</v>
      </c>
      <c r="B42" s="433">
        <v>600074153</v>
      </c>
      <c r="C42" s="85">
        <f>CL_stat!C42</f>
        <v>4416</v>
      </c>
      <c r="D42" s="269" t="str">
        <f>CL_stat!D42</f>
        <v>MŠ Horní Police, Křižíkova 183</v>
      </c>
      <c r="E42" s="11">
        <f>CL_stat!E42</f>
        <v>3141</v>
      </c>
      <c r="F42" s="169" t="str">
        <f>CL_stat!F42</f>
        <v>ŠJ Horní Police, Křižíkova 183</v>
      </c>
      <c r="G42" s="158">
        <f>ROUND(CL_rozp!R42,0)</f>
        <v>609713</v>
      </c>
      <c r="H42" s="37">
        <f t="shared" si="0"/>
        <v>447185</v>
      </c>
      <c r="I42" s="29">
        <f t="shared" si="7"/>
        <v>151148</v>
      </c>
      <c r="J42" s="37">
        <f t="shared" si="8"/>
        <v>8944</v>
      </c>
      <c r="K42" s="37">
        <f>CL_stat!H42*CL_stat!AC42+CL_stat!I42*CL_stat!AD42+CL_stat!J42*CL_stat!AE42+CL_stat!K42*CL_stat!AF42+CL_stat!L42*CL_stat!AG42+CL_stat!M42*CL_stat!AH42+CL_stat!N42*CL_stat!AI42+CL_stat!O42*CL_stat!AJ42+CL_stat!P42*CL_stat!AK42</f>
        <v>2436</v>
      </c>
      <c r="L42" s="47">
        <f>ROUND(Y42/CL_rozp!E42/12,2)</f>
        <v>1.41</v>
      </c>
      <c r="M42" s="134">
        <f>IF(CL_stat!H42=0,0,12*1.358*1/CL_stat!T42*CL_rozp!$E42)</f>
        <v>14458.987302551761</v>
      </c>
      <c r="N42" s="72">
        <f>IF(CL_stat!I42=0,0,12*1.358*1/CL_stat!U42*CL_rozp!$E42)</f>
        <v>0</v>
      </c>
      <c r="O42" s="72">
        <f>IF(CL_stat!J42=0,0,12*1.358*1/CL_stat!V42*CL_rozp!$E42)</f>
        <v>0</v>
      </c>
      <c r="P42" s="72">
        <f>IF(CL_stat!K42=0,0,12*1.358*1/CL_stat!W42*CL_rozp!$E42)</f>
        <v>0</v>
      </c>
      <c r="Q42" s="72">
        <f>IF(CL_stat!L42=0,0,12*1.358*1/CL_stat!X42*CL_rozp!$E42)</f>
        <v>0</v>
      </c>
      <c r="R42" s="72">
        <f>IF(CL_stat!M42=0,0,12*1.358*1/CL_stat!Y42*CL_rozp!$E42)</f>
        <v>0</v>
      </c>
      <c r="S42" s="72">
        <f>IF(CL_stat!N42=0,0,12*1.358*1/CL_stat!Z42*CL_rozp!$E42)</f>
        <v>0</v>
      </c>
      <c r="T42" s="72">
        <f>IF(CL_stat!O42=0,0,12*1.358*1/CL_stat!AA42*CL_rozp!$E42)</f>
        <v>0</v>
      </c>
      <c r="U42" s="72">
        <f>IF(CL_stat!P42=0,0,12*1.358*1/CL_stat!AB42*CL_rozp!$E42)</f>
        <v>0</v>
      </c>
      <c r="V42" s="37">
        <f>ROUND((M42*CL_stat!H42+P42*CL_stat!K42+S42*CL_stat!N42)/1.358,0)</f>
        <v>447185</v>
      </c>
      <c r="W42" s="37">
        <f>ROUND((N42*CL_stat!I42+Q42*CL_stat!L42+T42*CL_stat!O42)/1.358,0)</f>
        <v>0</v>
      </c>
      <c r="X42" s="37">
        <f>ROUND((O42*CL_stat!J42+R42*CL_stat!M42+U42*CL_stat!P42)/1.358,0)</f>
        <v>0</v>
      </c>
      <c r="Y42" s="37">
        <f t="shared" si="5"/>
        <v>447185</v>
      </c>
      <c r="Z42" s="74">
        <f>IF(CL_stat!T42=0,0,CL_stat!H42/CL_stat!T42)+IF(CL_stat!W42=0,0,CL_stat!K42/CL_stat!W42)+IF(CL_stat!Z42=0,0,CL_stat!N42/CL_stat!Z42)</f>
        <v>1.4083685257801857</v>
      </c>
      <c r="AA42" s="74">
        <f>IF(CL_stat!U42=0,0,CL_stat!I42/CL_stat!U42)+IF(CL_stat!X42=0,0,CL_stat!L42/CL_stat!X42)+IF(CL_stat!AA42=0,0,CL_stat!O42/CL_stat!AA42)</f>
        <v>0</v>
      </c>
      <c r="AB42" s="74">
        <f>IF(CL_stat!V42=0,0,CL_stat!J42/CL_stat!V42)+IF(CL_stat!Y42=0,0,CL_stat!M42/CL_stat!Y42)+IF(CL_stat!AB42=0,0,CL_stat!P42/CL_stat!AB42)</f>
        <v>0</v>
      </c>
      <c r="AC42" s="135">
        <f t="shared" si="6"/>
        <v>1.4083685257801857</v>
      </c>
    </row>
    <row r="43" spans="1:29" ht="20.100000000000001" customHeight="1" x14ac:dyDescent="0.2">
      <c r="A43" s="489">
        <v>33</v>
      </c>
      <c r="B43" s="433">
        <v>600074749</v>
      </c>
      <c r="C43" s="85">
        <f>CL_stat!C43</f>
        <v>4447</v>
      </c>
      <c r="D43" s="269" t="str">
        <f>CL_stat!D43</f>
        <v>ZŠ Horní Police, 9. května 2</v>
      </c>
      <c r="E43" s="11">
        <f>CL_stat!E43</f>
        <v>3141</v>
      </c>
      <c r="F43" s="169" t="str">
        <f>CL_stat!F43</f>
        <v>ŠJ Horní Police, 9. května 2</v>
      </c>
      <c r="G43" s="158">
        <f>ROUND(CL_rozp!R43,0)</f>
        <v>882999</v>
      </c>
      <c r="H43" s="37">
        <f t="shared" si="0"/>
        <v>645949</v>
      </c>
      <c r="I43" s="29">
        <f t="shared" si="7"/>
        <v>218331</v>
      </c>
      <c r="J43" s="37">
        <f t="shared" si="8"/>
        <v>12919</v>
      </c>
      <c r="K43" s="37">
        <f>CL_stat!H43*CL_stat!AC43+CL_stat!I43*CL_stat!AD43+CL_stat!J43*CL_stat!AE43+CL_stat!K43*CL_stat!AF43+CL_stat!L43*CL_stat!AG43+CL_stat!M43*CL_stat!AH43+CL_stat!N43*CL_stat!AI43+CL_stat!O43*CL_stat!AJ43+CL_stat!P43*CL_stat!AK43</f>
        <v>5800</v>
      </c>
      <c r="L43" s="47">
        <f>ROUND(Y43/CL_rozp!E43/12,2)</f>
        <v>2.0299999999999998</v>
      </c>
      <c r="M43" s="134">
        <f>IF(CL_stat!H43=0,0,12*1.358*1/CL_stat!T43*CL_rozp!$E43)</f>
        <v>0</v>
      </c>
      <c r="N43" s="72">
        <f>IF(CL_stat!I43=0,0,12*1.358*1/CL_stat!U43*CL_rozp!$E43)</f>
        <v>8771.9871766093038</v>
      </c>
      <c r="O43" s="72">
        <f>IF(CL_stat!J43=0,0,12*1.358*1/CL_stat!V43*CL_rozp!$E43)</f>
        <v>0</v>
      </c>
      <c r="P43" s="72">
        <f>IF(CL_stat!K43=0,0,12*1.358*1/CL_stat!W43*CL_rozp!$E43)</f>
        <v>0</v>
      </c>
      <c r="Q43" s="72">
        <f>IF(CL_stat!L43=0,0,12*1.358*1/CL_stat!X43*CL_rozp!$E43)</f>
        <v>0</v>
      </c>
      <c r="R43" s="72">
        <f>IF(CL_stat!M43=0,0,12*1.358*1/CL_stat!Y43*CL_rozp!$E43)</f>
        <v>0</v>
      </c>
      <c r="S43" s="72">
        <f>IF(CL_stat!N43=0,0,12*1.358*1/CL_stat!Z43*CL_rozp!$E43)</f>
        <v>0</v>
      </c>
      <c r="T43" s="72">
        <f>IF(CL_stat!O43=0,0,12*1.358*1/CL_stat!AA43*CL_rozp!$E43)</f>
        <v>0</v>
      </c>
      <c r="U43" s="72">
        <f>IF(CL_stat!P43=0,0,12*1.358*1/CL_stat!AB43*CL_rozp!$E43)</f>
        <v>0</v>
      </c>
      <c r="V43" s="37">
        <f>ROUND((M43*CL_stat!H43+P43*CL_stat!K43+S43*CL_stat!N43)/1.358,0)</f>
        <v>0</v>
      </c>
      <c r="W43" s="37">
        <f>ROUND((N43*CL_stat!I43+Q43*CL_stat!L43+T43*CL_stat!O43)/1.358,0)</f>
        <v>645949</v>
      </c>
      <c r="X43" s="37">
        <f>ROUND((O43*CL_stat!J43+R43*CL_stat!M43+U43*CL_stat!P43)/1.358,0)</f>
        <v>0</v>
      </c>
      <c r="Y43" s="37">
        <f t="shared" si="5"/>
        <v>645949</v>
      </c>
      <c r="Z43" s="74">
        <f>IF(CL_stat!T43=0,0,CL_stat!H43/CL_stat!T43)+IF(CL_stat!W43=0,0,CL_stat!K43/CL_stat!W43)+IF(CL_stat!Z43=0,0,CL_stat!N43/CL_stat!Z43)</f>
        <v>0</v>
      </c>
      <c r="AA43" s="74">
        <f>IF(CL_stat!U43=0,0,CL_stat!I43/CL_stat!U43)+IF(CL_stat!X43=0,0,CL_stat!L43/CL_stat!X43)+IF(CL_stat!AA43=0,0,CL_stat!O43/CL_stat!AA43)</f>
        <v>2.0343568344585168</v>
      </c>
      <c r="AB43" s="74">
        <f>IF(CL_stat!V43=0,0,CL_stat!J43/CL_stat!V43)+IF(CL_stat!Y43=0,0,CL_stat!M43/CL_stat!Y43)+IF(CL_stat!AB43=0,0,CL_stat!P43/CL_stat!AB43)</f>
        <v>0</v>
      </c>
      <c r="AC43" s="135">
        <f t="shared" si="6"/>
        <v>2.0343568344585168</v>
      </c>
    </row>
    <row r="44" spans="1:29" ht="20.100000000000001" customHeight="1" x14ac:dyDescent="0.2">
      <c r="A44" s="489">
        <v>34</v>
      </c>
      <c r="B44" s="433">
        <v>650037090</v>
      </c>
      <c r="C44" s="85">
        <f>CL_stat!C44</f>
        <v>4449</v>
      </c>
      <c r="D44" s="269" t="str">
        <f>CL_stat!D44</f>
        <v>ZŠ a MŠ Jestřebí 105</v>
      </c>
      <c r="E44" s="11">
        <f>CL_stat!E44</f>
        <v>3141</v>
      </c>
      <c r="F44" s="188" t="str">
        <f>CL_stat!F44</f>
        <v xml:space="preserve">ŠJ Jestřebí 18 </v>
      </c>
      <c r="G44" s="158">
        <f>ROUND(CL_rozp!R44,0)</f>
        <v>1191791</v>
      </c>
      <c r="H44" s="37">
        <f t="shared" si="0"/>
        <v>873208</v>
      </c>
      <c r="I44" s="29">
        <f t="shared" si="7"/>
        <v>295145</v>
      </c>
      <c r="J44" s="37">
        <f t="shared" si="8"/>
        <v>17464</v>
      </c>
      <c r="K44" s="37">
        <f>CL_stat!H44*CL_stat!AC44+CL_stat!I44*CL_stat!AD44+CL_stat!J44*CL_stat!AE44+CL_stat!K44*CL_stat!AF44+CL_stat!L44*CL_stat!AG44+CL_stat!M44*CL_stat!AH44+CL_stat!N44*CL_stat!AI44+CL_stat!O44*CL_stat!AJ44+CL_stat!P44*CL_stat!AK44</f>
        <v>5974</v>
      </c>
      <c r="L44" s="47">
        <f>ROUND(Y44/CL_rozp!E44/12,2)</f>
        <v>2.75</v>
      </c>
      <c r="M44" s="134">
        <f>IF(CL_stat!H44=0,0,12*1.358*1/CL_stat!T44*CL_rozp!$E44)</f>
        <v>15375.736048298377</v>
      </c>
      <c r="N44" s="72">
        <f>IF(CL_stat!I44=0,0,12*1.358*1/CL_stat!U44*CL_rozp!$E44)</f>
        <v>9609.3005466135728</v>
      </c>
      <c r="O44" s="72">
        <f>IF(CL_stat!J44=0,0,12*1.358*1/CL_stat!V44*CL_rozp!$E44)</f>
        <v>0</v>
      </c>
      <c r="P44" s="72">
        <f>IF(CL_stat!K44=0,0,12*1.358*1/CL_stat!W44*CL_rozp!$E44)</f>
        <v>0</v>
      </c>
      <c r="Q44" s="72">
        <f>IF(CL_stat!L44=0,0,12*1.358*1/CL_stat!X44*CL_rozp!$E44)</f>
        <v>0</v>
      </c>
      <c r="R44" s="72">
        <f>IF(CL_stat!M44=0,0,12*1.358*1/CL_stat!Y44*CL_rozp!$E44)</f>
        <v>0</v>
      </c>
      <c r="S44" s="72">
        <f>IF(CL_stat!N44=0,0,12*1.358*1/CL_stat!Z44*CL_rozp!$E44)</f>
        <v>0</v>
      </c>
      <c r="T44" s="72">
        <f>IF(CL_stat!O44=0,0,12*1.358*1/CL_stat!AA44*CL_rozp!$E44)</f>
        <v>0</v>
      </c>
      <c r="U44" s="72">
        <f>IF(CL_stat!P44=0,0,12*1.358*1/CL_stat!AB44*CL_rozp!$E44)</f>
        <v>0</v>
      </c>
      <c r="V44" s="37">
        <f>ROUND((M44*CL_stat!H44+P44*CL_stat!K44+S44*CL_stat!N44)/1.358,0)</f>
        <v>384960</v>
      </c>
      <c r="W44" s="37">
        <f>ROUND((N44*CL_stat!I44+Q44*CL_stat!L44+T44*CL_stat!O44)/1.358,0)</f>
        <v>488249</v>
      </c>
      <c r="X44" s="37">
        <f>ROUND((O44*CL_stat!J44+R44*CL_stat!M44+U44*CL_stat!P44)/1.358,0)</f>
        <v>0</v>
      </c>
      <c r="Y44" s="37">
        <f t="shared" si="5"/>
        <v>873209</v>
      </c>
      <c r="Z44" s="74">
        <f>IF(CL_stat!T44=0,0,CL_stat!H44/CL_stat!T44)+IF(CL_stat!W44=0,0,CL_stat!K44/CL_stat!W44)+IF(CL_stat!Z44=0,0,CL_stat!N44/CL_stat!Z44)</f>
        <v>1.2123945519838413</v>
      </c>
      <c r="AA44" s="74">
        <f>IF(CL_stat!U44=0,0,CL_stat!I44/CL_stat!U44)+IF(CL_stat!X44=0,0,CL_stat!L44/CL_stat!X44)+IF(CL_stat!AA44=0,0,CL_stat!O44/CL_stat!AA44)</f>
        <v>1.5376943256953852</v>
      </c>
      <c r="AB44" s="74">
        <f>IF(CL_stat!V44=0,0,CL_stat!J44/CL_stat!V44)+IF(CL_stat!Y44=0,0,CL_stat!M44/CL_stat!Y44)+IF(CL_stat!AB44=0,0,CL_stat!P44/CL_stat!AB44)</f>
        <v>0</v>
      </c>
      <c r="AC44" s="135">
        <f t="shared" si="6"/>
        <v>2.7500888776792265</v>
      </c>
    </row>
    <row r="45" spans="1:29" ht="20.100000000000001" customHeight="1" x14ac:dyDescent="0.2">
      <c r="A45" s="489">
        <v>35</v>
      </c>
      <c r="B45" s="433">
        <v>600074196</v>
      </c>
      <c r="C45" s="85">
        <f>CL_stat!C45</f>
        <v>4401</v>
      </c>
      <c r="D45" s="269" t="str">
        <f>CL_stat!D45</f>
        <v>MŠ Kravaře, Úštěcká 43</v>
      </c>
      <c r="E45" s="11">
        <f>CL_stat!E45</f>
        <v>3141</v>
      </c>
      <c r="F45" s="169" t="str">
        <f>CL_stat!F45</f>
        <v>ŠJ Kravaře, Úštěcká 43 - výdejna</v>
      </c>
      <c r="G45" s="158">
        <f>ROUND(CL_rozp!R45,0)</f>
        <v>256533</v>
      </c>
      <c r="H45" s="37">
        <f t="shared" si="0"/>
        <v>187646</v>
      </c>
      <c r="I45" s="29">
        <f t="shared" si="7"/>
        <v>63424</v>
      </c>
      <c r="J45" s="37">
        <f t="shared" si="8"/>
        <v>3753</v>
      </c>
      <c r="K45" s="37">
        <f>CL_stat!H45*CL_stat!AC45+CL_stat!I45*CL_stat!AD45+CL_stat!J45*CL_stat!AE45+CL_stat!K45*CL_stat!AF45+CL_stat!L45*CL_stat!AG45+CL_stat!M45*CL_stat!AH45+CL_stat!N45*CL_stat!AI45+CL_stat!O45*CL_stat!AJ45+CL_stat!P45*CL_stat!AK45</f>
        <v>1710</v>
      </c>
      <c r="L45" s="47">
        <f>ROUND(Y45/CL_rozp!E45/12,2)</f>
        <v>0.59</v>
      </c>
      <c r="M45" s="134">
        <f>IF(CL_stat!H45=0,0,12*1.358*1/CL_stat!T45*CL_rozp!$E45)</f>
        <v>0</v>
      </c>
      <c r="N45" s="72">
        <f>IF(CL_stat!I45=0,0,12*1.358*1/CL_stat!U45*CL_rozp!$E45)</f>
        <v>0</v>
      </c>
      <c r="O45" s="72">
        <f>IF(CL_stat!J45=0,0,12*1.358*1/CL_stat!V45*CL_rozp!$E45)</f>
        <v>0</v>
      </c>
      <c r="P45" s="72">
        <f>IF(CL_stat!K45=0,0,12*1.358*1/CL_stat!W45*CL_rozp!$E45)</f>
        <v>0</v>
      </c>
      <c r="Q45" s="72">
        <f>IF(CL_stat!L45=0,0,12*1.358*1/CL_stat!X45*CL_rozp!$E45)</f>
        <v>0</v>
      </c>
      <c r="R45" s="72">
        <f>IF(CL_stat!M45=0,0,12*1.358*1/CL_stat!Y45*CL_rozp!$E45)</f>
        <v>0</v>
      </c>
      <c r="S45" s="72">
        <f>IF(CL_stat!N45=0,0,12*1.358*1/CL_stat!Z45*CL_rozp!$E45)</f>
        <v>5662.7361677734289</v>
      </c>
      <c r="T45" s="72">
        <f>IF(CL_stat!O45=0,0,12*1.358*1/CL_stat!AA45*CL_rozp!$E45)</f>
        <v>0</v>
      </c>
      <c r="U45" s="72">
        <f>IF(CL_stat!P45=0,0,12*1.358*1/CL_stat!AB45*CL_rozp!$E45)</f>
        <v>0</v>
      </c>
      <c r="V45" s="37">
        <f>ROUND((M45*CL_stat!H45+P45*CL_stat!K45+S45*CL_stat!N45)/1.358,0)</f>
        <v>187646</v>
      </c>
      <c r="W45" s="37">
        <f>ROUND((N45*CL_stat!I45+Q45*CL_stat!L45+T45*CL_stat!O45)/1.358,0)</f>
        <v>0</v>
      </c>
      <c r="X45" s="37">
        <f>ROUND((O45*CL_stat!J45+R45*CL_stat!M45+U45*CL_stat!P45)/1.358,0)</f>
        <v>0</v>
      </c>
      <c r="Y45" s="37">
        <f t="shared" si="5"/>
        <v>187646</v>
      </c>
      <c r="Z45" s="74">
        <f>IF(CL_stat!T45=0,0,CL_stat!H45/CL_stat!T45)+IF(CL_stat!W45=0,0,CL_stat!K45/CL_stat!W45)+IF(CL_stat!Z45=0,0,CL_stat!N45/CL_stat!Z45)</f>
        <v>0.59097347120087784</v>
      </c>
      <c r="AA45" s="74">
        <f>IF(CL_stat!U45=0,0,CL_stat!I45/CL_stat!U45)+IF(CL_stat!X45=0,0,CL_stat!L45/CL_stat!X45)+IF(CL_stat!AA45=0,0,CL_stat!O45/CL_stat!AA45)</f>
        <v>0</v>
      </c>
      <c r="AB45" s="74">
        <f>IF(CL_stat!V45=0,0,CL_stat!J45/CL_stat!V45)+IF(CL_stat!Y45=0,0,CL_stat!M45/CL_stat!Y45)+IF(CL_stat!AB45=0,0,CL_stat!P45/CL_stat!AB45)</f>
        <v>0</v>
      </c>
      <c r="AC45" s="135">
        <f t="shared" si="6"/>
        <v>0.59097347120087784</v>
      </c>
    </row>
    <row r="46" spans="1:29" ht="20.100000000000001" customHeight="1" x14ac:dyDescent="0.2">
      <c r="A46" s="489">
        <v>36</v>
      </c>
      <c r="B46" s="433">
        <v>600074790</v>
      </c>
      <c r="C46" s="85">
        <f>CL_stat!C46</f>
        <v>4453</v>
      </c>
      <c r="D46" s="269" t="str">
        <f>CL_stat!D46</f>
        <v>ZŠ Kravaře, Školní 115</v>
      </c>
      <c r="E46" s="11">
        <f>CL_stat!E46</f>
        <v>3141</v>
      </c>
      <c r="F46" s="169" t="str">
        <f>CL_stat!F46</f>
        <v>ŠJ Kravaře, Školní 115</v>
      </c>
      <c r="G46" s="158">
        <f>ROUND(CL_rozp!R46,0)</f>
        <v>1471263</v>
      </c>
      <c r="H46" s="37">
        <f t="shared" si="0"/>
        <v>1076550</v>
      </c>
      <c r="I46" s="29">
        <f t="shared" si="7"/>
        <v>363874</v>
      </c>
      <c r="J46" s="37">
        <f t="shared" si="8"/>
        <v>21531</v>
      </c>
      <c r="K46" s="37">
        <f>CL_stat!H46*CL_stat!AC46+CL_stat!I46*CL_stat!AD46+CL_stat!J46*CL_stat!AE46+CL_stat!K46*CL_stat!AF46+CL_stat!L46*CL_stat!AG46+CL_stat!M46*CL_stat!AH46+CL_stat!N46*CL_stat!AI46+CL_stat!O46*CL_stat!AJ46+CL_stat!P46*CL_stat!AK46</f>
        <v>9308</v>
      </c>
      <c r="L46" s="47">
        <f>ROUND(Y46/CL_rozp!E46/12,2)</f>
        <v>3.39</v>
      </c>
      <c r="M46" s="134">
        <f>IF(CL_stat!H46=0,0,12*1.358*1/CL_stat!T46*CL_rozp!$E46)</f>
        <v>0</v>
      </c>
      <c r="N46" s="72">
        <f>IF(CL_stat!I46=0,0,12*1.358*1/CL_stat!U46*CL_rozp!$E46)</f>
        <v>8242.1380598506639</v>
      </c>
      <c r="O46" s="72">
        <f>IF(CL_stat!J46=0,0,12*1.358*1/CL_stat!V46*CL_rozp!$E46)</f>
        <v>0</v>
      </c>
      <c r="P46" s="72">
        <f>IF(CL_stat!K46=0,0,12*1.358*1/CL_stat!W46*CL_rozp!$E46)</f>
        <v>8494.1042516601428</v>
      </c>
      <c r="Q46" s="72">
        <f>IF(CL_stat!L46=0,0,12*1.358*1/CL_stat!X46*CL_rozp!$E46)</f>
        <v>0</v>
      </c>
      <c r="R46" s="72">
        <f>IF(CL_stat!M46=0,0,12*1.358*1/CL_stat!Y46*CL_rozp!$E46)</f>
        <v>0</v>
      </c>
      <c r="S46" s="72">
        <f>IF(CL_stat!N46=0,0,12*1.358*1/CL_stat!Z46*CL_rozp!$E46)</f>
        <v>0</v>
      </c>
      <c r="T46" s="72">
        <f>IF(CL_stat!O46=0,0,12*1.358*1/CL_stat!AA46*CL_rozp!$E46)</f>
        <v>0</v>
      </c>
      <c r="U46" s="72">
        <f>IF(CL_stat!P46=0,0,12*1.358*1/CL_stat!AB46*CL_rozp!$E46)</f>
        <v>0</v>
      </c>
      <c r="V46" s="37">
        <f>ROUND((M46*CL_stat!H46+P46*CL_stat!K46+S46*CL_stat!N46)/1.358,0)</f>
        <v>281469</v>
      </c>
      <c r="W46" s="37">
        <f>ROUND((N46*CL_stat!I46+Q46*CL_stat!L46+T46*CL_stat!O46)/1.358,0)</f>
        <v>795081</v>
      </c>
      <c r="X46" s="37">
        <f>ROUND((O46*CL_stat!J46+R46*CL_stat!M46+U46*CL_stat!P46)/1.358,0)</f>
        <v>0</v>
      </c>
      <c r="Y46" s="37">
        <f t="shared" si="5"/>
        <v>1076550</v>
      </c>
      <c r="Z46" s="74">
        <f>IF(CL_stat!T46=0,0,CL_stat!H46/CL_stat!T46)+IF(CL_stat!W46=0,0,CL_stat!K46/CL_stat!W46)+IF(CL_stat!Z46=0,0,CL_stat!N46/CL_stat!Z46)</f>
        <v>0.88646020680131665</v>
      </c>
      <c r="AA46" s="74">
        <f>IF(CL_stat!U46=0,0,CL_stat!I46/CL_stat!U46)+IF(CL_stat!X46=0,0,CL_stat!L46/CL_stat!X46)+IF(CL_stat!AA46=0,0,CL_stat!O46/CL_stat!AA46)</f>
        <v>2.5040345952496841</v>
      </c>
      <c r="AB46" s="74">
        <f>IF(CL_stat!V46=0,0,CL_stat!J46/CL_stat!V46)+IF(CL_stat!Y46=0,0,CL_stat!M46/CL_stat!Y46)+IF(CL_stat!AB46=0,0,CL_stat!P46/CL_stat!AB46)</f>
        <v>0</v>
      </c>
      <c r="AC46" s="135">
        <f t="shared" si="6"/>
        <v>3.3904948020510006</v>
      </c>
    </row>
    <row r="47" spans="1:29" ht="20.100000000000001" customHeight="1" x14ac:dyDescent="0.2">
      <c r="A47" s="490">
        <v>37</v>
      </c>
      <c r="B47" s="484">
        <v>600074935</v>
      </c>
      <c r="C47" s="85">
        <f>CL_stat!C47</f>
        <v>4467</v>
      </c>
      <c r="D47" s="269" t="str">
        <f>CL_stat!D47</f>
        <v>ZŠ a MŠ Mimoň, Mírová 81</v>
      </c>
      <c r="E47" s="11">
        <f>CL_stat!E47</f>
        <v>3141</v>
      </c>
      <c r="F47" s="169" t="str">
        <f>CL_stat!F47</f>
        <v>ŠJ Mimoň, Mírová 81</v>
      </c>
      <c r="G47" s="158">
        <f>ROUND(CL_rozp!R47,0)</f>
        <v>2286760</v>
      </c>
      <c r="H47" s="37">
        <f t="shared" si="0"/>
        <v>1672216</v>
      </c>
      <c r="I47" s="29">
        <f t="shared" si="7"/>
        <v>565210</v>
      </c>
      <c r="J47" s="37">
        <f t="shared" si="8"/>
        <v>33444</v>
      </c>
      <c r="K47" s="37">
        <f>CL_stat!H47*CL_stat!AC47+CL_stat!I47*CL_stat!AD47+CL_stat!J47*CL_stat!AE47+CL_stat!K47*CL_stat!AF47+CL_stat!L47*CL_stat!AG47+CL_stat!M47*CL_stat!AH47+CL_stat!N47*CL_stat!AI47+CL_stat!O47*CL_stat!AJ47+CL_stat!P47*CL_stat!AK47</f>
        <v>15890</v>
      </c>
      <c r="L47" s="47">
        <f>ROUND(Y47/CL_rozp!E47/12,2)</f>
        <v>5.27</v>
      </c>
      <c r="M47" s="134">
        <f>IF(CL_stat!H47=0,0,12*1.358*1/CL_stat!T47*CL_rozp!$E47)</f>
        <v>0</v>
      </c>
      <c r="N47" s="72">
        <f>IF(CL_stat!I47=0,0,12*1.358*1/CL_stat!U47*CL_rozp!$E47)</f>
        <v>7714.206626083911</v>
      </c>
      <c r="O47" s="72">
        <f>IF(CL_stat!J47=0,0,12*1.358*1/CL_stat!V47*CL_rozp!$E47)</f>
        <v>0</v>
      </c>
      <c r="P47" s="72">
        <f>IF(CL_stat!K47=0,0,12*1.358*1/CL_stat!W47*CL_rozp!$E47)</f>
        <v>6117.9399080249195</v>
      </c>
      <c r="Q47" s="72">
        <f>IF(CL_stat!L47=0,0,12*1.358*1/CL_stat!X47*CL_rozp!$E47)</f>
        <v>0</v>
      </c>
      <c r="R47" s="72">
        <f>IF(CL_stat!M47=0,0,12*1.358*1/CL_stat!Y47*CL_rozp!$E47)</f>
        <v>0</v>
      </c>
      <c r="S47" s="72">
        <f>IF(CL_stat!N47=0,0,12*1.358*1/CL_stat!Z47*CL_rozp!$E47)</f>
        <v>0</v>
      </c>
      <c r="T47" s="72">
        <f>IF(CL_stat!O47=0,0,12*1.358*1/CL_stat!AA47*CL_rozp!$E47)</f>
        <v>0</v>
      </c>
      <c r="U47" s="72">
        <f>IF(CL_stat!P47=0,0,12*1.358*1/CL_stat!AB47*CL_rozp!$E47)</f>
        <v>0</v>
      </c>
      <c r="V47" s="37">
        <f>ROUND((M47*CL_stat!H47+P47*CL_stat!K47+S47*CL_stat!N47)/1.358,0)</f>
        <v>666756</v>
      </c>
      <c r="W47" s="37">
        <f>ROUND((N47*CL_stat!I47+Q47*CL_stat!L47+T47*CL_stat!O47)/1.358,0)</f>
        <v>1005460</v>
      </c>
      <c r="X47" s="37">
        <f>ROUND((O47*CL_stat!J47+R47*CL_stat!M47+U47*CL_stat!P47)/1.358,0)</f>
        <v>0</v>
      </c>
      <c r="Y47" s="37">
        <f t="shared" si="5"/>
        <v>1672216</v>
      </c>
      <c r="Z47" s="74">
        <f>IF(CL_stat!T47=0,0,CL_stat!H47/CL_stat!T47)+IF(CL_stat!W47=0,0,CL_stat!K47/CL_stat!W47)+IF(CL_stat!Z47=0,0,CL_stat!N47/CL_stat!Z47)</f>
        <v>2.0998876843857461</v>
      </c>
      <c r="AA47" s="74">
        <f>IF(CL_stat!U47=0,0,CL_stat!I47/CL_stat!U47)+IF(CL_stat!X47=0,0,CL_stat!L47/CL_stat!X47)+IF(CL_stat!AA47=0,0,CL_stat!O47/CL_stat!AA47)</f>
        <v>3.1666034299344687</v>
      </c>
      <c r="AB47" s="74">
        <f>IF(CL_stat!V47=0,0,CL_stat!J47/CL_stat!V47)+IF(CL_stat!Y47=0,0,CL_stat!M47/CL_stat!Y47)+IF(CL_stat!AB47=0,0,CL_stat!P47/CL_stat!AB47)</f>
        <v>0</v>
      </c>
      <c r="AC47" s="135">
        <f t="shared" si="6"/>
        <v>5.2664911143202149</v>
      </c>
    </row>
    <row r="48" spans="1:29" ht="20.100000000000001" customHeight="1" x14ac:dyDescent="0.2">
      <c r="A48" s="490">
        <v>37</v>
      </c>
      <c r="B48" s="484">
        <v>600074935</v>
      </c>
      <c r="C48" s="85">
        <f>CL_stat!C48</f>
        <v>4467</v>
      </c>
      <c r="D48" s="269" t="str">
        <f>CL_stat!D48</f>
        <v>ZŠ a MŠ Mimoň, Mírová 81</v>
      </c>
      <c r="E48" s="11">
        <f>CL_stat!E48</f>
        <v>3141</v>
      </c>
      <c r="F48" s="188" t="str">
        <f>CL_stat!F48</f>
        <v xml:space="preserve">ŠJ Mimoň, Letná 236 - výdejna </v>
      </c>
      <c r="G48" s="158">
        <f>ROUND(CL_rozp!R48,0)</f>
        <v>443808</v>
      </c>
      <c r="H48" s="37">
        <f t="shared" si="0"/>
        <v>324012</v>
      </c>
      <c r="I48" s="29">
        <f t="shared" si="7"/>
        <v>109516</v>
      </c>
      <c r="J48" s="37">
        <f t="shared" si="8"/>
        <v>6480</v>
      </c>
      <c r="K48" s="37">
        <f>CL_stat!H48*CL_stat!AC48+CL_stat!I48*CL_stat!AD48+CL_stat!J48*CL_stat!AE48+CL_stat!K48*CL_stat!AF48+CL_stat!L48*CL_stat!AG48+CL_stat!M48*CL_stat!AH48+CL_stat!N48*CL_stat!AI48+CL_stat!O48*CL_stat!AJ48+CL_stat!P48*CL_stat!AK48</f>
        <v>3800</v>
      </c>
      <c r="L48" s="47">
        <f>ROUND(Y48/CL_rozp!E48/12,2)</f>
        <v>1.02</v>
      </c>
      <c r="M48" s="134">
        <f>IF(CL_stat!H48=0,0,12*1.358*1/CL_stat!T48*CL_rozp!$E48)</f>
        <v>0</v>
      </c>
      <c r="N48" s="72">
        <f>IF(CL_stat!I48=0,0,12*1.358*1/CL_stat!U48*CL_rozp!$E48)</f>
        <v>0</v>
      </c>
      <c r="O48" s="72">
        <f>IF(CL_stat!J48=0,0,12*1.358*1/CL_stat!V48*CL_rozp!$E48)</f>
        <v>0</v>
      </c>
      <c r="P48" s="72">
        <f>IF(CL_stat!K48=0,0,12*1.358*1/CL_stat!W48*CL_rozp!$E48)</f>
        <v>0</v>
      </c>
      <c r="Q48" s="72">
        <f>IF(CL_stat!L48=0,0,12*1.358*1/CL_stat!X48*CL_rozp!$E48)</f>
        <v>0</v>
      </c>
      <c r="R48" s="72">
        <f>IF(CL_stat!M48=0,0,12*1.358*1/CL_stat!Y48*CL_rozp!$E48)</f>
        <v>0</v>
      </c>
      <c r="S48" s="72">
        <f>IF(CL_stat!N48=0,0,12*1.358*1/CL_stat!Z48*CL_rozp!$E48)</f>
        <v>4400.077145612343</v>
      </c>
      <c r="T48" s="72">
        <f>IF(CL_stat!O48=0,0,12*1.358*1/CL_stat!AA48*CL_rozp!$E48)</f>
        <v>0</v>
      </c>
      <c r="U48" s="72">
        <f>IF(CL_stat!P48=0,0,12*1.358*1/CL_stat!AB48*CL_rozp!$E48)</f>
        <v>0</v>
      </c>
      <c r="V48" s="37">
        <f>ROUND((M48*CL_stat!H48+P48*CL_stat!K48+S48*CL_stat!N48)/1.358,0)</f>
        <v>324012</v>
      </c>
      <c r="W48" s="37">
        <f>ROUND((N48*CL_stat!I48+Q48*CL_stat!L48+T48*CL_stat!O48)/1.358,0)</f>
        <v>0</v>
      </c>
      <c r="X48" s="37">
        <f>ROUND((O48*CL_stat!J48+R48*CL_stat!M48+U48*CL_stat!P48)/1.358,0)</f>
        <v>0</v>
      </c>
      <c r="Y48" s="37">
        <f t="shared" si="5"/>
        <v>324012</v>
      </c>
      <c r="Z48" s="74">
        <f>IF(CL_stat!T48=0,0,CL_stat!H48/CL_stat!T48)+IF(CL_stat!W48=0,0,CL_stat!K48/CL_stat!W48)+IF(CL_stat!Z48=0,0,CL_stat!N48/CL_stat!Z48)</f>
        <v>1.0204446077155818</v>
      </c>
      <c r="AA48" s="74">
        <f>IF(CL_stat!U48=0,0,CL_stat!I48/CL_stat!U48)+IF(CL_stat!X48=0,0,CL_stat!L48/CL_stat!X48)+IF(CL_stat!AA48=0,0,CL_stat!O48/CL_stat!AA48)</f>
        <v>0</v>
      </c>
      <c r="AB48" s="74">
        <f>IF(CL_stat!V48=0,0,CL_stat!J48/CL_stat!V48)+IF(CL_stat!Y48=0,0,CL_stat!M48/CL_stat!Y48)+IF(CL_stat!AB48=0,0,CL_stat!P48/CL_stat!AB48)</f>
        <v>0</v>
      </c>
      <c r="AC48" s="135">
        <f t="shared" si="6"/>
        <v>1.0204446077155818</v>
      </c>
    </row>
    <row r="49" spans="1:29" ht="20.100000000000001" customHeight="1" x14ac:dyDescent="0.2">
      <c r="A49" s="490">
        <v>37</v>
      </c>
      <c r="B49" s="484">
        <v>600074935</v>
      </c>
      <c r="C49" s="85">
        <f>CL_stat!C49</f>
        <v>4467</v>
      </c>
      <c r="D49" s="269" t="str">
        <f>CL_stat!D49</f>
        <v>ZŠ a MŠ Mimoň, Mírová 81</v>
      </c>
      <c r="E49" s="11">
        <f>CL_stat!E49</f>
        <v>3141</v>
      </c>
      <c r="F49" s="188" t="str">
        <f>CL_stat!F49</f>
        <v>ŠJ Mimoň, Komenského 101 - výdejna</v>
      </c>
      <c r="G49" s="158">
        <f>ROUND(CL_rozp!R49,0)</f>
        <v>268213</v>
      </c>
      <c r="H49" s="37">
        <f t="shared" si="0"/>
        <v>196163</v>
      </c>
      <c r="I49" s="29">
        <f t="shared" si="7"/>
        <v>66303</v>
      </c>
      <c r="J49" s="37">
        <f t="shared" si="8"/>
        <v>3923</v>
      </c>
      <c r="K49" s="37">
        <f>CL_stat!H49*CL_stat!AC49+CL_stat!I49*CL_stat!AD49+CL_stat!J49*CL_stat!AE49+CL_stat!K49*CL_stat!AF49+CL_stat!L49*CL_stat!AG49+CL_stat!M49*CL_stat!AH49+CL_stat!N49*CL_stat!AI49+CL_stat!O49*CL_stat!AJ49+CL_stat!P49*CL_stat!AK49</f>
        <v>1824</v>
      </c>
      <c r="L49" s="47">
        <f>ROUND(Y49/CL_rozp!E49/12,2)</f>
        <v>0.62</v>
      </c>
      <c r="M49" s="134">
        <f>IF(CL_stat!H49=0,0,12*1.358*1/CL_stat!T49*CL_rozp!$E49)</f>
        <v>0</v>
      </c>
      <c r="N49" s="72">
        <f>IF(CL_stat!I49=0,0,12*1.358*1/CL_stat!U49*CL_rozp!$E49)</f>
        <v>0</v>
      </c>
      <c r="O49" s="72">
        <f>IF(CL_stat!J49=0,0,12*1.358*1/CL_stat!V49*CL_rozp!$E49)</f>
        <v>0</v>
      </c>
      <c r="P49" s="72">
        <f>IF(CL_stat!K49=0,0,12*1.358*1/CL_stat!W49*CL_rozp!$E49)</f>
        <v>0</v>
      </c>
      <c r="Q49" s="72">
        <f>IF(CL_stat!L49=0,0,12*1.358*1/CL_stat!X49*CL_rozp!$E49)</f>
        <v>0</v>
      </c>
      <c r="R49" s="72">
        <f>IF(CL_stat!M49=0,0,12*1.358*1/CL_stat!Y49*CL_rozp!$E49)</f>
        <v>0</v>
      </c>
      <c r="S49" s="72">
        <f>IF(CL_stat!N49=0,0,12*1.358*1/CL_stat!Z49*CL_rozp!$E49)</f>
        <v>5549.7743496915655</v>
      </c>
      <c r="T49" s="72">
        <f>IF(CL_stat!O49=0,0,12*1.358*1/CL_stat!AA49*CL_rozp!$E49)</f>
        <v>0</v>
      </c>
      <c r="U49" s="72">
        <f>IF(CL_stat!P49=0,0,12*1.358*1/CL_stat!AB49*CL_rozp!$E49)</f>
        <v>0</v>
      </c>
      <c r="V49" s="37">
        <f>ROUND((M49*CL_stat!H49+P49*CL_stat!K49+S49*CL_stat!N49)/1.358,0)</f>
        <v>196163</v>
      </c>
      <c r="W49" s="37">
        <f>ROUND((N49*CL_stat!I49+Q49*CL_stat!L49+T49*CL_stat!O49)/1.358,0)</f>
        <v>0</v>
      </c>
      <c r="X49" s="37">
        <f>ROUND((O49*CL_stat!J49+R49*CL_stat!M49+U49*CL_stat!P49)/1.358,0)</f>
        <v>0</v>
      </c>
      <c r="Y49" s="37">
        <f t="shared" si="5"/>
        <v>196163</v>
      </c>
      <c r="Z49" s="74">
        <f>IF(CL_stat!T49=0,0,CL_stat!H49/CL_stat!T49)+IF(CL_stat!W49=0,0,CL_stat!K49/CL_stat!W49)+IF(CL_stat!Z49=0,0,CL_stat!N49/CL_stat!Z49)</f>
        <v>0.61779687456561161</v>
      </c>
      <c r="AA49" s="74">
        <f>IF(CL_stat!U49=0,0,CL_stat!I49/CL_stat!U49)+IF(CL_stat!X49=0,0,CL_stat!L49/CL_stat!X49)+IF(CL_stat!AA49=0,0,CL_stat!O49/CL_stat!AA49)</f>
        <v>0</v>
      </c>
      <c r="AB49" s="74">
        <f>IF(CL_stat!V49=0,0,CL_stat!J49/CL_stat!V49)+IF(CL_stat!Y49=0,0,CL_stat!M49/CL_stat!Y49)+IF(CL_stat!AB49=0,0,CL_stat!P49/CL_stat!AB49)</f>
        <v>0</v>
      </c>
      <c r="AC49" s="135">
        <f t="shared" si="6"/>
        <v>0.61779687456561161</v>
      </c>
    </row>
    <row r="50" spans="1:29" ht="20.100000000000001" customHeight="1" x14ac:dyDescent="0.2">
      <c r="A50" s="490">
        <v>38</v>
      </c>
      <c r="B50" s="484">
        <v>600074579</v>
      </c>
      <c r="C50" s="85">
        <f>CL_stat!C50</f>
        <v>4460</v>
      </c>
      <c r="D50" s="269" t="str">
        <f>CL_stat!D50</f>
        <v>ZŠ a MŠ Mimoň, Pod Ralskem 572</v>
      </c>
      <c r="E50" s="11">
        <f>CL_stat!E50</f>
        <v>3141</v>
      </c>
      <c r="F50" s="169" t="str">
        <f>CL_stat!F50</f>
        <v>ŠJ Mimoň, Pod Ralskem 572</v>
      </c>
      <c r="G50" s="158">
        <f>ROUND(CL_rozp!R50,0)</f>
        <v>2868103</v>
      </c>
      <c r="H50" s="37">
        <f t="shared" si="0"/>
        <v>2095556</v>
      </c>
      <c r="I50" s="29">
        <f t="shared" si="7"/>
        <v>708298</v>
      </c>
      <c r="J50" s="37">
        <f t="shared" si="8"/>
        <v>41911</v>
      </c>
      <c r="K50" s="37">
        <f>CL_stat!H50*CL_stat!AC50+CL_stat!I50*CL_stat!AD50+CL_stat!J50*CL_stat!AE50+CL_stat!K50*CL_stat!AF50+CL_stat!L50*CL_stat!AG50+CL_stat!M50*CL_stat!AH50+CL_stat!N50*CL_stat!AI50+CL_stat!O50*CL_stat!AJ50+CL_stat!P50*CL_stat!AK50</f>
        <v>22338</v>
      </c>
      <c r="L50" s="47">
        <f>ROUND(Y50/CL_rozp!E50/12,2)</f>
        <v>6.6</v>
      </c>
      <c r="M50" s="134">
        <f>IF(CL_stat!H50=0,0,12*1.358*1/CL_stat!T50*CL_rozp!$E50)</f>
        <v>0</v>
      </c>
      <c r="N50" s="72">
        <f>IF(CL_stat!I50=0,0,12*1.358*1/CL_stat!U50*CL_rozp!$E50)</f>
        <v>6834.7409649296524</v>
      </c>
      <c r="O50" s="72">
        <f>IF(CL_stat!J50=0,0,12*1.358*1/CL_stat!V50*CL_rozp!$E50)</f>
        <v>0</v>
      </c>
      <c r="P50" s="72">
        <f>IF(CL_stat!K50=0,0,12*1.358*1/CL_stat!W50*CL_rozp!$E50)</f>
        <v>6530.3095471469042</v>
      </c>
      <c r="Q50" s="72">
        <f>IF(CL_stat!L50=0,0,12*1.358*1/CL_stat!X50*CL_rozp!$E50)</f>
        <v>0</v>
      </c>
      <c r="R50" s="72">
        <f>IF(CL_stat!M50=0,0,12*1.358*1/CL_stat!Y50*CL_rozp!$E50)</f>
        <v>0</v>
      </c>
      <c r="S50" s="72">
        <f>IF(CL_stat!N50=0,0,12*1.358*1/CL_stat!Z50*CL_rozp!$E50)</f>
        <v>0</v>
      </c>
      <c r="T50" s="72">
        <f>IF(CL_stat!O50=0,0,12*1.358*1/CL_stat!AA50*CL_rozp!$E50)</f>
        <v>0</v>
      </c>
      <c r="U50" s="72">
        <f>IF(CL_stat!P50=0,0,12*1.358*1/CL_stat!AB50*CL_rozp!$E50)</f>
        <v>0</v>
      </c>
      <c r="V50" s="37">
        <f>ROUND((M50*CL_stat!H50+P50*CL_stat!K50+S50*CL_stat!N50)/1.358,0)</f>
        <v>500112</v>
      </c>
      <c r="W50" s="37">
        <f>ROUND((N50*CL_stat!I50+Q50*CL_stat!L50+T50*CL_stat!O50)/1.358,0)</f>
        <v>1595444</v>
      </c>
      <c r="X50" s="37">
        <f>ROUND((O50*CL_stat!J50+R50*CL_stat!M50+U50*CL_stat!P50)/1.358,0)</f>
        <v>0</v>
      </c>
      <c r="Y50" s="37">
        <f t="shared" si="5"/>
        <v>2095556</v>
      </c>
      <c r="Z50" s="74">
        <f>IF(CL_stat!T50=0,0,CL_stat!H50/CL_stat!T50)+IF(CL_stat!W50=0,0,CL_stat!K50/CL_stat!W50)+IF(CL_stat!Z50=0,0,CL_stat!N50/CL_stat!Z50)</f>
        <v>1.5750569140757988</v>
      </c>
      <c r="AA50" s="74">
        <f>IF(CL_stat!U50=0,0,CL_stat!I50/CL_stat!U50)+IF(CL_stat!X50=0,0,CL_stat!L50/CL_stat!X50)+IF(CL_stat!AA50=0,0,CL_stat!O50/CL_stat!AA50)</f>
        <v>5.0247038023202926</v>
      </c>
      <c r="AB50" s="74">
        <f>IF(CL_stat!V50=0,0,CL_stat!J50/CL_stat!V50)+IF(CL_stat!Y50=0,0,CL_stat!M50/CL_stat!Y50)+IF(CL_stat!AB50=0,0,CL_stat!P50/CL_stat!AB50)</f>
        <v>0</v>
      </c>
      <c r="AC50" s="135">
        <f t="shared" si="6"/>
        <v>6.5997607163960916</v>
      </c>
    </row>
    <row r="51" spans="1:29" ht="20.100000000000001" customHeight="1" x14ac:dyDescent="0.2">
      <c r="A51" s="490">
        <v>38</v>
      </c>
      <c r="B51" s="484">
        <v>600074579</v>
      </c>
      <c r="C51" s="85">
        <f>CL_stat!C51</f>
        <v>4460</v>
      </c>
      <c r="D51" s="269" t="str">
        <f>CL_stat!D51</f>
        <v>ZŠ a MŠ Mimoň, Pod Ralskem 572</v>
      </c>
      <c r="E51" s="11">
        <f>CL_stat!E51</f>
        <v>3141</v>
      </c>
      <c r="F51" s="188" t="str">
        <f>CL_stat!F51</f>
        <v>ŠJ Mimoň, Eliášova 637 - výdejna</v>
      </c>
      <c r="G51" s="158">
        <f>ROUND(CL_rozp!R51,0)</f>
        <v>456720</v>
      </c>
      <c r="H51" s="37">
        <f t="shared" si="0"/>
        <v>333408</v>
      </c>
      <c r="I51" s="29">
        <f t="shared" si="7"/>
        <v>112692</v>
      </c>
      <c r="J51" s="37">
        <f t="shared" si="8"/>
        <v>6668</v>
      </c>
      <c r="K51" s="37">
        <f>CL_stat!H51*CL_stat!AC51+CL_stat!I51*CL_stat!AD51+CL_stat!J51*CL_stat!AE51+CL_stat!K51*CL_stat!AF51+CL_stat!L51*CL_stat!AG51+CL_stat!M51*CL_stat!AH51+CL_stat!N51*CL_stat!AI51+CL_stat!O51*CL_stat!AJ51+CL_stat!P51*CL_stat!AK51</f>
        <v>3952</v>
      </c>
      <c r="L51" s="47">
        <f>ROUND(Y51/CL_rozp!E51/12,2)</f>
        <v>1.05</v>
      </c>
      <c r="M51" s="134">
        <f>IF(CL_stat!H51=0,0,12*1.358*1/CL_stat!T51*CL_rozp!$E51)</f>
        <v>0</v>
      </c>
      <c r="N51" s="72">
        <f>IF(CL_stat!I51=0,0,12*1.358*1/CL_stat!U51*CL_rozp!$E51)</f>
        <v>0</v>
      </c>
      <c r="O51" s="72">
        <f>IF(CL_stat!J51=0,0,12*1.358*1/CL_stat!V51*CL_rozp!$E51)</f>
        <v>0</v>
      </c>
      <c r="P51" s="72">
        <f>IF(CL_stat!K51=0,0,12*1.358*1/CL_stat!W51*CL_rozp!$E51)</f>
        <v>0</v>
      </c>
      <c r="Q51" s="72">
        <f>IF(CL_stat!L51=0,0,12*1.358*1/CL_stat!X51*CL_rozp!$E51)</f>
        <v>0</v>
      </c>
      <c r="R51" s="72">
        <f>IF(CL_stat!M51=0,0,12*1.358*1/CL_stat!Y51*CL_rozp!$E51)</f>
        <v>0</v>
      </c>
      <c r="S51" s="72">
        <f>IF(CL_stat!N51=0,0,12*1.358*1/CL_stat!Z51*CL_rozp!$E51)</f>
        <v>4353.5396980979358</v>
      </c>
      <c r="T51" s="72">
        <f>IF(CL_stat!O51=0,0,12*1.358*1/CL_stat!AA51*CL_rozp!$E51)</f>
        <v>0</v>
      </c>
      <c r="U51" s="72">
        <f>IF(CL_stat!P51=0,0,12*1.358*1/CL_stat!AB51*CL_rozp!$E51)</f>
        <v>0</v>
      </c>
      <c r="V51" s="37">
        <f>ROUND((M51*CL_stat!H51+P51*CL_stat!K51+S51*CL_stat!N51)/1.358,0)</f>
        <v>333408</v>
      </c>
      <c r="W51" s="37">
        <f>ROUND((N51*CL_stat!I51+Q51*CL_stat!L51+T51*CL_stat!O51)/1.358,0)</f>
        <v>0</v>
      </c>
      <c r="X51" s="37">
        <f>ROUND((O51*CL_stat!J51+R51*CL_stat!M51+U51*CL_stat!P51)/1.358,0)</f>
        <v>0</v>
      </c>
      <c r="Y51" s="37">
        <f t="shared" si="5"/>
        <v>333408</v>
      </c>
      <c r="Z51" s="74">
        <f>IF(CL_stat!T51=0,0,CL_stat!H51/CL_stat!T51)+IF(CL_stat!W51=0,0,CL_stat!K51/CL_stat!W51)+IF(CL_stat!Z51=0,0,CL_stat!N51/CL_stat!Z51)</f>
        <v>1.0500379427171993</v>
      </c>
      <c r="AA51" s="74">
        <f>IF(CL_stat!U51=0,0,CL_stat!I51/CL_stat!U51)+IF(CL_stat!X51=0,0,CL_stat!L51/CL_stat!X51)+IF(CL_stat!AA51=0,0,CL_stat!O51/CL_stat!AA51)</f>
        <v>0</v>
      </c>
      <c r="AB51" s="74">
        <f>IF(CL_stat!V51=0,0,CL_stat!J51/CL_stat!V51)+IF(CL_stat!Y51=0,0,CL_stat!M51/CL_stat!Y51)+IF(CL_stat!AB51=0,0,CL_stat!P51/CL_stat!AB51)</f>
        <v>0</v>
      </c>
      <c r="AC51" s="135">
        <f t="shared" si="6"/>
        <v>1.0500379427171993</v>
      </c>
    </row>
    <row r="52" spans="1:29" ht="20.100000000000001" customHeight="1" x14ac:dyDescent="0.2">
      <c r="A52" s="489">
        <v>40</v>
      </c>
      <c r="B52" s="433">
        <v>600074048</v>
      </c>
      <c r="C52" s="85">
        <f>CL_stat!C52</f>
        <v>4418</v>
      </c>
      <c r="D52" s="269" t="str">
        <f>CL_stat!D52</f>
        <v>MŠ Noviny pod Ralskem 116</v>
      </c>
      <c r="E52" s="11">
        <f>CL_stat!E52</f>
        <v>3141</v>
      </c>
      <c r="F52" s="169" t="str">
        <f>CL_stat!F52</f>
        <v>ŠJ Noviny pod Ralskem 116</v>
      </c>
      <c r="G52" s="158">
        <f>ROUND(CL_rozp!R52,0)</f>
        <v>351021</v>
      </c>
      <c r="H52" s="37">
        <f t="shared" si="0"/>
        <v>257630</v>
      </c>
      <c r="I52" s="29">
        <f t="shared" si="7"/>
        <v>87078</v>
      </c>
      <c r="J52" s="37">
        <f t="shared" si="8"/>
        <v>5153</v>
      </c>
      <c r="K52" s="37">
        <f>CL_stat!H52*CL_stat!AC52+CL_stat!I52*CL_stat!AD52+CL_stat!J52*CL_stat!AE52+CL_stat!K52*CL_stat!AF52+CL_stat!L52*CL_stat!AG52+CL_stat!M52*CL_stat!AH52+CL_stat!N52*CL_stat!AI52+CL_stat!O52*CL_stat!AJ52+CL_stat!P52*CL_stat!AK52</f>
        <v>1160</v>
      </c>
      <c r="L52" s="47">
        <f>ROUND(Y52/CL_rozp!E52/12,2)</f>
        <v>0.81</v>
      </c>
      <c r="M52" s="134">
        <f>IF(CL_stat!H52=0,0,12*1.358*1/CL_stat!T52*CL_rozp!$E52)</f>
        <v>17493.065123094675</v>
      </c>
      <c r="N52" s="72">
        <f>IF(CL_stat!I52=0,0,12*1.358*1/CL_stat!U52*CL_rozp!$E52)</f>
        <v>0</v>
      </c>
      <c r="O52" s="72">
        <f>IF(CL_stat!J52=0,0,12*1.358*1/CL_stat!V52*CL_rozp!$E52)</f>
        <v>0</v>
      </c>
      <c r="P52" s="72">
        <f>IF(CL_stat!K52=0,0,12*1.358*1/CL_stat!W52*CL_rozp!$E52)</f>
        <v>0</v>
      </c>
      <c r="Q52" s="72">
        <f>IF(CL_stat!L52=0,0,12*1.358*1/CL_stat!X52*CL_rozp!$E52)</f>
        <v>0</v>
      </c>
      <c r="R52" s="72">
        <f>IF(CL_stat!M52=0,0,12*1.358*1/CL_stat!Y52*CL_rozp!$E52)</f>
        <v>0</v>
      </c>
      <c r="S52" s="72">
        <f>IF(CL_stat!N52=0,0,12*1.358*1/CL_stat!Z52*CL_rozp!$E52)</f>
        <v>0</v>
      </c>
      <c r="T52" s="72">
        <f>IF(CL_stat!O52=0,0,12*1.358*1/CL_stat!AA52*CL_rozp!$E52)</f>
        <v>0</v>
      </c>
      <c r="U52" s="72">
        <f>IF(CL_stat!P52=0,0,12*1.358*1/CL_stat!AB52*CL_rozp!$E52)</f>
        <v>0</v>
      </c>
      <c r="V52" s="37">
        <f>ROUND((M52*CL_stat!H52+P52*CL_stat!K52+S52*CL_stat!N52)/1.358,0)</f>
        <v>257630</v>
      </c>
      <c r="W52" s="37">
        <f>ROUND((N52*CL_stat!I52+Q52*CL_stat!L52+T52*CL_stat!O52)/1.358,0)</f>
        <v>0</v>
      </c>
      <c r="X52" s="37">
        <f>ROUND((O52*CL_stat!J52+R52*CL_stat!M52+U52*CL_stat!P52)/1.358,0)</f>
        <v>0</v>
      </c>
      <c r="Y52" s="37">
        <f t="shared" si="5"/>
        <v>257630</v>
      </c>
      <c r="Z52" s="74">
        <f>IF(CL_stat!T52=0,0,CL_stat!H52/CL_stat!T52)+IF(CL_stat!W52=0,0,CL_stat!K52/CL_stat!W52)+IF(CL_stat!Z52=0,0,CL_stat!N52/CL_stat!Z52)</f>
        <v>0.81138140930459746</v>
      </c>
      <c r="AA52" s="74">
        <f>IF(CL_stat!U52=0,0,CL_stat!I52/CL_stat!U52)+IF(CL_stat!X52=0,0,CL_stat!L52/CL_stat!X52)+IF(CL_stat!AA52=0,0,CL_stat!O52/CL_stat!AA52)</f>
        <v>0</v>
      </c>
      <c r="AB52" s="74">
        <f>IF(CL_stat!V52=0,0,CL_stat!J52/CL_stat!V52)+IF(CL_stat!Y52=0,0,CL_stat!M52/CL_stat!Y52)+IF(CL_stat!AB52=0,0,CL_stat!P52/CL_stat!AB52)</f>
        <v>0</v>
      </c>
      <c r="AC52" s="135">
        <f t="shared" si="6"/>
        <v>0.81138140930459746</v>
      </c>
    </row>
    <row r="53" spans="1:29" ht="20.100000000000001" customHeight="1" x14ac:dyDescent="0.2">
      <c r="A53" s="489">
        <v>41</v>
      </c>
      <c r="B53" s="433">
        <v>600074625</v>
      </c>
      <c r="C53" s="85">
        <f>CL_stat!C53</f>
        <v>4432</v>
      </c>
      <c r="D53" s="269" t="str">
        <f>CL_stat!D53</f>
        <v>ZŠ a MŠ Nový Oldřichov 86</v>
      </c>
      <c r="E53" s="11">
        <f>CL_stat!E53</f>
        <v>3141</v>
      </c>
      <c r="F53" s="169" t="str">
        <f>CL_stat!F53</f>
        <v>ŠJ Nový Oldřichov 86</v>
      </c>
      <c r="G53" s="158">
        <f>ROUND(CL_rozp!R53,0)</f>
        <v>767992</v>
      </c>
      <c r="H53" s="37">
        <f t="shared" si="0"/>
        <v>563225</v>
      </c>
      <c r="I53" s="29">
        <f t="shared" si="7"/>
        <v>190370</v>
      </c>
      <c r="J53" s="37">
        <f t="shared" si="8"/>
        <v>11265</v>
      </c>
      <c r="K53" s="37">
        <f>CL_stat!H53*CL_stat!AC53+CL_stat!I53*CL_stat!AD53+CL_stat!J53*CL_stat!AE53+CL_stat!K53*CL_stat!AF53+CL_stat!L53*CL_stat!AG53+CL_stat!M53*CL_stat!AH53+CL_stat!N53*CL_stat!AI53+CL_stat!O53*CL_stat!AJ53+CL_stat!P53*CL_stat!AK53</f>
        <v>3132</v>
      </c>
      <c r="L53" s="47">
        <f>ROUND(Y53/CL_rozp!E53/12,2)</f>
        <v>1.77</v>
      </c>
      <c r="M53" s="134">
        <f>IF(CL_stat!H53=0,0,12*1.358*1/CL_stat!T53*CL_rozp!$E53)</f>
        <v>16806.773471132674</v>
      </c>
      <c r="N53" s="72">
        <f>IF(CL_stat!I53=0,0,12*1.358*1/CL_stat!U53*CL_rozp!$E53)</f>
        <v>12049.900179078462</v>
      </c>
      <c r="O53" s="72">
        <f>IF(CL_stat!J53=0,0,12*1.358*1/CL_stat!V53*CL_rozp!$E53)</f>
        <v>0</v>
      </c>
      <c r="P53" s="72">
        <f>IF(CL_stat!K53=0,0,12*1.358*1/CL_stat!W53*CL_rozp!$E53)</f>
        <v>0</v>
      </c>
      <c r="Q53" s="72">
        <f>IF(CL_stat!L53=0,0,12*1.358*1/CL_stat!X53*CL_rozp!$E53)</f>
        <v>0</v>
      </c>
      <c r="R53" s="72">
        <f>IF(CL_stat!M53=0,0,12*1.358*1/CL_stat!Y53*CL_rozp!$E53)</f>
        <v>0</v>
      </c>
      <c r="S53" s="72">
        <f>IF(CL_stat!N53=0,0,12*1.358*1/CL_stat!Z53*CL_rozp!$E53)</f>
        <v>0</v>
      </c>
      <c r="T53" s="72">
        <f>IF(CL_stat!O53=0,0,12*1.358*1/CL_stat!AA53*CL_rozp!$E53)</f>
        <v>0</v>
      </c>
      <c r="U53" s="72">
        <f>IF(CL_stat!P53=0,0,12*1.358*1/CL_stat!AB53*CL_rozp!$E53)</f>
        <v>0</v>
      </c>
      <c r="V53" s="37">
        <f>ROUND((M53*CL_stat!H53+P53*CL_stat!K53+S53*CL_stat!N53)/1.358,0)</f>
        <v>297027</v>
      </c>
      <c r="W53" s="37">
        <f>ROUND((N53*CL_stat!I53+Q53*CL_stat!L53+T53*CL_stat!O53)/1.358,0)</f>
        <v>266198</v>
      </c>
      <c r="X53" s="37">
        <f>ROUND((O53*CL_stat!J53+R53*CL_stat!M53+U53*CL_stat!P53)/1.358,0)</f>
        <v>0</v>
      </c>
      <c r="Y53" s="37">
        <f t="shared" si="5"/>
        <v>563225</v>
      </c>
      <c r="Z53" s="74">
        <f>IF(CL_stat!T53=0,0,CL_stat!H53/CL_stat!T53)+IF(CL_stat!W53=0,0,CL_stat!K53/CL_stat!W53)+IF(CL_stat!Z53=0,0,CL_stat!N53/CL_stat!Z53)</f>
        <v>0.93545894551325826</v>
      </c>
      <c r="AA53" s="74">
        <f>IF(CL_stat!U53=0,0,CL_stat!I53/CL_stat!U53)+IF(CL_stat!X53=0,0,CL_stat!L53/CL_stat!X53)+IF(CL_stat!AA53=0,0,CL_stat!O53/CL_stat!AA53)</f>
        <v>0.83836636865650305</v>
      </c>
      <c r="AB53" s="74">
        <f>IF(CL_stat!V53=0,0,CL_stat!J53/CL_stat!V53)+IF(CL_stat!Y53=0,0,CL_stat!M53/CL_stat!Y53)+IF(CL_stat!AB53=0,0,CL_stat!P53/CL_stat!AB53)</f>
        <v>0</v>
      </c>
      <c r="AC53" s="135">
        <f t="shared" si="6"/>
        <v>1.7738253141697613</v>
      </c>
    </row>
    <row r="54" spans="1:29" ht="20.100000000000001" customHeight="1" x14ac:dyDescent="0.2">
      <c r="A54" s="489">
        <v>42</v>
      </c>
      <c r="B54" s="433">
        <v>650037171</v>
      </c>
      <c r="C54" s="85">
        <f>CL_stat!C54</f>
        <v>4459</v>
      </c>
      <c r="D54" s="269" t="str">
        <f>CL_stat!D54</f>
        <v>ZŠ a MŠ Okna 3</v>
      </c>
      <c r="E54" s="11">
        <f>CL_stat!E54</f>
        <v>3141</v>
      </c>
      <c r="F54" s="188" t="str">
        <f>CL_stat!F54</f>
        <v>ŠJ Okna 81</v>
      </c>
      <c r="G54" s="158">
        <f>ROUND(CL_rozp!R54,0)</f>
        <v>1339870</v>
      </c>
      <c r="H54" s="37">
        <f t="shared" si="0"/>
        <v>981904</v>
      </c>
      <c r="I54" s="29">
        <f t="shared" si="7"/>
        <v>331884</v>
      </c>
      <c r="J54" s="37">
        <f t="shared" si="8"/>
        <v>19638</v>
      </c>
      <c r="K54" s="37">
        <f>CL_stat!H54*CL_stat!AC54+CL_stat!I54*CL_stat!AD54+CL_stat!J54*CL_stat!AE54+CL_stat!K54*CL_stat!AF54+CL_stat!L54*CL_stat!AG54+CL_stat!M54*CL_stat!AH54+CL_stat!N54*CL_stat!AI54+CL_stat!O54*CL_stat!AJ54+CL_stat!P54*CL_stat!AK54</f>
        <v>6444</v>
      </c>
      <c r="L54" s="47">
        <f>ROUND(Y54/CL_rozp!E54/12,2)</f>
        <v>3.09</v>
      </c>
      <c r="M54" s="134">
        <f>IF(CL_stat!H54=0,0,12*1.358*1/CL_stat!T54*CL_rozp!$E54)</f>
        <v>16190.136333038661</v>
      </c>
      <c r="N54" s="72">
        <f>IF(CL_stat!I54=0,0,12*1.358*1/CL_stat!U54*CL_rozp!$E54)</f>
        <v>9574.0830786034621</v>
      </c>
      <c r="O54" s="72">
        <f>IF(CL_stat!J54=0,0,12*1.358*1/CL_stat!V54*CL_rozp!$E54)</f>
        <v>0</v>
      </c>
      <c r="P54" s="72">
        <f>IF(CL_stat!K54=0,0,12*1.358*1/CL_stat!W54*CL_rozp!$E54)</f>
        <v>10495.839073856803</v>
      </c>
      <c r="Q54" s="72">
        <f>IF(CL_stat!L54=0,0,12*1.358*1/CL_stat!X54*CL_rozp!$E54)</f>
        <v>0</v>
      </c>
      <c r="R54" s="72">
        <f>IF(CL_stat!M54=0,0,12*1.358*1/CL_stat!Y54*CL_rozp!$E54)</f>
        <v>0</v>
      </c>
      <c r="S54" s="72">
        <f>IF(CL_stat!N54=0,0,12*1.358*1/CL_stat!Z54*CL_rozp!$E54)</f>
        <v>0</v>
      </c>
      <c r="T54" s="72">
        <f>IF(CL_stat!O54=0,0,12*1.358*1/CL_stat!AA54*CL_rozp!$E54)</f>
        <v>0</v>
      </c>
      <c r="U54" s="72">
        <f>IF(CL_stat!P54=0,0,12*1.358*1/CL_stat!AB54*CL_rozp!$E54)</f>
        <v>0</v>
      </c>
      <c r="V54" s="37">
        <f>ROUND((M54*CL_stat!H54+P54*CL_stat!K54+S54*CL_stat!N54)/1.358,0)</f>
        <v>488395</v>
      </c>
      <c r="W54" s="37">
        <f>ROUND((N54*CL_stat!I54+Q54*CL_stat!L54+T54*CL_stat!O54)/1.358,0)</f>
        <v>493509</v>
      </c>
      <c r="X54" s="37">
        <f>ROUND((O54*CL_stat!J54+R54*CL_stat!M54+U54*CL_stat!P54)/1.358,0)</f>
        <v>0</v>
      </c>
      <c r="Y54" s="37">
        <f t="shared" si="5"/>
        <v>981904</v>
      </c>
      <c r="Z54" s="74">
        <f>IF(CL_stat!T54=0,0,CL_stat!H54/CL_stat!T54)+IF(CL_stat!W54=0,0,CL_stat!K54/CL_stat!W54)+IF(CL_stat!Z54=0,0,CL_stat!N54/CL_stat!Z54)</f>
        <v>1.5381555147065258</v>
      </c>
      <c r="AA54" s="74">
        <f>IF(CL_stat!U54=0,0,CL_stat!I54/CL_stat!U54)+IF(CL_stat!X54=0,0,CL_stat!L54/CL_stat!X54)+IF(CL_stat!AA54=0,0,CL_stat!O54/CL_stat!AA54)</f>
        <v>1.5542625253256979</v>
      </c>
      <c r="AB54" s="74">
        <f>IF(CL_stat!V54=0,0,CL_stat!J54/CL_stat!V54)+IF(CL_stat!Y54=0,0,CL_stat!M54/CL_stat!Y54)+IF(CL_stat!AB54=0,0,CL_stat!P54/CL_stat!AB54)</f>
        <v>0</v>
      </c>
      <c r="AC54" s="135">
        <f t="shared" si="6"/>
        <v>3.0924180400322236</v>
      </c>
    </row>
    <row r="55" spans="1:29" ht="20.100000000000001" customHeight="1" x14ac:dyDescent="0.2">
      <c r="A55" s="489">
        <v>42</v>
      </c>
      <c r="B55" s="433">
        <v>650037171</v>
      </c>
      <c r="C55" s="85">
        <f>CL_stat!C55</f>
        <v>4459</v>
      </c>
      <c r="D55" s="269" t="str">
        <f>CL_stat!D55</f>
        <v>ZŠ a MŠ Okna 3</v>
      </c>
      <c r="E55" s="11">
        <f>CL_stat!E55</f>
        <v>3141</v>
      </c>
      <c r="F55" s="188"/>
      <c r="G55" s="158">
        <f>ROUND(CL_rozp!R55,0)</f>
        <v>211243</v>
      </c>
      <c r="H55" s="37">
        <f t="shared" ref="H55" si="9">ROUND((G55-K55)/1.358,0)</f>
        <v>154155</v>
      </c>
      <c r="I55" s="29">
        <f t="shared" ref="I55" si="10">ROUND(G55-H55-J55-K55,0)</f>
        <v>52105</v>
      </c>
      <c r="J55" s="37">
        <f t="shared" ref="J55" si="11">ROUND(H55*0.02,0)</f>
        <v>3083</v>
      </c>
      <c r="K55" s="37">
        <f>CL_stat!H55*CL_stat!AC55+CL_stat!I55*CL_stat!AD55+CL_stat!J55*CL_stat!AE55+CL_stat!K55*CL_stat!AF55+CL_stat!L55*CL_stat!AG55+CL_stat!M55*CL_stat!AH55+CL_stat!N55*CL_stat!AI55+CL_stat!O55*CL_stat!AJ55+CL_stat!P55*CL_stat!AK55</f>
        <v>1900</v>
      </c>
      <c r="L55" s="47">
        <f>ROUND(Y55/CL_rozp!E55/12,2)</f>
        <v>0.49</v>
      </c>
      <c r="M55" s="134">
        <f>IF(CL_stat!H55=0,0,12*1.358*1/CL_stat!T55*CL_rozp!$E55)</f>
        <v>0</v>
      </c>
      <c r="N55" s="72">
        <f>IF(CL_stat!I55=0,0,12*1.358*1/CL_stat!U55*CL_rozp!$E55)</f>
        <v>0</v>
      </c>
      <c r="O55" s="72">
        <f>IF(CL_stat!J55=0,0,12*1.358*1/CL_stat!V55*CL_rozp!$E55)</f>
        <v>0</v>
      </c>
      <c r="P55" s="72">
        <f>IF(CL_stat!K55=0,0,12*1.358*1/CL_stat!W55*CL_rozp!$E55)</f>
        <v>0</v>
      </c>
      <c r="Q55" s="72">
        <f>IF(CL_stat!L55=0,0,12*1.358*1/CL_stat!X55*CL_rozp!$E55)</f>
        <v>0</v>
      </c>
      <c r="R55" s="72">
        <f>IF(CL_stat!M55=0,0,12*1.358*1/CL_stat!Y55*CL_rozp!$E55)</f>
        <v>0</v>
      </c>
      <c r="S55" s="72">
        <f>IF(CL_stat!N55=0,0,12*1.358*1/CL_stat!Z55*CL_rozp!$E55)</f>
        <v>0</v>
      </c>
      <c r="T55" s="72">
        <f>IF(CL_stat!O55=0,0,12*1.358*1/CL_stat!AA55*CL_rozp!$E55)</f>
        <v>4186.8518047424859</v>
      </c>
      <c r="U55" s="72">
        <f>IF(CL_stat!P55=0,0,12*1.358*1/CL_stat!AB55*CL_rozp!$E55)</f>
        <v>0</v>
      </c>
      <c r="V55" s="37">
        <f>ROUND((M55*CL_stat!H55+P55*CL_stat!K55+S55*CL_stat!N55)/1.358,0)</f>
        <v>0</v>
      </c>
      <c r="W55" s="37">
        <f>ROUND((N55*CL_stat!I55+Q55*CL_stat!L55+T55*CL_stat!O55)/1.358,0)</f>
        <v>154155</v>
      </c>
      <c r="X55" s="37">
        <f>ROUND((O55*CL_stat!J55+R55*CL_stat!M55+U55*CL_stat!P55)/1.358,0)</f>
        <v>0</v>
      </c>
      <c r="Y55" s="37">
        <f t="shared" ref="Y55" si="12">SUM(V55:X55)</f>
        <v>154155</v>
      </c>
      <c r="Z55" s="74">
        <f>IF(CL_stat!T55=0,0,CL_stat!H55/CL_stat!T55)+IF(CL_stat!W55=0,0,CL_stat!K55/CL_stat!W55)+IF(CL_stat!Z55=0,0,CL_stat!N55/CL_stat!Z55)</f>
        <v>0</v>
      </c>
      <c r="AA55" s="74">
        <f>IF(CL_stat!U55=0,0,CL_stat!I55/CL_stat!U55)+IF(CL_stat!X55=0,0,CL_stat!L55/CL_stat!X55)+IF(CL_stat!AA55=0,0,CL_stat!O55/CL_stat!AA55)</f>
        <v>0.48549720903349519</v>
      </c>
      <c r="AB55" s="74">
        <f>IF(CL_stat!V55=0,0,CL_stat!J55/CL_stat!V55)+IF(CL_stat!Y55=0,0,CL_stat!M55/CL_stat!Y55)+IF(CL_stat!AB55=0,0,CL_stat!P55/CL_stat!AB55)</f>
        <v>0</v>
      </c>
      <c r="AC55" s="135">
        <f t="shared" ref="AC55" si="13">SUM(Z55:AB55)</f>
        <v>0.48549720903349519</v>
      </c>
    </row>
    <row r="56" spans="1:29" ht="20.100000000000001" customHeight="1" x14ac:dyDescent="0.2">
      <c r="A56" s="489">
        <v>42</v>
      </c>
      <c r="B56" s="433">
        <v>650037171</v>
      </c>
      <c r="C56" s="85">
        <f>CL_stat!C56</f>
        <v>4459</v>
      </c>
      <c r="D56" s="269" t="str">
        <f>CL_stat!D56</f>
        <v>ZŠ a MŠ Okna 3</v>
      </c>
      <c r="E56" s="11">
        <f>CL_stat!E56</f>
        <v>3141</v>
      </c>
      <c r="F56" s="169" t="str">
        <f>CL_stat!F56</f>
        <v>ŠJ výdejna lesní MŠ</v>
      </c>
      <c r="G56" s="158">
        <f>ROUND(CL_rozp!R56,0)</f>
        <v>140705</v>
      </c>
      <c r="H56" s="37">
        <f t="shared" ref="H56" si="14">ROUND((G56-K56)/1.358,0)</f>
        <v>103052</v>
      </c>
      <c r="I56" s="29">
        <f t="shared" ref="I56" si="15">ROUND(G56-H56-J56-K56,0)</f>
        <v>34832</v>
      </c>
      <c r="J56" s="37">
        <f t="shared" ref="J56" si="16">ROUND(H56*0.02,0)</f>
        <v>2061</v>
      </c>
      <c r="K56" s="37">
        <f>CL_stat!H56*CL_stat!AC56+CL_stat!I56*CL_stat!AD56+CL_stat!J56*CL_stat!AE56+CL_stat!K56*CL_stat!AF56+CL_stat!L56*CL_stat!AG56+CL_stat!M56*CL_stat!AH56+CL_stat!N56*CL_stat!AI56+CL_stat!O56*CL_stat!AJ56+CL_stat!P56*CL_stat!AK56</f>
        <v>760</v>
      </c>
      <c r="L56" s="47">
        <f>ROUND(Y56/CL_rozp!E56/12,2)</f>
        <v>0.32</v>
      </c>
      <c r="M56" s="134">
        <f>IF(CL_stat!H56=0,0,12*1.358*1/CL_stat!T56*CL_rozp!$E56)</f>
        <v>0</v>
      </c>
      <c r="N56" s="72">
        <f>IF(CL_stat!I56=0,0,12*1.358*1/CL_stat!U56*CL_rozp!$E56)</f>
        <v>0</v>
      </c>
      <c r="O56" s="72">
        <f>IF(CL_stat!J56=0,0,12*1.358*1/CL_stat!V56*CL_rozp!$E56)</f>
        <v>0</v>
      </c>
      <c r="P56" s="72">
        <f>IF(CL_stat!K56=0,0,12*1.358*1/CL_stat!W56*CL_rozp!$E56)</f>
        <v>0</v>
      </c>
      <c r="Q56" s="72">
        <f>IF(CL_stat!L56=0,0,12*1.358*1/CL_stat!X56*CL_rozp!$E56)</f>
        <v>0</v>
      </c>
      <c r="R56" s="72">
        <f>IF(CL_stat!M56=0,0,12*1.358*1/CL_stat!Y56*CL_rozp!$E56)</f>
        <v>0</v>
      </c>
      <c r="S56" s="72">
        <f>IF(CL_stat!N56=0,0,12*1.358*1/CL_stat!Z56*CL_rozp!$E56)</f>
        <v>6997.2260492378691</v>
      </c>
      <c r="T56" s="72">
        <f>IF(CL_stat!O56=0,0,12*1.358*1/CL_stat!AA56*CL_rozp!$E56)</f>
        <v>0</v>
      </c>
      <c r="U56" s="72">
        <f>IF(CL_stat!P56=0,0,12*1.358*1/CL_stat!AB56*CL_rozp!$E56)</f>
        <v>0</v>
      </c>
      <c r="V56" s="37">
        <f>ROUND((M56*CL_stat!H56+P56*CL_stat!K56+S56*CL_stat!N56)/1.358,0)</f>
        <v>103052</v>
      </c>
      <c r="W56" s="37">
        <f>ROUND((N56*CL_stat!I56+Q56*CL_stat!L56+T56*CL_stat!O56)/1.358,0)</f>
        <v>0</v>
      </c>
      <c r="X56" s="37">
        <f>ROUND((O56*CL_stat!J56+R56*CL_stat!M56+U56*CL_stat!P56)/1.358,0)</f>
        <v>0</v>
      </c>
      <c r="Y56" s="37">
        <f t="shared" ref="Y56" si="17">SUM(V56:X56)</f>
        <v>103052</v>
      </c>
      <c r="Z56" s="74">
        <f>IF(CL_stat!T56=0,0,CL_stat!H56/CL_stat!T56)+IF(CL_stat!W56=0,0,CL_stat!K56/CL_stat!W56)+IF(CL_stat!Z56=0,0,CL_stat!N56/CL_stat!Z56)</f>
        <v>0.32455256372183899</v>
      </c>
      <c r="AA56" s="74">
        <f>IF(CL_stat!U56=0,0,CL_stat!I56/CL_stat!U56)+IF(CL_stat!X56=0,0,CL_stat!L56/CL_stat!X56)+IF(CL_stat!AA56=0,0,CL_stat!O56/CL_stat!AA56)</f>
        <v>0</v>
      </c>
      <c r="AB56" s="74">
        <f>IF(CL_stat!V56=0,0,CL_stat!J56/CL_stat!V56)+IF(CL_stat!Y56=0,0,CL_stat!M56/CL_stat!Y56)+IF(CL_stat!AB56=0,0,CL_stat!P56/CL_stat!AB56)</f>
        <v>0</v>
      </c>
      <c r="AC56" s="135">
        <f t="shared" ref="AC56" si="18">SUM(Z56:AB56)</f>
        <v>0.32455256372183899</v>
      </c>
    </row>
    <row r="57" spans="1:29" ht="20.100000000000001" customHeight="1" x14ac:dyDescent="0.2">
      <c r="A57" s="489">
        <v>43</v>
      </c>
      <c r="B57" s="433">
        <v>600074170</v>
      </c>
      <c r="C57" s="85">
        <f>CL_stat!C57</f>
        <v>4424</v>
      </c>
      <c r="D57" s="269" t="str">
        <f>CL_stat!D57</f>
        <v>MŠ Provodín 1</v>
      </c>
      <c r="E57" s="11">
        <f>CL_stat!E57</f>
        <v>3141</v>
      </c>
      <c r="F57" s="169" t="str">
        <f>CL_stat!F57</f>
        <v>ŠJ Provodín 1</v>
      </c>
      <c r="G57" s="158">
        <f>ROUND(CL_rozp!R57,0)</f>
        <v>1053059</v>
      </c>
      <c r="H57" s="37">
        <f t="shared" ref="H57:H69" si="19">ROUND((G57-K57)/1.358,0)</f>
        <v>771904</v>
      </c>
      <c r="I57" s="29">
        <f t="shared" si="7"/>
        <v>260903</v>
      </c>
      <c r="J57" s="37">
        <f t="shared" si="8"/>
        <v>15438</v>
      </c>
      <c r="K57" s="37">
        <f>CL_stat!H57*CL_stat!AC57+CL_stat!I57*CL_stat!AD57+CL_stat!J57*CL_stat!AE57+CL_stat!K57*CL_stat!AF57+CL_stat!L57*CL_stat!AG57+CL_stat!M57*CL_stat!AH57+CL_stat!N57*CL_stat!AI57+CL_stat!O57*CL_stat!AJ57+CL_stat!P57*CL_stat!AK57</f>
        <v>4814</v>
      </c>
      <c r="L57" s="47">
        <f>ROUND(Y57/CL_rozp!E57/12,2)</f>
        <v>2.4300000000000002</v>
      </c>
      <c r="M57" s="134">
        <f>IF(CL_stat!H57=0,0,12*1.358*1/CL_stat!T57*CL_rozp!$E57)</f>
        <v>15011.448874851952</v>
      </c>
      <c r="N57" s="72">
        <f>IF(CL_stat!I57=0,0,12*1.358*1/CL_stat!U57*CL_rozp!$E57)</f>
        <v>10713.506190330127</v>
      </c>
      <c r="O57" s="72">
        <f>IF(CL_stat!J57=0,0,12*1.358*1/CL_stat!V57*CL_rozp!$E57)</f>
        <v>0</v>
      </c>
      <c r="P57" s="72">
        <f>IF(CL_stat!K57=0,0,12*1.358*1/CL_stat!W57*CL_rozp!$E57)</f>
        <v>0</v>
      </c>
      <c r="Q57" s="72">
        <f>IF(CL_stat!L57=0,0,12*1.358*1/CL_stat!X57*CL_rozp!$E57)</f>
        <v>0</v>
      </c>
      <c r="R57" s="72">
        <f>IF(CL_stat!M57=0,0,12*1.358*1/CL_stat!Y57*CL_rozp!$E57)</f>
        <v>0</v>
      </c>
      <c r="S57" s="72">
        <f>IF(CL_stat!N57=0,0,12*1.358*1/CL_stat!Z57*CL_rozp!$E57)</f>
        <v>0</v>
      </c>
      <c r="T57" s="72">
        <f>IF(CL_stat!O57=0,0,12*1.358*1/CL_stat!AA57*CL_rozp!$E57)</f>
        <v>0</v>
      </c>
      <c r="U57" s="72">
        <f>IF(CL_stat!P57=0,0,12*1.358*1/CL_stat!AB57*CL_rozp!$E57)</f>
        <v>0</v>
      </c>
      <c r="V57" s="37">
        <f>ROUND((M57*CL_stat!H57+P57*CL_stat!K57+S57*CL_stat!N57)/1.358,0)</f>
        <v>409001</v>
      </c>
      <c r="W57" s="37">
        <f>ROUND((N57*CL_stat!I57+Q57*CL_stat!L57+T57*CL_stat!O57)/1.358,0)</f>
        <v>362902</v>
      </c>
      <c r="X57" s="37">
        <f>ROUND((O57*CL_stat!J57+R57*CL_stat!M57+U57*CL_stat!P57)/1.358,0)</f>
        <v>0</v>
      </c>
      <c r="Y57" s="37">
        <f t="shared" ref="Y57:Y69" si="20">SUM(V57:X57)</f>
        <v>771903</v>
      </c>
      <c r="Z57" s="74">
        <f>IF(CL_stat!T57=0,0,CL_stat!H57/CL_stat!T57)+IF(CL_stat!W57=0,0,CL_stat!K57/CL_stat!W57)+IF(CL_stat!Z57=0,0,CL_stat!N57/CL_stat!Z57)</f>
        <v>1.28811156577968</v>
      </c>
      <c r="AA57" s="74">
        <f>IF(CL_stat!U57=0,0,CL_stat!I57/CL_stat!U57)+IF(CL_stat!X57=0,0,CL_stat!L57/CL_stat!X57)+IF(CL_stat!AA57=0,0,CL_stat!O57/CL_stat!AA57)</f>
        <v>1.1429272850303815</v>
      </c>
      <c r="AB57" s="74">
        <f>IF(CL_stat!V57=0,0,CL_stat!J57/CL_stat!V57)+IF(CL_stat!Y57=0,0,CL_stat!M57/CL_stat!Y57)+IF(CL_stat!AB57=0,0,CL_stat!P57/CL_stat!AB57)</f>
        <v>0</v>
      </c>
      <c r="AC57" s="135">
        <f t="shared" ref="AC57:AC69" si="21">SUM(Z57:AB57)</f>
        <v>2.4310388508100615</v>
      </c>
    </row>
    <row r="58" spans="1:29" ht="20.100000000000001" customHeight="1" x14ac:dyDescent="0.2">
      <c r="A58" s="489">
        <v>44</v>
      </c>
      <c r="B58" s="433">
        <v>600075036</v>
      </c>
      <c r="C58" s="85">
        <f>CL_stat!C58</f>
        <v>4489</v>
      </c>
      <c r="D58" s="269" t="str">
        <f>CL_stat!D58</f>
        <v>ZŠ a MŠ Ralsko-Kuřivody 700</v>
      </c>
      <c r="E58" s="11">
        <f>CL_stat!E58</f>
        <v>3141</v>
      </c>
      <c r="F58" s="169" t="str">
        <f>CL_stat!F58</f>
        <v>ŠJ Ralsko-Kuřivody 700</v>
      </c>
      <c r="G58" s="158">
        <f>ROUND(CL_rozp!R58,0)</f>
        <v>1159818</v>
      </c>
      <c r="H58" s="37">
        <f t="shared" si="19"/>
        <v>850091</v>
      </c>
      <c r="I58" s="29">
        <f t="shared" si="7"/>
        <v>287331</v>
      </c>
      <c r="J58" s="37">
        <f t="shared" si="8"/>
        <v>17002</v>
      </c>
      <c r="K58" s="37">
        <f>CL_stat!H58*CL_stat!AC58+CL_stat!I58*CL_stat!AD58+CL_stat!J58*CL_stat!AE58+CL_stat!K58*CL_stat!AF58+CL_stat!L58*CL_stat!AG58+CL_stat!M58*CL_stat!AH58+CL_stat!N58*CL_stat!AI58+CL_stat!O58*CL_stat!AJ58+CL_stat!P58*CL_stat!AK58</f>
        <v>5394</v>
      </c>
      <c r="L58" s="47">
        <f>ROUND(Y58/CL_rozp!E58/12,2)</f>
        <v>2.68</v>
      </c>
      <c r="M58" s="134">
        <f>IF(CL_stat!H58=0,0,12*1.358*1/CL_stat!T58*CL_rozp!$E58)</f>
        <v>13696.336036439525</v>
      </c>
      <c r="N58" s="72">
        <f>IF(CL_stat!I58=0,0,12*1.358*1/CL_stat!U58*CL_rozp!$E58)</f>
        <v>10921.099419947153</v>
      </c>
      <c r="O58" s="72">
        <f>IF(CL_stat!J58=0,0,12*1.358*1/CL_stat!V58*CL_rozp!$E58)</f>
        <v>0</v>
      </c>
      <c r="P58" s="72">
        <f>IF(CL_stat!K58=0,0,12*1.358*1/CL_stat!W58*CL_rozp!$E58)</f>
        <v>0</v>
      </c>
      <c r="Q58" s="72">
        <f>IF(CL_stat!L58=0,0,12*1.358*1/CL_stat!X58*CL_rozp!$E58)</f>
        <v>0</v>
      </c>
      <c r="R58" s="72">
        <f>IF(CL_stat!M58=0,0,12*1.358*1/CL_stat!Y58*CL_rozp!$E58)</f>
        <v>0</v>
      </c>
      <c r="S58" s="72">
        <f>IF(CL_stat!N58=0,0,12*1.358*1/CL_stat!Z58*CL_rozp!$E58)</f>
        <v>0</v>
      </c>
      <c r="T58" s="72">
        <f>IF(CL_stat!O58=0,0,12*1.358*1/CL_stat!AA58*CL_rozp!$E58)</f>
        <v>0</v>
      </c>
      <c r="U58" s="72">
        <f>IF(CL_stat!P58=0,0,12*1.358*1/CL_stat!AB58*CL_rozp!$E58)</f>
        <v>0</v>
      </c>
      <c r="V58" s="37">
        <f>ROUND((M58*CL_stat!H58+P58*CL_stat!K58+S58*CL_stat!N58)/1.358,0)</f>
        <v>504283</v>
      </c>
      <c r="W58" s="37">
        <f>ROUND((N58*CL_stat!I58+Q58*CL_stat!L58+T58*CL_stat!O58)/1.358,0)</f>
        <v>345808</v>
      </c>
      <c r="X58" s="37">
        <f>ROUND((O58*CL_stat!J58+R58*CL_stat!M58+U58*CL_stat!P58)/1.358,0)</f>
        <v>0</v>
      </c>
      <c r="Y58" s="37">
        <f t="shared" si="20"/>
        <v>850091</v>
      </c>
      <c r="Z58" s="74">
        <f>IF(CL_stat!T58=0,0,CL_stat!H58/CL_stat!T58)+IF(CL_stat!W58=0,0,CL_stat!K58/CL_stat!W58)+IF(CL_stat!Z58=0,0,CL_stat!N58/CL_stat!Z58)</f>
        <v>1.5881940010736193</v>
      </c>
      <c r="AA58" s="74">
        <f>IF(CL_stat!U58=0,0,CL_stat!I58/CL_stat!U58)+IF(CL_stat!X58=0,0,CL_stat!L58/CL_stat!X58)+IF(CL_stat!AA58=0,0,CL_stat!O58/CL_stat!AA58)</f>
        <v>1.08909047663976</v>
      </c>
      <c r="AB58" s="74">
        <f>IF(CL_stat!V58=0,0,CL_stat!J58/CL_stat!V58)+IF(CL_stat!Y58=0,0,CL_stat!M58/CL_stat!Y58)+IF(CL_stat!AB58=0,0,CL_stat!P58/CL_stat!AB58)</f>
        <v>0</v>
      </c>
      <c r="AC58" s="135">
        <f t="shared" si="21"/>
        <v>2.6772844777133793</v>
      </c>
    </row>
    <row r="59" spans="1:29" ht="20.100000000000001" customHeight="1" x14ac:dyDescent="0.2">
      <c r="A59" s="489">
        <v>45</v>
      </c>
      <c r="B59" s="433">
        <v>600074129</v>
      </c>
      <c r="C59" s="85">
        <f>CL_stat!C59</f>
        <v>4426</v>
      </c>
      <c r="D59" s="269" t="str">
        <f>CL_stat!D59</f>
        <v>MŠ Sosnová 49</v>
      </c>
      <c r="E59" s="11">
        <f>CL_stat!E59</f>
        <v>3141</v>
      </c>
      <c r="F59" s="169" t="str">
        <f>CL_stat!F59</f>
        <v>ŠJ Sosnová 49</v>
      </c>
      <c r="G59" s="158">
        <f>ROUND(CL_rozp!R59,0)</f>
        <v>430258</v>
      </c>
      <c r="H59" s="37">
        <f t="shared" si="19"/>
        <v>315722</v>
      </c>
      <c r="I59" s="29">
        <f t="shared" si="7"/>
        <v>106714</v>
      </c>
      <c r="J59" s="37">
        <f t="shared" si="8"/>
        <v>6314</v>
      </c>
      <c r="K59" s="37">
        <f>CL_stat!H59*CL_stat!AC59+CL_stat!I59*CL_stat!AD59+CL_stat!J59*CL_stat!AE59+CL_stat!K59*CL_stat!AF59+CL_stat!L59*CL_stat!AG59+CL_stat!M59*CL_stat!AH59+CL_stat!N59*CL_stat!AI59+CL_stat!O59*CL_stat!AJ59+CL_stat!P59*CL_stat!AK59</f>
        <v>1508</v>
      </c>
      <c r="L59" s="47">
        <f>ROUND(Y59/CL_rozp!E59/12,2)</f>
        <v>0.99</v>
      </c>
      <c r="M59" s="134">
        <f>IF(CL_stat!H59=0,0,12*1.358*1/CL_stat!T59*CL_rozp!$E59)</f>
        <v>16490.377047547761</v>
      </c>
      <c r="N59" s="72">
        <f>IF(CL_stat!I59=0,0,12*1.358*1/CL_stat!U59*CL_rozp!$E59)</f>
        <v>0</v>
      </c>
      <c r="O59" s="72">
        <f>IF(CL_stat!J59=0,0,12*1.358*1/CL_stat!V59*CL_rozp!$E59)</f>
        <v>0</v>
      </c>
      <c r="P59" s="72">
        <f>IF(CL_stat!K59=0,0,12*1.358*1/CL_stat!W59*CL_rozp!$E59)</f>
        <v>0</v>
      </c>
      <c r="Q59" s="72">
        <f>IF(CL_stat!L59=0,0,12*1.358*1/CL_stat!X59*CL_rozp!$E59)</f>
        <v>0</v>
      </c>
      <c r="R59" s="72">
        <f>IF(CL_stat!M59=0,0,12*1.358*1/CL_stat!Y59*CL_rozp!$E59)</f>
        <v>0</v>
      </c>
      <c r="S59" s="72">
        <f>IF(CL_stat!N59=0,0,12*1.358*1/CL_stat!Z59*CL_rozp!$E59)</f>
        <v>0</v>
      </c>
      <c r="T59" s="72">
        <f>IF(CL_stat!O59=0,0,12*1.358*1/CL_stat!AA59*CL_rozp!$E59)</f>
        <v>0</v>
      </c>
      <c r="U59" s="72">
        <f>IF(CL_stat!P59=0,0,12*1.358*1/CL_stat!AB59*CL_rozp!$E59)</f>
        <v>0</v>
      </c>
      <c r="V59" s="37">
        <f>ROUND((M59*CL_stat!H59+P59*CL_stat!K59+S59*CL_stat!N59)/1.358,0)</f>
        <v>315722</v>
      </c>
      <c r="W59" s="37">
        <f>ROUND((N59*CL_stat!I59+Q59*CL_stat!L59+T59*CL_stat!O59)/1.358,0)</f>
        <v>0</v>
      </c>
      <c r="X59" s="37">
        <f>ROUND((O59*CL_stat!J59+R59*CL_stat!M59+U59*CL_stat!P59)/1.358,0)</f>
        <v>0</v>
      </c>
      <c r="Y59" s="37">
        <f t="shared" si="20"/>
        <v>315722</v>
      </c>
      <c r="Z59" s="74">
        <f>IF(CL_stat!T59=0,0,CL_stat!H59/CL_stat!T59)+IF(CL_stat!W59=0,0,CL_stat!K59/CL_stat!W59)+IF(CL_stat!Z59=0,0,CL_stat!N59/CL_stat!Z59)</f>
        <v>0.99433580433429447</v>
      </c>
      <c r="AA59" s="74">
        <f>IF(CL_stat!U59=0,0,CL_stat!I59/CL_stat!U59)+IF(CL_stat!X59=0,0,CL_stat!L59/CL_stat!X59)+IF(CL_stat!AA59=0,0,CL_stat!O59/CL_stat!AA59)</f>
        <v>0</v>
      </c>
      <c r="AB59" s="74">
        <f>IF(CL_stat!V59=0,0,CL_stat!J59/CL_stat!V59)+IF(CL_stat!Y59=0,0,CL_stat!M59/CL_stat!Y59)+IF(CL_stat!AB59=0,0,CL_stat!P59/CL_stat!AB59)</f>
        <v>0</v>
      </c>
      <c r="AC59" s="135">
        <f t="shared" si="21"/>
        <v>0.99433580433429447</v>
      </c>
    </row>
    <row r="60" spans="1:29" ht="20.100000000000001" customHeight="1" x14ac:dyDescent="0.2">
      <c r="A60" s="489">
        <v>46</v>
      </c>
      <c r="B60" s="433">
        <v>600074765</v>
      </c>
      <c r="C60" s="85">
        <f>CL_stat!C60</f>
        <v>4461</v>
      </c>
      <c r="D60" s="269" t="str">
        <f>CL_stat!D60</f>
        <v>ZŠ a MŠ Stráž p. R., Pionýrů 141</v>
      </c>
      <c r="E60" s="11">
        <f>CL_stat!E60</f>
        <v>3141</v>
      </c>
      <c r="F60" s="169" t="str">
        <f>CL_stat!F60</f>
        <v>ŠJ Stráž p. R., Pionýrů 141</v>
      </c>
      <c r="G60" s="158">
        <f>ROUND(CL_rozp!R60,0)</f>
        <v>2640344</v>
      </c>
      <c r="H60" s="37">
        <f t="shared" si="19"/>
        <v>1929786</v>
      </c>
      <c r="I60" s="29">
        <f t="shared" si="7"/>
        <v>652268</v>
      </c>
      <c r="J60" s="37">
        <f t="shared" si="8"/>
        <v>38596</v>
      </c>
      <c r="K60" s="37">
        <f>CL_stat!H60*CL_stat!AC60+CL_stat!I60*CL_stat!AD60+CL_stat!J60*CL_stat!AE60+CL_stat!K60*CL_stat!AF60+CL_stat!L60*CL_stat!AG60+CL_stat!M60*CL_stat!AH60+CL_stat!N60*CL_stat!AI60+CL_stat!O60*CL_stat!AJ60+CL_stat!P60*CL_stat!AK60</f>
        <v>19694</v>
      </c>
      <c r="L60" s="47">
        <f>ROUND(Y60/CL_rozp!E60/12,2)</f>
        <v>6.08</v>
      </c>
      <c r="M60" s="134">
        <f>IF(CL_stat!H60=0,0,12*1.358*1/CL_stat!T60*CL_rozp!$E60)</f>
        <v>0</v>
      </c>
      <c r="N60" s="72">
        <f>IF(CL_stat!I60=0,0,12*1.358*1/CL_stat!U60*CL_rozp!$E60)</f>
        <v>7133.0774064728648</v>
      </c>
      <c r="O60" s="72">
        <f>IF(CL_stat!J60=0,0,12*1.358*1/CL_stat!V60*CL_rozp!$E60)</f>
        <v>0</v>
      </c>
      <c r="P60" s="72">
        <f>IF(CL_stat!K60=0,0,12*1.358*1/CL_stat!W60*CL_rozp!$E60)</f>
        <v>6249.598305272918</v>
      </c>
      <c r="Q60" s="72">
        <f>IF(CL_stat!L60=0,0,12*1.358*1/CL_stat!X60*CL_rozp!$E60)</f>
        <v>0</v>
      </c>
      <c r="R60" s="72">
        <f>IF(CL_stat!M60=0,0,12*1.358*1/CL_stat!Y60*CL_rozp!$E60)</f>
        <v>0</v>
      </c>
      <c r="S60" s="72">
        <f>IF(CL_stat!N60=0,0,12*1.358*1/CL_stat!Z60*CL_rozp!$E60)</f>
        <v>0</v>
      </c>
      <c r="T60" s="72">
        <f>IF(CL_stat!O60=0,0,12*1.358*1/CL_stat!AA60*CL_rozp!$E60)</f>
        <v>0</v>
      </c>
      <c r="U60" s="72">
        <f>IF(CL_stat!P60=0,0,12*1.358*1/CL_stat!AB60*CL_rozp!$E60)</f>
        <v>0</v>
      </c>
      <c r="V60" s="37">
        <f>ROUND((M60*CL_stat!H60+P60*CL_stat!K60+S60*CL_stat!N60)/1.358,0)</f>
        <v>579860</v>
      </c>
      <c r="W60" s="37">
        <f>ROUND((N60*CL_stat!I60+Q60*CL_stat!L60+T60*CL_stat!O60)/1.358,0)</f>
        <v>1349927</v>
      </c>
      <c r="X60" s="37">
        <f>ROUND((O60*CL_stat!J60+R60*CL_stat!M60+U60*CL_stat!P60)/1.358,0)</f>
        <v>0</v>
      </c>
      <c r="Y60" s="37">
        <f t="shared" si="20"/>
        <v>1929787</v>
      </c>
      <c r="Z60" s="74">
        <f>IF(CL_stat!T60=0,0,CL_stat!H60/CL_stat!T60)+IF(CL_stat!W60=0,0,CL_stat!K60/CL_stat!W60)+IF(CL_stat!Z60=0,0,CL_stat!N60/CL_stat!Z60)</f>
        <v>1.826214526869848</v>
      </c>
      <c r="AA60" s="74">
        <f>IF(CL_stat!U60=0,0,CL_stat!I60/CL_stat!U60)+IF(CL_stat!X60=0,0,CL_stat!L60/CL_stat!X60)+IF(CL_stat!AA60=0,0,CL_stat!O60/CL_stat!AA60)</f>
        <v>4.2514708371866643</v>
      </c>
      <c r="AB60" s="74">
        <f>IF(CL_stat!V60=0,0,CL_stat!J60/CL_stat!V60)+IF(CL_stat!Y60=0,0,CL_stat!M60/CL_stat!Y60)+IF(CL_stat!AB60=0,0,CL_stat!P60/CL_stat!AB60)</f>
        <v>0</v>
      </c>
      <c r="AC60" s="135">
        <f t="shared" si="21"/>
        <v>6.0776853640565118</v>
      </c>
    </row>
    <row r="61" spans="1:29" ht="20.100000000000001" customHeight="1" x14ac:dyDescent="0.2">
      <c r="A61" s="489">
        <v>46</v>
      </c>
      <c r="B61" s="433">
        <v>600074765</v>
      </c>
      <c r="C61" s="85">
        <f>CL_stat!C61</f>
        <v>4461</v>
      </c>
      <c r="D61" s="269" t="str">
        <f>CL_stat!D61</f>
        <v>ZŠ a MŠ Stráž p. R., Pionýrů 141</v>
      </c>
      <c r="E61" s="11">
        <f>CL_stat!E61</f>
        <v>3141</v>
      </c>
      <c r="F61" s="188" t="str">
        <f>CL_stat!F61</f>
        <v>ŠJ Stráž p. R., U Potoka 137 - výdejna</v>
      </c>
      <c r="G61" s="158">
        <f>ROUND(CL_rozp!R61,0)</f>
        <v>529754</v>
      </c>
      <c r="H61" s="37">
        <f t="shared" si="19"/>
        <v>386573</v>
      </c>
      <c r="I61" s="29">
        <f t="shared" si="7"/>
        <v>130662</v>
      </c>
      <c r="J61" s="37">
        <f t="shared" si="8"/>
        <v>7731</v>
      </c>
      <c r="K61" s="37">
        <f>CL_stat!H61*CL_stat!AC61+CL_stat!I61*CL_stat!AD61+CL_stat!J61*CL_stat!AE61+CL_stat!K61*CL_stat!AF61+CL_stat!L61*CL_stat!AG61+CL_stat!M61*CL_stat!AH61+CL_stat!N61*CL_stat!AI61+CL_stat!O61*CL_stat!AJ61+CL_stat!P61*CL_stat!AK61</f>
        <v>4788</v>
      </c>
      <c r="L61" s="47">
        <f>ROUND(Y61/CL_rozp!E61/12,2)</f>
        <v>1.22</v>
      </c>
      <c r="M61" s="134">
        <f>IF(CL_stat!H61=0,0,12*1.358*1/CL_stat!T61*CL_rozp!$E61)</f>
        <v>0</v>
      </c>
      <c r="N61" s="72">
        <f>IF(CL_stat!I61=0,0,12*1.358*1/CL_stat!U61*CL_rozp!$E61)</f>
        <v>0</v>
      </c>
      <c r="O61" s="72">
        <f>IF(CL_stat!J61=0,0,12*1.358*1/CL_stat!V61*CL_rozp!$E61)</f>
        <v>0</v>
      </c>
      <c r="P61" s="72">
        <f>IF(CL_stat!K61=0,0,12*1.358*1/CL_stat!W61*CL_rozp!$E61)</f>
        <v>0</v>
      </c>
      <c r="Q61" s="72">
        <f>IF(CL_stat!L61=0,0,12*1.358*1/CL_stat!X61*CL_rozp!$E61)</f>
        <v>0</v>
      </c>
      <c r="R61" s="72">
        <f>IF(CL_stat!M61=0,0,12*1.358*1/CL_stat!Y61*CL_rozp!$E61)</f>
        <v>0</v>
      </c>
      <c r="S61" s="72">
        <f>IF(CL_stat!N61=0,0,12*1.358*1/CL_stat!Z61*CL_rozp!$E61)</f>
        <v>4166.3988701819453</v>
      </c>
      <c r="T61" s="72">
        <f>IF(CL_stat!O61=0,0,12*1.358*1/CL_stat!AA61*CL_rozp!$E61)</f>
        <v>0</v>
      </c>
      <c r="U61" s="72">
        <f>IF(CL_stat!P61=0,0,12*1.358*1/CL_stat!AB61*CL_rozp!$E61)</f>
        <v>0</v>
      </c>
      <c r="V61" s="37">
        <f>ROUND((M61*CL_stat!H61+P61*CL_stat!K61+S61*CL_stat!N61)/1.358,0)</f>
        <v>386573</v>
      </c>
      <c r="W61" s="37">
        <f>ROUND((N61*CL_stat!I61+Q61*CL_stat!L61+T61*CL_stat!O61)/1.358,0)</f>
        <v>0</v>
      </c>
      <c r="X61" s="37">
        <f>ROUND((O61*CL_stat!J61+R61*CL_stat!M61+U61*CL_stat!P61)/1.358,0)</f>
        <v>0</v>
      </c>
      <c r="Y61" s="37">
        <f t="shared" si="20"/>
        <v>386573</v>
      </c>
      <c r="Z61" s="74">
        <f>IF(CL_stat!T61=0,0,CL_stat!H61/CL_stat!T61)+IF(CL_stat!W61=0,0,CL_stat!K61/CL_stat!W61)+IF(CL_stat!Z61=0,0,CL_stat!N61/CL_stat!Z61)</f>
        <v>1.2174763512465652</v>
      </c>
      <c r="AA61" s="74">
        <f>IF(CL_stat!U61=0,0,CL_stat!I61/CL_stat!U61)+IF(CL_stat!X61=0,0,CL_stat!L61/CL_stat!X61)+IF(CL_stat!AA61=0,0,CL_stat!O61/CL_stat!AA61)</f>
        <v>0</v>
      </c>
      <c r="AB61" s="74">
        <f>IF(CL_stat!V61=0,0,CL_stat!J61/CL_stat!V61)+IF(CL_stat!Y61=0,0,CL_stat!M61/CL_stat!Y61)+IF(CL_stat!AB61=0,0,CL_stat!P61/CL_stat!AB61)</f>
        <v>0</v>
      </c>
      <c r="AC61" s="135">
        <f t="shared" si="21"/>
        <v>1.2174763512465652</v>
      </c>
    </row>
    <row r="62" spans="1:29" ht="20.100000000000001" customHeight="1" x14ac:dyDescent="0.2">
      <c r="A62" s="489">
        <v>47</v>
      </c>
      <c r="B62" s="433">
        <v>600074188</v>
      </c>
      <c r="C62" s="85">
        <f>CL_stat!C62</f>
        <v>4427</v>
      </c>
      <c r="D62" s="269" t="str">
        <f>CL_stat!D62</f>
        <v>ZŠ a MŠ Stružnice 69</v>
      </c>
      <c r="E62" s="11">
        <f>CL_stat!E62</f>
        <v>3141</v>
      </c>
      <c r="F62" s="169" t="str">
        <f>CL_stat!F62</f>
        <v>ŠJ Stružnice 69</v>
      </c>
      <c r="G62" s="158">
        <f>ROUND(CL_rozp!R62,0)</f>
        <v>564394</v>
      </c>
      <c r="H62" s="37">
        <f t="shared" si="19"/>
        <v>414001</v>
      </c>
      <c r="I62" s="29">
        <f t="shared" si="7"/>
        <v>139933</v>
      </c>
      <c r="J62" s="37">
        <f t="shared" si="8"/>
        <v>8280</v>
      </c>
      <c r="K62" s="37">
        <f>CL_stat!H62*CL_stat!AC62+CL_stat!I62*CL_stat!AD62+CL_stat!J62*CL_stat!AE62+CL_stat!K62*CL_stat!AF62+CL_stat!L62*CL_stat!AG62+CL_stat!M62*CL_stat!AH62+CL_stat!N62*CL_stat!AI62+CL_stat!O62*CL_stat!AJ62+CL_stat!P62*CL_stat!AK62</f>
        <v>2180</v>
      </c>
      <c r="L62" s="47">
        <f>ROUND(Y62/CL_rozp!E62/12,2)</f>
        <v>1.3</v>
      </c>
      <c r="M62" s="134">
        <f>IF(CL_stat!H62=0,0,12*1.358*1/CL_stat!T62*CL_rozp!$E62)</f>
        <v>15503.172671235152</v>
      </c>
      <c r="N62" s="72">
        <f>IF(CL_stat!I62=0,0,12*1.358*1/CL_stat!U62*CL_rozp!$E62)</f>
        <v>0</v>
      </c>
      <c r="O62" s="72">
        <f>IF(CL_stat!J62=0,0,12*1.358*1/CL_stat!V62*CL_rozp!$E62)</f>
        <v>0</v>
      </c>
      <c r="P62" s="72">
        <f>IF(CL_stat!K62=0,0,12*1.358*1/CL_stat!W62*CL_rozp!$E62)</f>
        <v>0</v>
      </c>
      <c r="Q62" s="72">
        <f>IF(CL_stat!L62=0,0,12*1.358*1/CL_stat!X62*CL_rozp!$E62)</f>
        <v>7229.9401074470761</v>
      </c>
      <c r="R62" s="72">
        <f>IF(CL_stat!M62=0,0,12*1.358*1/CL_stat!Y62*CL_rozp!$E62)</f>
        <v>0</v>
      </c>
      <c r="S62" s="72">
        <f>IF(CL_stat!N62=0,0,12*1.358*1/CL_stat!Z62*CL_rozp!$E62)</f>
        <v>0</v>
      </c>
      <c r="T62" s="72">
        <f>IF(CL_stat!O62=0,0,12*1.358*1/CL_stat!AA62*CL_rozp!$E62)</f>
        <v>0</v>
      </c>
      <c r="U62" s="72">
        <f>IF(CL_stat!P62=0,0,12*1.358*1/CL_stat!AB62*CL_rozp!$E62)</f>
        <v>0</v>
      </c>
      <c r="V62" s="37">
        <f>ROUND((M62*CL_stat!H62+P62*CL_stat!K62+S62*CL_stat!N62)/1.358,0)</f>
        <v>376734</v>
      </c>
      <c r="W62" s="37">
        <f>ROUND((N62*CL_stat!I62+Q62*CL_stat!L62+T62*CL_stat!O62)/1.358,0)</f>
        <v>37268</v>
      </c>
      <c r="X62" s="37">
        <f>ROUND((O62*CL_stat!J62+R62*CL_stat!M62+U62*CL_stat!P62)/1.358,0)</f>
        <v>0</v>
      </c>
      <c r="Y62" s="37">
        <f t="shared" si="20"/>
        <v>414002</v>
      </c>
      <c r="Z62" s="74">
        <f>IF(CL_stat!T62=0,0,CL_stat!H62/CL_stat!T62)+IF(CL_stat!W62=0,0,CL_stat!K62/CL_stat!W62)+IF(CL_stat!Z62=0,0,CL_stat!N62/CL_stat!Z62)</f>
        <v>1.1864888687928836</v>
      </c>
      <c r="AA62" s="74">
        <f>IF(CL_stat!U62=0,0,CL_stat!I62/CL_stat!U62)+IF(CL_stat!X62=0,0,CL_stat!L62/CL_stat!X62)+IF(CL_stat!AA62=0,0,CL_stat!O62/CL_stat!AA62)</f>
        <v>0.11737129161191043</v>
      </c>
      <c r="AB62" s="74">
        <f>IF(CL_stat!V62=0,0,CL_stat!J62/CL_stat!V62)+IF(CL_stat!Y62=0,0,CL_stat!M62/CL_stat!Y62)+IF(CL_stat!AB62=0,0,CL_stat!P62/CL_stat!AB62)</f>
        <v>0</v>
      </c>
      <c r="AC62" s="135">
        <f t="shared" si="21"/>
        <v>1.3038601604047941</v>
      </c>
    </row>
    <row r="63" spans="1:29" ht="20.100000000000001" customHeight="1" x14ac:dyDescent="0.2">
      <c r="A63" s="489">
        <v>48</v>
      </c>
      <c r="B63" s="433">
        <v>600074676</v>
      </c>
      <c r="C63" s="85">
        <f>CL_stat!C63</f>
        <v>4462</v>
      </c>
      <c r="D63" s="269" t="str">
        <f>CL_stat!D63</f>
        <v>ZŠ a MŠ Stružnice 69</v>
      </c>
      <c r="E63" s="11">
        <f>CL_stat!E63</f>
        <v>3141</v>
      </c>
      <c r="F63" s="169" t="str">
        <f>CL_stat!F63</f>
        <v>ŠJ Stružnice-Jezvé 137-výdejna</v>
      </c>
      <c r="G63" s="158">
        <f>ROUND(CL_rozp!R63,0)</f>
        <v>34006</v>
      </c>
      <c r="H63" s="37">
        <f t="shared" si="19"/>
        <v>24845</v>
      </c>
      <c r="I63" s="29">
        <f t="shared" si="7"/>
        <v>8398</v>
      </c>
      <c r="J63" s="37">
        <f t="shared" si="8"/>
        <v>497</v>
      </c>
      <c r="K63" s="37">
        <f>CL_stat!H63*CL_stat!AC63+CL_stat!I63*CL_stat!AD63+CL_stat!J63*CL_stat!AE63+CL_stat!K63*CL_stat!AF63+CL_stat!L63*CL_stat!AG63+CL_stat!M63*CL_stat!AH63+CL_stat!N63*CL_stat!AI63+CL_stat!O63*CL_stat!AJ63+CL_stat!P63*CL_stat!AK63</f>
        <v>266</v>
      </c>
      <c r="L63" s="47">
        <f>ROUND(Y63/CL_rozp!E63/12,2)</f>
        <v>0.08</v>
      </c>
      <c r="M63" s="134">
        <f>IF(CL_stat!H63=0,0,12*1.358*1/CL_stat!T63*CL_rozp!$E63)</f>
        <v>0</v>
      </c>
      <c r="N63" s="72">
        <f>IF(CL_stat!I63=0,0,12*1.358*1/CL_stat!U63*CL_rozp!$E63)</f>
        <v>0</v>
      </c>
      <c r="O63" s="72">
        <f>IF(CL_stat!J63=0,0,12*1.358*1/CL_stat!V63*CL_rozp!$E63)</f>
        <v>0</v>
      </c>
      <c r="P63" s="72">
        <f>IF(CL_stat!K63=0,0,12*1.358*1/CL_stat!W63*CL_rozp!$E63)</f>
        <v>0</v>
      </c>
      <c r="Q63" s="72">
        <f>IF(CL_stat!L63=0,0,12*1.358*1/CL_stat!X63*CL_rozp!$E63)</f>
        <v>0</v>
      </c>
      <c r="R63" s="72">
        <f>IF(CL_stat!M63=0,0,12*1.358*1/CL_stat!Y63*CL_rozp!$E63)</f>
        <v>0</v>
      </c>
      <c r="S63" s="72">
        <f>IF(CL_stat!N63=0,0,12*1.358*1/CL_stat!Z63*CL_rozp!$E63)</f>
        <v>0</v>
      </c>
      <c r="T63" s="72">
        <f>IF(CL_stat!O63=0,0,12*1.358*1/CL_stat!AA63*CL_rozp!$E63)</f>
        <v>4819.9600716313844</v>
      </c>
      <c r="U63" s="72">
        <f>IF(CL_stat!P63=0,0,12*1.358*1/CL_stat!AB63*CL_rozp!$E63)</f>
        <v>0</v>
      </c>
      <c r="V63" s="37">
        <f>ROUND((M63*CL_stat!H63+P63*CL_stat!K63+S63*CL_stat!N63)/1.358,0)</f>
        <v>0</v>
      </c>
      <c r="W63" s="37">
        <f>ROUND((N63*CL_stat!I63+Q63*CL_stat!L63+T63*CL_stat!O63)/1.358,0)</f>
        <v>24845</v>
      </c>
      <c r="X63" s="37">
        <f>ROUND((O63*CL_stat!J63+R63*CL_stat!M63+U63*CL_stat!P63)/1.358,0)</f>
        <v>0</v>
      </c>
      <c r="Y63" s="37">
        <f t="shared" si="20"/>
        <v>24845</v>
      </c>
      <c r="Z63" s="74">
        <f>IF(CL_stat!T63=0,0,CL_stat!H63/CL_stat!T63)+IF(CL_stat!W63=0,0,CL_stat!K63/CL_stat!W63)+IF(CL_stat!Z63=0,0,CL_stat!N63/CL_stat!Z63)</f>
        <v>0</v>
      </c>
      <c r="AA63" s="74">
        <f>IF(CL_stat!U63=0,0,CL_stat!I63/CL_stat!U63)+IF(CL_stat!X63=0,0,CL_stat!L63/CL_stat!X63)+IF(CL_stat!AA63=0,0,CL_stat!O63/CL_stat!AA63)</f>
        <v>7.8247527741273623E-2</v>
      </c>
      <c r="AB63" s="74">
        <f>IF(CL_stat!V63=0,0,CL_stat!J63/CL_stat!V63)+IF(CL_stat!Y63=0,0,CL_stat!M63/CL_stat!Y63)+IF(CL_stat!AB63=0,0,CL_stat!P63/CL_stat!AB63)</f>
        <v>0</v>
      </c>
      <c r="AC63" s="135">
        <f t="shared" si="21"/>
        <v>7.8247527741273623E-2</v>
      </c>
    </row>
    <row r="64" spans="1:29" ht="20.100000000000001" customHeight="1" x14ac:dyDescent="0.2">
      <c r="A64" s="489">
        <v>49</v>
      </c>
      <c r="B64" s="433">
        <v>600074692</v>
      </c>
      <c r="C64" s="85">
        <f>CL_stat!C64</f>
        <v>4490</v>
      </c>
      <c r="D64" s="269" t="str">
        <f>CL_stat!D64</f>
        <v>ZŠ a MŠ Volfartice 81</v>
      </c>
      <c r="E64" s="11">
        <f>CL_stat!E64</f>
        <v>3141</v>
      </c>
      <c r="F64" s="169" t="str">
        <f>CL_stat!F64</f>
        <v>ŠJ Volfartice 81</v>
      </c>
      <c r="G64" s="158">
        <f>ROUND(CL_rozp!R64,0)</f>
        <v>483703</v>
      </c>
      <c r="H64" s="37">
        <f t="shared" si="19"/>
        <v>354821</v>
      </c>
      <c r="I64" s="29">
        <f t="shared" si="7"/>
        <v>119930</v>
      </c>
      <c r="J64" s="37">
        <f t="shared" si="8"/>
        <v>7096</v>
      </c>
      <c r="K64" s="37">
        <f>CL_stat!H64*CL_stat!AC64+CL_stat!I64*CL_stat!AD64+CL_stat!J64*CL_stat!AE64+CL_stat!K64*CL_stat!AF64+CL_stat!L64*CL_stat!AG64+CL_stat!M64*CL_stat!AH64+CL_stat!N64*CL_stat!AI64+CL_stat!O64*CL_stat!AJ64+CL_stat!P64*CL_stat!AK64</f>
        <v>1856</v>
      </c>
      <c r="L64" s="47">
        <f>ROUND(Y64/CL_rozp!E64/12,2)</f>
        <v>1.1200000000000001</v>
      </c>
      <c r="M64" s="134">
        <f>IF(CL_stat!H64=0,0,12*1.358*1/CL_stat!T64*CL_rozp!$E64)</f>
        <v>18466.600199401793</v>
      </c>
      <c r="N64" s="72">
        <f>IF(CL_stat!I64=0,0,12*1.358*1/CL_stat!U64*CL_rozp!$E64)</f>
        <v>12049.900179078462</v>
      </c>
      <c r="O64" s="72">
        <f>IF(CL_stat!J64=0,0,12*1.358*1/CL_stat!V64*CL_rozp!$E64)</f>
        <v>0</v>
      </c>
      <c r="P64" s="72">
        <f>IF(CL_stat!K64=0,0,12*1.358*1/CL_stat!W64*CL_rozp!$E64)</f>
        <v>0</v>
      </c>
      <c r="Q64" s="72">
        <f>IF(CL_stat!L64=0,0,12*1.358*1/CL_stat!X64*CL_rozp!$E64)</f>
        <v>0</v>
      </c>
      <c r="R64" s="72">
        <f>IF(CL_stat!M64=0,0,12*1.358*1/CL_stat!Y64*CL_rozp!$E64)</f>
        <v>0</v>
      </c>
      <c r="S64" s="72">
        <f>IF(CL_stat!N64=0,0,12*1.358*1/CL_stat!Z64*CL_rozp!$E64)</f>
        <v>0</v>
      </c>
      <c r="T64" s="72">
        <f>IF(CL_stat!O64=0,0,12*1.358*1/CL_stat!AA64*CL_rozp!$E64)</f>
        <v>0</v>
      </c>
      <c r="U64" s="72">
        <f>IF(CL_stat!P64=0,0,12*1.358*1/CL_stat!AB64*CL_rozp!$E64)</f>
        <v>0</v>
      </c>
      <c r="V64" s="37">
        <f>ROUND((M64*CL_stat!H64+P64*CL_stat!K64+S64*CL_stat!N64)/1.358,0)</f>
        <v>203976</v>
      </c>
      <c r="W64" s="37">
        <f>ROUND((N64*CL_stat!I64+Q64*CL_stat!L64+T64*CL_stat!O64)/1.358,0)</f>
        <v>150846</v>
      </c>
      <c r="X64" s="37">
        <f>ROUND((O64*CL_stat!J64+R64*CL_stat!M64+U64*CL_stat!P64)/1.358,0)</f>
        <v>0</v>
      </c>
      <c r="Y64" s="37">
        <f t="shared" si="20"/>
        <v>354822</v>
      </c>
      <c r="Z64" s="74">
        <f>IF(CL_stat!T64=0,0,CL_stat!H64/CL_stat!T64)+IF(CL_stat!W64=0,0,CL_stat!K64/CL_stat!W64)+IF(CL_stat!Z64=0,0,CL_stat!N64/CL_stat!Z64)</f>
        <v>0.64240268884069429</v>
      </c>
      <c r="AA64" s="74">
        <f>IF(CL_stat!U64=0,0,CL_stat!I64/CL_stat!U64)+IF(CL_stat!X64=0,0,CL_stat!L64/CL_stat!X64)+IF(CL_stat!AA64=0,0,CL_stat!O64/CL_stat!AA64)</f>
        <v>0.47507427557201842</v>
      </c>
      <c r="AB64" s="74">
        <f>IF(CL_stat!V64=0,0,CL_stat!J64/CL_stat!V64)+IF(CL_stat!Y64=0,0,CL_stat!M64/CL_stat!Y64)+IF(CL_stat!AB64=0,0,CL_stat!P64/CL_stat!AB64)</f>
        <v>0</v>
      </c>
      <c r="AC64" s="135">
        <f t="shared" si="21"/>
        <v>1.1174769644127127</v>
      </c>
    </row>
    <row r="65" spans="1:29" ht="20.100000000000001" customHeight="1" x14ac:dyDescent="0.2">
      <c r="A65" s="489">
        <v>50</v>
      </c>
      <c r="B65" s="433">
        <v>650050517</v>
      </c>
      <c r="C65" s="85">
        <f>CL_stat!C65</f>
        <v>4491</v>
      </c>
      <c r="D65" s="269" t="str">
        <f>CL_stat!D65</f>
        <v>ZŠ a MŠ Zahrádky u Č. L. 19</v>
      </c>
      <c r="E65" s="11">
        <f>CL_stat!E65</f>
        <v>3141</v>
      </c>
      <c r="F65" s="188" t="str">
        <f>CL_stat!F65</f>
        <v>ŠJ Zahrádky u Č. L. 19 - výdejna</v>
      </c>
      <c r="G65" s="158">
        <f>ROUND(CL_rozp!R65,0)</f>
        <v>302270</v>
      </c>
      <c r="H65" s="37">
        <f t="shared" si="19"/>
        <v>221102</v>
      </c>
      <c r="I65" s="29">
        <f t="shared" si="7"/>
        <v>74732</v>
      </c>
      <c r="J65" s="37">
        <f t="shared" si="8"/>
        <v>4422</v>
      </c>
      <c r="K65" s="37">
        <f>CL_stat!H65*CL_stat!AC65+CL_stat!I65*CL_stat!AD65+CL_stat!J65*CL_stat!AE65+CL_stat!K65*CL_stat!AF65+CL_stat!L65*CL_stat!AG65+CL_stat!M65*CL_stat!AH65+CL_stat!N65*CL_stat!AI65+CL_stat!O65*CL_stat!AJ65+CL_stat!P65*CL_stat!AK65</f>
        <v>2014</v>
      </c>
      <c r="L65" s="47">
        <f>ROUND(Y65/CL_rozp!E65/12,2)</f>
        <v>0.7</v>
      </c>
      <c r="M65" s="134">
        <f>IF(CL_stat!H65=0,0,12*1.358*1/CL_stat!T65*CL_rozp!$E65)</f>
        <v>0</v>
      </c>
      <c r="N65" s="72">
        <f>IF(CL_stat!I65=0,0,12*1.358*1/CL_stat!U65*CL_rozp!$E65)</f>
        <v>0</v>
      </c>
      <c r="O65" s="72">
        <f>IF(CL_stat!J65=0,0,12*1.358*1/CL_stat!V65*CL_rozp!$E65)</f>
        <v>0</v>
      </c>
      <c r="P65" s="72">
        <f>IF(CL_stat!K65=0,0,12*1.358*1/CL_stat!W65*CL_rozp!$E65)</f>
        <v>0</v>
      </c>
      <c r="Q65" s="72">
        <f>IF(CL_stat!L65=0,0,12*1.358*1/CL_stat!X65*CL_rozp!$E65)</f>
        <v>0</v>
      </c>
      <c r="R65" s="72">
        <f>IF(CL_stat!M65=0,0,12*1.358*1/CL_stat!Y65*CL_rozp!$E65)</f>
        <v>0</v>
      </c>
      <c r="S65" s="72">
        <f>IF(CL_stat!N65=0,0,12*1.358*1/CL_stat!Z65*CL_rozp!$E65)</f>
        <v>6856.2204397633041</v>
      </c>
      <c r="T65" s="72">
        <f>IF(CL_stat!O65=0,0,12*1.358*1/CL_stat!AA65*CL_rozp!$E65)</f>
        <v>4819.9885062217782</v>
      </c>
      <c r="U65" s="72">
        <f>IF(CL_stat!P65=0,0,12*1.358*1/CL_stat!AB65*CL_rozp!$E65)</f>
        <v>0</v>
      </c>
      <c r="V65" s="37">
        <f>ROUND((M65*CL_stat!H65+P65*CL_stat!K65+S65*CL_stat!N65)/1.358,0)</f>
        <v>111073</v>
      </c>
      <c r="W65" s="37">
        <f>ROUND((N65*CL_stat!I65+Q65*CL_stat!L65+T65*CL_stat!O65)/1.358,0)</f>
        <v>110029</v>
      </c>
      <c r="X65" s="37">
        <f>ROUND((O65*CL_stat!J65+R65*CL_stat!M65+U65*CL_stat!P65)/1.358,0)</f>
        <v>0</v>
      </c>
      <c r="Y65" s="37">
        <f t="shared" si="20"/>
        <v>221102</v>
      </c>
      <c r="Z65" s="74">
        <f>IF(CL_stat!T65=0,0,CL_stat!H65/CL_stat!T65)+IF(CL_stat!W65=0,0,CL_stat!K65/CL_stat!W65)+IF(CL_stat!Z65=0,0,CL_stat!N65/CL_stat!Z65)</f>
        <v>0.34981352553996503</v>
      </c>
      <c r="AA65" s="74">
        <f>IF(CL_stat!U65=0,0,CL_stat!I65/CL_stat!U65)+IF(CL_stat!X65=0,0,CL_stat!L65/CL_stat!X65)+IF(CL_stat!AA65=0,0,CL_stat!O65/CL_stat!AA65)</f>
        <v>0.34652680997927965</v>
      </c>
      <c r="AB65" s="74">
        <f>IF(CL_stat!V65=0,0,CL_stat!J65/CL_stat!V65)+IF(CL_stat!Y65=0,0,CL_stat!M65/CL_stat!Y65)+IF(CL_stat!AB65=0,0,CL_stat!P65/CL_stat!AB65)</f>
        <v>0</v>
      </c>
      <c r="AC65" s="135">
        <f t="shared" si="21"/>
        <v>0.69634033551924468</v>
      </c>
    </row>
    <row r="66" spans="1:29" ht="20.100000000000001" customHeight="1" x14ac:dyDescent="0.2">
      <c r="A66" s="489">
        <v>50</v>
      </c>
      <c r="B66" s="433">
        <v>650050517</v>
      </c>
      <c r="C66" s="85">
        <f>CL_stat!C66</f>
        <v>4491</v>
      </c>
      <c r="D66" s="269" t="str">
        <f>CL_stat!D66</f>
        <v>ZŠ a MŠ Zahrádky u Č. L. 19</v>
      </c>
      <c r="E66" s="11">
        <f>CL_stat!E66</f>
        <v>3141</v>
      </c>
      <c r="F66" s="188" t="str">
        <f>CL_stat!F66</f>
        <v>ŠJ Zahrádky u Č. L. 108-vývařovna</v>
      </c>
      <c r="G66" s="158">
        <f>ROUND(CL_rozp!R66,0)</f>
        <v>452399</v>
      </c>
      <c r="H66" s="37">
        <f t="shared" si="19"/>
        <v>331653</v>
      </c>
      <c r="I66" s="29">
        <f t="shared" si="7"/>
        <v>112099</v>
      </c>
      <c r="J66" s="37">
        <f t="shared" si="8"/>
        <v>6633</v>
      </c>
      <c r="K66" s="37">
        <f>CL_stat!H66*CL_stat!AC66+CL_stat!I66*CL_stat!AD66+CL_stat!J66*CL_stat!AE66+CL_stat!K66*CL_stat!AF66+CL_stat!L66*CL_stat!AG66+CL_stat!M66*CL_stat!AH66+CL_stat!N66*CL_stat!AI66+CL_stat!O66*CL_stat!AJ66+CL_stat!P66*CL_stat!AK66</f>
        <v>2014</v>
      </c>
      <c r="L66" s="47">
        <f>ROUND(Y66/CL_rozp!E66/12,2)</f>
        <v>1.04</v>
      </c>
      <c r="M66" s="134">
        <f>IF(CL_stat!H66=0,0,12*1.358*1/CL_stat!T66*CL_rozp!$E66)</f>
        <v>0</v>
      </c>
      <c r="N66" s="72">
        <f>IF(CL_stat!I66=0,0,12*1.358*1/CL_stat!U66*CL_rozp!$E66)</f>
        <v>0</v>
      </c>
      <c r="O66" s="72">
        <f>IF(CL_stat!J66=0,0,12*1.358*1/CL_stat!V66*CL_rozp!$E66)</f>
        <v>0</v>
      </c>
      <c r="P66" s="72">
        <f>IF(CL_stat!K66=0,0,12*1.358*1/CL_stat!W66*CL_rozp!$E66)</f>
        <v>10284.330659644953</v>
      </c>
      <c r="Q66" s="72">
        <f>IF(CL_stat!L66=0,0,12*1.358*1/CL_stat!X66*CL_rozp!$E66)</f>
        <v>7229.9827593326654</v>
      </c>
      <c r="R66" s="72">
        <f>IF(CL_stat!M66=0,0,12*1.358*1/CL_stat!Y66*CL_rozp!$E66)</f>
        <v>0</v>
      </c>
      <c r="S66" s="72">
        <f>IF(CL_stat!N66=0,0,12*1.358*1/CL_stat!Z66*CL_rozp!$E66)</f>
        <v>0</v>
      </c>
      <c r="T66" s="72">
        <f>IF(CL_stat!O66=0,0,12*1.358*1/CL_stat!AA66*CL_rozp!$E66)</f>
        <v>0</v>
      </c>
      <c r="U66" s="72">
        <f>IF(CL_stat!P66=0,0,12*1.358*1/CL_stat!AB66*CL_rozp!$E66)</f>
        <v>0</v>
      </c>
      <c r="V66" s="37">
        <f>ROUND((M66*CL_stat!H66+P66*CL_stat!K66+S66*CL_stat!N66)/1.358,0)</f>
        <v>166609</v>
      </c>
      <c r="W66" s="37">
        <f>ROUND((N66*CL_stat!I66+Q66*CL_stat!L66+T66*CL_stat!O66)/1.358,0)</f>
        <v>165044</v>
      </c>
      <c r="X66" s="37">
        <f>ROUND((O66*CL_stat!J66+R66*CL_stat!M66+U66*CL_stat!P66)/1.358,0)</f>
        <v>0</v>
      </c>
      <c r="Y66" s="37">
        <f t="shared" si="20"/>
        <v>331653</v>
      </c>
      <c r="Z66" s="74">
        <f>IF(CL_stat!T66=0,0,CL_stat!H66/CL_stat!T66)+IF(CL_stat!W66=0,0,CL_stat!K66/CL_stat!W66)+IF(CL_stat!Z66=0,0,CL_stat!N66/CL_stat!Z66)</f>
        <v>0.52472028830994744</v>
      </c>
      <c r="AA66" s="74">
        <f>IF(CL_stat!U66=0,0,CL_stat!I66/CL_stat!U66)+IF(CL_stat!X66=0,0,CL_stat!L66/CL_stat!X66)+IF(CL_stat!AA66=0,0,CL_stat!O66/CL_stat!AA66)</f>
        <v>0.51979021496891931</v>
      </c>
      <c r="AB66" s="74">
        <f>IF(CL_stat!V66=0,0,CL_stat!J66/CL_stat!V66)+IF(CL_stat!Y66=0,0,CL_stat!M66/CL_stat!Y66)+IF(CL_stat!AB66=0,0,CL_stat!P66/CL_stat!AB66)</f>
        <v>0</v>
      </c>
      <c r="AC66" s="135">
        <f t="shared" si="21"/>
        <v>1.0445105032788669</v>
      </c>
    </row>
    <row r="67" spans="1:29" ht="20.100000000000001" customHeight="1" x14ac:dyDescent="0.2">
      <c r="A67" s="489">
        <v>51</v>
      </c>
      <c r="B67" s="433">
        <v>600074757</v>
      </c>
      <c r="C67" s="85">
        <f>CL_stat!C67</f>
        <v>4465</v>
      </c>
      <c r="D67" s="269" t="str">
        <f>CL_stat!D67</f>
        <v>ZŠ a MŠ Zákupy, Školní 347</v>
      </c>
      <c r="E67" s="11">
        <f>CL_stat!E67</f>
        <v>3141</v>
      </c>
      <c r="F67" s="169" t="str">
        <f>CL_stat!F67</f>
        <v>ŠJ Zákupy, Školní 347</v>
      </c>
      <c r="G67" s="158">
        <f>ROUND(CL_rozp!R67,0)</f>
        <v>3074571</v>
      </c>
      <c r="H67" s="37">
        <f t="shared" si="19"/>
        <v>2248686</v>
      </c>
      <c r="I67" s="29">
        <f t="shared" si="7"/>
        <v>760055</v>
      </c>
      <c r="J67" s="37">
        <f t="shared" si="8"/>
        <v>44974</v>
      </c>
      <c r="K67" s="37">
        <f>CL_stat!H67*CL_stat!AC67+CL_stat!I67*CL_stat!AD67+CL_stat!J67*CL_stat!AE67+CL_stat!K67*CL_stat!AF67+CL_stat!L67*CL_stat!AG67+CL_stat!M67*CL_stat!AH67+CL_stat!N67*CL_stat!AI67+CL_stat!O67*CL_stat!AJ67+CL_stat!P67*CL_stat!AK67</f>
        <v>20856</v>
      </c>
      <c r="L67" s="47">
        <f>ROUND(Y67/CL_rozp!E67/12,2)</f>
        <v>7.08</v>
      </c>
      <c r="M67" s="134">
        <f>IF(CL_stat!H67=0,0,12*1.358*1/CL_stat!T67*CL_rozp!$E67)</f>
        <v>12642.878856969141</v>
      </c>
      <c r="N67" s="72">
        <f>IF(CL_stat!I67=0,0,12*1.358*1/CL_stat!U67*CL_rozp!$E67)</f>
        <v>7050.6016395363522</v>
      </c>
      <c r="O67" s="72">
        <f>IF(CL_stat!J67=0,0,12*1.358*1/CL_stat!V67*CL_rozp!$E67)</f>
        <v>0</v>
      </c>
      <c r="P67" s="72">
        <f>IF(CL_stat!K67=0,0,12*1.358*1/CL_stat!W67*CL_rozp!$E67)</f>
        <v>9077.9819565512134</v>
      </c>
      <c r="Q67" s="72">
        <f>IF(CL_stat!L67=0,0,12*1.358*1/CL_stat!X67*CL_rozp!$E67)</f>
        <v>0</v>
      </c>
      <c r="R67" s="72">
        <f>IF(CL_stat!M67=0,0,12*1.358*1/CL_stat!Y67*CL_rozp!$E67)</f>
        <v>0</v>
      </c>
      <c r="S67" s="72">
        <f>IF(CL_stat!N67=0,0,12*1.358*1/CL_stat!Z67*CL_rozp!$E67)</f>
        <v>0</v>
      </c>
      <c r="T67" s="72">
        <f>IF(CL_stat!O67=0,0,12*1.358*1/CL_stat!AA67*CL_rozp!$E67)</f>
        <v>0</v>
      </c>
      <c r="U67" s="72">
        <f>IF(CL_stat!P67=0,0,12*1.358*1/CL_stat!AB67*CL_rozp!$E67)</f>
        <v>0</v>
      </c>
      <c r="V67" s="37">
        <f>ROUND((M67*CL_stat!H67+P67*CL_stat!K67+S67*CL_stat!N67)/1.358,0)</f>
        <v>836489</v>
      </c>
      <c r="W67" s="37">
        <f>ROUND((N67*CL_stat!I67+Q67*CL_stat!L67+T67*CL_stat!O67)/1.358,0)</f>
        <v>1412197</v>
      </c>
      <c r="X67" s="37">
        <f>ROUND((O67*CL_stat!J67+R67*CL_stat!M67+U67*CL_stat!P67)/1.358,0)</f>
        <v>0</v>
      </c>
      <c r="Y67" s="37">
        <f t="shared" si="20"/>
        <v>2248686</v>
      </c>
      <c r="Z67" s="74">
        <f>IF(CL_stat!T67=0,0,CL_stat!H67/CL_stat!T67)+IF(CL_stat!W67=0,0,CL_stat!K67/CL_stat!W67)+IF(CL_stat!Z67=0,0,CL_stat!N67/CL_stat!Z67)</f>
        <v>2.6344439965742161</v>
      </c>
      <c r="AA67" s="74">
        <f>IF(CL_stat!U67=0,0,CL_stat!I67/CL_stat!U67)+IF(CL_stat!X67=0,0,CL_stat!L67/CL_stat!X67)+IF(CL_stat!AA67=0,0,CL_stat!O67/CL_stat!AA67)</f>
        <v>4.4475846823232779</v>
      </c>
      <c r="AB67" s="74">
        <f>IF(CL_stat!V67=0,0,CL_stat!J67/CL_stat!V67)+IF(CL_stat!Y67=0,0,CL_stat!M67/CL_stat!Y67)+IF(CL_stat!AB67=0,0,CL_stat!P67/CL_stat!AB67)</f>
        <v>0</v>
      </c>
      <c r="AC67" s="135">
        <f t="shared" si="21"/>
        <v>7.082028678897494</v>
      </c>
    </row>
    <row r="68" spans="1:29" ht="20.100000000000001" customHeight="1" x14ac:dyDescent="0.2">
      <c r="A68" s="489">
        <v>51</v>
      </c>
      <c r="B68" s="433">
        <v>600074757</v>
      </c>
      <c r="C68" s="85">
        <f>CL_stat!C68</f>
        <v>4465</v>
      </c>
      <c r="D68" s="269" t="str">
        <f>CL_stat!D68</f>
        <v>ZŠ a MŠ Zákupy, Školní 347</v>
      </c>
      <c r="E68" s="11">
        <f>CL_stat!E68</f>
        <v>3141</v>
      </c>
      <c r="F68" s="188" t="str">
        <f>CL_stat!F68</f>
        <v>ŠJ Nové Zákupy 521 - výdejna</v>
      </c>
      <c r="G68" s="158">
        <f>ROUND(CL_rozp!R68,0)</f>
        <v>219240</v>
      </c>
      <c r="H68" s="37">
        <f t="shared" si="19"/>
        <v>160436</v>
      </c>
      <c r="I68" s="29">
        <f t="shared" si="7"/>
        <v>54227</v>
      </c>
      <c r="J68" s="37">
        <f t="shared" si="8"/>
        <v>3209</v>
      </c>
      <c r="K68" s="37">
        <f>CL_stat!H68*CL_stat!AC68+CL_stat!I68*CL_stat!AD68+CL_stat!J68*CL_stat!AE68+CL_stat!K68*CL_stat!AF68+CL_stat!L68*CL_stat!AG68+CL_stat!M68*CL_stat!AH68+CL_stat!N68*CL_stat!AI68+CL_stat!O68*CL_stat!AJ68+CL_stat!P68*CL_stat!AK68</f>
        <v>1368</v>
      </c>
      <c r="L68" s="47">
        <f>ROUND(Y68/CL_rozp!E68/12,2)</f>
        <v>0.51</v>
      </c>
      <c r="M68" s="134">
        <f>IF(CL_stat!H68=0,0,12*1.358*1/CL_stat!T68*CL_rozp!$E68)</f>
        <v>0</v>
      </c>
      <c r="N68" s="72">
        <f>IF(CL_stat!I68=0,0,12*1.358*1/CL_stat!U68*CL_rozp!$E68)</f>
        <v>0</v>
      </c>
      <c r="O68" s="72">
        <f>IF(CL_stat!J68=0,0,12*1.358*1/CL_stat!V68*CL_rozp!$E68)</f>
        <v>0</v>
      </c>
      <c r="P68" s="72">
        <f>IF(CL_stat!K68=0,0,12*1.358*1/CL_stat!W68*CL_rozp!$E68)</f>
        <v>0</v>
      </c>
      <c r="Q68" s="72">
        <f>IF(CL_stat!L68=0,0,12*1.358*1/CL_stat!X68*CL_rozp!$E68)</f>
        <v>0</v>
      </c>
      <c r="R68" s="72">
        <f>IF(CL_stat!M68=0,0,12*1.358*1/CL_stat!Y68*CL_rozp!$E68)</f>
        <v>0</v>
      </c>
      <c r="S68" s="72">
        <f>IF(CL_stat!N68=0,0,12*1.358*1/CL_stat!Z68*CL_rozp!$E68)</f>
        <v>6051.987971034142</v>
      </c>
      <c r="T68" s="72">
        <f>IF(CL_stat!O68=0,0,12*1.358*1/CL_stat!AA68*CL_rozp!$E68)</f>
        <v>0</v>
      </c>
      <c r="U68" s="72">
        <f>IF(CL_stat!P68=0,0,12*1.358*1/CL_stat!AB68*CL_rozp!$E68)</f>
        <v>0</v>
      </c>
      <c r="V68" s="37">
        <f>ROUND((M68*CL_stat!H68+P68*CL_stat!K68+S68*CL_stat!N68)/1.358,0)</f>
        <v>160436</v>
      </c>
      <c r="W68" s="37">
        <f>ROUND((N68*CL_stat!I68+Q68*CL_stat!L68+T68*CL_stat!O68)/1.358,0)</f>
        <v>0</v>
      </c>
      <c r="X68" s="37">
        <f>ROUND((O68*CL_stat!J68+R68*CL_stat!M68+U68*CL_stat!P68)/1.358,0)</f>
        <v>0</v>
      </c>
      <c r="Y68" s="37">
        <f t="shared" si="20"/>
        <v>160436</v>
      </c>
      <c r="Z68" s="74">
        <f>IF(CL_stat!T68=0,0,CL_stat!H68/CL_stat!T68)+IF(CL_stat!W68=0,0,CL_stat!K68/CL_stat!W68)+IF(CL_stat!Z68=0,0,CL_stat!N68/CL_stat!Z68)</f>
        <v>0.50527719928216952</v>
      </c>
      <c r="AA68" s="74">
        <f>IF(CL_stat!U68=0,0,CL_stat!I68/CL_stat!U68)+IF(CL_stat!X68=0,0,CL_stat!L68/CL_stat!X68)+IF(CL_stat!AA68=0,0,CL_stat!O68/CL_stat!AA68)</f>
        <v>0</v>
      </c>
      <c r="AB68" s="74">
        <f>IF(CL_stat!V68=0,0,CL_stat!J68/CL_stat!V68)+IF(CL_stat!Y68=0,0,CL_stat!M68/CL_stat!Y68)+IF(CL_stat!AB68=0,0,CL_stat!P68/CL_stat!AB68)</f>
        <v>0</v>
      </c>
      <c r="AC68" s="135">
        <f t="shared" si="21"/>
        <v>0.50527719928216952</v>
      </c>
    </row>
    <row r="69" spans="1:29" ht="20.100000000000001" customHeight="1" thickBot="1" x14ac:dyDescent="0.25">
      <c r="A69" s="490">
        <v>52</v>
      </c>
      <c r="B69" s="484">
        <v>650039017</v>
      </c>
      <c r="C69" s="85">
        <f>CL_stat!C69</f>
        <v>4466</v>
      </c>
      <c r="D69" s="269" t="str">
        <f>CL_stat!D69</f>
        <v>ZŠ a MŠ Žandov, Kostelní 200</v>
      </c>
      <c r="E69" s="11">
        <f>CL_stat!E69</f>
        <v>3141</v>
      </c>
      <c r="F69" s="188" t="str">
        <f>CL_stat!F69</f>
        <v xml:space="preserve">ŠJ Žandov, Lužická 298 </v>
      </c>
      <c r="G69" s="158">
        <f>ROUND(CL_rozp!R69,0)</f>
        <v>1695619</v>
      </c>
      <c r="H69" s="37">
        <f t="shared" si="19"/>
        <v>1241739</v>
      </c>
      <c r="I69" s="29">
        <f t="shared" si="7"/>
        <v>419707</v>
      </c>
      <c r="J69" s="37">
        <f t="shared" si="8"/>
        <v>24835</v>
      </c>
      <c r="K69" s="37">
        <f>CL_stat!H69*CL_stat!AC69+CL_stat!I69*CL_stat!AD69+CL_stat!J69*CL_stat!AE69+CL_stat!K69*CL_stat!AF69+CL_stat!L69*CL_stat!AG69+CL_stat!M69*CL_stat!AH69+CL_stat!N69*CL_stat!AI69+CL_stat!O69*CL_stat!AJ69+CL_stat!P69*CL_stat!AK69</f>
        <v>9338</v>
      </c>
      <c r="L69" s="47">
        <f>ROUND(Y69/CL_rozp!E69/12,2)</f>
        <v>3.91</v>
      </c>
      <c r="M69" s="134">
        <f>IF(CL_stat!H69=0,0,12*1.358*1/CL_stat!T69*CL_rozp!$E69)</f>
        <v>11856.063018210387</v>
      </c>
      <c r="N69" s="72">
        <f>IF(CL_stat!I69=0,0,12*1.358*1/CL_stat!U69*CL_rozp!$E69)</f>
        <v>9174.7965867616367</v>
      </c>
      <c r="O69" s="72">
        <f>IF(CL_stat!J69=0,0,12*1.358*1/CL_stat!V69*CL_rozp!$E69)</f>
        <v>0</v>
      </c>
      <c r="P69" s="72">
        <f>IF(CL_stat!K69=0,0,12*1.358*1/CL_stat!W69*CL_rozp!$E69)</f>
        <v>0</v>
      </c>
      <c r="Q69" s="72">
        <f>IF(CL_stat!L69=0,0,12*1.358*1/CL_stat!X69*CL_rozp!$E69)</f>
        <v>0</v>
      </c>
      <c r="R69" s="72">
        <f>IF(CL_stat!M69=0,0,12*1.358*1/CL_stat!Y69*CL_rozp!$E69)</f>
        <v>0</v>
      </c>
      <c r="S69" s="72">
        <f>IF(CL_stat!N69=0,0,12*1.358*1/CL_stat!Z69*CL_rozp!$E69)</f>
        <v>0</v>
      </c>
      <c r="T69" s="72">
        <f>IF(CL_stat!O69=0,0,12*1.358*1/CL_stat!AA69*CL_rozp!$E69)</f>
        <v>0</v>
      </c>
      <c r="U69" s="72">
        <f>IF(CL_stat!P69=0,0,12*1.358*1/CL_stat!AB69*CL_rozp!$E69)</f>
        <v>0</v>
      </c>
      <c r="V69" s="37">
        <f>ROUND((M69*CL_stat!H69+P69*CL_stat!K69+S69*CL_stat!N69)/1.358,0)</f>
        <v>680982</v>
      </c>
      <c r="W69" s="37">
        <f>ROUND((N69*CL_stat!I69+Q69*CL_stat!L69+T69*CL_stat!O69)/1.358,0)</f>
        <v>560757</v>
      </c>
      <c r="X69" s="37">
        <f>ROUND((O69*CL_stat!J69+R69*CL_stat!M69+U69*CL_stat!P69)/1.358,0)</f>
        <v>0</v>
      </c>
      <c r="Y69" s="37">
        <f t="shared" si="20"/>
        <v>1241739</v>
      </c>
      <c r="Z69" s="74">
        <f>IF(CL_stat!T69=0,0,CL_stat!H69/CL_stat!T69)+IF(CL_stat!W69=0,0,CL_stat!K69/CL_stat!W69)+IF(CL_stat!Z69=0,0,CL_stat!N69/CL_stat!Z69)</f>
        <v>2.1446886126603277</v>
      </c>
      <c r="AA69" s="74">
        <f>IF(CL_stat!U69=0,0,CL_stat!I69/CL_stat!U69)+IF(CL_stat!X69=0,0,CL_stat!L69/CL_stat!X69)+IF(CL_stat!AA69=0,0,CL_stat!O69/CL_stat!AA69)</f>
        <v>1.7660527888568658</v>
      </c>
      <c r="AB69" s="74">
        <f>IF(CL_stat!V69=0,0,CL_stat!J69/CL_stat!V69)+IF(CL_stat!Y69=0,0,CL_stat!M69/CL_stat!Y69)+IF(CL_stat!AB69=0,0,CL_stat!P69/CL_stat!AB69)</f>
        <v>0</v>
      </c>
      <c r="AC69" s="135">
        <f t="shared" si="21"/>
        <v>3.9107414015171935</v>
      </c>
    </row>
    <row r="70" spans="1:29" ht="20.100000000000001" customHeight="1" thickBot="1" x14ac:dyDescent="0.25">
      <c r="A70" s="491"/>
      <c r="B70" s="465"/>
      <c r="C70" s="337"/>
      <c r="D70" s="264" t="s">
        <v>43</v>
      </c>
      <c r="E70" s="148"/>
      <c r="F70" s="268"/>
      <c r="G70" s="137">
        <f t="shared" ref="G70:L70" si="22">SUM(G6:G69)</f>
        <v>73935866</v>
      </c>
      <c r="H70" s="112">
        <f t="shared" si="22"/>
        <v>54083692</v>
      </c>
      <c r="I70" s="112">
        <f t="shared" si="22"/>
        <v>18280286</v>
      </c>
      <c r="J70" s="112">
        <f t="shared" si="22"/>
        <v>1081672</v>
      </c>
      <c r="K70" s="112">
        <f t="shared" si="22"/>
        <v>490216</v>
      </c>
      <c r="L70" s="130">
        <f t="shared" si="22"/>
        <v>170.31000000000009</v>
      </c>
      <c r="M70" s="163" t="s">
        <v>312</v>
      </c>
      <c r="N70" s="164" t="s">
        <v>312</v>
      </c>
      <c r="O70" s="164" t="s">
        <v>312</v>
      </c>
      <c r="P70" s="164" t="s">
        <v>312</v>
      </c>
      <c r="Q70" s="164" t="s">
        <v>312</v>
      </c>
      <c r="R70" s="164" t="s">
        <v>312</v>
      </c>
      <c r="S70" s="164" t="s">
        <v>312</v>
      </c>
      <c r="T70" s="164" t="s">
        <v>312</v>
      </c>
      <c r="U70" s="164" t="s">
        <v>312</v>
      </c>
      <c r="V70" s="112">
        <f t="shared" ref="V70:AC70" si="23">SUM(V6:V69)</f>
        <v>23656468</v>
      </c>
      <c r="W70" s="112">
        <f t="shared" si="23"/>
        <v>30110609</v>
      </c>
      <c r="X70" s="112">
        <f t="shared" si="23"/>
        <v>316615</v>
      </c>
      <c r="Y70" s="112">
        <f t="shared" si="23"/>
        <v>54083692</v>
      </c>
      <c r="Z70" s="162">
        <f t="shared" si="23"/>
        <v>74.503852116522353</v>
      </c>
      <c r="AA70" s="162">
        <f t="shared" si="23"/>
        <v>94.830587448588346</v>
      </c>
      <c r="AB70" s="162">
        <f t="shared" si="23"/>
        <v>0.99715220573772967</v>
      </c>
      <c r="AC70" s="161">
        <f t="shared" si="23"/>
        <v>170.33159177084849</v>
      </c>
    </row>
    <row r="71" spans="1:29" s="43" customFormat="1" ht="20.100000000000001" customHeight="1" x14ac:dyDescent="0.2">
      <c r="C71" s="40"/>
      <c r="G71" s="49">
        <f>H70+I70+J70+K70</f>
        <v>73935866</v>
      </c>
      <c r="H71" s="49">
        <f>Y70</f>
        <v>54083692</v>
      </c>
      <c r="I71" s="49"/>
      <c r="J71" s="49"/>
      <c r="K71" s="49"/>
      <c r="V71" s="52"/>
      <c r="Y71" s="49">
        <f>SUM(V70:X70)</f>
        <v>54083692</v>
      </c>
      <c r="Z71" s="53"/>
      <c r="AC71" s="53">
        <f>SUM(Z70:AB70)</f>
        <v>170.33159177084843</v>
      </c>
    </row>
    <row r="72" spans="1:29" s="43" customFormat="1" ht="20.100000000000001" customHeight="1" x14ac:dyDescent="0.2">
      <c r="C72" s="40"/>
      <c r="G72" s="49">
        <f>CL_rozp!R70</f>
        <v>73935862.971910357</v>
      </c>
      <c r="Y72" s="49"/>
      <c r="AC72" s="52">
        <f>L70</f>
        <v>170.31000000000009</v>
      </c>
    </row>
    <row r="73" spans="1:29" s="43" customFormat="1" ht="20.100000000000001" customHeight="1" x14ac:dyDescent="0.2">
      <c r="C73" s="40"/>
    </row>
    <row r="74" spans="1:29" s="43" customFormat="1" ht="20.100000000000001" customHeight="1" x14ac:dyDescent="0.2">
      <c r="C74" s="40"/>
    </row>
    <row r="75" spans="1:29" s="43" customFormat="1" ht="20.100000000000001" customHeight="1" x14ac:dyDescent="0.2">
      <c r="C75" s="40"/>
      <c r="AC75" s="52"/>
    </row>
    <row r="76" spans="1:29" s="43" customFormat="1" ht="20.100000000000001" customHeight="1" x14ac:dyDescent="0.2">
      <c r="C76" s="40"/>
    </row>
    <row r="77" spans="1:29" s="43" customFormat="1" ht="20.100000000000001" customHeight="1" x14ac:dyDescent="0.2">
      <c r="C77" s="40"/>
    </row>
    <row r="78" spans="1:29" s="43" customFormat="1" ht="20.100000000000001" customHeight="1" x14ac:dyDescent="0.2">
      <c r="C78" s="40"/>
    </row>
    <row r="79" spans="1:29" s="43" customFormat="1" ht="20.100000000000001" customHeight="1" x14ac:dyDescent="0.2">
      <c r="C79" s="40"/>
    </row>
    <row r="80" spans="1:29" s="43" customFormat="1" ht="20.100000000000001" customHeight="1" x14ac:dyDescent="0.2">
      <c r="C80" s="40"/>
    </row>
    <row r="81" spans="3:3" s="43" customFormat="1" ht="20.100000000000001" customHeight="1" x14ac:dyDescent="0.2">
      <c r="C81" s="40"/>
    </row>
    <row r="82" spans="3:3" s="43" customFormat="1" ht="20.100000000000001" customHeight="1" x14ac:dyDescent="0.2">
      <c r="C82" s="40"/>
    </row>
    <row r="83" spans="3:3" s="43" customFormat="1" ht="20.100000000000001" customHeight="1" x14ac:dyDescent="0.2">
      <c r="C83" s="40"/>
    </row>
    <row r="84" spans="3:3" s="43" customFormat="1" ht="20.100000000000001" customHeight="1" x14ac:dyDescent="0.2">
      <c r="C84" s="40"/>
    </row>
    <row r="85" spans="3:3" s="43" customFormat="1" ht="20.100000000000001" customHeight="1" x14ac:dyDescent="0.2">
      <c r="C85" s="40"/>
    </row>
    <row r="86" spans="3:3" s="43" customFormat="1" ht="20.100000000000001" customHeight="1" x14ac:dyDescent="0.2">
      <c r="C86" s="40"/>
    </row>
    <row r="87" spans="3:3" s="43" customFormat="1" ht="20.100000000000001" customHeight="1" x14ac:dyDescent="0.2">
      <c r="C87" s="40"/>
    </row>
    <row r="88" spans="3:3" s="43" customFormat="1" ht="20.100000000000001" customHeight="1" x14ac:dyDescent="0.2">
      <c r="C88" s="40"/>
    </row>
    <row r="89" spans="3:3" s="43" customFormat="1" ht="20.100000000000001" customHeight="1" x14ac:dyDescent="0.2">
      <c r="C89" s="40"/>
    </row>
    <row r="90" spans="3:3" s="43" customFormat="1" ht="20.100000000000001" customHeight="1" x14ac:dyDescent="0.2">
      <c r="C90" s="40"/>
    </row>
    <row r="91" spans="3:3" s="43" customFormat="1" ht="20.100000000000001" customHeight="1" x14ac:dyDescent="0.2">
      <c r="C91" s="40"/>
    </row>
    <row r="92" spans="3:3" s="43" customFormat="1" ht="20.100000000000001" customHeight="1" x14ac:dyDescent="0.2">
      <c r="C92" s="40"/>
    </row>
    <row r="93" spans="3:3" s="43" customFormat="1" ht="20.100000000000001" customHeight="1" x14ac:dyDescent="0.2">
      <c r="C93" s="40"/>
    </row>
    <row r="94" spans="3:3" s="43" customFormat="1" ht="20.100000000000001" customHeight="1" x14ac:dyDescent="0.2">
      <c r="C94" s="40"/>
    </row>
    <row r="95" spans="3:3" s="43" customFormat="1" ht="20.100000000000001" customHeight="1" x14ac:dyDescent="0.2">
      <c r="C95" s="40"/>
    </row>
    <row r="96" spans="3:3" s="43" customFormat="1" ht="20.100000000000001" customHeight="1" x14ac:dyDescent="0.2">
      <c r="C96" s="40"/>
    </row>
    <row r="97" spans="3:3" s="43" customFormat="1" ht="20.100000000000001" customHeight="1" x14ac:dyDescent="0.2">
      <c r="C97" s="40"/>
    </row>
    <row r="98" spans="3:3" s="43" customFormat="1" ht="20.100000000000001" customHeight="1" x14ac:dyDescent="0.2">
      <c r="C98" s="40"/>
    </row>
    <row r="99" spans="3:3" s="43" customFormat="1" ht="20.100000000000001" customHeight="1" x14ac:dyDescent="0.2">
      <c r="C99" s="40"/>
    </row>
    <row r="100" spans="3:3" s="43" customFormat="1" ht="20.100000000000001" customHeight="1" x14ac:dyDescent="0.2">
      <c r="C100" s="40"/>
    </row>
    <row r="101" spans="3:3" s="43" customFormat="1" ht="20.100000000000001" customHeight="1" x14ac:dyDescent="0.2">
      <c r="C101" s="40"/>
    </row>
    <row r="102" spans="3:3" s="43" customFormat="1" ht="20.100000000000001" customHeight="1" x14ac:dyDescent="0.2">
      <c r="C102" s="40"/>
    </row>
    <row r="103" spans="3:3" s="43" customFormat="1" ht="20.100000000000001" customHeight="1" x14ac:dyDescent="0.2">
      <c r="C103" s="40"/>
    </row>
    <row r="104" spans="3:3" s="43" customFormat="1" ht="11.25" x14ac:dyDescent="0.2">
      <c r="C104" s="40"/>
    </row>
    <row r="105" spans="3:3" s="43" customFormat="1" ht="11.25" x14ac:dyDescent="0.2">
      <c r="C105" s="40"/>
    </row>
    <row r="106" spans="3:3" s="43" customFormat="1" ht="11.25" x14ac:dyDescent="0.2">
      <c r="C106" s="40"/>
    </row>
    <row r="107" spans="3:3" s="43" customFormat="1" ht="11.25" x14ac:dyDescent="0.2">
      <c r="C107" s="40"/>
    </row>
    <row r="108" spans="3:3" s="43" customFormat="1" ht="11.25" x14ac:dyDescent="0.2">
      <c r="C108" s="40"/>
    </row>
    <row r="109" spans="3:3" s="43" customFormat="1" ht="11.25" x14ac:dyDescent="0.2">
      <c r="C109" s="40"/>
    </row>
    <row r="110" spans="3:3" s="43" customFormat="1" ht="11.25" x14ac:dyDescent="0.2">
      <c r="C110" s="40"/>
    </row>
    <row r="111" spans="3:3" s="43" customFormat="1" ht="11.25" x14ac:dyDescent="0.2">
      <c r="C111" s="40"/>
    </row>
    <row r="112" spans="3:3" s="43" customFormat="1" ht="11.25" x14ac:dyDescent="0.2">
      <c r="C112" s="40"/>
    </row>
    <row r="113" spans="3:3" s="43" customFormat="1" ht="11.25" x14ac:dyDescent="0.2">
      <c r="C113" s="40"/>
    </row>
    <row r="114" spans="3:3" s="43" customFormat="1" ht="11.25" x14ac:dyDescent="0.2">
      <c r="C114" s="40"/>
    </row>
    <row r="115" spans="3:3" s="43" customFormat="1" ht="11.25" x14ac:dyDescent="0.2">
      <c r="C115" s="40"/>
    </row>
    <row r="116" spans="3:3" s="43" customFormat="1" ht="11.25" x14ac:dyDescent="0.2">
      <c r="C116" s="40"/>
    </row>
    <row r="117" spans="3:3" s="43" customFormat="1" ht="11.25" x14ac:dyDescent="0.2">
      <c r="C117" s="40"/>
    </row>
    <row r="118" spans="3:3" s="43" customFormat="1" ht="11.25" x14ac:dyDescent="0.2">
      <c r="C118" s="40"/>
    </row>
    <row r="119" spans="3:3" s="43" customFormat="1" ht="11.25" x14ac:dyDescent="0.2">
      <c r="C119" s="40"/>
    </row>
    <row r="120" spans="3:3" s="43" customFormat="1" ht="11.25" x14ac:dyDescent="0.2">
      <c r="C120" s="40"/>
    </row>
    <row r="121" spans="3:3" s="43" customFormat="1" ht="11.25" x14ac:dyDescent="0.2">
      <c r="C121" s="40"/>
    </row>
    <row r="122" spans="3:3" s="43" customFormat="1" ht="11.25" x14ac:dyDescent="0.2">
      <c r="C122" s="40"/>
    </row>
    <row r="123" spans="3:3" s="43" customFormat="1" ht="11.25" x14ac:dyDescent="0.2">
      <c r="C123" s="40"/>
    </row>
    <row r="124" spans="3:3" s="43" customFormat="1" ht="11.25" x14ac:dyDescent="0.2">
      <c r="C124" s="40"/>
    </row>
    <row r="125" spans="3:3" s="43" customFormat="1" ht="11.25" x14ac:dyDescent="0.2">
      <c r="C125" s="40"/>
    </row>
    <row r="126" spans="3:3" s="43" customFormat="1" ht="11.25" x14ac:dyDescent="0.2">
      <c r="C126" s="40"/>
    </row>
    <row r="127" spans="3:3" s="43" customFormat="1" ht="11.25" x14ac:dyDescent="0.2">
      <c r="C127" s="40"/>
    </row>
    <row r="128" spans="3:3" s="43" customFormat="1" ht="11.25" x14ac:dyDescent="0.2">
      <c r="C128" s="40"/>
    </row>
    <row r="129" spans="3:3" s="43" customFormat="1" ht="11.25" x14ac:dyDescent="0.2">
      <c r="C129" s="40"/>
    </row>
    <row r="130" spans="3:3" s="43" customFormat="1" ht="11.25" x14ac:dyDescent="0.2">
      <c r="C130" s="40"/>
    </row>
    <row r="131" spans="3:3" s="43" customFormat="1" ht="11.25" x14ac:dyDescent="0.2">
      <c r="C131" s="40"/>
    </row>
    <row r="132" spans="3:3" s="43" customFormat="1" ht="11.25" x14ac:dyDescent="0.2">
      <c r="C132" s="40"/>
    </row>
    <row r="133" spans="3:3" s="43" customFormat="1" ht="11.25" x14ac:dyDescent="0.2">
      <c r="C133" s="40"/>
    </row>
    <row r="134" spans="3:3" s="43" customFormat="1" ht="11.25" x14ac:dyDescent="0.2">
      <c r="C134" s="40"/>
    </row>
    <row r="135" spans="3:3" s="43" customFormat="1" ht="11.25" x14ac:dyDescent="0.2">
      <c r="C135" s="40"/>
    </row>
    <row r="136" spans="3:3" s="43" customFormat="1" ht="11.25" x14ac:dyDescent="0.2">
      <c r="C136" s="40"/>
    </row>
    <row r="137" spans="3:3" s="43" customFormat="1" ht="11.25" x14ac:dyDescent="0.2">
      <c r="C137" s="40"/>
    </row>
    <row r="138" spans="3:3" s="43" customFormat="1" ht="11.25" x14ac:dyDescent="0.2">
      <c r="C138" s="40"/>
    </row>
    <row r="139" spans="3:3" s="43" customFormat="1" ht="11.25" x14ac:dyDescent="0.2">
      <c r="C139" s="40"/>
    </row>
    <row r="140" spans="3:3" s="43" customFormat="1" ht="11.25" x14ac:dyDescent="0.2">
      <c r="C140" s="40"/>
    </row>
    <row r="141" spans="3:3" s="43" customFormat="1" ht="11.25" x14ac:dyDescent="0.2">
      <c r="C141" s="40"/>
    </row>
    <row r="142" spans="3:3" s="43" customFormat="1" ht="11.25" x14ac:dyDescent="0.2">
      <c r="C142" s="40"/>
    </row>
    <row r="143" spans="3:3" s="43" customFormat="1" ht="11.25" x14ac:dyDescent="0.2">
      <c r="C143" s="40"/>
    </row>
    <row r="144" spans="3:3" s="43" customFormat="1" ht="11.25" x14ac:dyDescent="0.2">
      <c r="C144" s="40"/>
    </row>
    <row r="145" spans="3:3" s="43" customFormat="1" ht="11.25" x14ac:dyDescent="0.2">
      <c r="C145" s="40"/>
    </row>
    <row r="146" spans="3:3" s="43" customFormat="1" ht="11.25" x14ac:dyDescent="0.2">
      <c r="C146" s="40"/>
    </row>
    <row r="147" spans="3:3" s="43" customFormat="1" ht="11.25" x14ac:dyDescent="0.2">
      <c r="C147" s="40"/>
    </row>
    <row r="148" spans="3:3" s="43" customFormat="1" ht="11.25" x14ac:dyDescent="0.2">
      <c r="C148" s="40"/>
    </row>
    <row r="149" spans="3:3" s="43" customFormat="1" ht="11.25" x14ac:dyDescent="0.2">
      <c r="C149" s="40"/>
    </row>
    <row r="150" spans="3:3" s="43" customFormat="1" ht="11.25" x14ac:dyDescent="0.2">
      <c r="C150" s="40"/>
    </row>
    <row r="151" spans="3:3" s="43" customFormat="1" ht="11.25" x14ac:dyDescent="0.2">
      <c r="C151" s="40"/>
    </row>
    <row r="152" spans="3:3" s="43" customFormat="1" ht="11.25" x14ac:dyDescent="0.2">
      <c r="C152" s="40"/>
    </row>
    <row r="153" spans="3:3" s="43" customFormat="1" ht="11.25" x14ac:dyDescent="0.2">
      <c r="C153" s="40"/>
    </row>
    <row r="154" spans="3:3" s="43" customFormat="1" ht="11.25" x14ac:dyDescent="0.2">
      <c r="C154" s="40"/>
    </row>
    <row r="155" spans="3:3" s="43" customFormat="1" ht="11.25" x14ac:dyDescent="0.2">
      <c r="C155" s="40"/>
    </row>
    <row r="156" spans="3:3" s="43" customFormat="1" ht="11.25" x14ac:dyDescent="0.2">
      <c r="C156" s="40"/>
    </row>
    <row r="157" spans="3:3" s="43" customFormat="1" ht="11.25" x14ac:dyDescent="0.2">
      <c r="C157" s="40"/>
    </row>
    <row r="158" spans="3:3" s="43" customFormat="1" ht="11.25" x14ac:dyDescent="0.2">
      <c r="C158" s="40"/>
    </row>
    <row r="159" spans="3:3" s="43" customFormat="1" ht="11.25" x14ac:dyDescent="0.2">
      <c r="C159" s="40"/>
    </row>
    <row r="160" spans="3:3" s="43" customFormat="1" ht="11.25" x14ac:dyDescent="0.2">
      <c r="C160" s="40"/>
    </row>
    <row r="161" spans="3:3" s="43" customFormat="1" ht="11.25" x14ac:dyDescent="0.2">
      <c r="C161" s="40"/>
    </row>
    <row r="162" spans="3:3" s="43" customFormat="1" ht="11.25" x14ac:dyDescent="0.2">
      <c r="C162" s="40"/>
    </row>
    <row r="163" spans="3:3" s="43" customFormat="1" ht="11.25" x14ac:dyDescent="0.2">
      <c r="C163" s="40"/>
    </row>
    <row r="164" spans="3:3" s="43" customFormat="1" ht="11.25" x14ac:dyDescent="0.2">
      <c r="C164" s="40"/>
    </row>
    <row r="165" spans="3:3" s="43" customFormat="1" ht="11.25" x14ac:dyDescent="0.2">
      <c r="C165" s="40"/>
    </row>
    <row r="166" spans="3:3" s="43" customFormat="1" ht="11.25" x14ac:dyDescent="0.2">
      <c r="C166" s="40"/>
    </row>
    <row r="167" spans="3:3" s="43" customFormat="1" ht="11.25" x14ac:dyDescent="0.2">
      <c r="C167" s="40"/>
    </row>
    <row r="168" spans="3:3" s="43" customFormat="1" ht="11.25" x14ac:dyDescent="0.2">
      <c r="C168" s="40"/>
    </row>
    <row r="169" spans="3:3" s="43" customFormat="1" ht="11.25" x14ac:dyDescent="0.2">
      <c r="C169" s="40"/>
    </row>
    <row r="170" spans="3:3" s="43" customFormat="1" ht="11.25" x14ac:dyDescent="0.2">
      <c r="C170" s="40"/>
    </row>
    <row r="171" spans="3:3" s="43" customFormat="1" ht="11.25" x14ac:dyDescent="0.2">
      <c r="C171" s="40"/>
    </row>
    <row r="172" spans="3:3" s="43" customFormat="1" ht="11.25" x14ac:dyDescent="0.2">
      <c r="C172" s="40"/>
    </row>
    <row r="173" spans="3:3" s="43" customFormat="1" ht="11.25" x14ac:dyDescent="0.2">
      <c r="C173" s="40"/>
    </row>
    <row r="174" spans="3:3" s="43" customFormat="1" ht="11.25" x14ac:dyDescent="0.2">
      <c r="C174" s="40"/>
    </row>
    <row r="175" spans="3:3" s="43" customFormat="1" ht="11.25" x14ac:dyDescent="0.2">
      <c r="C175" s="40"/>
    </row>
    <row r="176" spans="3:3" s="43" customFormat="1" ht="11.25" x14ac:dyDescent="0.2">
      <c r="C176" s="40"/>
    </row>
    <row r="177" spans="3:3" s="43" customFormat="1" ht="11.25" x14ac:dyDescent="0.2">
      <c r="C177" s="40"/>
    </row>
    <row r="178" spans="3:3" s="43" customFormat="1" ht="11.25" x14ac:dyDescent="0.2">
      <c r="C178" s="40"/>
    </row>
    <row r="179" spans="3:3" s="43" customFormat="1" ht="11.25" x14ac:dyDescent="0.2">
      <c r="C179" s="40"/>
    </row>
    <row r="180" spans="3:3" s="43" customFormat="1" ht="11.25" x14ac:dyDescent="0.2">
      <c r="C180" s="40"/>
    </row>
    <row r="181" spans="3:3" s="43" customFormat="1" ht="11.25" x14ac:dyDescent="0.2">
      <c r="C181" s="40"/>
    </row>
    <row r="182" spans="3:3" s="43" customFormat="1" ht="11.25" x14ac:dyDescent="0.2">
      <c r="C182" s="40"/>
    </row>
    <row r="183" spans="3:3" s="43" customFormat="1" ht="11.25" x14ac:dyDescent="0.2">
      <c r="C183" s="40"/>
    </row>
    <row r="184" spans="3:3" s="43" customFormat="1" ht="11.25" x14ac:dyDescent="0.2">
      <c r="C184" s="40"/>
    </row>
    <row r="185" spans="3:3" s="43" customFormat="1" ht="11.25" x14ac:dyDescent="0.2">
      <c r="C185" s="40"/>
    </row>
    <row r="186" spans="3:3" s="43" customFormat="1" ht="11.25" x14ac:dyDescent="0.2">
      <c r="C186" s="40"/>
    </row>
    <row r="187" spans="3:3" s="43" customFormat="1" ht="11.25" x14ac:dyDescent="0.2">
      <c r="C187" s="40"/>
    </row>
    <row r="188" spans="3:3" s="43" customFormat="1" ht="11.25" x14ac:dyDescent="0.2">
      <c r="C188" s="40"/>
    </row>
    <row r="189" spans="3:3" s="43" customFormat="1" ht="11.25" x14ac:dyDescent="0.2">
      <c r="C189" s="40"/>
    </row>
    <row r="190" spans="3:3" s="43" customFormat="1" ht="11.25" x14ac:dyDescent="0.2">
      <c r="C190" s="40"/>
    </row>
    <row r="191" spans="3:3" s="43" customFormat="1" ht="11.25" x14ac:dyDescent="0.2">
      <c r="C191" s="40"/>
    </row>
    <row r="192" spans="3:3" s="43" customFormat="1" ht="11.25" x14ac:dyDescent="0.2">
      <c r="C192" s="40"/>
    </row>
    <row r="193" spans="3:3" s="43" customFormat="1" ht="11.25" x14ac:dyDescent="0.2">
      <c r="C193" s="40"/>
    </row>
    <row r="194" spans="3:3" s="43" customFormat="1" ht="11.25" x14ac:dyDescent="0.2">
      <c r="C194" s="40"/>
    </row>
    <row r="195" spans="3:3" s="43" customFormat="1" ht="11.25" x14ac:dyDescent="0.2">
      <c r="C195" s="40"/>
    </row>
    <row r="196" spans="3:3" s="43" customFormat="1" ht="11.25" x14ac:dyDescent="0.2">
      <c r="C196" s="40"/>
    </row>
    <row r="197" spans="3:3" s="43" customFormat="1" ht="11.25" x14ac:dyDescent="0.2">
      <c r="C197" s="40"/>
    </row>
    <row r="198" spans="3:3" s="43" customFormat="1" ht="11.25" x14ac:dyDescent="0.2">
      <c r="C198" s="40"/>
    </row>
    <row r="199" spans="3:3" s="43" customFormat="1" ht="11.25" x14ac:dyDescent="0.2">
      <c r="C199" s="40"/>
    </row>
    <row r="200" spans="3:3" s="43" customFormat="1" ht="11.25" x14ac:dyDescent="0.2">
      <c r="C200" s="40"/>
    </row>
    <row r="201" spans="3:3" s="43" customFormat="1" ht="11.25" x14ac:dyDescent="0.2">
      <c r="C201" s="40"/>
    </row>
    <row r="202" spans="3:3" s="43" customFormat="1" ht="11.25" x14ac:dyDescent="0.2">
      <c r="C202" s="40"/>
    </row>
    <row r="203" spans="3:3" s="43" customFormat="1" ht="11.25" x14ac:dyDescent="0.2">
      <c r="C203" s="40"/>
    </row>
    <row r="204" spans="3:3" s="43" customFormat="1" ht="11.25" x14ac:dyDescent="0.2">
      <c r="C204" s="40"/>
    </row>
    <row r="205" spans="3:3" s="43" customFormat="1" ht="11.25" x14ac:dyDescent="0.2">
      <c r="C205" s="40"/>
    </row>
    <row r="206" spans="3:3" s="43" customFormat="1" ht="11.25" x14ac:dyDescent="0.2">
      <c r="C206" s="40"/>
    </row>
    <row r="207" spans="3:3" s="43" customFormat="1" ht="11.25" x14ac:dyDescent="0.2">
      <c r="C207" s="40"/>
    </row>
    <row r="208" spans="3:3" s="43" customFormat="1" ht="11.25" x14ac:dyDescent="0.2">
      <c r="C208" s="40"/>
    </row>
    <row r="209" spans="3:3" s="43" customFormat="1" ht="11.25" x14ac:dyDescent="0.2">
      <c r="C209" s="40"/>
    </row>
    <row r="210" spans="3:3" s="43" customFormat="1" ht="11.25" x14ac:dyDescent="0.2">
      <c r="C210" s="40"/>
    </row>
    <row r="211" spans="3:3" s="43" customFormat="1" ht="11.25" x14ac:dyDescent="0.2">
      <c r="C211" s="40"/>
    </row>
    <row r="212" spans="3:3" s="43" customFormat="1" ht="11.25" x14ac:dyDescent="0.2">
      <c r="C212" s="40"/>
    </row>
    <row r="213" spans="3:3" s="43" customFormat="1" ht="11.25" x14ac:dyDescent="0.2">
      <c r="C213" s="40"/>
    </row>
    <row r="214" spans="3:3" s="43" customFormat="1" ht="11.25" x14ac:dyDescent="0.2">
      <c r="C214" s="40"/>
    </row>
    <row r="215" spans="3:3" s="43" customFormat="1" ht="11.25" x14ac:dyDescent="0.2">
      <c r="C215" s="40"/>
    </row>
    <row r="216" spans="3:3" s="43" customFormat="1" ht="11.25" x14ac:dyDescent="0.2">
      <c r="C216" s="40"/>
    </row>
    <row r="217" spans="3:3" s="43" customFormat="1" ht="11.25" x14ac:dyDescent="0.2">
      <c r="C217" s="40"/>
    </row>
    <row r="218" spans="3:3" s="43" customFormat="1" ht="11.25" x14ac:dyDescent="0.2">
      <c r="C218" s="40"/>
    </row>
    <row r="219" spans="3:3" s="43" customFormat="1" ht="11.25" x14ac:dyDescent="0.2">
      <c r="C219" s="40"/>
    </row>
    <row r="220" spans="3:3" s="43" customFormat="1" ht="11.25" x14ac:dyDescent="0.2">
      <c r="C220" s="40"/>
    </row>
    <row r="221" spans="3:3" s="43" customFormat="1" ht="11.25" x14ac:dyDescent="0.2">
      <c r="C221" s="40"/>
    </row>
    <row r="222" spans="3:3" s="43" customFormat="1" ht="11.25" x14ac:dyDescent="0.2">
      <c r="C222" s="40"/>
    </row>
    <row r="223" spans="3:3" s="43" customFormat="1" ht="11.25" x14ac:dyDescent="0.2">
      <c r="C223" s="40"/>
    </row>
    <row r="224" spans="3:3" s="43" customFormat="1" ht="11.25" x14ac:dyDescent="0.2">
      <c r="C224" s="40"/>
    </row>
    <row r="225" spans="3:3" s="43" customFormat="1" ht="11.25" x14ac:dyDescent="0.2">
      <c r="C225" s="40"/>
    </row>
    <row r="226" spans="3:3" s="43" customFormat="1" ht="11.25" x14ac:dyDescent="0.2">
      <c r="C226" s="40"/>
    </row>
    <row r="227" spans="3:3" s="43" customFormat="1" ht="11.25" x14ac:dyDescent="0.2">
      <c r="C227" s="40"/>
    </row>
    <row r="228" spans="3:3" s="43" customFormat="1" ht="11.25" x14ac:dyDescent="0.2">
      <c r="C228" s="40"/>
    </row>
    <row r="229" spans="3:3" s="43" customFormat="1" ht="11.25" x14ac:dyDescent="0.2">
      <c r="C229" s="40"/>
    </row>
    <row r="230" spans="3:3" s="43" customFormat="1" ht="11.25" x14ac:dyDescent="0.2">
      <c r="C230" s="40"/>
    </row>
    <row r="231" spans="3:3" s="43" customFormat="1" ht="11.25" x14ac:dyDescent="0.2">
      <c r="C231" s="40"/>
    </row>
    <row r="232" spans="3:3" s="43" customFormat="1" ht="11.25" x14ac:dyDescent="0.2">
      <c r="C232" s="40"/>
    </row>
    <row r="233" spans="3:3" s="43" customFormat="1" ht="11.25" x14ac:dyDescent="0.2">
      <c r="C233" s="40"/>
    </row>
    <row r="234" spans="3:3" s="43" customFormat="1" ht="11.25" x14ac:dyDescent="0.2">
      <c r="C234" s="40"/>
    </row>
    <row r="235" spans="3:3" s="43" customFormat="1" ht="11.25" x14ac:dyDescent="0.2">
      <c r="C235" s="40"/>
    </row>
    <row r="236" spans="3:3" s="43" customFormat="1" ht="11.25" x14ac:dyDescent="0.2">
      <c r="C236" s="40"/>
    </row>
    <row r="237" spans="3:3" s="43" customFormat="1" ht="11.25" x14ac:dyDescent="0.2">
      <c r="C237" s="40"/>
    </row>
    <row r="238" spans="3:3" s="43" customFormat="1" ht="11.25" x14ac:dyDescent="0.2">
      <c r="C238" s="40"/>
    </row>
    <row r="239" spans="3:3" s="43" customFormat="1" ht="11.25" x14ac:dyDescent="0.2">
      <c r="C239" s="40"/>
    </row>
    <row r="240" spans="3:3" s="43" customFormat="1" ht="11.25" x14ac:dyDescent="0.2">
      <c r="C240" s="40"/>
    </row>
    <row r="241" spans="3:3" s="43" customFormat="1" ht="11.25" x14ac:dyDescent="0.2">
      <c r="C241" s="40"/>
    </row>
    <row r="242" spans="3:3" s="43" customFormat="1" ht="11.25" x14ac:dyDescent="0.2">
      <c r="C242" s="40"/>
    </row>
    <row r="243" spans="3:3" s="43" customFormat="1" ht="11.25" x14ac:dyDescent="0.2">
      <c r="C243" s="40"/>
    </row>
    <row r="244" spans="3:3" s="43" customFormat="1" ht="11.25" x14ac:dyDescent="0.2">
      <c r="C244" s="40"/>
    </row>
    <row r="245" spans="3:3" s="43" customFormat="1" ht="11.25" x14ac:dyDescent="0.2">
      <c r="C245" s="40"/>
    </row>
    <row r="246" spans="3:3" s="43" customFormat="1" ht="11.25" x14ac:dyDescent="0.2">
      <c r="C246" s="40"/>
    </row>
    <row r="247" spans="3:3" s="43" customFormat="1" ht="11.25" x14ac:dyDescent="0.2">
      <c r="C247" s="40"/>
    </row>
    <row r="248" spans="3:3" s="43" customFormat="1" ht="11.25" x14ac:dyDescent="0.2">
      <c r="C248" s="40"/>
    </row>
    <row r="249" spans="3:3" s="43" customFormat="1" ht="11.25" x14ac:dyDescent="0.2">
      <c r="C249" s="40"/>
    </row>
    <row r="250" spans="3:3" s="43" customFormat="1" ht="11.25" x14ac:dyDescent="0.2">
      <c r="C250" s="40"/>
    </row>
    <row r="251" spans="3:3" s="43" customFormat="1" ht="11.25" x14ac:dyDescent="0.2">
      <c r="C251" s="40"/>
    </row>
    <row r="252" spans="3:3" s="43" customFormat="1" ht="11.25" x14ac:dyDescent="0.2">
      <c r="C252" s="40"/>
    </row>
    <row r="253" spans="3:3" s="43" customFormat="1" ht="11.25" x14ac:dyDescent="0.2">
      <c r="C253" s="40"/>
    </row>
    <row r="254" spans="3:3" s="43" customFormat="1" ht="11.25" x14ac:dyDescent="0.2">
      <c r="C254" s="40"/>
    </row>
    <row r="255" spans="3:3" s="43" customFormat="1" ht="11.25" x14ac:dyDescent="0.2">
      <c r="C255" s="40"/>
    </row>
    <row r="256" spans="3:3" s="43" customFormat="1" ht="11.25" x14ac:dyDescent="0.2">
      <c r="C256" s="40"/>
    </row>
    <row r="257" spans="3:3" s="43" customFormat="1" ht="11.25" x14ac:dyDescent="0.2">
      <c r="C257" s="40"/>
    </row>
    <row r="258" spans="3:3" s="43" customFormat="1" ht="11.25" x14ac:dyDescent="0.2">
      <c r="C258" s="40"/>
    </row>
    <row r="259" spans="3:3" s="43" customFormat="1" ht="11.25" x14ac:dyDescent="0.2">
      <c r="C259" s="40"/>
    </row>
    <row r="260" spans="3:3" s="43" customFormat="1" ht="11.25" x14ac:dyDescent="0.2">
      <c r="C260" s="40"/>
    </row>
    <row r="261" spans="3:3" s="43" customFormat="1" ht="11.25" x14ac:dyDescent="0.2">
      <c r="C261" s="40"/>
    </row>
    <row r="262" spans="3:3" s="43" customFormat="1" ht="11.25" x14ac:dyDescent="0.2">
      <c r="C262" s="40"/>
    </row>
    <row r="263" spans="3:3" s="43" customFormat="1" ht="11.25" x14ac:dyDescent="0.2">
      <c r="C263" s="40"/>
    </row>
    <row r="264" spans="3:3" s="43" customFormat="1" ht="11.25" x14ac:dyDescent="0.2">
      <c r="C264" s="40"/>
    </row>
    <row r="265" spans="3:3" s="43" customFormat="1" ht="11.25" x14ac:dyDescent="0.2">
      <c r="C265" s="40"/>
    </row>
    <row r="266" spans="3:3" s="43" customFormat="1" ht="11.25" x14ac:dyDescent="0.2">
      <c r="C266" s="40"/>
    </row>
    <row r="267" spans="3:3" s="43" customFormat="1" ht="11.25" x14ac:dyDescent="0.2">
      <c r="C267" s="40"/>
    </row>
    <row r="268" spans="3:3" s="43" customFormat="1" ht="11.25" x14ac:dyDescent="0.2">
      <c r="C268" s="40"/>
    </row>
    <row r="269" spans="3:3" s="43" customFormat="1" ht="11.25" x14ac:dyDescent="0.2">
      <c r="C269" s="40"/>
    </row>
    <row r="270" spans="3:3" s="43" customFormat="1" ht="11.25" x14ac:dyDescent="0.2">
      <c r="C270" s="40"/>
    </row>
    <row r="271" spans="3:3" s="43" customFormat="1" ht="11.25" x14ac:dyDescent="0.2">
      <c r="C271" s="40"/>
    </row>
    <row r="272" spans="3:3" s="43" customFormat="1" ht="11.25" x14ac:dyDescent="0.2">
      <c r="C272" s="40"/>
    </row>
    <row r="273" spans="3:3" s="43" customFormat="1" ht="11.25" x14ac:dyDescent="0.2">
      <c r="C273" s="40"/>
    </row>
    <row r="274" spans="3:3" s="43" customFormat="1" ht="11.25" x14ac:dyDescent="0.2">
      <c r="C274" s="40"/>
    </row>
    <row r="275" spans="3:3" s="43" customFormat="1" ht="11.25" x14ac:dyDescent="0.2">
      <c r="C275" s="40"/>
    </row>
    <row r="276" spans="3:3" s="43" customFormat="1" ht="11.25" x14ac:dyDescent="0.2">
      <c r="C276" s="40"/>
    </row>
    <row r="277" spans="3:3" s="43" customFormat="1" ht="11.25" x14ac:dyDescent="0.2">
      <c r="C277" s="40"/>
    </row>
    <row r="278" spans="3:3" s="43" customFormat="1" ht="11.25" x14ac:dyDescent="0.2">
      <c r="C278" s="40"/>
    </row>
    <row r="279" spans="3:3" s="43" customFormat="1" ht="11.25" x14ac:dyDescent="0.2">
      <c r="C279" s="40"/>
    </row>
    <row r="280" spans="3:3" s="43" customFormat="1" ht="11.25" x14ac:dyDescent="0.2">
      <c r="C280" s="40"/>
    </row>
    <row r="281" spans="3:3" s="43" customFormat="1" ht="11.25" x14ac:dyDescent="0.2">
      <c r="C281" s="40"/>
    </row>
    <row r="282" spans="3:3" s="43" customFormat="1" ht="11.25" x14ac:dyDescent="0.2">
      <c r="C282" s="40"/>
    </row>
    <row r="283" spans="3:3" s="43" customFormat="1" ht="11.25" x14ac:dyDescent="0.2">
      <c r="C283" s="40"/>
    </row>
    <row r="284" spans="3:3" s="43" customFormat="1" ht="11.25" x14ac:dyDescent="0.2">
      <c r="C284" s="40"/>
    </row>
    <row r="285" spans="3:3" s="43" customFormat="1" ht="11.25" x14ac:dyDescent="0.2">
      <c r="C285" s="40"/>
    </row>
    <row r="286" spans="3:3" s="43" customFormat="1" ht="11.25" x14ac:dyDescent="0.2">
      <c r="C286" s="40"/>
    </row>
    <row r="287" spans="3:3" s="43" customFormat="1" ht="11.25" x14ac:dyDescent="0.2">
      <c r="C287" s="40"/>
    </row>
    <row r="288" spans="3:3" s="43" customFormat="1" ht="11.25" x14ac:dyDescent="0.2">
      <c r="C288" s="40"/>
    </row>
    <row r="289" spans="3:3" s="43" customFormat="1" ht="11.25" x14ac:dyDescent="0.2">
      <c r="C289" s="40"/>
    </row>
    <row r="290" spans="3:3" s="43" customFormat="1" ht="11.25" x14ac:dyDescent="0.2">
      <c r="C290" s="40"/>
    </row>
    <row r="291" spans="3:3" s="43" customFormat="1" ht="11.25" x14ac:dyDescent="0.2">
      <c r="C291" s="40"/>
    </row>
    <row r="292" spans="3:3" s="43" customFormat="1" ht="11.25" x14ac:dyDescent="0.2">
      <c r="C292" s="40"/>
    </row>
    <row r="293" spans="3:3" s="43" customFormat="1" ht="11.25" x14ac:dyDescent="0.2">
      <c r="C293" s="40"/>
    </row>
    <row r="294" spans="3:3" s="43" customFormat="1" ht="11.25" x14ac:dyDescent="0.2">
      <c r="C294" s="40"/>
    </row>
    <row r="295" spans="3:3" s="43" customFormat="1" ht="11.25" x14ac:dyDescent="0.2">
      <c r="C295" s="40"/>
    </row>
    <row r="296" spans="3:3" s="43" customFormat="1" ht="11.25" x14ac:dyDescent="0.2">
      <c r="C296" s="40"/>
    </row>
    <row r="297" spans="3:3" s="43" customFormat="1" ht="11.25" x14ac:dyDescent="0.2">
      <c r="C297" s="40"/>
    </row>
    <row r="298" spans="3:3" s="43" customFormat="1" ht="11.25" x14ac:dyDescent="0.2">
      <c r="C298" s="40"/>
    </row>
    <row r="299" spans="3:3" s="43" customFormat="1" ht="11.25" x14ac:dyDescent="0.2">
      <c r="C299" s="40"/>
    </row>
    <row r="300" spans="3:3" s="43" customFormat="1" ht="11.25" x14ac:dyDescent="0.2">
      <c r="C300" s="40"/>
    </row>
    <row r="301" spans="3:3" s="43" customFormat="1" ht="11.25" x14ac:dyDescent="0.2">
      <c r="C301" s="40"/>
    </row>
    <row r="302" spans="3:3" s="43" customFormat="1" ht="11.25" x14ac:dyDescent="0.2">
      <c r="C302" s="40"/>
    </row>
    <row r="303" spans="3:3" s="43" customFormat="1" ht="11.25" x14ac:dyDescent="0.2">
      <c r="C303" s="40"/>
    </row>
    <row r="304" spans="3:3" s="43" customFormat="1" ht="11.25" x14ac:dyDescent="0.2">
      <c r="C304" s="40"/>
    </row>
    <row r="305" spans="3:3" s="43" customFormat="1" ht="11.25" x14ac:dyDescent="0.2">
      <c r="C305" s="40"/>
    </row>
    <row r="306" spans="3:3" s="43" customFormat="1" ht="11.25" x14ac:dyDescent="0.2">
      <c r="C306" s="40"/>
    </row>
    <row r="307" spans="3:3" s="43" customFormat="1" ht="11.25" x14ac:dyDescent="0.2">
      <c r="C307" s="40"/>
    </row>
    <row r="308" spans="3:3" s="43" customFormat="1" ht="11.25" x14ac:dyDescent="0.2">
      <c r="C308" s="40"/>
    </row>
    <row r="309" spans="3:3" s="43" customFormat="1" ht="11.25" x14ac:dyDescent="0.2">
      <c r="C309" s="40"/>
    </row>
    <row r="310" spans="3:3" s="43" customFormat="1" ht="11.25" x14ac:dyDescent="0.2">
      <c r="C310" s="40"/>
    </row>
    <row r="311" spans="3:3" s="43" customFormat="1" ht="11.25" x14ac:dyDescent="0.2">
      <c r="C311" s="40"/>
    </row>
    <row r="312" spans="3:3" s="43" customFormat="1" ht="11.25" x14ac:dyDescent="0.2">
      <c r="C312" s="40"/>
    </row>
    <row r="313" spans="3:3" s="43" customFormat="1" ht="11.25" x14ac:dyDescent="0.2">
      <c r="C313" s="40"/>
    </row>
    <row r="314" spans="3:3" s="43" customFormat="1" ht="11.25" x14ac:dyDescent="0.2">
      <c r="C314" s="40"/>
    </row>
    <row r="315" spans="3:3" s="43" customFormat="1" ht="11.25" x14ac:dyDescent="0.2">
      <c r="C315" s="40"/>
    </row>
    <row r="316" spans="3:3" s="43" customFormat="1" ht="11.25" x14ac:dyDescent="0.2">
      <c r="C316" s="40"/>
    </row>
    <row r="317" spans="3:3" s="43" customFormat="1" ht="11.25" x14ac:dyDescent="0.2">
      <c r="C317" s="40"/>
    </row>
    <row r="318" spans="3:3" s="43" customFormat="1" ht="11.25" x14ac:dyDescent="0.2">
      <c r="C318" s="40"/>
    </row>
    <row r="319" spans="3:3" s="43" customFormat="1" ht="11.25" x14ac:dyDescent="0.2">
      <c r="C319" s="40"/>
    </row>
    <row r="320" spans="3:3" s="43" customFormat="1" ht="11.25" x14ac:dyDescent="0.2">
      <c r="C320" s="40"/>
    </row>
    <row r="321" spans="3:3" s="43" customFormat="1" ht="11.25" x14ac:dyDescent="0.2">
      <c r="C321" s="40"/>
    </row>
    <row r="322" spans="3:3" s="43" customFormat="1" ht="11.25" x14ac:dyDescent="0.2">
      <c r="C322" s="40"/>
    </row>
    <row r="323" spans="3:3" s="43" customFormat="1" ht="11.25" x14ac:dyDescent="0.2">
      <c r="C323" s="40"/>
    </row>
    <row r="324" spans="3:3" s="43" customFormat="1" ht="11.25" x14ac:dyDescent="0.2">
      <c r="C324" s="40"/>
    </row>
    <row r="325" spans="3:3" s="43" customFormat="1" ht="11.25" x14ac:dyDescent="0.2">
      <c r="C325" s="40"/>
    </row>
    <row r="326" spans="3:3" s="43" customFormat="1" ht="11.25" x14ac:dyDescent="0.2">
      <c r="C326" s="40"/>
    </row>
    <row r="327" spans="3:3" s="43" customFormat="1" ht="11.25" x14ac:dyDescent="0.2">
      <c r="C327" s="40"/>
    </row>
    <row r="328" spans="3:3" s="43" customFormat="1" ht="11.25" x14ac:dyDescent="0.2">
      <c r="C328" s="40"/>
    </row>
    <row r="329" spans="3:3" s="43" customFormat="1" ht="11.25" x14ac:dyDescent="0.2">
      <c r="C329" s="40"/>
    </row>
    <row r="330" spans="3:3" s="43" customFormat="1" ht="11.25" x14ac:dyDescent="0.2">
      <c r="C330" s="40"/>
    </row>
    <row r="331" spans="3:3" s="43" customFormat="1" ht="11.25" x14ac:dyDescent="0.2">
      <c r="C331" s="40"/>
    </row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FFB3A-10E5-4933-B23E-30F0819006CE}">
  <sheetPr>
    <tabColor rgb="FFFF0000"/>
  </sheetPr>
  <dimension ref="A1:AS73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M20" sqref="M20"/>
    </sheetView>
  </sheetViews>
  <sheetFormatPr defaultRowHeight="12.75" x14ac:dyDescent="0.2"/>
  <cols>
    <col min="1" max="1" width="6.42578125" style="46" customWidth="1"/>
    <col min="2" max="2" width="8.7109375" style="46" bestFit="1" customWidth="1"/>
    <col min="3" max="3" width="4.7109375" style="46" bestFit="1" customWidth="1"/>
    <col min="4" max="4" width="26.7109375" style="443" customWidth="1"/>
    <col min="5" max="5" width="4.42578125" bestFit="1" customWidth="1"/>
    <col min="6" max="6" width="29.140625" style="443" customWidth="1"/>
    <col min="7" max="15" width="6.7109375" customWidth="1"/>
    <col min="16" max="16" width="10" customWidth="1"/>
    <col min="17" max="19" width="9.140625" customWidth="1"/>
    <col min="20" max="28" width="6.7109375" customWidth="1"/>
    <col min="29" max="32" width="9.140625" customWidth="1"/>
    <col min="33" max="33" width="9.85546875" customWidth="1"/>
    <col min="37" max="45" width="5.7109375" customWidth="1"/>
    <col min="251" max="251" width="6.42578125" customWidth="1"/>
    <col min="252" max="252" width="26.5703125" customWidth="1"/>
    <col min="253" max="253" width="4.42578125" bestFit="1" customWidth="1"/>
    <col min="254" max="254" width="30.42578125" customWidth="1"/>
    <col min="255" max="263" width="6.7109375" customWidth="1"/>
    <col min="264" max="264" width="10" customWidth="1"/>
    <col min="268" max="276" width="6.7109375" customWidth="1"/>
    <col min="281" max="281" width="8.28515625" customWidth="1"/>
    <col min="285" max="293" width="5.7109375" customWidth="1"/>
    <col min="507" max="507" width="6.42578125" customWidth="1"/>
    <col min="508" max="508" width="26.5703125" customWidth="1"/>
    <col min="509" max="509" width="4.42578125" bestFit="1" customWidth="1"/>
    <col min="510" max="510" width="30.42578125" customWidth="1"/>
    <col min="511" max="519" width="6.7109375" customWidth="1"/>
    <col min="520" max="520" width="10" customWidth="1"/>
    <col min="524" max="532" width="6.7109375" customWidth="1"/>
    <col min="537" max="537" width="8.28515625" customWidth="1"/>
    <col min="541" max="549" width="5.7109375" customWidth="1"/>
    <col min="763" max="763" width="6.42578125" customWidth="1"/>
    <col min="764" max="764" width="26.5703125" customWidth="1"/>
    <col min="765" max="765" width="4.42578125" bestFit="1" customWidth="1"/>
    <col min="766" max="766" width="30.42578125" customWidth="1"/>
    <col min="767" max="775" width="6.7109375" customWidth="1"/>
    <col min="776" max="776" width="10" customWidth="1"/>
    <col min="780" max="788" width="6.7109375" customWidth="1"/>
    <col min="793" max="793" width="8.28515625" customWidth="1"/>
    <col min="797" max="805" width="5.7109375" customWidth="1"/>
    <col min="1019" max="1019" width="6.42578125" customWidth="1"/>
    <col min="1020" max="1020" width="26.5703125" customWidth="1"/>
    <col min="1021" max="1021" width="4.42578125" bestFit="1" customWidth="1"/>
    <col min="1022" max="1022" width="30.42578125" customWidth="1"/>
    <col min="1023" max="1031" width="6.7109375" customWidth="1"/>
    <col min="1032" max="1032" width="10" customWidth="1"/>
    <col min="1036" max="1044" width="6.7109375" customWidth="1"/>
    <col min="1049" max="1049" width="8.28515625" customWidth="1"/>
    <col min="1053" max="1061" width="5.7109375" customWidth="1"/>
    <col min="1275" max="1275" width="6.42578125" customWidth="1"/>
    <col min="1276" max="1276" width="26.5703125" customWidth="1"/>
    <col min="1277" max="1277" width="4.42578125" bestFit="1" customWidth="1"/>
    <col min="1278" max="1278" width="30.42578125" customWidth="1"/>
    <col min="1279" max="1287" width="6.7109375" customWidth="1"/>
    <col min="1288" max="1288" width="10" customWidth="1"/>
    <col min="1292" max="1300" width="6.7109375" customWidth="1"/>
    <col min="1305" max="1305" width="8.28515625" customWidth="1"/>
    <col min="1309" max="1317" width="5.7109375" customWidth="1"/>
    <col min="1531" max="1531" width="6.42578125" customWidth="1"/>
    <col min="1532" max="1532" width="26.5703125" customWidth="1"/>
    <col min="1533" max="1533" width="4.42578125" bestFit="1" customWidth="1"/>
    <col min="1534" max="1534" width="30.42578125" customWidth="1"/>
    <col min="1535" max="1543" width="6.7109375" customWidth="1"/>
    <col min="1544" max="1544" width="10" customWidth="1"/>
    <col min="1548" max="1556" width="6.7109375" customWidth="1"/>
    <col min="1561" max="1561" width="8.28515625" customWidth="1"/>
    <col min="1565" max="1573" width="5.7109375" customWidth="1"/>
    <col min="1787" max="1787" width="6.42578125" customWidth="1"/>
    <col min="1788" max="1788" width="26.5703125" customWidth="1"/>
    <col min="1789" max="1789" width="4.42578125" bestFit="1" customWidth="1"/>
    <col min="1790" max="1790" width="30.42578125" customWidth="1"/>
    <col min="1791" max="1799" width="6.7109375" customWidth="1"/>
    <col min="1800" max="1800" width="10" customWidth="1"/>
    <col min="1804" max="1812" width="6.7109375" customWidth="1"/>
    <col min="1817" max="1817" width="8.28515625" customWidth="1"/>
    <col min="1821" max="1829" width="5.7109375" customWidth="1"/>
    <col min="2043" max="2043" width="6.42578125" customWidth="1"/>
    <col min="2044" max="2044" width="26.5703125" customWidth="1"/>
    <col min="2045" max="2045" width="4.42578125" bestFit="1" customWidth="1"/>
    <col min="2046" max="2046" width="30.42578125" customWidth="1"/>
    <col min="2047" max="2055" width="6.7109375" customWidth="1"/>
    <col min="2056" max="2056" width="10" customWidth="1"/>
    <col min="2060" max="2068" width="6.7109375" customWidth="1"/>
    <col min="2073" max="2073" width="8.28515625" customWidth="1"/>
    <col min="2077" max="2085" width="5.7109375" customWidth="1"/>
    <col min="2299" max="2299" width="6.42578125" customWidth="1"/>
    <col min="2300" max="2300" width="26.5703125" customWidth="1"/>
    <col min="2301" max="2301" width="4.42578125" bestFit="1" customWidth="1"/>
    <col min="2302" max="2302" width="30.42578125" customWidth="1"/>
    <col min="2303" max="2311" width="6.7109375" customWidth="1"/>
    <col min="2312" max="2312" width="10" customWidth="1"/>
    <col min="2316" max="2324" width="6.7109375" customWidth="1"/>
    <col min="2329" max="2329" width="8.28515625" customWidth="1"/>
    <col min="2333" max="2341" width="5.7109375" customWidth="1"/>
    <col min="2555" max="2555" width="6.42578125" customWidth="1"/>
    <col min="2556" max="2556" width="26.5703125" customWidth="1"/>
    <col min="2557" max="2557" width="4.42578125" bestFit="1" customWidth="1"/>
    <col min="2558" max="2558" width="30.42578125" customWidth="1"/>
    <col min="2559" max="2567" width="6.7109375" customWidth="1"/>
    <col min="2568" max="2568" width="10" customWidth="1"/>
    <col min="2572" max="2580" width="6.7109375" customWidth="1"/>
    <col min="2585" max="2585" width="8.28515625" customWidth="1"/>
    <col min="2589" max="2597" width="5.7109375" customWidth="1"/>
    <col min="2811" max="2811" width="6.42578125" customWidth="1"/>
    <col min="2812" max="2812" width="26.5703125" customWidth="1"/>
    <col min="2813" max="2813" width="4.42578125" bestFit="1" customWidth="1"/>
    <col min="2814" max="2814" width="30.42578125" customWidth="1"/>
    <col min="2815" max="2823" width="6.7109375" customWidth="1"/>
    <col min="2824" max="2824" width="10" customWidth="1"/>
    <col min="2828" max="2836" width="6.7109375" customWidth="1"/>
    <col min="2841" max="2841" width="8.28515625" customWidth="1"/>
    <col min="2845" max="2853" width="5.7109375" customWidth="1"/>
    <col min="3067" max="3067" width="6.42578125" customWidth="1"/>
    <col min="3068" max="3068" width="26.5703125" customWidth="1"/>
    <col min="3069" max="3069" width="4.42578125" bestFit="1" customWidth="1"/>
    <col min="3070" max="3070" width="30.42578125" customWidth="1"/>
    <col min="3071" max="3079" width="6.7109375" customWidth="1"/>
    <col min="3080" max="3080" width="10" customWidth="1"/>
    <col min="3084" max="3092" width="6.7109375" customWidth="1"/>
    <col min="3097" max="3097" width="8.28515625" customWidth="1"/>
    <col min="3101" max="3109" width="5.7109375" customWidth="1"/>
    <col min="3323" max="3323" width="6.42578125" customWidth="1"/>
    <col min="3324" max="3324" width="26.5703125" customWidth="1"/>
    <col min="3325" max="3325" width="4.42578125" bestFit="1" customWidth="1"/>
    <col min="3326" max="3326" width="30.42578125" customWidth="1"/>
    <col min="3327" max="3335" width="6.7109375" customWidth="1"/>
    <col min="3336" max="3336" width="10" customWidth="1"/>
    <col min="3340" max="3348" width="6.7109375" customWidth="1"/>
    <col min="3353" max="3353" width="8.28515625" customWidth="1"/>
    <col min="3357" max="3365" width="5.7109375" customWidth="1"/>
    <col min="3579" max="3579" width="6.42578125" customWidth="1"/>
    <col min="3580" max="3580" width="26.5703125" customWidth="1"/>
    <col min="3581" max="3581" width="4.42578125" bestFit="1" customWidth="1"/>
    <col min="3582" max="3582" width="30.42578125" customWidth="1"/>
    <col min="3583" max="3591" width="6.7109375" customWidth="1"/>
    <col min="3592" max="3592" width="10" customWidth="1"/>
    <col min="3596" max="3604" width="6.7109375" customWidth="1"/>
    <col min="3609" max="3609" width="8.28515625" customWidth="1"/>
    <col min="3613" max="3621" width="5.7109375" customWidth="1"/>
    <col min="3835" max="3835" width="6.42578125" customWidth="1"/>
    <col min="3836" max="3836" width="26.5703125" customWidth="1"/>
    <col min="3837" max="3837" width="4.42578125" bestFit="1" customWidth="1"/>
    <col min="3838" max="3838" width="30.42578125" customWidth="1"/>
    <col min="3839" max="3847" width="6.7109375" customWidth="1"/>
    <col min="3848" max="3848" width="10" customWidth="1"/>
    <col min="3852" max="3860" width="6.7109375" customWidth="1"/>
    <col min="3865" max="3865" width="8.28515625" customWidth="1"/>
    <col min="3869" max="3877" width="5.7109375" customWidth="1"/>
    <col min="4091" max="4091" width="6.42578125" customWidth="1"/>
    <col min="4092" max="4092" width="26.5703125" customWidth="1"/>
    <col min="4093" max="4093" width="4.42578125" bestFit="1" customWidth="1"/>
    <col min="4094" max="4094" width="30.42578125" customWidth="1"/>
    <col min="4095" max="4103" width="6.7109375" customWidth="1"/>
    <col min="4104" max="4104" width="10" customWidth="1"/>
    <col min="4108" max="4116" width="6.7109375" customWidth="1"/>
    <col min="4121" max="4121" width="8.28515625" customWidth="1"/>
    <col min="4125" max="4133" width="5.7109375" customWidth="1"/>
    <col min="4347" max="4347" width="6.42578125" customWidth="1"/>
    <col min="4348" max="4348" width="26.5703125" customWidth="1"/>
    <col min="4349" max="4349" width="4.42578125" bestFit="1" customWidth="1"/>
    <col min="4350" max="4350" width="30.42578125" customWidth="1"/>
    <col min="4351" max="4359" width="6.7109375" customWidth="1"/>
    <col min="4360" max="4360" width="10" customWidth="1"/>
    <col min="4364" max="4372" width="6.7109375" customWidth="1"/>
    <col min="4377" max="4377" width="8.28515625" customWidth="1"/>
    <col min="4381" max="4389" width="5.7109375" customWidth="1"/>
    <col min="4603" max="4603" width="6.42578125" customWidth="1"/>
    <col min="4604" max="4604" width="26.5703125" customWidth="1"/>
    <col min="4605" max="4605" width="4.42578125" bestFit="1" customWidth="1"/>
    <col min="4606" max="4606" width="30.42578125" customWidth="1"/>
    <col min="4607" max="4615" width="6.7109375" customWidth="1"/>
    <col min="4616" max="4616" width="10" customWidth="1"/>
    <col min="4620" max="4628" width="6.7109375" customWidth="1"/>
    <col min="4633" max="4633" width="8.28515625" customWidth="1"/>
    <col min="4637" max="4645" width="5.7109375" customWidth="1"/>
    <col min="4859" max="4859" width="6.42578125" customWidth="1"/>
    <col min="4860" max="4860" width="26.5703125" customWidth="1"/>
    <col min="4861" max="4861" width="4.42578125" bestFit="1" customWidth="1"/>
    <col min="4862" max="4862" width="30.42578125" customWidth="1"/>
    <col min="4863" max="4871" width="6.7109375" customWidth="1"/>
    <col min="4872" max="4872" width="10" customWidth="1"/>
    <col min="4876" max="4884" width="6.7109375" customWidth="1"/>
    <col min="4889" max="4889" width="8.28515625" customWidth="1"/>
    <col min="4893" max="4901" width="5.7109375" customWidth="1"/>
    <col min="5115" max="5115" width="6.42578125" customWidth="1"/>
    <col min="5116" max="5116" width="26.5703125" customWidth="1"/>
    <col min="5117" max="5117" width="4.42578125" bestFit="1" customWidth="1"/>
    <col min="5118" max="5118" width="30.42578125" customWidth="1"/>
    <col min="5119" max="5127" width="6.7109375" customWidth="1"/>
    <col min="5128" max="5128" width="10" customWidth="1"/>
    <col min="5132" max="5140" width="6.7109375" customWidth="1"/>
    <col min="5145" max="5145" width="8.28515625" customWidth="1"/>
    <col min="5149" max="5157" width="5.7109375" customWidth="1"/>
    <col min="5371" max="5371" width="6.42578125" customWidth="1"/>
    <col min="5372" max="5372" width="26.5703125" customWidth="1"/>
    <col min="5373" max="5373" width="4.42578125" bestFit="1" customWidth="1"/>
    <col min="5374" max="5374" width="30.42578125" customWidth="1"/>
    <col min="5375" max="5383" width="6.7109375" customWidth="1"/>
    <col min="5384" max="5384" width="10" customWidth="1"/>
    <col min="5388" max="5396" width="6.7109375" customWidth="1"/>
    <col min="5401" max="5401" width="8.28515625" customWidth="1"/>
    <col min="5405" max="5413" width="5.7109375" customWidth="1"/>
    <col min="5627" max="5627" width="6.42578125" customWidth="1"/>
    <col min="5628" max="5628" width="26.5703125" customWidth="1"/>
    <col min="5629" max="5629" width="4.42578125" bestFit="1" customWidth="1"/>
    <col min="5630" max="5630" width="30.42578125" customWidth="1"/>
    <col min="5631" max="5639" width="6.7109375" customWidth="1"/>
    <col min="5640" max="5640" width="10" customWidth="1"/>
    <col min="5644" max="5652" width="6.7109375" customWidth="1"/>
    <col min="5657" max="5657" width="8.28515625" customWidth="1"/>
    <col min="5661" max="5669" width="5.7109375" customWidth="1"/>
    <col min="5883" max="5883" width="6.42578125" customWidth="1"/>
    <col min="5884" max="5884" width="26.5703125" customWidth="1"/>
    <col min="5885" max="5885" width="4.42578125" bestFit="1" customWidth="1"/>
    <col min="5886" max="5886" width="30.42578125" customWidth="1"/>
    <col min="5887" max="5895" width="6.7109375" customWidth="1"/>
    <col min="5896" max="5896" width="10" customWidth="1"/>
    <col min="5900" max="5908" width="6.7109375" customWidth="1"/>
    <col min="5913" max="5913" width="8.28515625" customWidth="1"/>
    <col min="5917" max="5925" width="5.7109375" customWidth="1"/>
    <col min="6139" max="6139" width="6.42578125" customWidth="1"/>
    <col min="6140" max="6140" width="26.5703125" customWidth="1"/>
    <col min="6141" max="6141" width="4.42578125" bestFit="1" customWidth="1"/>
    <col min="6142" max="6142" width="30.42578125" customWidth="1"/>
    <col min="6143" max="6151" width="6.7109375" customWidth="1"/>
    <col min="6152" max="6152" width="10" customWidth="1"/>
    <col min="6156" max="6164" width="6.7109375" customWidth="1"/>
    <col min="6169" max="6169" width="8.28515625" customWidth="1"/>
    <col min="6173" max="6181" width="5.7109375" customWidth="1"/>
    <col min="6395" max="6395" width="6.42578125" customWidth="1"/>
    <col min="6396" max="6396" width="26.5703125" customWidth="1"/>
    <col min="6397" max="6397" width="4.42578125" bestFit="1" customWidth="1"/>
    <col min="6398" max="6398" width="30.42578125" customWidth="1"/>
    <col min="6399" max="6407" width="6.7109375" customWidth="1"/>
    <col min="6408" max="6408" width="10" customWidth="1"/>
    <col min="6412" max="6420" width="6.7109375" customWidth="1"/>
    <col min="6425" max="6425" width="8.28515625" customWidth="1"/>
    <col min="6429" max="6437" width="5.7109375" customWidth="1"/>
    <col min="6651" max="6651" width="6.42578125" customWidth="1"/>
    <col min="6652" max="6652" width="26.5703125" customWidth="1"/>
    <col min="6653" max="6653" width="4.42578125" bestFit="1" customWidth="1"/>
    <col min="6654" max="6654" width="30.42578125" customWidth="1"/>
    <col min="6655" max="6663" width="6.7109375" customWidth="1"/>
    <col min="6664" max="6664" width="10" customWidth="1"/>
    <col min="6668" max="6676" width="6.7109375" customWidth="1"/>
    <col min="6681" max="6681" width="8.28515625" customWidth="1"/>
    <col min="6685" max="6693" width="5.7109375" customWidth="1"/>
    <col min="6907" max="6907" width="6.42578125" customWidth="1"/>
    <col min="6908" max="6908" width="26.5703125" customWidth="1"/>
    <col min="6909" max="6909" width="4.42578125" bestFit="1" customWidth="1"/>
    <col min="6910" max="6910" width="30.42578125" customWidth="1"/>
    <col min="6911" max="6919" width="6.7109375" customWidth="1"/>
    <col min="6920" max="6920" width="10" customWidth="1"/>
    <col min="6924" max="6932" width="6.7109375" customWidth="1"/>
    <col min="6937" max="6937" width="8.28515625" customWidth="1"/>
    <col min="6941" max="6949" width="5.7109375" customWidth="1"/>
    <col min="7163" max="7163" width="6.42578125" customWidth="1"/>
    <col min="7164" max="7164" width="26.5703125" customWidth="1"/>
    <col min="7165" max="7165" width="4.42578125" bestFit="1" customWidth="1"/>
    <col min="7166" max="7166" width="30.42578125" customWidth="1"/>
    <col min="7167" max="7175" width="6.7109375" customWidth="1"/>
    <col min="7176" max="7176" width="10" customWidth="1"/>
    <col min="7180" max="7188" width="6.7109375" customWidth="1"/>
    <col min="7193" max="7193" width="8.28515625" customWidth="1"/>
    <col min="7197" max="7205" width="5.7109375" customWidth="1"/>
    <col min="7419" max="7419" width="6.42578125" customWidth="1"/>
    <col min="7420" max="7420" width="26.5703125" customWidth="1"/>
    <col min="7421" max="7421" width="4.42578125" bestFit="1" customWidth="1"/>
    <col min="7422" max="7422" width="30.42578125" customWidth="1"/>
    <col min="7423" max="7431" width="6.7109375" customWidth="1"/>
    <col min="7432" max="7432" width="10" customWidth="1"/>
    <col min="7436" max="7444" width="6.7109375" customWidth="1"/>
    <col min="7449" max="7449" width="8.28515625" customWidth="1"/>
    <col min="7453" max="7461" width="5.7109375" customWidth="1"/>
    <col min="7675" max="7675" width="6.42578125" customWidth="1"/>
    <col min="7676" max="7676" width="26.5703125" customWidth="1"/>
    <col min="7677" max="7677" width="4.42578125" bestFit="1" customWidth="1"/>
    <col min="7678" max="7678" width="30.42578125" customWidth="1"/>
    <col min="7679" max="7687" width="6.7109375" customWidth="1"/>
    <col min="7688" max="7688" width="10" customWidth="1"/>
    <col min="7692" max="7700" width="6.7109375" customWidth="1"/>
    <col min="7705" max="7705" width="8.28515625" customWidth="1"/>
    <col min="7709" max="7717" width="5.7109375" customWidth="1"/>
    <col min="7931" max="7931" width="6.42578125" customWidth="1"/>
    <col min="7932" max="7932" width="26.5703125" customWidth="1"/>
    <col min="7933" max="7933" width="4.42578125" bestFit="1" customWidth="1"/>
    <col min="7934" max="7934" width="30.42578125" customWidth="1"/>
    <col min="7935" max="7943" width="6.7109375" customWidth="1"/>
    <col min="7944" max="7944" width="10" customWidth="1"/>
    <col min="7948" max="7956" width="6.7109375" customWidth="1"/>
    <col min="7961" max="7961" width="8.28515625" customWidth="1"/>
    <col min="7965" max="7973" width="5.7109375" customWidth="1"/>
    <col min="8187" max="8187" width="6.42578125" customWidth="1"/>
    <col min="8188" max="8188" width="26.5703125" customWidth="1"/>
    <col min="8189" max="8189" width="4.42578125" bestFit="1" customWidth="1"/>
    <col min="8190" max="8190" width="30.42578125" customWidth="1"/>
    <col min="8191" max="8199" width="6.7109375" customWidth="1"/>
    <col min="8200" max="8200" width="10" customWidth="1"/>
    <col min="8204" max="8212" width="6.7109375" customWidth="1"/>
    <col min="8217" max="8217" width="8.28515625" customWidth="1"/>
    <col min="8221" max="8229" width="5.7109375" customWidth="1"/>
    <col min="8443" max="8443" width="6.42578125" customWidth="1"/>
    <col min="8444" max="8444" width="26.5703125" customWidth="1"/>
    <col min="8445" max="8445" width="4.42578125" bestFit="1" customWidth="1"/>
    <col min="8446" max="8446" width="30.42578125" customWidth="1"/>
    <col min="8447" max="8455" width="6.7109375" customWidth="1"/>
    <col min="8456" max="8456" width="10" customWidth="1"/>
    <col min="8460" max="8468" width="6.7109375" customWidth="1"/>
    <col min="8473" max="8473" width="8.28515625" customWidth="1"/>
    <col min="8477" max="8485" width="5.7109375" customWidth="1"/>
    <col min="8699" max="8699" width="6.42578125" customWidth="1"/>
    <col min="8700" max="8700" width="26.5703125" customWidth="1"/>
    <col min="8701" max="8701" width="4.42578125" bestFit="1" customWidth="1"/>
    <col min="8702" max="8702" width="30.42578125" customWidth="1"/>
    <col min="8703" max="8711" width="6.7109375" customWidth="1"/>
    <col min="8712" max="8712" width="10" customWidth="1"/>
    <col min="8716" max="8724" width="6.7109375" customWidth="1"/>
    <col min="8729" max="8729" width="8.28515625" customWidth="1"/>
    <col min="8733" max="8741" width="5.7109375" customWidth="1"/>
    <col min="8955" max="8955" width="6.42578125" customWidth="1"/>
    <col min="8956" max="8956" width="26.5703125" customWidth="1"/>
    <col min="8957" max="8957" width="4.42578125" bestFit="1" customWidth="1"/>
    <col min="8958" max="8958" width="30.42578125" customWidth="1"/>
    <col min="8959" max="8967" width="6.7109375" customWidth="1"/>
    <col min="8968" max="8968" width="10" customWidth="1"/>
    <col min="8972" max="8980" width="6.7109375" customWidth="1"/>
    <col min="8985" max="8985" width="8.28515625" customWidth="1"/>
    <col min="8989" max="8997" width="5.7109375" customWidth="1"/>
    <col min="9211" max="9211" width="6.42578125" customWidth="1"/>
    <col min="9212" max="9212" width="26.5703125" customWidth="1"/>
    <col min="9213" max="9213" width="4.42578125" bestFit="1" customWidth="1"/>
    <col min="9214" max="9214" width="30.42578125" customWidth="1"/>
    <col min="9215" max="9223" width="6.7109375" customWidth="1"/>
    <col min="9224" max="9224" width="10" customWidth="1"/>
    <col min="9228" max="9236" width="6.7109375" customWidth="1"/>
    <col min="9241" max="9241" width="8.28515625" customWidth="1"/>
    <col min="9245" max="9253" width="5.7109375" customWidth="1"/>
    <col min="9467" max="9467" width="6.42578125" customWidth="1"/>
    <col min="9468" max="9468" width="26.5703125" customWidth="1"/>
    <col min="9469" max="9469" width="4.42578125" bestFit="1" customWidth="1"/>
    <col min="9470" max="9470" width="30.42578125" customWidth="1"/>
    <col min="9471" max="9479" width="6.7109375" customWidth="1"/>
    <col min="9480" max="9480" width="10" customWidth="1"/>
    <col min="9484" max="9492" width="6.7109375" customWidth="1"/>
    <col min="9497" max="9497" width="8.28515625" customWidth="1"/>
    <col min="9501" max="9509" width="5.7109375" customWidth="1"/>
    <col min="9723" max="9723" width="6.42578125" customWidth="1"/>
    <col min="9724" max="9724" width="26.5703125" customWidth="1"/>
    <col min="9725" max="9725" width="4.42578125" bestFit="1" customWidth="1"/>
    <col min="9726" max="9726" width="30.42578125" customWidth="1"/>
    <col min="9727" max="9735" width="6.7109375" customWidth="1"/>
    <col min="9736" max="9736" width="10" customWidth="1"/>
    <col min="9740" max="9748" width="6.7109375" customWidth="1"/>
    <col min="9753" max="9753" width="8.28515625" customWidth="1"/>
    <col min="9757" max="9765" width="5.7109375" customWidth="1"/>
    <col min="9979" max="9979" width="6.42578125" customWidth="1"/>
    <col min="9980" max="9980" width="26.5703125" customWidth="1"/>
    <col min="9981" max="9981" width="4.42578125" bestFit="1" customWidth="1"/>
    <col min="9982" max="9982" width="30.42578125" customWidth="1"/>
    <col min="9983" max="9991" width="6.7109375" customWidth="1"/>
    <col min="9992" max="9992" width="10" customWidth="1"/>
    <col min="9996" max="10004" width="6.7109375" customWidth="1"/>
    <col min="10009" max="10009" width="8.28515625" customWidth="1"/>
    <col min="10013" max="10021" width="5.7109375" customWidth="1"/>
    <col min="10235" max="10235" width="6.42578125" customWidth="1"/>
    <col min="10236" max="10236" width="26.5703125" customWidth="1"/>
    <col min="10237" max="10237" width="4.42578125" bestFit="1" customWidth="1"/>
    <col min="10238" max="10238" width="30.42578125" customWidth="1"/>
    <col min="10239" max="10247" width="6.7109375" customWidth="1"/>
    <col min="10248" max="10248" width="10" customWidth="1"/>
    <col min="10252" max="10260" width="6.7109375" customWidth="1"/>
    <col min="10265" max="10265" width="8.28515625" customWidth="1"/>
    <col min="10269" max="10277" width="5.7109375" customWidth="1"/>
    <col min="10491" max="10491" width="6.42578125" customWidth="1"/>
    <col min="10492" max="10492" width="26.5703125" customWidth="1"/>
    <col min="10493" max="10493" width="4.42578125" bestFit="1" customWidth="1"/>
    <col min="10494" max="10494" width="30.42578125" customWidth="1"/>
    <col min="10495" max="10503" width="6.7109375" customWidth="1"/>
    <col min="10504" max="10504" width="10" customWidth="1"/>
    <col min="10508" max="10516" width="6.7109375" customWidth="1"/>
    <col min="10521" max="10521" width="8.28515625" customWidth="1"/>
    <col min="10525" max="10533" width="5.7109375" customWidth="1"/>
    <col min="10747" max="10747" width="6.42578125" customWidth="1"/>
    <col min="10748" max="10748" width="26.5703125" customWidth="1"/>
    <col min="10749" max="10749" width="4.42578125" bestFit="1" customWidth="1"/>
    <col min="10750" max="10750" width="30.42578125" customWidth="1"/>
    <col min="10751" max="10759" width="6.7109375" customWidth="1"/>
    <col min="10760" max="10760" width="10" customWidth="1"/>
    <col min="10764" max="10772" width="6.7109375" customWidth="1"/>
    <col min="10777" max="10777" width="8.28515625" customWidth="1"/>
    <col min="10781" max="10789" width="5.7109375" customWidth="1"/>
    <col min="11003" max="11003" width="6.42578125" customWidth="1"/>
    <col min="11004" max="11004" width="26.5703125" customWidth="1"/>
    <col min="11005" max="11005" width="4.42578125" bestFit="1" customWidth="1"/>
    <col min="11006" max="11006" width="30.42578125" customWidth="1"/>
    <col min="11007" max="11015" width="6.7109375" customWidth="1"/>
    <col min="11016" max="11016" width="10" customWidth="1"/>
    <col min="11020" max="11028" width="6.7109375" customWidth="1"/>
    <col min="11033" max="11033" width="8.28515625" customWidth="1"/>
    <col min="11037" max="11045" width="5.7109375" customWidth="1"/>
    <col min="11259" max="11259" width="6.42578125" customWidth="1"/>
    <col min="11260" max="11260" width="26.5703125" customWidth="1"/>
    <col min="11261" max="11261" width="4.42578125" bestFit="1" customWidth="1"/>
    <col min="11262" max="11262" width="30.42578125" customWidth="1"/>
    <col min="11263" max="11271" width="6.7109375" customWidth="1"/>
    <col min="11272" max="11272" width="10" customWidth="1"/>
    <col min="11276" max="11284" width="6.7109375" customWidth="1"/>
    <col min="11289" max="11289" width="8.28515625" customWidth="1"/>
    <col min="11293" max="11301" width="5.7109375" customWidth="1"/>
    <col min="11515" max="11515" width="6.42578125" customWidth="1"/>
    <col min="11516" max="11516" width="26.5703125" customWidth="1"/>
    <col min="11517" max="11517" width="4.42578125" bestFit="1" customWidth="1"/>
    <col min="11518" max="11518" width="30.42578125" customWidth="1"/>
    <col min="11519" max="11527" width="6.7109375" customWidth="1"/>
    <col min="11528" max="11528" width="10" customWidth="1"/>
    <col min="11532" max="11540" width="6.7109375" customWidth="1"/>
    <col min="11545" max="11545" width="8.28515625" customWidth="1"/>
    <col min="11549" max="11557" width="5.7109375" customWidth="1"/>
    <col min="11771" max="11771" width="6.42578125" customWidth="1"/>
    <col min="11772" max="11772" width="26.5703125" customWidth="1"/>
    <col min="11773" max="11773" width="4.42578125" bestFit="1" customWidth="1"/>
    <col min="11774" max="11774" width="30.42578125" customWidth="1"/>
    <col min="11775" max="11783" width="6.7109375" customWidth="1"/>
    <col min="11784" max="11784" width="10" customWidth="1"/>
    <col min="11788" max="11796" width="6.7109375" customWidth="1"/>
    <col min="11801" max="11801" width="8.28515625" customWidth="1"/>
    <col min="11805" max="11813" width="5.7109375" customWidth="1"/>
    <col min="12027" max="12027" width="6.42578125" customWidth="1"/>
    <col min="12028" max="12028" width="26.5703125" customWidth="1"/>
    <col min="12029" max="12029" width="4.42578125" bestFit="1" customWidth="1"/>
    <col min="12030" max="12030" width="30.42578125" customWidth="1"/>
    <col min="12031" max="12039" width="6.7109375" customWidth="1"/>
    <col min="12040" max="12040" width="10" customWidth="1"/>
    <col min="12044" max="12052" width="6.7109375" customWidth="1"/>
    <col min="12057" max="12057" width="8.28515625" customWidth="1"/>
    <col min="12061" max="12069" width="5.7109375" customWidth="1"/>
    <col min="12283" max="12283" width="6.42578125" customWidth="1"/>
    <col min="12284" max="12284" width="26.5703125" customWidth="1"/>
    <col min="12285" max="12285" width="4.42578125" bestFit="1" customWidth="1"/>
    <col min="12286" max="12286" width="30.42578125" customWidth="1"/>
    <col min="12287" max="12295" width="6.7109375" customWidth="1"/>
    <col min="12296" max="12296" width="10" customWidth="1"/>
    <col min="12300" max="12308" width="6.7109375" customWidth="1"/>
    <col min="12313" max="12313" width="8.28515625" customWidth="1"/>
    <col min="12317" max="12325" width="5.7109375" customWidth="1"/>
    <col min="12539" max="12539" width="6.42578125" customWidth="1"/>
    <col min="12540" max="12540" width="26.5703125" customWidth="1"/>
    <col min="12541" max="12541" width="4.42578125" bestFit="1" customWidth="1"/>
    <col min="12542" max="12542" width="30.42578125" customWidth="1"/>
    <col min="12543" max="12551" width="6.7109375" customWidth="1"/>
    <col min="12552" max="12552" width="10" customWidth="1"/>
    <col min="12556" max="12564" width="6.7109375" customWidth="1"/>
    <col min="12569" max="12569" width="8.28515625" customWidth="1"/>
    <col min="12573" max="12581" width="5.7109375" customWidth="1"/>
    <col min="12795" max="12795" width="6.42578125" customWidth="1"/>
    <col min="12796" max="12796" width="26.5703125" customWidth="1"/>
    <col min="12797" max="12797" width="4.42578125" bestFit="1" customWidth="1"/>
    <col min="12798" max="12798" width="30.42578125" customWidth="1"/>
    <col min="12799" max="12807" width="6.7109375" customWidth="1"/>
    <col min="12808" max="12808" width="10" customWidth="1"/>
    <col min="12812" max="12820" width="6.7109375" customWidth="1"/>
    <col min="12825" max="12825" width="8.28515625" customWidth="1"/>
    <col min="12829" max="12837" width="5.7109375" customWidth="1"/>
    <col min="13051" max="13051" width="6.42578125" customWidth="1"/>
    <col min="13052" max="13052" width="26.5703125" customWidth="1"/>
    <col min="13053" max="13053" width="4.42578125" bestFit="1" customWidth="1"/>
    <col min="13054" max="13054" width="30.42578125" customWidth="1"/>
    <col min="13055" max="13063" width="6.7109375" customWidth="1"/>
    <col min="13064" max="13064" width="10" customWidth="1"/>
    <col min="13068" max="13076" width="6.7109375" customWidth="1"/>
    <col min="13081" max="13081" width="8.28515625" customWidth="1"/>
    <col min="13085" max="13093" width="5.7109375" customWidth="1"/>
    <col min="13307" max="13307" width="6.42578125" customWidth="1"/>
    <col min="13308" max="13308" width="26.5703125" customWidth="1"/>
    <col min="13309" max="13309" width="4.42578125" bestFit="1" customWidth="1"/>
    <col min="13310" max="13310" width="30.42578125" customWidth="1"/>
    <col min="13311" max="13319" width="6.7109375" customWidth="1"/>
    <col min="13320" max="13320" width="10" customWidth="1"/>
    <col min="13324" max="13332" width="6.7109375" customWidth="1"/>
    <col min="13337" max="13337" width="8.28515625" customWidth="1"/>
    <col min="13341" max="13349" width="5.7109375" customWidth="1"/>
    <col min="13563" max="13563" width="6.42578125" customWidth="1"/>
    <col min="13564" max="13564" width="26.5703125" customWidth="1"/>
    <col min="13565" max="13565" width="4.42578125" bestFit="1" customWidth="1"/>
    <col min="13566" max="13566" width="30.42578125" customWidth="1"/>
    <col min="13567" max="13575" width="6.7109375" customWidth="1"/>
    <col min="13576" max="13576" width="10" customWidth="1"/>
    <col min="13580" max="13588" width="6.7109375" customWidth="1"/>
    <col min="13593" max="13593" width="8.28515625" customWidth="1"/>
    <col min="13597" max="13605" width="5.7109375" customWidth="1"/>
    <col min="13819" max="13819" width="6.42578125" customWidth="1"/>
    <col min="13820" max="13820" width="26.5703125" customWidth="1"/>
    <col min="13821" max="13821" width="4.42578125" bestFit="1" customWidth="1"/>
    <col min="13822" max="13822" width="30.42578125" customWidth="1"/>
    <col min="13823" max="13831" width="6.7109375" customWidth="1"/>
    <col min="13832" max="13832" width="10" customWidth="1"/>
    <col min="13836" max="13844" width="6.7109375" customWidth="1"/>
    <col min="13849" max="13849" width="8.28515625" customWidth="1"/>
    <col min="13853" max="13861" width="5.7109375" customWidth="1"/>
    <col min="14075" max="14075" width="6.42578125" customWidth="1"/>
    <col min="14076" max="14076" width="26.5703125" customWidth="1"/>
    <col min="14077" max="14077" width="4.42578125" bestFit="1" customWidth="1"/>
    <col min="14078" max="14078" width="30.42578125" customWidth="1"/>
    <col min="14079" max="14087" width="6.7109375" customWidth="1"/>
    <col min="14088" max="14088" width="10" customWidth="1"/>
    <col min="14092" max="14100" width="6.7109375" customWidth="1"/>
    <col min="14105" max="14105" width="8.28515625" customWidth="1"/>
    <col min="14109" max="14117" width="5.7109375" customWidth="1"/>
    <col min="14331" max="14331" width="6.42578125" customWidth="1"/>
    <col min="14332" max="14332" width="26.5703125" customWidth="1"/>
    <col min="14333" max="14333" width="4.42578125" bestFit="1" customWidth="1"/>
    <col min="14334" max="14334" width="30.42578125" customWidth="1"/>
    <col min="14335" max="14343" width="6.7109375" customWidth="1"/>
    <col min="14344" max="14344" width="10" customWidth="1"/>
    <col min="14348" max="14356" width="6.7109375" customWidth="1"/>
    <col min="14361" max="14361" width="8.28515625" customWidth="1"/>
    <col min="14365" max="14373" width="5.7109375" customWidth="1"/>
    <col min="14587" max="14587" width="6.42578125" customWidth="1"/>
    <col min="14588" max="14588" width="26.5703125" customWidth="1"/>
    <col min="14589" max="14589" width="4.42578125" bestFit="1" customWidth="1"/>
    <col min="14590" max="14590" width="30.42578125" customWidth="1"/>
    <col min="14591" max="14599" width="6.7109375" customWidth="1"/>
    <col min="14600" max="14600" width="10" customWidth="1"/>
    <col min="14604" max="14612" width="6.7109375" customWidth="1"/>
    <col min="14617" max="14617" width="8.28515625" customWidth="1"/>
    <col min="14621" max="14629" width="5.7109375" customWidth="1"/>
    <col min="14843" max="14843" width="6.42578125" customWidth="1"/>
    <col min="14844" max="14844" width="26.5703125" customWidth="1"/>
    <col min="14845" max="14845" width="4.42578125" bestFit="1" customWidth="1"/>
    <col min="14846" max="14846" width="30.42578125" customWidth="1"/>
    <col min="14847" max="14855" width="6.7109375" customWidth="1"/>
    <col min="14856" max="14856" width="10" customWidth="1"/>
    <col min="14860" max="14868" width="6.7109375" customWidth="1"/>
    <col min="14873" max="14873" width="8.28515625" customWidth="1"/>
    <col min="14877" max="14885" width="5.7109375" customWidth="1"/>
    <col min="15099" max="15099" width="6.42578125" customWidth="1"/>
    <col min="15100" max="15100" width="26.5703125" customWidth="1"/>
    <col min="15101" max="15101" width="4.42578125" bestFit="1" customWidth="1"/>
    <col min="15102" max="15102" width="30.42578125" customWidth="1"/>
    <col min="15103" max="15111" width="6.7109375" customWidth="1"/>
    <col min="15112" max="15112" width="10" customWidth="1"/>
    <col min="15116" max="15124" width="6.7109375" customWidth="1"/>
    <col min="15129" max="15129" width="8.28515625" customWidth="1"/>
    <col min="15133" max="15141" width="5.7109375" customWidth="1"/>
    <col min="15355" max="15355" width="6.42578125" customWidth="1"/>
    <col min="15356" max="15356" width="26.5703125" customWidth="1"/>
    <col min="15357" max="15357" width="4.42578125" bestFit="1" customWidth="1"/>
    <col min="15358" max="15358" width="30.42578125" customWidth="1"/>
    <col min="15359" max="15367" width="6.7109375" customWidth="1"/>
    <col min="15368" max="15368" width="10" customWidth="1"/>
    <col min="15372" max="15380" width="6.7109375" customWidth="1"/>
    <col min="15385" max="15385" width="8.28515625" customWidth="1"/>
    <col min="15389" max="15397" width="5.7109375" customWidth="1"/>
    <col min="15611" max="15611" width="6.42578125" customWidth="1"/>
    <col min="15612" max="15612" width="26.5703125" customWidth="1"/>
    <col min="15613" max="15613" width="4.42578125" bestFit="1" customWidth="1"/>
    <col min="15614" max="15614" width="30.42578125" customWidth="1"/>
    <col min="15615" max="15623" width="6.7109375" customWidth="1"/>
    <col min="15624" max="15624" width="10" customWidth="1"/>
    <col min="15628" max="15636" width="6.7109375" customWidth="1"/>
    <col min="15641" max="15641" width="8.28515625" customWidth="1"/>
    <col min="15645" max="15653" width="5.7109375" customWidth="1"/>
    <col min="15867" max="15867" width="6.42578125" customWidth="1"/>
    <col min="15868" max="15868" width="26.5703125" customWidth="1"/>
    <col min="15869" max="15869" width="4.42578125" bestFit="1" customWidth="1"/>
    <col min="15870" max="15870" width="30.42578125" customWidth="1"/>
    <col min="15871" max="15879" width="6.7109375" customWidth="1"/>
    <col min="15880" max="15880" width="10" customWidth="1"/>
    <col min="15884" max="15892" width="6.7109375" customWidth="1"/>
    <col min="15897" max="15897" width="8.28515625" customWidth="1"/>
    <col min="15901" max="15909" width="5.7109375" customWidth="1"/>
    <col min="16123" max="16123" width="6.42578125" customWidth="1"/>
    <col min="16124" max="16124" width="26.5703125" customWidth="1"/>
    <col min="16125" max="16125" width="4.42578125" bestFit="1" customWidth="1"/>
    <col min="16126" max="16126" width="30.42578125" customWidth="1"/>
    <col min="16127" max="16135" width="6.7109375" customWidth="1"/>
    <col min="16136" max="16136" width="10" customWidth="1"/>
    <col min="16140" max="16148" width="6.7109375" customWidth="1"/>
    <col min="16153" max="16153" width="8.28515625" customWidth="1"/>
    <col min="16157" max="16165" width="5.7109375" customWidth="1"/>
  </cols>
  <sheetData>
    <row r="1" spans="1:45" ht="20.25" x14ac:dyDescent="0.3">
      <c r="A1" s="526" t="s">
        <v>615</v>
      </c>
      <c r="B1" s="7"/>
      <c r="C1" s="7"/>
      <c r="D1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43"/>
      <c r="V1" s="43"/>
      <c r="W1" s="43"/>
      <c r="X1" s="43"/>
      <c r="Y1" s="43"/>
      <c r="Z1" s="43"/>
      <c r="AA1" s="43"/>
      <c r="AB1" s="43"/>
      <c r="AC1" s="43"/>
    </row>
    <row r="2" spans="1:45" ht="21" thickBot="1" x14ac:dyDescent="0.35">
      <c r="A2" s="527" t="s">
        <v>631</v>
      </c>
      <c r="B2" s="7"/>
      <c r="C2" s="7"/>
      <c r="D2"/>
      <c r="E2" s="12"/>
      <c r="F2" s="8"/>
      <c r="G2" s="311" t="s">
        <v>610</v>
      </c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311" t="s">
        <v>630</v>
      </c>
      <c r="U2" s="43"/>
      <c r="V2" s="43"/>
      <c r="W2" s="43"/>
      <c r="X2" s="43"/>
      <c r="Y2" s="43"/>
      <c r="Z2" s="43"/>
      <c r="AA2" s="43"/>
      <c r="AB2" s="43"/>
      <c r="AC2" s="43"/>
    </row>
    <row r="3" spans="1:45" ht="13.5" thickBot="1" x14ac:dyDescent="0.25">
      <c r="A3" s="8"/>
      <c r="B3" s="7"/>
      <c r="C3" s="7"/>
      <c r="D3"/>
      <c r="E3" s="12"/>
      <c r="F3" s="8"/>
      <c r="G3" s="788" t="s">
        <v>633</v>
      </c>
      <c r="H3" s="789"/>
      <c r="I3" s="789"/>
      <c r="J3" s="789"/>
      <c r="K3" s="789"/>
      <c r="L3" s="789"/>
      <c r="M3" s="789"/>
      <c r="N3" s="789"/>
      <c r="O3" s="789"/>
      <c r="P3" s="789"/>
      <c r="Q3" s="789"/>
      <c r="R3" s="789"/>
      <c r="S3" s="790"/>
      <c r="T3" s="791" t="s">
        <v>631</v>
      </c>
      <c r="U3" s="792"/>
      <c r="V3" s="792"/>
      <c r="W3" s="792"/>
      <c r="X3" s="792"/>
      <c r="Y3" s="792"/>
      <c r="Z3" s="792"/>
      <c r="AA3" s="792"/>
      <c r="AB3" s="792"/>
      <c r="AC3" s="793"/>
      <c r="AD3" s="793"/>
      <c r="AE3" s="793"/>
      <c r="AF3" s="794"/>
      <c r="AG3" s="795" t="s">
        <v>619</v>
      </c>
      <c r="AH3" s="796"/>
      <c r="AI3" s="796"/>
      <c r="AJ3" s="797"/>
      <c r="AK3" s="798" t="s">
        <v>620</v>
      </c>
      <c r="AL3" s="798"/>
      <c r="AM3" s="798"/>
      <c r="AN3" s="798"/>
      <c r="AO3" s="798"/>
      <c r="AP3" s="798"/>
      <c r="AQ3" s="798"/>
      <c r="AR3" s="798"/>
      <c r="AS3" s="799"/>
    </row>
    <row r="4" spans="1:45" ht="16.5" customHeight="1" thickBot="1" x14ac:dyDescent="0.3">
      <c r="A4" s="529" t="s">
        <v>242</v>
      </c>
      <c r="B4" s="7"/>
      <c r="C4" s="7"/>
      <c r="D4"/>
      <c r="E4" s="2"/>
      <c r="F4" s="8"/>
      <c r="G4" s="800" t="s">
        <v>371</v>
      </c>
      <c r="H4" s="801"/>
      <c r="I4" s="802"/>
      <c r="J4" s="803" t="s">
        <v>372</v>
      </c>
      <c r="K4" s="804"/>
      <c r="L4" s="805"/>
      <c r="M4" s="806" t="s">
        <v>373</v>
      </c>
      <c r="N4" s="804"/>
      <c r="O4" s="807"/>
      <c r="P4" s="808" t="s">
        <v>621</v>
      </c>
      <c r="Q4" s="810" t="s">
        <v>622</v>
      </c>
      <c r="R4" s="812" t="s">
        <v>623</v>
      </c>
      <c r="S4" s="777" t="s">
        <v>624</v>
      </c>
      <c r="T4" s="800" t="s">
        <v>371</v>
      </c>
      <c r="U4" s="801"/>
      <c r="V4" s="801"/>
      <c r="W4" s="806" t="s">
        <v>372</v>
      </c>
      <c r="X4" s="804"/>
      <c r="Y4" s="807"/>
      <c r="Z4" s="806" t="s">
        <v>373</v>
      </c>
      <c r="AA4" s="804"/>
      <c r="AB4" s="807"/>
      <c r="AC4" s="814" t="s">
        <v>625</v>
      </c>
      <c r="AD4" s="786" t="s">
        <v>622</v>
      </c>
      <c r="AE4" s="775" t="s">
        <v>623</v>
      </c>
      <c r="AF4" s="777" t="s">
        <v>624</v>
      </c>
      <c r="AG4" s="779" t="s">
        <v>632</v>
      </c>
      <c r="AH4" s="781" t="s">
        <v>626</v>
      </c>
      <c r="AI4" s="783" t="s">
        <v>627</v>
      </c>
      <c r="AJ4" s="784" t="s">
        <v>628</v>
      </c>
      <c r="AK4" s="770" t="s">
        <v>293</v>
      </c>
      <c r="AL4" s="771"/>
      <c r="AM4" s="772"/>
      <c r="AN4" s="773" t="s">
        <v>441</v>
      </c>
      <c r="AO4" s="771"/>
      <c r="AP4" s="774"/>
      <c r="AQ4" s="770" t="s">
        <v>295</v>
      </c>
      <c r="AR4" s="771"/>
      <c r="AS4" s="772"/>
    </row>
    <row r="5" spans="1:45" ht="40.5" customHeight="1" thickBot="1" x14ac:dyDescent="0.25">
      <c r="A5" s="591" t="s">
        <v>629</v>
      </c>
      <c r="B5" s="36" t="s">
        <v>579</v>
      </c>
      <c r="C5" s="36" t="s">
        <v>313</v>
      </c>
      <c r="D5" s="679" t="s">
        <v>594</v>
      </c>
      <c r="E5" s="36" t="s">
        <v>0</v>
      </c>
      <c r="F5" s="224" t="s">
        <v>1</v>
      </c>
      <c r="G5" s="680" t="s">
        <v>228</v>
      </c>
      <c r="H5" s="681" t="s">
        <v>229</v>
      </c>
      <c r="I5" s="682" t="s">
        <v>230</v>
      </c>
      <c r="J5" s="680" t="s">
        <v>228</v>
      </c>
      <c r="K5" s="681" t="s">
        <v>229</v>
      </c>
      <c r="L5" s="683" t="s">
        <v>230</v>
      </c>
      <c r="M5" s="684" t="s">
        <v>228</v>
      </c>
      <c r="N5" s="681" t="s">
        <v>229</v>
      </c>
      <c r="O5" s="682" t="s">
        <v>230</v>
      </c>
      <c r="P5" s="809"/>
      <c r="Q5" s="811"/>
      <c r="R5" s="813"/>
      <c r="S5" s="778"/>
      <c r="T5" s="685" t="s">
        <v>228</v>
      </c>
      <c r="U5" s="686" t="s">
        <v>229</v>
      </c>
      <c r="V5" s="687" t="s">
        <v>230</v>
      </c>
      <c r="W5" s="685" t="s">
        <v>228</v>
      </c>
      <c r="X5" s="686" t="s">
        <v>229</v>
      </c>
      <c r="Y5" s="688" t="s">
        <v>230</v>
      </c>
      <c r="Z5" s="689" t="s">
        <v>228</v>
      </c>
      <c r="AA5" s="686" t="s">
        <v>229</v>
      </c>
      <c r="AB5" s="688" t="s">
        <v>230</v>
      </c>
      <c r="AC5" s="815"/>
      <c r="AD5" s="787"/>
      <c r="AE5" s="776"/>
      <c r="AF5" s="778"/>
      <c r="AG5" s="780"/>
      <c r="AH5" s="782"/>
      <c r="AI5" s="782"/>
      <c r="AJ5" s="785"/>
      <c r="AK5" s="690" t="s">
        <v>228</v>
      </c>
      <c r="AL5" s="691" t="s">
        <v>229</v>
      </c>
      <c r="AM5" s="692" t="s">
        <v>230</v>
      </c>
      <c r="AN5" s="693" t="s">
        <v>228</v>
      </c>
      <c r="AO5" s="691" t="s">
        <v>229</v>
      </c>
      <c r="AP5" s="694" t="s">
        <v>230</v>
      </c>
      <c r="AQ5" s="690" t="s">
        <v>228</v>
      </c>
      <c r="AR5" s="691" t="s">
        <v>229</v>
      </c>
      <c r="AS5" s="692" t="s">
        <v>230</v>
      </c>
    </row>
    <row r="6" spans="1:45" ht="12.75" customHeight="1" x14ac:dyDescent="0.2">
      <c r="A6" s="581">
        <f>CL_stat!A6</f>
        <v>2</v>
      </c>
      <c r="B6" s="695">
        <f>CL_stat!B6</f>
        <v>600074340</v>
      </c>
      <c r="C6" s="695">
        <f>CL_stat!C6</f>
        <v>4411</v>
      </c>
      <c r="D6" s="695" t="str">
        <f>CL_stat!D6</f>
        <v>MŠ Česká Lípa,  A.Sovy 1740</v>
      </c>
      <c r="E6" s="695">
        <f>CL_stat!E6</f>
        <v>3141</v>
      </c>
      <c r="F6" s="582" t="str">
        <f>CL_stat!F6</f>
        <v>ŠJ Česká Lípa,  A.Sovy 1740/17 - výdejna</v>
      </c>
      <c r="G6" s="581">
        <v>0</v>
      </c>
      <c r="H6" s="695">
        <v>0</v>
      </c>
      <c r="I6" s="696">
        <v>0</v>
      </c>
      <c r="J6" s="581">
        <v>0</v>
      </c>
      <c r="K6" s="695">
        <v>0</v>
      </c>
      <c r="L6" s="582">
        <v>0</v>
      </c>
      <c r="M6" s="581">
        <v>52</v>
      </c>
      <c r="N6" s="695">
        <v>0</v>
      </c>
      <c r="O6" s="582">
        <v>0</v>
      </c>
      <c r="P6" s="697">
        <v>207171</v>
      </c>
      <c r="Q6" s="698">
        <f>ROUND(P6/12*4,0)</f>
        <v>69057</v>
      </c>
      <c r="R6" s="699">
        <v>0.65</v>
      </c>
      <c r="S6" s="700">
        <f>ROUND(R6/12*4,2)</f>
        <v>0.22</v>
      </c>
      <c r="T6" s="583">
        <f>CL_stat!H6</f>
        <v>0</v>
      </c>
      <c r="U6" s="695">
        <f>CL_stat!I6</f>
        <v>0</v>
      </c>
      <c r="V6" s="696">
        <f>CL_stat!J6</f>
        <v>0</v>
      </c>
      <c r="W6" s="581">
        <f>CL_stat!K6</f>
        <v>0</v>
      </c>
      <c r="X6" s="695">
        <f>CL_stat!L6</f>
        <v>0</v>
      </c>
      <c r="Y6" s="582">
        <f>CL_stat!M6</f>
        <v>0</v>
      </c>
      <c r="Z6" s="583">
        <f>CL_stat!N6</f>
        <v>48</v>
      </c>
      <c r="AA6" s="695">
        <f>CL_stat!O6</f>
        <v>0</v>
      </c>
      <c r="AB6" s="696">
        <f>CL_stat!P6</f>
        <v>0</v>
      </c>
      <c r="AC6" s="697">
        <f>CL_ZUKA!H6</f>
        <v>196163</v>
      </c>
      <c r="AD6" s="698">
        <f>ROUND(AC6/12*4,0)</f>
        <v>65388</v>
      </c>
      <c r="AE6" s="701">
        <f>CL_ZUKA!L6</f>
        <v>0.62</v>
      </c>
      <c r="AF6" s="700">
        <f>ROUND(AE6/12*4,2)</f>
        <v>0.21</v>
      </c>
      <c r="AG6" s="702">
        <f t="shared" ref="AG6:AG69" si="0">AD6-Q6</f>
        <v>-3669</v>
      </c>
      <c r="AH6" s="699">
        <f t="shared" ref="AH6:AH69" si="1">AF6-S6</f>
        <v>-1.0000000000000009E-2</v>
      </c>
      <c r="AI6" s="699">
        <v>0</v>
      </c>
      <c r="AJ6" s="703">
        <f>AH6</f>
        <v>-1.0000000000000009E-2</v>
      </c>
      <c r="AK6" s="704">
        <f t="shared" ref="AK6:AS21" si="2">T6-G6</f>
        <v>0</v>
      </c>
      <c r="AL6" s="705">
        <f t="shared" si="2"/>
        <v>0</v>
      </c>
      <c r="AM6" s="726">
        <f t="shared" si="2"/>
        <v>0</v>
      </c>
      <c r="AN6" s="704">
        <f t="shared" si="2"/>
        <v>0</v>
      </c>
      <c r="AO6" s="705">
        <f t="shared" si="2"/>
        <v>0</v>
      </c>
      <c r="AP6" s="706">
        <f t="shared" si="2"/>
        <v>0</v>
      </c>
      <c r="AQ6" s="707">
        <f t="shared" si="2"/>
        <v>-4</v>
      </c>
      <c r="AR6" s="705">
        <f t="shared" si="2"/>
        <v>0</v>
      </c>
      <c r="AS6" s="706">
        <f t="shared" si="2"/>
        <v>0</v>
      </c>
    </row>
    <row r="7" spans="1:45" ht="12.75" customHeight="1" x14ac:dyDescent="0.2">
      <c r="A7" s="58">
        <f>CL_stat!A7</f>
        <v>2</v>
      </c>
      <c r="B7" s="20">
        <f>CL_stat!B7</f>
        <v>600074340</v>
      </c>
      <c r="C7" s="20">
        <f>CL_stat!C7</f>
        <v>4411</v>
      </c>
      <c r="D7" s="20" t="str">
        <f>CL_stat!D7</f>
        <v>MŠ Česká Lípa,  A.Sovy 1740</v>
      </c>
      <c r="E7" s="20">
        <f>CL_stat!E7</f>
        <v>3141</v>
      </c>
      <c r="F7" s="144" t="str">
        <f>CL_stat!F7</f>
        <v>ŠJ Česká Lípa, Eliášova 1527 - výdejna</v>
      </c>
      <c r="G7" s="5">
        <v>0</v>
      </c>
      <c r="H7" s="11">
        <v>0</v>
      </c>
      <c r="I7" s="259">
        <v>0</v>
      </c>
      <c r="J7" s="13">
        <v>0</v>
      </c>
      <c r="K7" s="11">
        <v>0</v>
      </c>
      <c r="L7" s="60">
        <v>0</v>
      </c>
      <c r="M7" s="13">
        <v>47</v>
      </c>
      <c r="N7" s="11">
        <v>0</v>
      </c>
      <c r="O7" s="60">
        <v>0</v>
      </c>
      <c r="P7" s="105">
        <v>193351</v>
      </c>
      <c r="Q7" s="29">
        <f t="shared" ref="Q7:Q69" si="3">ROUND(P7/12*4,0)</f>
        <v>64450</v>
      </c>
      <c r="R7" s="74">
        <v>0.61</v>
      </c>
      <c r="S7" s="47">
        <f t="shared" ref="S7:S69" si="4">ROUND(R7/12*4,2)</f>
        <v>0.2</v>
      </c>
      <c r="T7" s="5">
        <f>CL_stat!H7</f>
        <v>0</v>
      </c>
      <c r="U7" s="11">
        <f>CL_stat!I7</f>
        <v>0</v>
      </c>
      <c r="V7" s="259">
        <f>CL_stat!J7</f>
        <v>0</v>
      </c>
      <c r="W7" s="13">
        <f>CL_stat!K7</f>
        <v>0</v>
      </c>
      <c r="X7" s="11">
        <f>CL_stat!L7</f>
        <v>0</v>
      </c>
      <c r="Y7" s="60">
        <f>CL_stat!M7</f>
        <v>0</v>
      </c>
      <c r="Z7" s="5">
        <f>CL_stat!N7</f>
        <v>47</v>
      </c>
      <c r="AA7" s="11">
        <f>CL_stat!O7</f>
        <v>0</v>
      </c>
      <c r="AB7" s="259">
        <f>CL_stat!P7</f>
        <v>0</v>
      </c>
      <c r="AC7" s="105">
        <f>CL_ZUKA!H7</f>
        <v>193351</v>
      </c>
      <c r="AD7" s="29">
        <f t="shared" ref="AD7:AD69" si="5">ROUND(AC7/12*4,0)</f>
        <v>64450</v>
      </c>
      <c r="AE7" s="708">
        <f>CL_ZUKA!L7</f>
        <v>0.61</v>
      </c>
      <c r="AF7" s="47">
        <f t="shared" ref="AF7:AF69" si="6">ROUND(AE7/12*4,2)</f>
        <v>0.2</v>
      </c>
      <c r="AG7" s="378">
        <f t="shared" si="0"/>
        <v>0</v>
      </c>
      <c r="AH7" s="74">
        <f t="shared" si="1"/>
        <v>0</v>
      </c>
      <c r="AI7" s="74">
        <v>0</v>
      </c>
      <c r="AJ7" s="419">
        <f t="shared" ref="AJ7:AJ69" si="7">AH7</f>
        <v>0</v>
      </c>
      <c r="AK7" s="207">
        <f t="shared" si="2"/>
        <v>0</v>
      </c>
      <c r="AL7" s="300">
        <f t="shared" si="2"/>
        <v>0</v>
      </c>
      <c r="AM7" s="727">
        <f t="shared" si="2"/>
        <v>0</v>
      </c>
      <c r="AN7" s="207">
        <f t="shared" si="2"/>
        <v>0</v>
      </c>
      <c r="AO7" s="300">
        <f t="shared" si="2"/>
        <v>0</v>
      </c>
      <c r="AP7" s="170">
        <f t="shared" si="2"/>
        <v>0</v>
      </c>
      <c r="AQ7" s="409">
        <f t="shared" si="2"/>
        <v>0</v>
      </c>
      <c r="AR7" s="300">
        <f t="shared" si="2"/>
        <v>0</v>
      </c>
      <c r="AS7" s="170">
        <f t="shared" si="2"/>
        <v>0</v>
      </c>
    </row>
    <row r="8" spans="1:45" ht="12.75" customHeight="1" x14ac:dyDescent="0.2">
      <c r="A8" s="13">
        <f>CL_stat!A8</f>
        <v>3</v>
      </c>
      <c r="B8" s="11">
        <f>CL_stat!B8</f>
        <v>600074358</v>
      </c>
      <c r="C8" s="11">
        <f>CL_stat!C8</f>
        <v>4409</v>
      </c>
      <c r="D8" s="11" t="str">
        <f>CL_stat!D8</f>
        <v>MŠ Česká Lípa, Arbesova 411</v>
      </c>
      <c r="E8" s="11">
        <f>CL_stat!E8</f>
        <v>3141</v>
      </c>
      <c r="F8" s="60" t="str">
        <f>CL_stat!F8</f>
        <v>ŠJ Česká Lípa, Arbesova 411</v>
      </c>
      <c r="G8" s="5">
        <v>122</v>
      </c>
      <c r="H8" s="11">
        <v>0</v>
      </c>
      <c r="I8" s="259">
        <v>0</v>
      </c>
      <c r="J8" s="13">
        <v>0</v>
      </c>
      <c r="K8" s="11">
        <v>0</v>
      </c>
      <c r="L8" s="60">
        <v>0</v>
      </c>
      <c r="M8" s="13">
        <v>0</v>
      </c>
      <c r="N8" s="11">
        <v>0</v>
      </c>
      <c r="O8" s="60">
        <v>0</v>
      </c>
      <c r="P8" s="105">
        <v>941608</v>
      </c>
      <c r="Q8" s="29">
        <f t="shared" si="3"/>
        <v>313869</v>
      </c>
      <c r="R8" s="74">
        <v>2.97</v>
      </c>
      <c r="S8" s="47">
        <f t="shared" si="4"/>
        <v>0.99</v>
      </c>
      <c r="T8" s="5">
        <f>CL_stat!H8</f>
        <v>121</v>
      </c>
      <c r="U8" s="11">
        <f>CL_stat!I8</f>
        <v>0</v>
      </c>
      <c r="V8" s="259">
        <f>CL_stat!J8</f>
        <v>0</v>
      </c>
      <c r="W8" s="13">
        <f>CL_stat!K8</f>
        <v>0</v>
      </c>
      <c r="X8" s="11">
        <f>CL_stat!L8</f>
        <v>0</v>
      </c>
      <c r="Y8" s="60">
        <f>CL_stat!M8</f>
        <v>0</v>
      </c>
      <c r="Z8" s="5">
        <f>CL_stat!N8</f>
        <v>0</v>
      </c>
      <c r="AA8" s="11">
        <f>CL_stat!O8</f>
        <v>0</v>
      </c>
      <c r="AB8" s="259">
        <f>CL_stat!P8</f>
        <v>0</v>
      </c>
      <c r="AC8" s="105">
        <f>CL_ZUKA!H8</f>
        <v>935458</v>
      </c>
      <c r="AD8" s="29">
        <f t="shared" si="5"/>
        <v>311819</v>
      </c>
      <c r="AE8" s="708">
        <f>CL_ZUKA!L8</f>
        <v>2.95</v>
      </c>
      <c r="AF8" s="47">
        <f t="shared" si="6"/>
        <v>0.98</v>
      </c>
      <c r="AG8" s="378">
        <f t="shared" si="0"/>
        <v>-2050</v>
      </c>
      <c r="AH8" s="74">
        <f t="shared" si="1"/>
        <v>-1.0000000000000009E-2</v>
      </c>
      <c r="AI8" s="74">
        <v>0</v>
      </c>
      <c r="AJ8" s="419">
        <f t="shared" si="7"/>
        <v>-1.0000000000000009E-2</v>
      </c>
      <c r="AK8" s="207">
        <f t="shared" si="2"/>
        <v>-1</v>
      </c>
      <c r="AL8" s="300">
        <f t="shared" si="2"/>
        <v>0</v>
      </c>
      <c r="AM8" s="727">
        <f t="shared" si="2"/>
        <v>0</v>
      </c>
      <c r="AN8" s="207">
        <f t="shared" si="2"/>
        <v>0</v>
      </c>
      <c r="AO8" s="300">
        <f t="shared" si="2"/>
        <v>0</v>
      </c>
      <c r="AP8" s="170">
        <f t="shared" si="2"/>
        <v>0</v>
      </c>
      <c r="AQ8" s="409">
        <f t="shared" si="2"/>
        <v>0</v>
      </c>
      <c r="AR8" s="300">
        <f t="shared" si="2"/>
        <v>0</v>
      </c>
      <c r="AS8" s="170">
        <f t="shared" si="2"/>
        <v>0</v>
      </c>
    </row>
    <row r="9" spans="1:45" ht="12.75" customHeight="1" x14ac:dyDescent="0.2">
      <c r="A9" s="13">
        <f>CL_stat!A9</f>
        <v>3</v>
      </c>
      <c r="B9" s="11">
        <f>CL_stat!B9</f>
        <v>600074358</v>
      </c>
      <c r="C9" s="11">
        <f>CL_stat!C9</f>
        <v>4409</v>
      </c>
      <c r="D9" s="11" t="str">
        <f>CL_stat!D9</f>
        <v>MŠ Česká Lípa, Arbesova 411</v>
      </c>
      <c r="E9" s="11">
        <f>CL_stat!E9</f>
        <v>3141</v>
      </c>
      <c r="F9" s="60" t="str">
        <f>CL_stat!F9</f>
        <v>ŠJ Česká Lípa, Libchavská 107</v>
      </c>
      <c r="G9" s="5">
        <v>20</v>
      </c>
      <c r="H9" s="11">
        <v>0</v>
      </c>
      <c r="I9" s="259">
        <v>0</v>
      </c>
      <c r="J9" s="13">
        <v>0</v>
      </c>
      <c r="K9" s="11">
        <v>0</v>
      </c>
      <c r="L9" s="60">
        <v>0</v>
      </c>
      <c r="M9" s="13">
        <v>0</v>
      </c>
      <c r="N9" s="11">
        <v>0</v>
      </c>
      <c r="O9" s="60">
        <v>0</v>
      </c>
      <c r="P9" s="105">
        <v>257630</v>
      </c>
      <c r="Q9" s="29">
        <f t="shared" si="3"/>
        <v>85877</v>
      </c>
      <c r="R9" s="74">
        <v>0.81</v>
      </c>
      <c r="S9" s="47">
        <f t="shared" si="4"/>
        <v>0.27</v>
      </c>
      <c r="T9" s="5">
        <f>CL_stat!H9</f>
        <v>20</v>
      </c>
      <c r="U9" s="11">
        <f>CL_stat!I9</f>
        <v>0</v>
      </c>
      <c r="V9" s="259">
        <f>CL_stat!J9</f>
        <v>0</v>
      </c>
      <c r="W9" s="13">
        <f>CL_stat!K9</f>
        <v>0</v>
      </c>
      <c r="X9" s="11">
        <f>CL_stat!L9</f>
        <v>0</v>
      </c>
      <c r="Y9" s="60">
        <f>CL_stat!M9</f>
        <v>0</v>
      </c>
      <c r="Z9" s="5">
        <f>CL_stat!N9</f>
        <v>0</v>
      </c>
      <c r="AA9" s="11">
        <f>CL_stat!O9</f>
        <v>0</v>
      </c>
      <c r="AB9" s="259">
        <f>CL_stat!P9</f>
        <v>0</v>
      </c>
      <c r="AC9" s="105">
        <f>CL_ZUKA!H9</f>
        <v>257630</v>
      </c>
      <c r="AD9" s="29">
        <f t="shared" si="5"/>
        <v>85877</v>
      </c>
      <c r="AE9" s="708">
        <f>CL_ZUKA!L9</f>
        <v>0.81</v>
      </c>
      <c r="AF9" s="47">
        <f t="shared" si="6"/>
        <v>0.27</v>
      </c>
      <c r="AG9" s="378">
        <f t="shared" si="0"/>
        <v>0</v>
      </c>
      <c r="AH9" s="74">
        <f t="shared" si="1"/>
        <v>0</v>
      </c>
      <c r="AI9" s="74">
        <v>0</v>
      </c>
      <c r="AJ9" s="419">
        <f t="shared" si="7"/>
        <v>0</v>
      </c>
      <c r="AK9" s="207">
        <f t="shared" si="2"/>
        <v>0</v>
      </c>
      <c r="AL9" s="300">
        <f t="shared" si="2"/>
        <v>0</v>
      </c>
      <c r="AM9" s="727">
        <f t="shared" si="2"/>
        <v>0</v>
      </c>
      <c r="AN9" s="207">
        <f t="shared" si="2"/>
        <v>0</v>
      </c>
      <c r="AO9" s="300">
        <f t="shared" si="2"/>
        <v>0</v>
      </c>
      <c r="AP9" s="170">
        <f t="shared" si="2"/>
        <v>0</v>
      </c>
      <c r="AQ9" s="409">
        <f t="shared" si="2"/>
        <v>0</v>
      </c>
      <c r="AR9" s="300">
        <f t="shared" si="2"/>
        <v>0</v>
      </c>
      <c r="AS9" s="170">
        <f t="shared" si="2"/>
        <v>0</v>
      </c>
    </row>
    <row r="10" spans="1:45" x14ac:dyDescent="0.2">
      <c r="A10" s="13">
        <f>CL_stat!A10</f>
        <v>3</v>
      </c>
      <c r="B10" s="11">
        <f>CL_stat!B10</f>
        <v>600074358</v>
      </c>
      <c r="C10" s="11">
        <f>CL_stat!C10</f>
        <v>4409</v>
      </c>
      <c r="D10" s="11" t="str">
        <f>CL_stat!D10</f>
        <v>MŠ Česká Lípa, Arbesova 411</v>
      </c>
      <c r="E10" s="11">
        <f>CL_stat!E10</f>
        <v>3141</v>
      </c>
      <c r="F10" s="60" t="str">
        <f>CL_stat!F10</f>
        <v>ŠJ Česká Lípa, Roháče z Dubé 2513</v>
      </c>
      <c r="G10" s="5">
        <v>75</v>
      </c>
      <c r="H10" s="11">
        <v>0</v>
      </c>
      <c r="I10" s="259">
        <v>0</v>
      </c>
      <c r="J10" s="13">
        <v>0</v>
      </c>
      <c r="K10" s="11">
        <v>0</v>
      </c>
      <c r="L10" s="60">
        <v>0</v>
      </c>
      <c r="M10" s="13">
        <v>0</v>
      </c>
      <c r="N10" s="11">
        <v>0</v>
      </c>
      <c r="O10" s="60">
        <v>0</v>
      </c>
      <c r="P10" s="105">
        <v>663080</v>
      </c>
      <c r="Q10" s="29">
        <f t="shared" si="3"/>
        <v>221027</v>
      </c>
      <c r="R10" s="74">
        <v>2.09</v>
      </c>
      <c r="S10" s="47">
        <f t="shared" si="4"/>
        <v>0.7</v>
      </c>
      <c r="T10" s="5">
        <f>CL_stat!H10</f>
        <v>71</v>
      </c>
      <c r="U10" s="11">
        <f>CL_stat!I10</f>
        <v>0</v>
      </c>
      <c r="V10" s="259">
        <f>CL_stat!J10</f>
        <v>0</v>
      </c>
      <c r="W10" s="13">
        <f>CL_stat!K10</f>
        <v>0</v>
      </c>
      <c r="X10" s="11">
        <f>CL_stat!L10</f>
        <v>0</v>
      </c>
      <c r="Y10" s="60">
        <f>CL_stat!M10</f>
        <v>0</v>
      </c>
      <c r="Z10" s="5">
        <f>CL_stat!N10</f>
        <v>0</v>
      </c>
      <c r="AA10" s="11">
        <f>CL_stat!O10</f>
        <v>0</v>
      </c>
      <c r="AB10" s="259">
        <f>CL_stat!P10</f>
        <v>0</v>
      </c>
      <c r="AC10" s="105">
        <f>CL_ZUKA!H10</f>
        <v>638960</v>
      </c>
      <c r="AD10" s="29">
        <f t="shared" si="5"/>
        <v>212987</v>
      </c>
      <c r="AE10" s="708">
        <f>CL_ZUKA!L10</f>
        <v>2.0099999999999998</v>
      </c>
      <c r="AF10" s="47">
        <f t="shared" si="6"/>
        <v>0.67</v>
      </c>
      <c r="AG10" s="378">
        <f t="shared" si="0"/>
        <v>-8040</v>
      </c>
      <c r="AH10" s="74">
        <f t="shared" si="1"/>
        <v>-2.9999999999999916E-2</v>
      </c>
      <c r="AI10" s="74">
        <v>0</v>
      </c>
      <c r="AJ10" s="419">
        <f t="shared" si="7"/>
        <v>-2.9999999999999916E-2</v>
      </c>
      <c r="AK10" s="207">
        <f t="shared" si="2"/>
        <v>-4</v>
      </c>
      <c r="AL10" s="300">
        <f t="shared" si="2"/>
        <v>0</v>
      </c>
      <c r="AM10" s="727">
        <f t="shared" si="2"/>
        <v>0</v>
      </c>
      <c r="AN10" s="207">
        <f t="shared" si="2"/>
        <v>0</v>
      </c>
      <c r="AO10" s="300">
        <f t="shared" si="2"/>
        <v>0</v>
      </c>
      <c r="AP10" s="170">
        <f t="shared" si="2"/>
        <v>0</v>
      </c>
      <c r="AQ10" s="409">
        <f t="shared" si="2"/>
        <v>0</v>
      </c>
      <c r="AR10" s="300">
        <f t="shared" si="2"/>
        <v>0</v>
      </c>
      <c r="AS10" s="170">
        <f t="shared" si="2"/>
        <v>0</v>
      </c>
    </row>
    <row r="11" spans="1:45" x14ac:dyDescent="0.2">
      <c r="A11" s="13">
        <f>CL_stat!A11</f>
        <v>4</v>
      </c>
      <c r="B11" s="11">
        <f>CL_stat!B11</f>
        <v>600074552</v>
      </c>
      <c r="C11" s="11">
        <f>CL_stat!C11</f>
        <v>4407</v>
      </c>
      <c r="D11" s="11" t="str">
        <f>CL_stat!D11</f>
        <v>MŠ Česká Lípa, Bratří Čapků 2864</v>
      </c>
      <c r="E11" s="11">
        <f>CL_stat!E11</f>
        <v>3141</v>
      </c>
      <c r="F11" s="60" t="str">
        <f>CL_stat!F11</f>
        <v>ŠJ Česká Lípa, Bratří Čapků 2864</v>
      </c>
      <c r="G11" s="5">
        <v>91</v>
      </c>
      <c r="H11" s="11">
        <v>0</v>
      </c>
      <c r="I11" s="259">
        <v>0</v>
      </c>
      <c r="J11" s="13">
        <v>0</v>
      </c>
      <c r="K11" s="11">
        <v>0</v>
      </c>
      <c r="L11" s="60">
        <v>0</v>
      </c>
      <c r="M11" s="13">
        <v>0</v>
      </c>
      <c r="N11" s="11">
        <v>0</v>
      </c>
      <c r="O11" s="60">
        <v>0</v>
      </c>
      <c r="P11" s="105">
        <v>757419</v>
      </c>
      <c r="Q11" s="29">
        <f t="shared" si="3"/>
        <v>252473</v>
      </c>
      <c r="R11" s="74">
        <v>2.39</v>
      </c>
      <c r="S11" s="47">
        <f t="shared" si="4"/>
        <v>0.8</v>
      </c>
      <c r="T11" s="5">
        <f>CL_stat!H11</f>
        <v>91</v>
      </c>
      <c r="U11" s="11">
        <f>CL_stat!I11</f>
        <v>0</v>
      </c>
      <c r="V11" s="259">
        <f>CL_stat!J11</f>
        <v>0</v>
      </c>
      <c r="W11" s="13">
        <f>CL_stat!K11</f>
        <v>0</v>
      </c>
      <c r="X11" s="11">
        <f>CL_stat!L11</f>
        <v>0</v>
      </c>
      <c r="Y11" s="60">
        <f>CL_stat!M11</f>
        <v>0</v>
      </c>
      <c r="Z11" s="5">
        <f>CL_stat!N11</f>
        <v>0</v>
      </c>
      <c r="AA11" s="11">
        <f>CL_stat!O11</f>
        <v>0</v>
      </c>
      <c r="AB11" s="259">
        <f>CL_stat!P11</f>
        <v>0</v>
      </c>
      <c r="AC11" s="105">
        <f>CL_ZUKA!H11</f>
        <v>757419</v>
      </c>
      <c r="AD11" s="29">
        <f t="shared" si="5"/>
        <v>252473</v>
      </c>
      <c r="AE11" s="708">
        <f>CL_ZUKA!L11</f>
        <v>2.39</v>
      </c>
      <c r="AF11" s="47">
        <f t="shared" si="6"/>
        <v>0.8</v>
      </c>
      <c r="AG11" s="378">
        <f t="shared" si="0"/>
        <v>0</v>
      </c>
      <c r="AH11" s="74">
        <f t="shared" si="1"/>
        <v>0</v>
      </c>
      <c r="AI11" s="74">
        <v>0</v>
      </c>
      <c r="AJ11" s="419">
        <f t="shared" si="7"/>
        <v>0</v>
      </c>
      <c r="AK11" s="207">
        <f t="shared" si="2"/>
        <v>0</v>
      </c>
      <c r="AL11" s="300">
        <f t="shared" si="2"/>
        <v>0</v>
      </c>
      <c r="AM11" s="727">
        <f t="shared" si="2"/>
        <v>0</v>
      </c>
      <c r="AN11" s="207">
        <f t="shared" si="2"/>
        <v>0</v>
      </c>
      <c r="AO11" s="300">
        <f t="shared" si="2"/>
        <v>0</v>
      </c>
      <c r="AP11" s="170">
        <f t="shared" si="2"/>
        <v>0</v>
      </c>
      <c r="AQ11" s="409">
        <f t="shared" si="2"/>
        <v>0</v>
      </c>
      <c r="AR11" s="300">
        <f t="shared" si="2"/>
        <v>0</v>
      </c>
      <c r="AS11" s="170">
        <f t="shared" si="2"/>
        <v>0</v>
      </c>
    </row>
    <row r="12" spans="1:45" x14ac:dyDescent="0.2">
      <c r="A12" s="13">
        <f>CL_stat!A12</f>
        <v>5</v>
      </c>
      <c r="B12" s="11">
        <f>CL_stat!B12</f>
        <v>650065221</v>
      </c>
      <c r="C12" s="11">
        <f>CL_stat!C12</f>
        <v>4492</v>
      </c>
      <c r="D12" s="11" t="str">
        <f>CL_stat!D12</f>
        <v>MŠ Česká Lípa, Moskevská 2434</v>
      </c>
      <c r="E12" s="11">
        <f>CL_stat!E12</f>
        <v>3141</v>
      </c>
      <c r="F12" s="60" t="str">
        <f>CL_stat!F12</f>
        <v>ŠJ Česká Lípa, Moskevská 2434</v>
      </c>
      <c r="G12" s="5">
        <v>90</v>
      </c>
      <c r="H12" s="11">
        <v>0</v>
      </c>
      <c r="I12" s="259">
        <v>0</v>
      </c>
      <c r="J12" s="13">
        <v>0</v>
      </c>
      <c r="K12" s="11">
        <v>0</v>
      </c>
      <c r="L12" s="60">
        <v>0</v>
      </c>
      <c r="M12" s="13">
        <v>0</v>
      </c>
      <c r="N12" s="11">
        <v>0</v>
      </c>
      <c r="O12" s="60">
        <v>0</v>
      </c>
      <c r="P12" s="105">
        <v>751575</v>
      </c>
      <c r="Q12" s="29">
        <f t="shared" si="3"/>
        <v>250525</v>
      </c>
      <c r="R12" s="74">
        <v>2.37</v>
      </c>
      <c r="S12" s="47">
        <f t="shared" si="4"/>
        <v>0.79</v>
      </c>
      <c r="T12" s="5">
        <f>CL_stat!H12</f>
        <v>87</v>
      </c>
      <c r="U12" s="11">
        <f>CL_stat!I12</f>
        <v>0</v>
      </c>
      <c r="V12" s="259">
        <f>CL_stat!J12</f>
        <v>0</v>
      </c>
      <c r="W12" s="13">
        <f>CL_stat!K12</f>
        <v>0</v>
      </c>
      <c r="X12" s="11">
        <f>CL_stat!L12</f>
        <v>0</v>
      </c>
      <c r="Y12" s="60">
        <f>CL_stat!M12</f>
        <v>0</v>
      </c>
      <c r="Z12" s="5">
        <f>CL_stat!N12</f>
        <v>0</v>
      </c>
      <c r="AA12" s="11">
        <f>CL_stat!O12</f>
        <v>0</v>
      </c>
      <c r="AB12" s="259">
        <f>CL_stat!P12</f>
        <v>0</v>
      </c>
      <c r="AC12" s="105">
        <f>CL_ZUKA!H12</f>
        <v>734025</v>
      </c>
      <c r="AD12" s="29">
        <f t="shared" si="5"/>
        <v>244675</v>
      </c>
      <c r="AE12" s="708">
        <f>CL_ZUKA!L12</f>
        <v>2.31</v>
      </c>
      <c r="AF12" s="47">
        <f t="shared" si="6"/>
        <v>0.77</v>
      </c>
      <c r="AG12" s="378">
        <f t="shared" si="0"/>
        <v>-5850</v>
      </c>
      <c r="AH12" s="74">
        <f t="shared" si="1"/>
        <v>-2.0000000000000018E-2</v>
      </c>
      <c r="AI12" s="74">
        <v>0</v>
      </c>
      <c r="AJ12" s="419">
        <f t="shared" si="7"/>
        <v>-2.0000000000000018E-2</v>
      </c>
      <c r="AK12" s="207">
        <f t="shared" si="2"/>
        <v>-3</v>
      </c>
      <c r="AL12" s="300">
        <f t="shared" si="2"/>
        <v>0</v>
      </c>
      <c r="AM12" s="727">
        <f t="shared" si="2"/>
        <v>0</v>
      </c>
      <c r="AN12" s="207">
        <f t="shared" si="2"/>
        <v>0</v>
      </c>
      <c r="AO12" s="300">
        <f t="shared" si="2"/>
        <v>0</v>
      </c>
      <c r="AP12" s="170">
        <f t="shared" si="2"/>
        <v>0</v>
      </c>
      <c r="AQ12" s="409">
        <f t="shared" si="2"/>
        <v>0</v>
      </c>
      <c r="AR12" s="300">
        <f t="shared" si="2"/>
        <v>0</v>
      </c>
      <c r="AS12" s="170">
        <f t="shared" si="2"/>
        <v>0</v>
      </c>
    </row>
    <row r="13" spans="1:45" x14ac:dyDescent="0.2">
      <c r="A13" s="13">
        <f>CL_stat!A13</f>
        <v>6</v>
      </c>
      <c r="B13" s="11">
        <f>CL_stat!B13</f>
        <v>600074528</v>
      </c>
      <c r="C13" s="11">
        <f>CL_stat!C13</f>
        <v>4408</v>
      </c>
      <c r="D13" s="11" t="str">
        <f>CL_stat!D13</f>
        <v>MŠ Česká Lípa, Severní 2214</v>
      </c>
      <c r="E13" s="11">
        <f>CL_stat!E13</f>
        <v>3141</v>
      </c>
      <c r="F13" s="60" t="str">
        <f>CL_stat!F13</f>
        <v>ŠJ Česká Lípa, Severní 2214</v>
      </c>
      <c r="G13" s="5">
        <v>135</v>
      </c>
      <c r="H13" s="11">
        <v>0</v>
      </c>
      <c r="I13" s="259">
        <v>0</v>
      </c>
      <c r="J13" s="13">
        <v>0</v>
      </c>
      <c r="K13" s="11">
        <v>0</v>
      </c>
      <c r="L13" s="60">
        <v>0</v>
      </c>
      <c r="M13" s="13">
        <v>0</v>
      </c>
      <c r="N13" s="11">
        <v>0</v>
      </c>
      <c r="O13" s="60">
        <v>0</v>
      </c>
      <c r="P13" s="105">
        <v>1023795</v>
      </c>
      <c r="Q13" s="29">
        <f t="shared" si="3"/>
        <v>341265</v>
      </c>
      <c r="R13" s="74">
        <v>3.22</v>
      </c>
      <c r="S13" s="47">
        <f t="shared" si="4"/>
        <v>1.07</v>
      </c>
      <c r="T13" s="5">
        <f>CL_stat!H13</f>
        <v>135</v>
      </c>
      <c r="U13" s="11">
        <f>CL_stat!I13</f>
        <v>0</v>
      </c>
      <c r="V13" s="259">
        <f>CL_stat!J13</f>
        <v>0</v>
      </c>
      <c r="W13" s="13">
        <f>CL_stat!K13</f>
        <v>0</v>
      </c>
      <c r="X13" s="11">
        <f>CL_stat!L13</f>
        <v>0</v>
      </c>
      <c r="Y13" s="60">
        <f>CL_stat!M13</f>
        <v>0</v>
      </c>
      <c r="Z13" s="5">
        <f>CL_stat!N13</f>
        <v>0</v>
      </c>
      <c r="AA13" s="11">
        <f>CL_stat!O13</f>
        <v>0</v>
      </c>
      <c r="AB13" s="259">
        <f>CL_stat!P13</f>
        <v>0</v>
      </c>
      <c r="AC13" s="105">
        <f>CL_ZUKA!H13</f>
        <v>1023795</v>
      </c>
      <c r="AD13" s="29">
        <f t="shared" si="5"/>
        <v>341265</v>
      </c>
      <c r="AE13" s="708">
        <f>CL_ZUKA!L13</f>
        <v>3.22</v>
      </c>
      <c r="AF13" s="47">
        <f t="shared" si="6"/>
        <v>1.07</v>
      </c>
      <c r="AG13" s="378">
        <f t="shared" si="0"/>
        <v>0</v>
      </c>
      <c r="AH13" s="74">
        <f t="shared" si="1"/>
        <v>0</v>
      </c>
      <c r="AI13" s="74">
        <v>0</v>
      </c>
      <c r="AJ13" s="419">
        <f t="shared" si="7"/>
        <v>0</v>
      </c>
      <c r="AK13" s="207">
        <f t="shared" si="2"/>
        <v>0</v>
      </c>
      <c r="AL13" s="300">
        <f t="shared" si="2"/>
        <v>0</v>
      </c>
      <c r="AM13" s="727">
        <f t="shared" si="2"/>
        <v>0</v>
      </c>
      <c r="AN13" s="207">
        <f t="shared" si="2"/>
        <v>0</v>
      </c>
      <c r="AO13" s="300">
        <f t="shared" si="2"/>
        <v>0</v>
      </c>
      <c r="AP13" s="170">
        <f t="shared" si="2"/>
        <v>0</v>
      </c>
      <c r="AQ13" s="409">
        <f t="shared" si="2"/>
        <v>0</v>
      </c>
      <c r="AR13" s="300">
        <f t="shared" si="2"/>
        <v>0</v>
      </c>
      <c r="AS13" s="170">
        <f t="shared" si="2"/>
        <v>0</v>
      </c>
    </row>
    <row r="14" spans="1:45" x14ac:dyDescent="0.2">
      <c r="A14" s="13">
        <f>CL_stat!A14</f>
        <v>7</v>
      </c>
      <c r="B14" s="11">
        <f>CL_stat!B14</f>
        <v>600074439</v>
      </c>
      <c r="C14" s="11">
        <f>CL_stat!C14</f>
        <v>4423</v>
      </c>
      <c r="D14" s="11" t="str">
        <f>CL_stat!D14</f>
        <v>MŠ Česká Lípa, Svárovská 3315</v>
      </c>
      <c r="E14" s="11">
        <f>CL_stat!E14</f>
        <v>3141</v>
      </c>
      <c r="F14" s="60" t="str">
        <f>CL_stat!F14</f>
        <v>ŠJ Česká Lípa, Svárovská 3315</v>
      </c>
      <c r="G14" s="5">
        <v>75</v>
      </c>
      <c r="H14" s="11">
        <v>0</v>
      </c>
      <c r="I14" s="259">
        <v>0</v>
      </c>
      <c r="J14" s="13">
        <v>0</v>
      </c>
      <c r="K14" s="11">
        <v>0</v>
      </c>
      <c r="L14" s="60">
        <v>0</v>
      </c>
      <c r="M14" s="13">
        <v>0</v>
      </c>
      <c r="N14" s="11">
        <v>0</v>
      </c>
      <c r="O14" s="60">
        <v>0</v>
      </c>
      <c r="P14" s="105">
        <v>663080</v>
      </c>
      <c r="Q14" s="29">
        <f t="shared" si="3"/>
        <v>221027</v>
      </c>
      <c r="R14" s="74">
        <v>2.09</v>
      </c>
      <c r="S14" s="47">
        <f t="shared" si="4"/>
        <v>0.7</v>
      </c>
      <c r="T14" s="5">
        <f>CL_stat!H14</f>
        <v>72</v>
      </c>
      <c r="U14" s="11">
        <f>CL_stat!I14</f>
        <v>0</v>
      </c>
      <c r="V14" s="259">
        <f>CL_stat!J14</f>
        <v>0</v>
      </c>
      <c r="W14" s="13">
        <f>CL_stat!K14</f>
        <v>0</v>
      </c>
      <c r="X14" s="11">
        <f>CL_stat!L14</f>
        <v>0</v>
      </c>
      <c r="Y14" s="60">
        <f>CL_stat!M14</f>
        <v>0</v>
      </c>
      <c r="Z14" s="5">
        <f>CL_stat!N14</f>
        <v>0</v>
      </c>
      <c r="AA14" s="11">
        <f>CL_stat!O14</f>
        <v>0</v>
      </c>
      <c r="AB14" s="259">
        <f>CL_stat!P14</f>
        <v>0</v>
      </c>
      <c r="AC14" s="105">
        <f>CL_ZUKA!H14</f>
        <v>645021</v>
      </c>
      <c r="AD14" s="29">
        <f t="shared" si="5"/>
        <v>215007</v>
      </c>
      <c r="AE14" s="708">
        <f>CL_ZUKA!L14</f>
        <v>2.0299999999999998</v>
      </c>
      <c r="AF14" s="47">
        <f t="shared" si="6"/>
        <v>0.68</v>
      </c>
      <c r="AG14" s="378">
        <f t="shared" si="0"/>
        <v>-6020</v>
      </c>
      <c r="AH14" s="74">
        <f t="shared" si="1"/>
        <v>-1.9999999999999907E-2</v>
      </c>
      <c r="AI14" s="74">
        <v>0</v>
      </c>
      <c r="AJ14" s="419">
        <f t="shared" si="7"/>
        <v>-1.9999999999999907E-2</v>
      </c>
      <c r="AK14" s="207">
        <f t="shared" si="2"/>
        <v>-3</v>
      </c>
      <c r="AL14" s="300">
        <f t="shared" si="2"/>
        <v>0</v>
      </c>
      <c r="AM14" s="727">
        <f t="shared" si="2"/>
        <v>0</v>
      </c>
      <c r="AN14" s="207">
        <f t="shared" si="2"/>
        <v>0</v>
      </c>
      <c r="AO14" s="300">
        <f t="shared" si="2"/>
        <v>0</v>
      </c>
      <c r="AP14" s="170">
        <f t="shared" si="2"/>
        <v>0</v>
      </c>
      <c r="AQ14" s="409">
        <f t="shared" si="2"/>
        <v>0</v>
      </c>
      <c r="AR14" s="300">
        <f t="shared" si="2"/>
        <v>0</v>
      </c>
      <c r="AS14" s="170">
        <f t="shared" si="2"/>
        <v>0</v>
      </c>
    </row>
    <row r="15" spans="1:45" x14ac:dyDescent="0.2">
      <c r="A15" s="13">
        <f>CL_stat!A15</f>
        <v>7</v>
      </c>
      <c r="B15" s="11">
        <f>CL_stat!B15</f>
        <v>600074439</v>
      </c>
      <c r="C15" s="11">
        <f>CL_stat!C15</f>
        <v>4423</v>
      </c>
      <c r="D15" s="11" t="str">
        <f>CL_stat!D15</f>
        <v>MŠ Česká Lípa, Svárovská 3315</v>
      </c>
      <c r="E15" s="11">
        <f>CL_stat!E15</f>
        <v>3141</v>
      </c>
      <c r="F15" s="60" t="str">
        <f>CL_stat!F15</f>
        <v>ŠJ Česká Lípa, Dobranov 4</v>
      </c>
      <c r="G15" s="5">
        <v>23</v>
      </c>
      <c r="H15" s="11">
        <v>0</v>
      </c>
      <c r="I15" s="259">
        <v>0</v>
      </c>
      <c r="J15" s="13">
        <v>0</v>
      </c>
      <c r="K15" s="11">
        <v>0</v>
      </c>
      <c r="L15" s="60">
        <v>0</v>
      </c>
      <c r="M15" s="13">
        <v>0</v>
      </c>
      <c r="N15" s="11">
        <v>0</v>
      </c>
      <c r="O15" s="60">
        <v>0</v>
      </c>
      <c r="P15" s="105">
        <v>287439</v>
      </c>
      <c r="Q15" s="29">
        <f t="shared" si="3"/>
        <v>95813</v>
      </c>
      <c r="R15" s="74">
        <v>0.91</v>
      </c>
      <c r="S15" s="47">
        <f t="shared" si="4"/>
        <v>0.3</v>
      </c>
      <c r="T15" s="5">
        <f>CL_stat!H15</f>
        <v>20</v>
      </c>
      <c r="U15" s="11">
        <f>CL_stat!I15</f>
        <v>0</v>
      </c>
      <c r="V15" s="259">
        <f>CL_stat!J15</f>
        <v>0</v>
      </c>
      <c r="W15" s="13">
        <f>CL_stat!K15</f>
        <v>0</v>
      </c>
      <c r="X15" s="11">
        <f>CL_stat!L15</f>
        <v>0</v>
      </c>
      <c r="Y15" s="60">
        <f>CL_stat!M15</f>
        <v>0</v>
      </c>
      <c r="Z15" s="5">
        <f>CL_stat!N15</f>
        <v>0</v>
      </c>
      <c r="AA15" s="11">
        <f>CL_stat!O15</f>
        <v>0</v>
      </c>
      <c r="AB15" s="259">
        <f>CL_stat!P15</f>
        <v>0</v>
      </c>
      <c r="AC15" s="105">
        <f>CL_ZUKA!H15</f>
        <v>257630</v>
      </c>
      <c r="AD15" s="29">
        <f t="shared" si="5"/>
        <v>85877</v>
      </c>
      <c r="AE15" s="708">
        <f>CL_ZUKA!L15</f>
        <v>0.81</v>
      </c>
      <c r="AF15" s="47">
        <f t="shared" si="6"/>
        <v>0.27</v>
      </c>
      <c r="AG15" s="378">
        <f t="shared" si="0"/>
        <v>-9936</v>
      </c>
      <c r="AH15" s="74">
        <f t="shared" si="1"/>
        <v>-2.9999999999999971E-2</v>
      </c>
      <c r="AI15" s="74">
        <v>0</v>
      </c>
      <c r="AJ15" s="419">
        <f t="shared" si="7"/>
        <v>-2.9999999999999971E-2</v>
      </c>
      <c r="AK15" s="207">
        <f t="shared" si="2"/>
        <v>-3</v>
      </c>
      <c r="AL15" s="300">
        <f t="shared" si="2"/>
        <v>0</v>
      </c>
      <c r="AM15" s="727">
        <f t="shared" si="2"/>
        <v>0</v>
      </c>
      <c r="AN15" s="207">
        <f t="shared" si="2"/>
        <v>0</v>
      </c>
      <c r="AO15" s="300">
        <f t="shared" si="2"/>
        <v>0</v>
      </c>
      <c r="AP15" s="170">
        <f t="shared" si="2"/>
        <v>0</v>
      </c>
      <c r="AQ15" s="409">
        <f t="shared" si="2"/>
        <v>0</v>
      </c>
      <c r="AR15" s="300">
        <f t="shared" si="2"/>
        <v>0</v>
      </c>
      <c r="AS15" s="170">
        <f t="shared" si="2"/>
        <v>0</v>
      </c>
    </row>
    <row r="16" spans="1:45" x14ac:dyDescent="0.2">
      <c r="A16" s="13">
        <f>CL_stat!A16</f>
        <v>8</v>
      </c>
      <c r="B16" s="11">
        <f>CL_stat!B16</f>
        <v>600074331</v>
      </c>
      <c r="C16" s="11">
        <f>CL_stat!C16</f>
        <v>4404</v>
      </c>
      <c r="D16" s="11" t="str">
        <f>CL_stat!D16</f>
        <v>MŠ Česká Lípa, Zhořelecká 2607</v>
      </c>
      <c r="E16" s="11">
        <f>CL_stat!E16</f>
        <v>3141</v>
      </c>
      <c r="F16" s="60" t="str">
        <f>CL_stat!F16</f>
        <v>ŠJ Česká Lípa, Brněnská 2599</v>
      </c>
      <c r="G16" s="5">
        <v>88</v>
      </c>
      <c r="H16" s="11">
        <v>0</v>
      </c>
      <c r="I16" s="259">
        <v>0</v>
      </c>
      <c r="J16" s="13">
        <v>0</v>
      </c>
      <c r="K16" s="11">
        <v>0</v>
      </c>
      <c r="L16" s="60">
        <v>0</v>
      </c>
      <c r="M16" s="13">
        <v>0</v>
      </c>
      <c r="N16" s="11">
        <v>0</v>
      </c>
      <c r="O16" s="60">
        <v>0</v>
      </c>
      <c r="P16" s="105">
        <v>739879</v>
      </c>
      <c r="Q16" s="29">
        <f t="shared" si="3"/>
        <v>246626</v>
      </c>
      <c r="R16" s="74">
        <v>2.33</v>
      </c>
      <c r="S16" s="47">
        <f t="shared" si="4"/>
        <v>0.78</v>
      </c>
      <c r="T16" s="5">
        <f>CL_stat!H16</f>
        <v>84</v>
      </c>
      <c r="U16" s="11">
        <f>CL_stat!I16</f>
        <v>0</v>
      </c>
      <c r="V16" s="259">
        <f>CL_stat!J16</f>
        <v>0</v>
      </c>
      <c r="W16" s="13">
        <f>CL_stat!K16</f>
        <v>0</v>
      </c>
      <c r="X16" s="11">
        <f>CL_stat!L16</f>
        <v>0</v>
      </c>
      <c r="Y16" s="60">
        <f>CL_stat!M16</f>
        <v>0</v>
      </c>
      <c r="Z16" s="5">
        <f>CL_stat!N16</f>
        <v>0</v>
      </c>
      <c r="AA16" s="11">
        <f>CL_stat!O16</f>
        <v>0</v>
      </c>
      <c r="AB16" s="259">
        <f>CL_stat!P16</f>
        <v>0</v>
      </c>
      <c r="AC16" s="105">
        <f>CL_ZUKA!H16</f>
        <v>716426</v>
      </c>
      <c r="AD16" s="29">
        <f t="shared" si="5"/>
        <v>238809</v>
      </c>
      <c r="AE16" s="708">
        <f>CL_ZUKA!L16</f>
        <v>2.2599999999999998</v>
      </c>
      <c r="AF16" s="47">
        <f t="shared" si="6"/>
        <v>0.75</v>
      </c>
      <c r="AG16" s="378">
        <f t="shared" si="0"/>
        <v>-7817</v>
      </c>
      <c r="AH16" s="74">
        <f t="shared" si="1"/>
        <v>-3.0000000000000027E-2</v>
      </c>
      <c r="AI16" s="74">
        <v>0</v>
      </c>
      <c r="AJ16" s="419">
        <f t="shared" si="7"/>
        <v>-3.0000000000000027E-2</v>
      </c>
      <c r="AK16" s="207">
        <f t="shared" si="2"/>
        <v>-4</v>
      </c>
      <c r="AL16" s="300">
        <f t="shared" si="2"/>
        <v>0</v>
      </c>
      <c r="AM16" s="727">
        <f t="shared" si="2"/>
        <v>0</v>
      </c>
      <c r="AN16" s="207">
        <f t="shared" si="2"/>
        <v>0</v>
      </c>
      <c r="AO16" s="300">
        <f t="shared" si="2"/>
        <v>0</v>
      </c>
      <c r="AP16" s="170">
        <f t="shared" si="2"/>
        <v>0</v>
      </c>
      <c r="AQ16" s="409">
        <f t="shared" si="2"/>
        <v>0</v>
      </c>
      <c r="AR16" s="300">
        <f t="shared" si="2"/>
        <v>0</v>
      </c>
      <c r="AS16" s="170">
        <f t="shared" si="2"/>
        <v>0</v>
      </c>
    </row>
    <row r="17" spans="1:45" x14ac:dyDescent="0.2">
      <c r="A17" s="13">
        <f>CL_stat!A17</f>
        <v>8</v>
      </c>
      <c r="B17" s="11">
        <f>CL_stat!B17</f>
        <v>600074331</v>
      </c>
      <c r="C17" s="11">
        <f>CL_stat!C17</f>
        <v>4404</v>
      </c>
      <c r="D17" s="11" t="str">
        <f>CL_stat!D17</f>
        <v>MŠ Česká Lípa, Zhořelecká 2607</v>
      </c>
      <c r="E17" s="11">
        <f>CL_stat!E17</f>
        <v>3141</v>
      </c>
      <c r="F17" s="60" t="str">
        <f>CL_stat!F17</f>
        <v>ŠJ Česká Lípa, Na Výsluní 2893</v>
      </c>
      <c r="G17" s="5">
        <v>42</v>
      </c>
      <c r="H17" s="11">
        <v>0</v>
      </c>
      <c r="I17" s="259">
        <v>0</v>
      </c>
      <c r="J17" s="13">
        <v>0</v>
      </c>
      <c r="K17" s="11">
        <v>0</v>
      </c>
      <c r="L17" s="60">
        <v>0</v>
      </c>
      <c r="M17" s="13">
        <v>0</v>
      </c>
      <c r="N17" s="11">
        <v>0</v>
      </c>
      <c r="O17" s="60">
        <v>0</v>
      </c>
      <c r="P17" s="105">
        <v>447185</v>
      </c>
      <c r="Q17" s="29">
        <f t="shared" si="3"/>
        <v>149062</v>
      </c>
      <c r="R17" s="74">
        <v>1.41</v>
      </c>
      <c r="S17" s="47">
        <f t="shared" si="4"/>
        <v>0.47</v>
      </c>
      <c r="T17" s="5">
        <f>CL_stat!H17</f>
        <v>43</v>
      </c>
      <c r="U17" s="11">
        <f>CL_stat!I17</f>
        <v>0</v>
      </c>
      <c r="V17" s="259">
        <f>CL_stat!J17</f>
        <v>0</v>
      </c>
      <c r="W17" s="13">
        <f>CL_stat!K17</f>
        <v>0</v>
      </c>
      <c r="X17" s="11">
        <f>CL_stat!L17</f>
        <v>0</v>
      </c>
      <c r="Y17" s="60">
        <f>CL_stat!M17</f>
        <v>0</v>
      </c>
      <c r="Z17" s="5">
        <f>CL_stat!N17</f>
        <v>0</v>
      </c>
      <c r="AA17" s="11">
        <f>CL_stat!O17</f>
        <v>0</v>
      </c>
      <c r="AB17" s="259">
        <f>CL_stat!P17</f>
        <v>0</v>
      </c>
      <c r="AC17" s="105">
        <f>CL_ZUKA!H17</f>
        <v>454571</v>
      </c>
      <c r="AD17" s="29">
        <f t="shared" si="5"/>
        <v>151524</v>
      </c>
      <c r="AE17" s="708">
        <f>CL_ZUKA!L17</f>
        <v>1.43</v>
      </c>
      <c r="AF17" s="47">
        <f t="shared" si="6"/>
        <v>0.48</v>
      </c>
      <c r="AG17" s="378">
        <f t="shared" si="0"/>
        <v>2462</v>
      </c>
      <c r="AH17" s="74">
        <f t="shared" si="1"/>
        <v>1.0000000000000009E-2</v>
      </c>
      <c r="AI17" s="74">
        <v>0</v>
      </c>
      <c r="AJ17" s="419">
        <f t="shared" si="7"/>
        <v>1.0000000000000009E-2</v>
      </c>
      <c r="AK17" s="207">
        <f t="shared" si="2"/>
        <v>1</v>
      </c>
      <c r="AL17" s="300">
        <f t="shared" si="2"/>
        <v>0</v>
      </c>
      <c r="AM17" s="727">
        <f t="shared" si="2"/>
        <v>0</v>
      </c>
      <c r="AN17" s="207">
        <f t="shared" si="2"/>
        <v>0</v>
      </c>
      <c r="AO17" s="300">
        <f t="shared" si="2"/>
        <v>0</v>
      </c>
      <c r="AP17" s="170">
        <f t="shared" si="2"/>
        <v>0</v>
      </c>
      <c r="AQ17" s="409">
        <f t="shared" si="2"/>
        <v>0</v>
      </c>
      <c r="AR17" s="300">
        <f t="shared" si="2"/>
        <v>0</v>
      </c>
      <c r="AS17" s="170">
        <f t="shared" si="2"/>
        <v>0</v>
      </c>
    </row>
    <row r="18" spans="1:45" x14ac:dyDescent="0.2">
      <c r="A18" s="13">
        <f>CL_stat!A18</f>
        <v>8</v>
      </c>
      <c r="B18" s="11">
        <f>CL_stat!B18</f>
        <v>600074331</v>
      </c>
      <c r="C18" s="11">
        <f>CL_stat!C18</f>
        <v>4404</v>
      </c>
      <c r="D18" s="11" t="str">
        <f>CL_stat!D18</f>
        <v>MŠ Česká Lípa, Zhořelecká 2607</v>
      </c>
      <c r="E18" s="11">
        <f>CL_stat!E18</f>
        <v>3141</v>
      </c>
      <c r="F18" s="60" t="str">
        <f>CL_stat!F18</f>
        <v>ŠJ Česká Lípa, Východní 2737</v>
      </c>
      <c r="G18" s="5">
        <v>67</v>
      </c>
      <c r="H18" s="11">
        <v>0</v>
      </c>
      <c r="I18" s="259">
        <v>0</v>
      </c>
      <c r="J18" s="13">
        <v>0</v>
      </c>
      <c r="K18" s="11">
        <v>0</v>
      </c>
      <c r="L18" s="60">
        <v>0</v>
      </c>
      <c r="M18" s="13">
        <v>0</v>
      </c>
      <c r="N18" s="11">
        <v>0</v>
      </c>
      <c r="O18" s="60">
        <v>0</v>
      </c>
      <c r="P18" s="105">
        <v>614481</v>
      </c>
      <c r="Q18" s="29">
        <f t="shared" si="3"/>
        <v>204827</v>
      </c>
      <c r="R18" s="74">
        <v>1.94</v>
      </c>
      <c r="S18" s="47">
        <f t="shared" si="4"/>
        <v>0.65</v>
      </c>
      <c r="T18" s="5">
        <f>CL_stat!H18</f>
        <v>69</v>
      </c>
      <c r="U18" s="11">
        <f>CL_stat!I18</f>
        <v>0</v>
      </c>
      <c r="V18" s="259">
        <f>CL_stat!J18</f>
        <v>0</v>
      </c>
      <c r="W18" s="13">
        <f>CL_stat!K18</f>
        <v>0</v>
      </c>
      <c r="X18" s="11">
        <f>CL_stat!L18</f>
        <v>0</v>
      </c>
      <c r="Y18" s="60">
        <f>CL_stat!M18</f>
        <v>0</v>
      </c>
      <c r="Z18" s="5">
        <f>CL_stat!N18</f>
        <v>0</v>
      </c>
      <c r="AA18" s="11">
        <f>CL_stat!O18</f>
        <v>0</v>
      </c>
      <c r="AB18" s="259">
        <f>CL_stat!P18</f>
        <v>0</v>
      </c>
      <c r="AC18" s="105">
        <f>CL_ZUKA!H18</f>
        <v>626770</v>
      </c>
      <c r="AD18" s="29">
        <f t="shared" si="5"/>
        <v>208923</v>
      </c>
      <c r="AE18" s="708">
        <f>CL_ZUKA!L18</f>
        <v>1.97</v>
      </c>
      <c r="AF18" s="47">
        <f t="shared" si="6"/>
        <v>0.66</v>
      </c>
      <c r="AG18" s="378">
        <f t="shared" si="0"/>
        <v>4096</v>
      </c>
      <c r="AH18" s="74">
        <f t="shared" si="1"/>
        <v>1.0000000000000009E-2</v>
      </c>
      <c r="AI18" s="74">
        <v>0</v>
      </c>
      <c r="AJ18" s="419">
        <f t="shared" si="7"/>
        <v>1.0000000000000009E-2</v>
      </c>
      <c r="AK18" s="207">
        <f t="shared" si="2"/>
        <v>2</v>
      </c>
      <c r="AL18" s="300">
        <f t="shared" si="2"/>
        <v>0</v>
      </c>
      <c r="AM18" s="727">
        <f t="shared" si="2"/>
        <v>0</v>
      </c>
      <c r="AN18" s="207">
        <f t="shared" si="2"/>
        <v>0</v>
      </c>
      <c r="AO18" s="300">
        <f t="shared" si="2"/>
        <v>0</v>
      </c>
      <c r="AP18" s="170">
        <f t="shared" si="2"/>
        <v>0</v>
      </c>
      <c r="AQ18" s="409">
        <f t="shared" si="2"/>
        <v>0</v>
      </c>
      <c r="AR18" s="300">
        <f t="shared" si="2"/>
        <v>0</v>
      </c>
      <c r="AS18" s="170">
        <f t="shared" si="2"/>
        <v>0</v>
      </c>
    </row>
    <row r="19" spans="1:45" x14ac:dyDescent="0.2">
      <c r="A19" s="13">
        <f>CL_stat!A19</f>
        <v>8</v>
      </c>
      <c r="B19" s="11">
        <f>CL_stat!B19</f>
        <v>600074331</v>
      </c>
      <c r="C19" s="11">
        <f>CL_stat!C19</f>
        <v>4404</v>
      </c>
      <c r="D19" s="11" t="str">
        <f>CL_stat!D19</f>
        <v>MŠ Česká Lípa, Zhořelecká 2607</v>
      </c>
      <c r="E19" s="11">
        <f>CL_stat!E19</f>
        <v>3141</v>
      </c>
      <c r="F19" s="60" t="str">
        <f>CL_stat!F19</f>
        <v>ŠJ Česká Lípa, Zhořelecká 2607</v>
      </c>
      <c r="G19" s="5">
        <v>89</v>
      </c>
      <c r="H19" s="11">
        <v>0</v>
      </c>
      <c r="I19" s="259">
        <v>0</v>
      </c>
      <c r="J19" s="13">
        <v>0</v>
      </c>
      <c r="K19" s="11">
        <v>0</v>
      </c>
      <c r="L19" s="60">
        <v>0</v>
      </c>
      <c r="M19" s="13">
        <v>0</v>
      </c>
      <c r="N19" s="11">
        <v>0</v>
      </c>
      <c r="O19" s="60">
        <v>0</v>
      </c>
      <c r="P19" s="105">
        <v>745729</v>
      </c>
      <c r="Q19" s="29">
        <f t="shared" si="3"/>
        <v>248576</v>
      </c>
      <c r="R19" s="74">
        <v>2.35</v>
      </c>
      <c r="S19" s="47">
        <f t="shared" si="4"/>
        <v>0.78</v>
      </c>
      <c r="T19" s="5">
        <f>CL_stat!H19</f>
        <v>85</v>
      </c>
      <c r="U19" s="11">
        <f>CL_stat!I19</f>
        <v>0</v>
      </c>
      <c r="V19" s="259">
        <f>CL_stat!J19</f>
        <v>0</v>
      </c>
      <c r="W19" s="13">
        <f>CL_stat!K19</f>
        <v>0</v>
      </c>
      <c r="X19" s="11">
        <f>CL_stat!L19</f>
        <v>0</v>
      </c>
      <c r="Y19" s="60">
        <f>CL_stat!M19</f>
        <v>0</v>
      </c>
      <c r="Z19" s="5">
        <f>CL_stat!N19</f>
        <v>0</v>
      </c>
      <c r="AA19" s="11">
        <f>CL_stat!O19</f>
        <v>0</v>
      </c>
      <c r="AB19" s="259">
        <f>CL_stat!P19</f>
        <v>0</v>
      </c>
      <c r="AC19" s="105">
        <f>CL_ZUKA!H19</f>
        <v>722300</v>
      </c>
      <c r="AD19" s="29">
        <f t="shared" si="5"/>
        <v>240767</v>
      </c>
      <c r="AE19" s="708">
        <f>CL_ZUKA!L19</f>
        <v>2.27</v>
      </c>
      <c r="AF19" s="47">
        <f t="shared" si="6"/>
        <v>0.76</v>
      </c>
      <c r="AG19" s="378">
        <f t="shared" si="0"/>
        <v>-7809</v>
      </c>
      <c r="AH19" s="74">
        <f t="shared" si="1"/>
        <v>-2.0000000000000018E-2</v>
      </c>
      <c r="AI19" s="74">
        <v>0</v>
      </c>
      <c r="AJ19" s="419">
        <f t="shared" si="7"/>
        <v>-2.0000000000000018E-2</v>
      </c>
      <c r="AK19" s="207">
        <f t="shared" si="2"/>
        <v>-4</v>
      </c>
      <c r="AL19" s="300">
        <f t="shared" si="2"/>
        <v>0</v>
      </c>
      <c r="AM19" s="727">
        <f t="shared" si="2"/>
        <v>0</v>
      </c>
      <c r="AN19" s="207">
        <f t="shared" si="2"/>
        <v>0</v>
      </c>
      <c r="AO19" s="300">
        <f t="shared" si="2"/>
        <v>0</v>
      </c>
      <c r="AP19" s="170">
        <f t="shared" si="2"/>
        <v>0</v>
      </c>
      <c r="AQ19" s="409">
        <f t="shared" si="2"/>
        <v>0</v>
      </c>
      <c r="AR19" s="300">
        <f t="shared" si="2"/>
        <v>0</v>
      </c>
      <c r="AS19" s="170">
        <f t="shared" si="2"/>
        <v>0</v>
      </c>
    </row>
    <row r="20" spans="1:45" x14ac:dyDescent="0.2">
      <c r="A20" s="13">
        <f>CL_stat!A20</f>
        <v>9</v>
      </c>
      <c r="B20" s="11">
        <f>CL_stat!B20</f>
        <v>600075249</v>
      </c>
      <c r="C20" s="11">
        <f>CL_stat!C20</f>
        <v>4480</v>
      </c>
      <c r="D20" s="11" t="str">
        <f>CL_stat!D20</f>
        <v>ŠJ Česká Lípa, 28. října 2733</v>
      </c>
      <c r="E20" s="11">
        <f>CL_stat!E20</f>
        <v>3141</v>
      </c>
      <c r="F20" s="60" t="str">
        <f>CL_stat!F20</f>
        <v>ŠJ Česká Lípa, 28. října 2733</v>
      </c>
      <c r="G20" s="5">
        <v>0</v>
      </c>
      <c r="H20" s="11">
        <v>639</v>
      </c>
      <c r="I20" s="259">
        <v>26</v>
      </c>
      <c r="J20" s="13">
        <v>15</v>
      </c>
      <c r="K20" s="11">
        <v>0</v>
      </c>
      <c r="L20" s="60">
        <v>0</v>
      </c>
      <c r="M20" s="13">
        <v>0</v>
      </c>
      <c r="N20" s="11">
        <v>0</v>
      </c>
      <c r="O20" s="60">
        <v>0</v>
      </c>
      <c r="P20" s="105">
        <v>3010925</v>
      </c>
      <c r="Q20" s="29">
        <f t="shared" si="3"/>
        <v>1003642</v>
      </c>
      <c r="R20" s="74">
        <v>9.48</v>
      </c>
      <c r="S20" s="47">
        <f t="shared" si="4"/>
        <v>3.16</v>
      </c>
      <c r="T20" s="5">
        <f>CL_stat!H20</f>
        <v>0</v>
      </c>
      <c r="U20" s="11">
        <f>CL_stat!I20</f>
        <v>605</v>
      </c>
      <c r="V20" s="259">
        <f>CL_stat!J20</f>
        <v>32</v>
      </c>
      <c r="W20" s="13">
        <f>CL_stat!K20</f>
        <v>15</v>
      </c>
      <c r="X20" s="11">
        <f>CL_stat!L20</f>
        <v>0</v>
      </c>
      <c r="Y20" s="60">
        <f>CL_stat!M20</f>
        <v>0</v>
      </c>
      <c r="Z20" s="5">
        <f>CL_stat!N20</f>
        <v>0</v>
      </c>
      <c r="AA20" s="11">
        <f>CL_stat!O20</f>
        <v>0</v>
      </c>
      <c r="AB20" s="259">
        <f>CL_stat!P20</f>
        <v>0</v>
      </c>
      <c r="AC20" s="105">
        <f>CL_ZUKA!H20</f>
        <v>2913010</v>
      </c>
      <c r="AD20" s="29">
        <f t="shared" si="5"/>
        <v>971003</v>
      </c>
      <c r="AE20" s="708">
        <f>CL_ZUKA!L20</f>
        <v>9.17</v>
      </c>
      <c r="AF20" s="47">
        <f t="shared" si="6"/>
        <v>3.06</v>
      </c>
      <c r="AG20" s="378">
        <f t="shared" si="0"/>
        <v>-32639</v>
      </c>
      <c r="AH20" s="74">
        <f t="shared" si="1"/>
        <v>-0.10000000000000009</v>
      </c>
      <c r="AI20" s="74">
        <v>0</v>
      </c>
      <c r="AJ20" s="419">
        <f t="shared" si="7"/>
        <v>-0.10000000000000009</v>
      </c>
      <c r="AK20" s="207">
        <f t="shared" si="2"/>
        <v>0</v>
      </c>
      <c r="AL20" s="300">
        <f t="shared" si="2"/>
        <v>-34</v>
      </c>
      <c r="AM20" s="727">
        <f t="shared" si="2"/>
        <v>6</v>
      </c>
      <c r="AN20" s="207">
        <f t="shared" si="2"/>
        <v>0</v>
      </c>
      <c r="AO20" s="300">
        <f t="shared" si="2"/>
        <v>0</v>
      </c>
      <c r="AP20" s="170">
        <f t="shared" si="2"/>
        <v>0</v>
      </c>
      <c r="AQ20" s="409">
        <f t="shared" si="2"/>
        <v>0</v>
      </c>
      <c r="AR20" s="300">
        <f t="shared" si="2"/>
        <v>0</v>
      </c>
      <c r="AS20" s="170">
        <f t="shared" si="2"/>
        <v>0</v>
      </c>
    </row>
    <row r="21" spans="1:45" x14ac:dyDescent="0.2">
      <c r="A21" s="13">
        <f>CL_stat!A21</f>
        <v>10</v>
      </c>
      <c r="B21" s="11">
        <f>CL_stat!B21</f>
        <v>600074951</v>
      </c>
      <c r="C21" s="11">
        <f>CL_stat!C21</f>
        <v>4439</v>
      </c>
      <c r="D21" s="11" t="str">
        <f>CL_stat!D21</f>
        <v>ZŠ a MŠ Česká Lípa, Jižní 1903</v>
      </c>
      <c r="E21" s="11">
        <f>CL_stat!E21</f>
        <v>3141</v>
      </c>
      <c r="F21" s="60" t="str">
        <f>CL_stat!F21</f>
        <v>ŠJ Česká Lípa, Jižní 1903</v>
      </c>
      <c r="G21" s="5">
        <v>68</v>
      </c>
      <c r="H21" s="11">
        <v>261</v>
      </c>
      <c r="I21" s="259">
        <v>0</v>
      </c>
      <c r="J21" s="13">
        <v>20</v>
      </c>
      <c r="K21" s="11">
        <v>0</v>
      </c>
      <c r="L21" s="60">
        <v>0</v>
      </c>
      <c r="M21" s="13">
        <v>0</v>
      </c>
      <c r="N21" s="11">
        <v>0</v>
      </c>
      <c r="O21" s="60">
        <v>0</v>
      </c>
      <c r="P21" s="105">
        <v>2141811</v>
      </c>
      <c r="Q21" s="29">
        <f t="shared" si="3"/>
        <v>713937</v>
      </c>
      <c r="R21" s="74">
        <v>6.75</v>
      </c>
      <c r="S21" s="47">
        <f t="shared" si="4"/>
        <v>2.25</v>
      </c>
      <c r="T21" s="5">
        <f>CL_stat!H21</f>
        <v>69</v>
      </c>
      <c r="U21" s="11">
        <f>CL_stat!I21</f>
        <v>249</v>
      </c>
      <c r="V21" s="259">
        <f>CL_stat!J21</f>
        <v>0</v>
      </c>
      <c r="W21" s="13">
        <f>CL_stat!K21</f>
        <v>0</v>
      </c>
      <c r="X21" s="11">
        <f>CL_stat!L21</f>
        <v>0</v>
      </c>
      <c r="Y21" s="60">
        <f>CL_stat!M21</f>
        <v>0</v>
      </c>
      <c r="Z21" s="5">
        <f>CL_stat!N21</f>
        <v>0</v>
      </c>
      <c r="AA21" s="11">
        <f>CL_stat!O21</f>
        <v>0</v>
      </c>
      <c r="AB21" s="259">
        <f>CL_stat!P21</f>
        <v>0</v>
      </c>
      <c r="AC21" s="105">
        <f>CL_ZUKA!H21</f>
        <v>1943221</v>
      </c>
      <c r="AD21" s="29">
        <f t="shared" si="5"/>
        <v>647740</v>
      </c>
      <c r="AE21" s="708">
        <f>CL_ZUKA!L21</f>
        <v>6.12</v>
      </c>
      <c r="AF21" s="47">
        <f t="shared" si="6"/>
        <v>2.04</v>
      </c>
      <c r="AG21" s="378">
        <f t="shared" si="0"/>
        <v>-66197</v>
      </c>
      <c r="AH21" s="74">
        <f t="shared" si="1"/>
        <v>-0.20999999999999996</v>
      </c>
      <c r="AI21" s="74">
        <v>0</v>
      </c>
      <c r="AJ21" s="419">
        <f t="shared" si="7"/>
        <v>-0.20999999999999996</v>
      </c>
      <c r="AK21" s="207">
        <f t="shared" si="2"/>
        <v>1</v>
      </c>
      <c r="AL21" s="300">
        <f t="shared" si="2"/>
        <v>-12</v>
      </c>
      <c r="AM21" s="727">
        <f t="shared" si="2"/>
        <v>0</v>
      </c>
      <c r="AN21" s="207">
        <f t="shared" si="2"/>
        <v>-20</v>
      </c>
      <c r="AO21" s="300">
        <f t="shared" si="2"/>
        <v>0</v>
      </c>
      <c r="AP21" s="170">
        <f t="shared" si="2"/>
        <v>0</v>
      </c>
      <c r="AQ21" s="409">
        <f t="shared" si="2"/>
        <v>0</v>
      </c>
      <c r="AR21" s="300">
        <f t="shared" si="2"/>
        <v>0</v>
      </c>
      <c r="AS21" s="170">
        <f t="shared" si="2"/>
        <v>0</v>
      </c>
    </row>
    <row r="22" spans="1:45" x14ac:dyDescent="0.2">
      <c r="A22" s="13">
        <f>CL_stat!A22</f>
        <v>12</v>
      </c>
      <c r="B22" s="11">
        <f>CL_stat!B22</f>
        <v>600074871</v>
      </c>
      <c r="C22" s="11">
        <f>CL_stat!C22</f>
        <v>4438</v>
      </c>
      <c r="D22" s="11" t="str">
        <f>CL_stat!D22</f>
        <v>ZŠ Česká Lípa, A. Sovy 3056</v>
      </c>
      <c r="E22" s="11">
        <f>CL_stat!E22</f>
        <v>3141</v>
      </c>
      <c r="F22" s="60" t="str">
        <f>CL_stat!F22</f>
        <v>ŠJ Česká Lípa, A. Sovy 1795</v>
      </c>
      <c r="G22" s="5">
        <v>0</v>
      </c>
      <c r="H22" s="11">
        <v>385</v>
      </c>
      <c r="I22" s="259">
        <v>0</v>
      </c>
      <c r="J22" s="13">
        <v>52</v>
      </c>
      <c r="K22" s="11">
        <v>0</v>
      </c>
      <c r="L22" s="60">
        <v>0</v>
      </c>
      <c r="M22" s="13">
        <v>0</v>
      </c>
      <c r="N22" s="11">
        <v>0</v>
      </c>
      <c r="O22" s="60">
        <v>0</v>
      </c>
      <c r="P22" s="105">
        <v>2174376</v>
      </c>
      <c r="Q22" s="29">
        <f t="shared" si="3"/>
        <v>724792</v>
      </c>
      <c r="R22" s="74">
        <v>6.85</v>
      </c>
      <c r="S22" s="47">
        <f t="shared" si="4"/>
        <v>2.2799999999999998</v>
      </c>
      <c r="T22" s="5">
        <f>CL_stat!H22</f>
        <v>0</v>
      </c>
      <c r="U22" s="11">
        <f>CL_stat!I22</f>
        <v>401</v>
      </c>
      <c r="V22" s="259">
        <f>CL_stat!J22</f>
        <v>0</v>
      </c>
      <c r="W22" s="13">
        <f>CL_stat!K22</f>
        <v>48</v>
      </c>
      <c r="X22" s="11">
        <f>CL_stat!L22</f>
        <v>0</v>
      </c>
      <c r="Y22" s="60">
        <f>CL_stat!M22</f>
        <v>0</v>
      </c>
      <c r="Z22" s="5">
        <f>CL_stat!N22</f>
        <v>0</v>
      </c>
      <c r="AA22" s="11">
        <f>CL_stat!O22</f>
        <v>0</v>
      </c>
      <c r="AB22" s="259">
        <f>CL_stat!P22</f>
        <v>0</v>
      </c>
      <c r="AC22" s="105">
        <f>CL_ZUKA!H22</f>
        <v>2219631</v>
      </c>
      <c r="AD22" s="29">
        <f t="shared" si="5"/>
        <v>739877</v>
      </c>
      <c r="AE22" s="708">
        <f>CL_ZUKA!L22</f>
        <v>6.99</v>
      </c>
      <c r="AF22" s="47">
        <f t="shared" si="6"/>
        <v>2.33</v>
      </c>
      <c r="AG22" s="378">
        <f t="shared" si="0"/>
        <v>15085</v>
      </c>
      <c r="AH22" s="74">
        <f t="shared" si="1"/>
        <v>5.0000000000000266E-2</v>
      </c>
      <c r="AI22" s="74">
        <v>0</v>
      </c>
      <c r="AJ22" s="419">
        <f t="shared" si="7"/>
        <v>5.0000000000000266E-2</v>
      </c>
      <c r="AK22" s="207">
        <f t="shared" ref="AK22:AS50" si="8">T22-G22</f>
        <v>0</v>
      </c>
      <c r="AL22" s="300">
        <f t="shared" si="8"/>
        <v>16</v>
      </c>
      <c r="AM22" s="727">
        <f t="shared" si="8"/>
        <v>0</v>
      </c>
      <c r="AN22" s="207">
        <f t="shared" si="8"/>
        <v>-4</v>
      </c>
      <c r="AO22" s="300">
        <f t="shared" si="8"/>
        <v>0</v>
      </c>
      <c r="AP22" s="170">
        <f t="shared" si="8"/>
        <v>0</v>
      </c>
      <c r="AQ22" s="409">
        <f t="shared" si="8"/>
        <v>0</v>
      </c>
      <c r="AR22" s="300">
        <f t="shared" si="8"/>
        <v>0</v>
      </c>
      <c r="AS22" s="170">
        <f t="shared" si="8"/>
        <v>0</v>
      </c>
    </row>
    <row r="23" spans="1:45" x14ac:dyDescent="0.2">
      <c r="A23" s="13">
        <f>CL_stat!A23</f>
        <v>13</v>
      </c>
      <c r="B23" s="11">
        <f>CL_stat!B23</f>
        <v>600074889</v>
      </c>
      <c r="C23" s="11">
        <f>CL_stat!C23</f>
        <v>4455</v>
      </c>
      <c r="D23" s="11" t="str">
        <f>CL_stat!D23</f>
        <v xml:space="preserve">ZŠ Česká Lípa, Mánesova 1526 </v>
      </c>
      <c r="E23" s="11">
        <f>CL_stat!E23</f>
        <v>3141</v>
      </c>
      <c r="F23" s="60" t="str">
        <f>CL_stat!F23</f>
        <v>ŠJ Česká Lípa, Eliášova 2427</v>
      </c>
      <c r="G23" s="5">
        <v>0</v>
      </c>
      <c r="H23" s="11">
        <v>459</v>
      </c>
      <c r="I23" s="259">
        <v>0</v>
      </c>
      <c r="J23" s="13">
        <v>47</v>
      </c>
      <c r="K23" s="11">
        <v>0</v>
      </c>
      <c r="L23" s="60">
        <v>0</v>
      </c>
      <c r="M23" s="13">
        <v>0</v>
      </c>
      <c r="N23" s="11">
        <v>0</v>
      </c>
      <c r="O23" s="60">
        <v>0</v>
      </c>
      <c r="P23" s="105">
        <v>2435575</v>
      </c>
      <c r="Q23" s="29">
        <f t="shared" si="3"/>
        <v>811858</v>
      </c>
      <c r="R23" s="74">
        <v>7.67</v>
      </c>
      <c r="S23" s="47">
        <f t="shared" si="4"/>
        <v>2.56</v>
      </c>
      <c r="T23" s="5">
        <f>CL_stat!H23</f>
        <v>0</v>
      </c>
      <c r="U23" s="11">
        <f>CL_stat!I23</f>
        <v>414</v>
      </c>
      <c r="V23" s="259">
        <f>CL_stat!J23</f>
        <v>0</v>
      </c>
      <c r="W23" s="13">
        <f>CL_stat!K23</f>
        <v>47</v>
      </c>
      <c r="X23" s="11">
        <f>CL_stat!L23</f>
        <v>0</v>
      </c>
      <c r="Y23" s="60">
        <f>CL_stat!M23</f>
        <v>0</v>
      </c>
      <c r="Z23" s="5">
        <f>CL_stat!N23</f>
        <v>0</v>
      </c>
      <c r="AA23" s="11">
        <f>CL_stat!O23</f>
        <v>0</v>
      </c>
      <c r="AB23" s="259">
        <f>CL_stat!P23</f>
        <v>0</v>
      </c>
      <c r="AC23" s="105">
        <f>CL_ZUKA!H23</f>
        <v>2265257</v>
      </c>
      <c r="AD23" s="29">
        <f t="shared" si="5"/>
        <v>755086</v>
      </c>
      <c r="AE23" s="708">
        <f>CL_ZUKA!L23</f>
        <v>7.13</v>
      </c>
      <c r="AF23" s="47">
        <f t="shared" si="6"/>
        <v>2.38</v>
      </c>
      <c r="AG23" s="378">
        <f t="shared" si="0"/>
        <v>-56772</v>
      </c>
      <c r="AH23" s="74">
        <f t="shared" si="1"/>
        <v>-0.18000000000000016</v>
      </c>
      <c r="AI23" s="74">
        <v>0</v>
      </c>
      <c r="AJ23" s="419">
        <f t="shared" si="7"/>
        <v>-0.18000000000000016</v>
      </c>
      <c r="AK23" s="207">
        <f t="shared" si="8"/>
        <v>0</v>
      </c>
      <c r="AL23" s="300">
        <f t="shared" si="8"/>
        <v>-45</v>
      </c>
      <c r="AM23" s="727">
        <f t="shared" si="8"/>
        <v>0</v>
      </c>
      <c r="AN23" s="207">
        <f t="shared" si="8"/>
        <v>0</v>
      </c>
      <c r="AO23" s="300">
        <f t="shared" si="8"/>
        <v>0</v>
      </c>
      <c r="AP23" s="170">
        <f t="shared" si="8"/>
        <v>0</v>
      </c>
      <c r="AQ23" s="409">
        <f t="shared" si="8"/>
        <v>0</v>
      </c>
      <c r="AR23" s="300">
        <f t="shared" si="8"/>
        <v>0</v>
      </c>
      <c r="AS23" s="170">
        <f t="shared" si="8"/>
        <v>0</v>
      </c>
    </row>
    <row r="24" spans="1:45" x14ac:dyDescent="0.2">
      <c r="A24" s="13">
        <f>CL_stat!A24</f>
        <v>14</v>
      </c>
      <c r="B24" s="11">
        <f>CL_stat!B24</f>
        <v>600074897</v>
      </c>
      <c r="C24" s="11">
        <f>CL_stat!C24</f>
        <v>4440</v>
      </c>
      <c r="D24" s="11" t="str">
        <f>CL_stat!D24</f>
        <v>ZŠ Česká Lípa, Partyzánská 1053</v>
      </c>
      <c r="E24" s="11">
        <f>CL_stat!E24</f>
        <v>3141</v>
      </c>
      <c r="F24" s="60" t="str">
        <f>CL_stat!F24</f>
        <v xml:space="preserve">ŠJ Česká Lípa, Husova 2966 </v>
      </c>
      <c r="G24" s="5">
        <v>0</v>
      </c>
      <c r="H24" s="11">
        <v>408</v>
      </c>
      <c r="I24" s="259">
        <v>0</v>
      </c>
      <c r="J24" s="13">
        <v>50</v>
      </c>
      <c r="K24" s="11">
        <v>0</v>
      </c>
      <c r="L24" s="60">
        <v>0</v>
      </c>
      <c r="M24" s="13">
        <v>0</v>
      </c>
      <c r="N24" s="11">
        <v>0</v>
      </c>
      <c r="O24" s="60">
        <v>0</v>
      </c>
      <c r="P24" s="105">
        <v>2254834</v>
      </c>
      <c r="Q24" s="29">
        <f t="shared" si="3"/>
        <v>751611</v>
      </c>
      <c r="R24" s="74">
        <v>7.1</v>
      </c>
      <c r="S24" s="47">
        <f t="shared" si="4"/>
        <v>2.37</v>
      </c>
      <c r="T24" s="5">
        <f>CL_stat!H24</f>
        <v>0</v>
      </c>
      <c r="U24" s="11">
        <f>CL_stat!I24</f>
        <v>419</v>
      </c>
      <c r="V24" s="259">
        <f>CL_stat!J24</f>
        <v>0</v>
      </c>
      <c r="W24" s="13">
        <f>CL_stat!K24</f>
        <v>50</v>
      </c>
      <c r="X24" s="11">
        <f>CL_stat!L24</f>
        <v>0</v>
      </c>
      <c r="Y24" s="60">
        <f>CL_stat!M24</f>
        <v>0</v>
      </c>
      <c r="Z24" s="5">
        <f>CL_stat!N24</f>
        <v>0</v>
      </c>
      <c r="AA24" s="11">
        <f>CL_stat!O24</f>
        <v>0</v>
      </c>
      <c r="AB24" s="259">
        <f>CL_stat!P24</f>
        <v>0</v>
      </c>
      <c r="AC24" s="105">
        <f>CL_ZUKA!H24</f>
        <v>2296893</v>
      </c>
      <c r="AD24" s="29">
        <f t="shared" si="5"/>
        <v>765631</v>
      </c>
      <c r="AE24" s="708">
        <f>CL_ZUKA!L24</f>
        <v>7.23</v>
      </c>
      <c r="AF24" s="47">
        <f t="shared" si="6"/>
        <v>2.41</v>
      </c>
      <c r="AG24" s="378">
        <f t="shared" si="0"/>
        <v>14020</v>
      </c>
      <c r="AH24" s="74">
        <f t="shared" si="1"/>
        <v>4.0000000000000036E-2</v>
      </c>
      <c r="AI24" s="74">
        <v>0</v>
      </c>
      <c r="AJ24" s="419">
        <f t="shared" si="7"/>
        <v>4.0000000000000036E-2</v>
      </c>
      <c r="AK24" s="207">
        <f t="shared" si="8"/>
        <v>0</v>
      </c>
      <c r="AL24" s="300">
        <f t="shared" si="8"/>
        <v>11</v>
      </c>
      <c r="AM24" s="727">
        <f t="shared" si="8"/>
        <v>0</v>
      </c>
      <c r="AN24" s="207">
        <f t="shared" si="8"/>
        <v>0</v>
      </c>
      <c r="AO24" s="300">
        <f t="shared" si="8"/>
        <v>0</v>
      </c>
      <c r="AP24" s="170">
        <f t="shared" si="8"/>
        <v>0</v>
      </c>
      <c r="AQ24" s="409">
        <f t="shared" si="8"/>
        <v>0</v>
      </c>
      <c r="AR24" s="300">
        <f t="shared" si="8"/>
        <v>0</v>
      </c>
      <c r="AS24" s="170">
        <f t="shared" si="8"/>
        <v>0</v>
      </c>
    </row>
    <row r="25" spans="1:45" x14ac:dyDescent="0.2">
      <c r="A25" s="13">
        <f>CL_stat!A25</f>
        <v>15</v>
      </c>
      <c r="B25" s="11">
        <f>CL_stat!B25</f>
        <v>600074901</v>
      </c>
      <c r="C25" s="11">
        <f>CL_stat!C25</f>
        <v>4442</v>
      </c>
      <c r="D25" s="11" t="str">
        <f>CL_stat!D25</f>
        <v>ZŠ Česká Lípa, Pátova 406</v>
      </c>
      <c r="E25" s="11">
        <f>CL_stat!E25</f>
        <v>3141</v>
      </c>
      <c r="F25" s="60" t="str">
        <f>CL_stat!F25</f>
        <v>ŠJ Česká Lípa, Pátova 406/1</v>
      </c>
      <c r="G25" s="5">
        <v>0</v>
      </c>
      <c r="H25" s="11">
        <v>215</v>
      </c>
      <c r="I25" s="259">
        <v>0</v>
      </c>
      <c r="J25" s="13">
        <v>0</v>
      </c>
      <c r="K25" s="11">
        <v>0</v>
      </c>
      <c r="L25" s="60">
        <v>0</v>
      </c>
      <c r="M25" s="13">
        <v>0</v>
      </c>
      <c r="N25" s="11">
        <v>0</v>
      </c>
      <c r="O25" s="60">
        <v>0</v>
      </c>
      <c r="P25" s="105">
        <v>1171926</v>
      </c>
      <c r="Q25" s="29">
        <f t="shared" si="3"/>
        <v>390642</v>
      </c>
      <c r="R25" s="74">
        <v>3.69</v>
      </c>
      <c r="S25" s="47">
        <f t="shared" si="4"/>
        <v>1.23</v>
      </c>
      <c r="T25" s="5">
        <f>CL_stat!H25</f>
        <v>0</v>
      </c>
      <c r="U25" s="11">
        <f>CL_stat!I25</f>
        <v>202</v>
      </c>
      <c r="V25" s="259">
        <f>CL_stat!J25</f>
        <v>0</v>
      </c>
      <c r="W25" s="13">
        <f>CL_stat!K25</f>
        <v>0</v>
      </c>
      <c r="X25" s="11">
        <f>CL_stat!L25</f>
        <v>0</v>
      </c>
      <c r="Y25" s="60">
        <f>CL_stat!M25</f>
        <v>0</v>
      </c>
      <c r="Z25" s="5">
        <f>CL_stat!N25</f>
        <v>0</v>
      </c>
      <c r="AA25" s="11">
        <f>CL_stat!O25</f>
        <v>0</v>
      </c>
      <c r="AB25" s="259">
        <f>CL_stat!P25</f>
        <v>0</v>
      </c>
      <c r="AC25" s="105">
        <f>CL_ZUKA!H25</f>
        <v>1115615</v>
      </c>
      <c r="AD25" s="29">
        <f t="shared" si="5"/>
        <v>371872</v>
      </c>
      <c r="AE25" s="708">
        <f>CL_ZUKA!L25</f>
        <v>3.51</v>
      </c>
      <c r="AF25" s="47">
        <f t="shared" si="6"/>
        <v>1.17</v>
      </c>
      <c r="AG25" s="378">
        <f t="shared" si="0"/>
        <v>-18770</v>
      </c>
      <c r="AH25" s="74">
        <f t="shared" si="1"/>
        <v>-6.0000000000000053E-2</v>
      </c>
      <c r="AI25" s="74">
        <v>0</v>
      </c>
      <c r="AJ25" s="419">
        <f t="shared" si="7"/>
        <v>-6.0000000000000053E-2</v>
      </c>
      <c r="AK25" s="207">
        <f t="shared" si="8"/>
        <v>0</v>
      </c>
      <c r="AL25" s="300">
        <f t="shared" si="8"/>
        <v>-13</v>
      </c>
      <c r="AM25" s="727">
        <f t="shared" si="8"/>
        <v>0</v>
      </c>
      <c r="AN25" s="207">
        <f t="shared" si="8"/>
        <v>0</v>
      </c>
      <c r="AO25" s="300">
        <f t="shared" si="8"/>
        <v>0</v>
      </c>
      <c r="AP25" s="170">
        <f t="shared" si="8"/>
        <v>0</v>
      </c>
      <c r="AQ25" s="409">
        <f t="shared" si="8"/>
        <v>0</v>
      </c>
      <c r="AR25" s="300">
        <f t="shared" si="8"/>
        <v>0</v>
      </c>
      <c r="AS25" s="170">
        <f t="shared" si="8"/>
        <v>0</v>
      </c>
    </row>
    <row r="26" spans="1:45" x14ac:dyDescent="0.2">
      <c r="A26" s="13">
        <f>CL_stat!A26</f>
        <v>16</v>
      </c>
      <c r="B26" s="11">
        <f>CL_stat!B26</f>
        <v>600074986</v>
      </c>
      <c r="C26" s="11">
        <f>CL_stat!C26</f>
        <v>4436</v>
      </c>
      <c r="D26" s="11" t="str">
        <f>CL_stat!D26</f>
        <v>ZŠ Česká Lípa, Školní 2520</v>
      </c>
      <c r="E26" s="11">
        <f>CL_stat!E26</f>
        <v>3141</v>
      </c>
      <c r="F26" s="60" t="str">
        <f>CL_stat!F26</f>
        <v>ŠJ Česká Lípa, Školní 2520</v>
      </c>
      <c r="G26" s="5">
        <v>0</v>
      </c>
      <c r="H26" s="11">
        <v>289</v>
      </c>
      <c r="I26" s="259">
        <v>0</v>
      </c>
      <c r="J26" s="13">
        <v>0</v>
      </c>
      <c r="K26" s="11">
        <v>0</v>
      </c>
      <c r="L26" s="60">
        <v>0</v>
      </c>
      <c r="M26" s="13">
        <v>0</v>
      </c>
      <c r="N26" s="11">
        <v>0</v>
      </c>
      <c r="O26" s="60">
        <v>0</v>
      </c>
      <c r="P26" s="105">
        <v>1482026</v>
      </c>
      <c r="Q26" s="29">
        <f t="shared" si="3"/>
        <v>494009</v>
      </c>
      <c r="R26" s="74">
        <v>4.67</v>
      </c>
      <c r="S26" s="47">
        <f t="shared" si="4"/>
        <v>1.56</v>
      </c>
      <c r="T26" s="5">
        <f>CL_stat!H26</f>
        <v>0</v>
      </c>
      <c r="U26" s="11">
        <f>CL_stat!I26</f>
        <v>293</v>
      </c>
      <c r="V26" s="259">
        <f>CL_stat!J26</f>
        <v>0</v>
      </c>
      <c r="W26" s="13">
        <f>CL_stat!K26</f>
        <v>0</v>
      </c>
      <c r="X26" s="11">
        <f>CL_stat!L26</f>
        <v>0</v>
      </c>
      <c r="Y26" s="60">
        <f>CL_stat!M26</f>
        <v>0</v>
      </c>
      <c r="Z26" s="5">
        <f>CL_stat!N26</f>
        <v>0</v>
      </c>
      <c r="AA26" s="11">
        <f>CL_stat!O26</f>
        <v>0</v>
      </c>
      <c r="AB26" s="259">
        <f>CL_stat!P26</f>
        <v>0</v>
      </c>
      <c r="AC26" s="105">
        <f>CL_ZUKA!H26</f>
        <v>1498347</v>
      </c>
      <c r="AD26" s="29">
        <f t="shared" si="5"/>
        <v>499449</v>
      </c>
      <c r="AE26" s="708">
        <f>CL_ZUKA!L26</f>
        <v>4.72</v>
      </c>
      <c r="AF26" s="47">
        <f t="shared" si="6"/>
        <v>1.57</v>
      </c>
      <c r="AG26" s="378">
        <f t="shared" si="0"/>
        <v>5440</v>
      </c>
      <c r="AH26" s="74">
        <f t="shared" si="1"/>
        <v>1.0000000000000009E-2</v>
      </c>
      <c r="AI26" s="74">
        <v>0</v>
      </c>
      <c r="AJ26" s="419">
        <f t="shared" si="7"/>
        <v>1.0000000000000009E-2</v>
      </c>
      <c r="AK26" s="207">
        <f t="shared" si="8"/>
        <v>0</v>
      </c>
      <c r="AL26" s="300">
        <f t="shared" si="8"/>
        <v>4</v>
      </c>
      <c r="AM26" s="727">
        <f t="shared" si="8"/>
        <v>0</v>
      </c>
      <c r="AN26" s="207">
        <f t="shared" si="8"/>
        <v>0</v>
      </c>
      <c r="AO26" s="300">
        <f t="shared" si="8"/>
        <v>0</v>
      </c>
      <c r="AP26" s="170">
        <f t="shared" si="8"/>
        <v>0</v>
      </c>
      <c r="AQ26" s="409">
        <f t="shared" si="8"/>
        <v>0</v>
      </c>
      <c r="AR26" s="300">
        <f t="shared" si="8"/>
        <v>0</v>
      </c>
      <c r="AS26" s="170">
        <f t="shared" si="8"/>
        <v>0</v>
      </c>
    </row>
    <row r="27" spans="1:45" x14ac:dyDescent="0.2">
      <c r="A27" s="13">
        <f>CL_stat!A27</f>
        <v>17</v>
      </c>
      <c r="B27" s="11">
        <f>CL_stat!B27</f>
        <v>600074811</v>
      </c>
      <c r="C27" s="11">
        <f>CL_stat!C27</f>
        <v>4454</v>
      </c>
      <c r="D27" s="11" t="str">
        <f>CL_stat!D27</f>
        <v>ZŠ Česká Lípa, Šluknovská 2904</v>
      </c>
      <c r="E27" s="11">
        <f>CL_stat!E27</f>
        <v>3141</v>
      </c>
      <c r="F27" s="60" t="str">
        <f>CL_stat!F27</f>
        <v>ZŠ Česká Lípa, Šluknovská 2904</v>
      </c>
      <c r="G27" s="5">
        <v>0</v>
      </c>
      <c r="H27" s="11">
        <v>465</v>
      </c>
      <c r="I27" s="259">
        <v>15</v>
      </c>
      <c r="J27" s="13">
        <v>0</v>
      </c>
      <c r="K27" s="11">
        <v>0</v>
      </c>
      <c r="L27" s="60">
        <v>0</v>
      </c>
      <c r="M27" s="13">
        <v>0</v>
      </c>
      <c r="N27" s="11">
        <v>0</v>
      </c>
      <c r="O27" s="60">
        <v>0</v>
      </c>
      <c r="P27" s="105">
        <v>2223923</v>
      </c>
      <c r="Q27" s="29">
        <f t="shared" si="3"/>
        <v>741308</v>
      </c>
      <c r="R27" s="74">
        <v>7</v>
      </c>
      <c r="S27" s="47">
        <f t="shared" si="4"/>
        <v>2.33</v>
      </c>
      <c r="T27" s="5">
        <f>CL_stat!H27</f>
        <v>0</v>
      </c>
      <c r="U27" s="11">
        <f>CL_stat!I27</f>
        <v>472</v>
      </c>
      <c r="V27" s="259">
        <f>CL_stat!J27</f>
        <v>21</v>
      </c>
      <c r="W27" s="13">
        <f>CL_stat!K27</f>
        <v>0</v>
      </c>
      <c r="X27" s="11">
        <f>CL_stat!L27</f>
        <v>0</v>
      </c>
      <c r="Y27" s="60">
        <f>CL_stat!M27</f>
        <v>0</v>
      </c>
      <c r="Z27" s="5">
        <f>CL_stat!N27</f>
        <v>0</v>
      </c>
      <c r="AA27" s="11">
        <f>CL_stat!O27</f>
        <v>0</v>
      </c>
      <c r="AB27" s="259">
        <f>CL_stat!P27</f>
        <v>0</v>
      </c>
      <c r="AC27" s="105">
        <f>CL_ZUKA!H27</f>
        <v>2272108</v>
      </c>
      <c r="AD27" s="29">
        <f t="shared" si="5"/>
        <v>757369</v>
      </c>
      <c r="AE27" s="708">
        <f>CL_ZUKA!L27</f>
        <v>7.16</v>
      </c>
      <c r="AF27" s="47">
        <f t="shared" si="6"/>
        <v>2.39</v>
      </c>
      <c r="AG27" s="378">
        <f t="shared" si="0"/>
        <v>16061</v>
      </c>
      <c r="AH27" s="74">
        <f t="shared" si="1"/>
        <v>6.0000000000000053E-2</v>
      </c>
      <c r="AI27" s="74">
        <v>0</v>
      </c>
      <c r="AJ27" s="419">
        <f t="shared" si="7"/>
        <v>6.0000000000000053E-2</v>
      </c>
      <c r="AK27" s="207">
        <f t="shared" si="8"/>
        <v>0</v>
      </c>
      <c r="AL27" s="300">
        <f t="shared" si="8"/>
        <v>7</v>
      </c>
      <c r="AM27" s="727">
        <f t="shared" si="8"/>
        <v>6</v>
      </c>
      <c r="AN27" s="207">
        <f t="shared" si="8"/>
        <v>0</v>
      </c>
      <c r="AO27" s="300">
        <f t="shared" si="8"/>
        <v>0</v>
      </c>
      <c r="AP27" s="170">
        <f t="shared" si="8"/>
        <v>0</v>
      </c>
      <c r="AQ27" s="409">
        <f t="shared" si="8"/>
        <v>0</v>
      </c>
      <c r="AR27" s="300">
        <f t="shared" si="8"/>
        <v>0</v>
      </c>
      <c r="AS27" s="170">
        <f t="shared" si="8"/>
        <v>0</v>
      </c>
    </row>
    <row r="28" spans="1:45" x14ac:dyDescent="0.2">
      <c r="A28" s="13">
        <f>CL_stat!A28</f>
        <v>18</v>
      </c>
      <c r="B28" s="11">
        <f>CL_stat!B28</f>
        <v>600075150</v>
      </c>
      <c r="C28" s="11">
        <f>CL_stat!C28</f>
        <v>4479</v>
      </c>
      <c r="D28" s="11" t="str">
        <f>CL_stat!D28</f>
        <v>ZŠ, Prakt. škola a MŠ Česká Lípa, Moskevská 679</v>
      </c>
      <c r="E28" s="11">
        <f>CL_stat!E28</f>
        <v>3141</v>
      </c>
      <c r="F28" s="60" t="str">
        <f>CL_stat!F28</f>
        <v>ŠJ výdejna,Jižní 1970,ČL - výdejna</v>
      </c>
      <c r="G28" s="5">
        <v>0</v>
      </c>
      <c r="H28" s="11">
        <v>0</v>
      </c>
      <c r="I28" s="259">
        <v>0</v>
      </c>
      <c r="J28" s="13">
        <v>0</v>
      </c>
      <c r="K28" s="11">
        <v>0</v>
      </c>
      <c r="L28" s="60">
        <v>0</v>
      </c>
      <c r="M28" s="13">
        <v>0</v>
      </c>
      <c r="N28" s="11">
        <v>58</v>
      </c>
      <c r="O28" s="60">
        <v>12</v>
      </c>
      <c r="P28" s="105">
        <v>197404</v>
      </c>
      <c r="Q28" s="29">
        <f t="shared" si="3"/>
        <v>65801</v>
      </c>
      <c r="R28" s="74">
        <v>0.62</v>
      </c>
      <c r="S28" s="47">
        <f t="shared" si="4"/>
        <v>0.21</v>
      </c>
      <c r="T28" s="5">
        <f>CL_stat!H28</f>
        <v>0</v>
      </c>
      <c r="U28" s="11">
        <f>CL_stat!I28</f>
        <v>0</v>
      </c>
      <c r="V28" s="259">
        <f>CL_stat!J28</f>
        <v>0</v>
      </c>
      <c r="W28" s="13">
        <f>CL_stat!K28</f>
        <v>0</v>
      </c>
      <c r="X28" s="11">
        <f>CL_stat!L28</f>
        <v>0</v>
      </c>
      <c r="Y28" s="60">
        <f>CL_stat!M28</f>
        <v>0</v>
      </c>
      <c r="Z28" s="5">
        <f>CL_stat!N28</f>
        <v>10</v>
      </c>
      <c r="AA28" s="11">
        <f>CL_stat!O28</f>
        <v>48</v>
      </c>
      <c r="AB28" s="259">
        <f>CL_stat!P28</f>
        <v>12</v>
      </c>
      <c r="AC28" s="105">
        <f>CL_ZUKA!H28</f>
        <v>231274</v>
      </c>
      <c r="AD28" s="29">
        <f t="shared" si="5"/>
        <v>77091</v>
      </c>
      <c r="AE28" s="708">
        <f>CL_ZUKA!L28</f>
        <v>0.73</v>
      </c>
      <c r="AF28" s="47">
        <f t="shared" si="6"/>
        <v>0.24</v>
      </c>
      <c r="AG28" s="378">
        <f t="shared" si="0"/>
        <v>11290</v>
      </c>
      <c r="AH28" s="74">
        <f t="shared" si="1"/>
        <v>0.03</v>
      </c>
      <c r="AI28" s="74">
        <v>0</v>
      </c>
      <c r="AJ28" s="419">
        <f t="shared" si="7"/>
        <v>0.03</v>
      </c>
      <c r="AK28" s="207">
        <f t="shared" si="8"/>
        <v>0</v>
      </c>
      <c r="AL28" s="300">
        <f t="shared" si="8"/>
        <v>0</v>
      </c>
      <c r="AM28" s="727">
        <f t="shared" si="8"/>
        <v>0</v>
      </c>
      <c r="AN28" s="207">
        <f t="shared" si="8"/>
        <v>0</v>
      </c>
      <c r="AO28" s="300">
        <f t="shared" si="8"/>
        <v>0</v>
      </c>
      <c r="AP28" s="170">
        <f t="shared" si="8"/>
        <v>0</v>
      </c>
      <c r="AQ28" s="409">
        <f t="shared" si="8"/>
        <v>10</v>
      </c>
      <c r="AR28" s="300">
        <f t="shared" si="8"/>
        <v>-10</v>
      </c>
      <c r="AS28" s="170">
        <f t="shared" si="8"/>
        <v>0</v>
      </c>
    </row>
    <row r="29" spans="1:45" x14ac:dyDescent="0.2">
      <c r="A29" s="13">
        <f>CL_stat!A29</f>
        <v>18</v>
      </c>
      <c r="B29" s="11">
        <f>CL_stat!B29</f>
        <v>600075150</v>
      </c>
      <c r="C29" s="11">
        <f>CL_stat!C29</f>
        <v>4479</v>
      </c>
      <c r="D29" s="11" t="str">
        <f>CL_stat!D29</f>
        <v>ZŠ, Prakt. škola a MŠ Česká Lípa, Moskevská 679</v>
      </c>
      <c r="E29" s="11">
        <f>CL_stat!E29</f>
        <v>3141</v>
      </c>
      <c r="F29" s="60" t="str">
        <f>CL_stat!F29</f>
        <v xml:space="preserve">ŠJ Česká Lípa, Nerudova 627 </v>
      </c>
      <c r="G29" s="5">
        <v>24</v>
      </c>
      <c r="H29" s="11">
        <v>53</v>
      </c>
      <c r="I29" s="259">
        <v>0</v>
      </c>
      <c r="J29" s="13">
        <v>0</v>
      </c>
      <c r="K29" s="11">
        <v>58</v>
      </c>
      <c r="L29" s="60">
        <v>12</v>
      </c>
      <c r="M29" s="13">
        <v>0</v>
      </c>
      <c r="N29" s="11">
        <v>0</v>
      </c>
      <c r="O29" s="60">
        <v>0</v>
      </c>
      <c r="P29" s="105">
        <v>995172</v>
      </c>
      <c r="Q29" s="29">
        <f t="shared" si="3"/>
        <v>331724</v>
      </c>
      <c r="R29" s="74">
        <v>3.13</v>
      </c>
      <c r="S29" s="47">
        <f t="shared" si="4"/>
        <v>1.04</v>
      </c>
      <c r="T29" s="5">
        <f>CL_stat!H29</f>
        <v>17</v>
      </c>
      <c r="U29" s="11">
        <f>CL_stat!I29</f>
        <v>65</v>
      </c>
      <c r="V29" s="259">
        <f>CL_stat!J29</f>
        <v>0</v>
      </c>
      <c r="W29" s="13">
        <f>CL_stat!K29</f>
        <v>10</v>
      </c>
      <c r="X29" s="11">
        <f>CL_stat!L29</f>
        <v>48</v>
      </c>
      <c r="Y29" s="60">
        <f>CL_stat!M29</f>
        <v>10</v>
      </c>
      <c r="Z29" s="5">
        <f>CL_stat!N29</f>
        <v>0</v>
      </c>
      <c r="AA29" s="11">
        <f>CL_stat!O29</f>
        <v>0</v>
      </c>
      <c r="AB29" s="259">
        <f>CL_stat!P29</f>
        <v>0</v>
      </c>
      <c r="AC29" s="105">
        <f>CL_ZUKA!H29</f>
        <v>1033564</v>
      </c>
      <c r="AD29" s="29">
        <f t="shared" si="5"/>
        <v>344521</v>
      </c>
      <c r="AE29" s="708">
        <f>CL_ZUKA!L29</f>
        <v>3.26</v>
      </c>
      <c r="AF29" s="47">
        <f t="shared" si="6"/>
        <v>1.0900000000000001</v>
      </c>
      <c r="AG29" s="378">
        <f t="shared" si="0"/>
        <v>12797</v>
      </c>
      <c r="AH29" s="74">
        <f t="shared" si="1"/>
        <v>5.0000000000000044E-2</v>
      </c>
      <c r="AI29" s="74">
        <v>0</v>
      </c>
      <c r="AJ29" s="419">
        <f t="shared" si="7"/>
        <v>5.0000000000000044E-2</v>
      </c>
      <c r="AK29" s="207">
        <f t="shared" si="8"/>
        <v>-7</v>
      </c>
      <c r="AL29" s="300">
        <f t="shared" si="8"/>
        <v>12</v>
      </c>
      <c r="AM29" s="727">
        <f t="shared" si="8"/>
        <v>0</v>
      </c>
      <c r="AN29" s="207">
        <f t="shared" si="8"/>
        <v>10</v>
      </c>
      <c r="AO29" s="300">
        <f t="shared" si="8"/>
        <v>-10</v>
      </c>
      <c r="AP29" s="170">
        <f t="shared" si="8"/>
        <v>-2</v>
      </c>
      <c r="AQ29" s="409">
        <f t="shared" si="8"/>
        <v>0</v>
      </c>
      <c r="AR29" s="300">
        <f t="shared" si="8"/>
        <v>0</v>
      </c>
      <c r="AS29" s="170">
        <f t="shared" si="8"/>
        <v>0</v>
      </c>
    </row>
    <row r="30" spans="1:45" x14ac:dyDescent="0.2">
      <c r="A30" s="13">
        <f>CL_stat!A30</f>
        <v>20</v>
      </c>
      <c r="B30" s="11">
        <f>CL_stat!B30</f>
        <v>600074102</v>
      </c>
      <c r="C30" s="11">
        <f>CL_stat!C30</f>
        <v>4485</v>
      </c>
      <c r="D30" s="11" t="str">
        <f>CL_stat!D30</f>
        <v>MŠ Blíževedly 55</v>
      </c>
      <c r="E30" s="11">
        <f>CL_stat!E30</f>
        <v>3141</v>
      </c>
      <c r="F30" s="60" t="str">
        <f>CL_stat!F30</f>
        <v>ŠJ Blíževedly 55</v>
      </c>
      <c r="G30" s="5">
        <v>37</v>
      </c>
      <c r="H30" s="11">
        <v>0</v>
      </c>
      <c r="I30" s="259">
        <v>0</v>
      </c>
      <c r="J30" s="13">
        <v>26</v>
      </c>
      <c r="K30" s="11">
        <v>25</v>
      </c>
      <c r="L30" s="60">
        <v>0</v>
      </c>
      <c r="M30" s="13">
        <v>0</v>
      </c>
      <c r="N30" s="11">
        <v>0</v>
      </c>
      <c r="O30" s="60">
        <v>0</v>
      </c>
      <c r="P30" s="105">
        <v>731533</v>
      </c>
      <c r="Q30" s="29">
        <f t="shared" si="3"/>
        <v>243844</v>
      </c>
      <c r="R30" s="74">
        <v>2.2999999999999998</v>
      </c>
      <c r="S30" s="47">
        <f t="shared" si="4"/>
        <v>0.77</v>
      </c>
      <c r="T30" s="5">
        <f>CL_stat!H30</f>
        <v>35</v>
      </c>
      <c r="U30" s="11">
        <f>CL_stat!I30</f>
        <v>0</v>
      </c>
      <c r="V30" s="259">
        <f>CL_stat!J30</f>
        <v>0</v>
      </c>
      <c r="W30" s="13">
        <f>CL_stat!K30</f>
        <v>24</v>
      </c>
      <c r="X30" s="11">
        <f>CL_stat!L30</f>
        <v>27</v>
      </c>
      <c r="Y30" s="60">
        <f>CL_stat!M30</f>
        <v>0</v>
      </c>
      <c r="Z30" s="5">
        <f>CL_stat!N30</f>
        <v>0</v>
      </c>
      <c r="AA30" s="11">
        <f>CL_stat!O30</f>
        <v>0</v>
      </c>
      <c r="AB30" s="259">
        <f>CL_stat!P30</f>
        <v>0</v>
      </c>
      <c r="AC30" s="105">
        <f>CL_ZUKA!H30</f>
        <v>715040</v>
      </c>
      <c r="AD30" s="29">
        <f t="shared" si="5"/>
        <v>238347</v>
      </c>
      <c r="AE30" s="708">
        <f>CL_ZUKA!L30</f>
        <v>2.25</v>
      </c>
      <c r="AF30" s="47">
        <f t="shared" si="6"/>
        <v>0.75</v>
      </c>
      <c r="AG30" s="378">
        <f t="shared" si="0"/>
        <v>-5497</v>
      </c>
      <c r="AH30" s="74">
        <f t="shared" si="1"/>
        <v>-2.0000000000000018E-2</v>
      </c>
      <c r="AI30" s="74">
        <v>0</v>
      </c>
      <c r="AJ30" s="419">
        <f t="shared" si="7"/>
        <v>-2.0000000000000018E-2</v>
      </c>
      <c r="AK30" s="207">
        <f t="shared" si="8"/>
        <v>-2</v>
      </c>
      <c r="AL30" s="300">
        <f t="shared" si="8"/>
        <v>0</v>
      </c>
      <c r="AM30" s="727">
        <f t="shared" si="8"/>
        <v>0</v>
      </c>
      <c r="AN30" s="207">
        <f t="shared" si="8"/>
        <v>-2</v>
      </c>
      <c r="AO30" s="300">
        <f t="shared" si="8"/>
        <v>2</v>
      </c>
      <c r="AP30" s="170">
        <f t="shared" si="8"/>
        <v>0</v>
      </c>
      <c r="AQ30" s="409">
        <f t="shared" si="8"/>
        <v>0</v>
      </c>
      <c r="AR30" s="300">
        <f t="shared" si="8"/>
        <v>0</v>
      </c>
      <c r="AS30" s="170">
        <f t="shared" si="8"/>
        <v>0</v>
      </c>
    </row>
    <row r="31" spans="1:45" x14ac:dyDescent="0.2">
      <c r="A31" s="13">
        <f>CL_stat!A31</f>
        <v>21</v>
      </c>
      <c r="B31" s="11">
        <f>CL_stat!B31</f>
        <v>650034295</v>
      </c>
      <c r="C31" s="11">
        <f>CL_stat!C31</f>
        <v>4435</v>
      </c>
      <c r="D31" s="11" t="str">
        <f>CL_stat!D31</f>
        <v>ZŠ a MŠ Brniště 101</v>
      </c>
      <c r="E31" s="11">
        <f>CL_stat!E31</f>
        <v>3141</v>
      </c>
      <c r="F31" s="60" t="str">
        <f>CL_stat!F31</f>
        <v>ŠJ Brniště č.p. 28</v>
      </c>
      <c r="G31" s="5">
        <v>52</v>
      </c>
      <c r="H31" s="11">
        <v>0</v>
      </c>
      <c r="I31" s="259">
        <v>0</v>
      </c>
      <c r="J31" s="13">
        <v>0</v>
      </c>
      <c r="K31" s="11">
        <v>45</v>
      </c>
      <c r="L31" s="60">
        <v>0</v>
      </c>
      <c r="M31" s="13">
        <v>0</v>
      </c>
      <c r="N31" s="11">
        <v>0</v>
      </c>
      <c r="O31" s="60">
        <v>0</v>
      </c>
      <c r="P31" s="105">
        <v>732264</v>
      </c>
      <c r="Q31" s="29">
        <f t="shared" si="3"/>
        <v>244088</v>
      </c>
      <c r="R31" s="74">
        <v>2.31</v>
      </c>
      <c r="S31" s="47">
        <f t="shared" si="4"/>
        <v>0.77</v>
      </c>
      <c r="T31" s="5">
        <f>CL_stat!H31</f>
        <v>51</v>
      </c>
      <c r="U31" s="11">
        <f>CL_stat!I31</f>
        <v>0</v>
      </c>
      <c r="V31" s="259">
        <f>CL_stat!J31</f>
        <v>0</v>
      </c>
      <c r="W31" s="13">
        <f>CL_stat!K31</f>
        <v>0</v>
      </c>
      <c r="X31" s="11">
        <f>CL_stat!L31</f>
        <v>63</v>
      </c>
      <c r="Y31" s="60">
        <f>CL_stat!M31</f>
        <v>0</v>
      </c>
      <c r="Z31" s="5">
        <f>CL_stat!N31</f>
        <v>0</v>
      </c>
      <c r="AA31" s="11">
        <f>CL_stat!O31</f>
        <v>0</v>
      </c>
      <c r="AB31" s="259">
        <f>CL_stat!P31</f>
        <v>0</v>
      </c>
      <c r="AC31" s="105">
        <f>CL_ZUKA!H31</f>
        <v>784967</v>
      </c>
      <c r="AD31" s="29">
        <f t="shared" si="5"/>
        <v>261656</v>
      </c>
      <c r="AE31" s="708">
        <f>CL_ZUKA!L31</f>
        <v>2.4700000000000002</v>
      </c>
      <c r="AF31" s="47">
        <f t="shared" si="6"/>
        <v>0.82</v>
      </c>
      <c r="AG31" s="378">
        <f t="shared" si="0"/>
        <v>17568</v>
      </c>
      <c r="AH31" s="74">
        <f t="shared" si="1"/>
        <v>4.9999999999999933E-2</v>
      </c>
      <c r="AI31" s="74">
        <v>0</v>
      </c>
      <c r="AJ31" s="419">
        <f t="shared" si="7"/>
        <v>4.9999999999999933E-2</v>
      </c>
      <c r="AK31" s="207">
        <f t="shared" si="8"/>
        <v>-1</v>
      </c>
      <c r="AL31" s="300">
        <f t="shared" si="8"/>
        <v>0</v>
      </c>
      <c r="AM31" s="727">
        <f t="shared" si="8"/>
        <v>0</v>
      </c>
      <c r="AN31" s="207">
        <f t="shared" si="8"/>
        <v>0</v>
      </c>
      <c r="AO31" s="300">
        <f t="shared" si="8"/>
        <v>18</v>
      </c>
      <c r="AP31" s="170">
        <f t="shared" si="8"/>
        <v>0</v>
      </c>
      <c r="AQ31" s="409">
        <f t="shared" si="8"/>
        <v>0</v>
      </c>
      <c r="AR31" s="300">
        <f t="shared" si="8"/>
        <v>0</v>
      </c>
      <c r="AS31" s="170">
        <f t="shared" si="8"/>
        <v>0</v>
      </c>
    </row>
    <row r="32" spans="1:45" x14ac:dyDescent="0.2">
      <c r="A32" s="13">
        <f>CL_stat!A32</f>
        <v>21</v>
      </c>
      <c r="B32" s="11">
        <f>CL_stat!B32</f>
        <v>650034295</v>
      </c>
      <c r="C32" s="11">
        <f>CL_stat!C32</f>
        <v>4435</v>
      </c>
      <c r="D32" s="11" t="str">
        <f>CL_stat!D32</f>
        <v>ZŠ a MŠ Brniště 101</v>
      </c>
      <c r="E32" s="11">
        <f>CL_stat!E32</f>
        <v>3141</v>
      </c>
      <c r="F32" s="60" t="str">
        <f>CL_stat!F32</f>
        <v>ŠJ Brniště 101 - výdejna</v>
      </c>
      <c r="G32" s="5">
        <v>0</v>
      </c>
      <c r="H32" s="11">
        <v>0</v>
      </c>
      <c r="I32" s="259">
        <v>0</v>
      </c>
      <c r="J32" s="13">
        <v>0</v>
      </c>
      <c r="K32" s="11">
        <v>0</v>
      </c>
      <c r="L32" s="60">
        <v>0</v>
      </c>
      <c r="M32" s="13">
        <v>0</v>
      </c>
      <c r="N32" s="11">
        <v>45</v>
      </c>
      <c r="O32" s="60">
        <v>0</v>
      </c>
      <c r="P32" s="105">
        <v>142891</v>
      </c>
      <c r="Q32" s="29">
        <f t="shared" si="3"/>
        <v>47630</v>
      </c>
      <c r="R32" s="74">
        <v>0.45</v>
      </c>
      <c r="S32" s="47">
        <f t="shared" si="4"/>
        <v>0.15</v>
      </c>
      <c r="T32" s="5">
        <f>CL_stat!H32</f>
        <v>0</v>
      </c>
      <c r="U32" s="11">
        <f>CL_stat!I32</f>
        <v>0</v>
      </c>
      <c r="V32" s="259">
        <f>CL_stat!J32</f>
        <v>0</v>
      </c>
      <c r="W32" s="13">
        <f>CL_stat!K32</f>
        <v>0</v>
      </c>
      <c r="X32" s="11">
        <f>CL_stat!L32</f>
        <v>0</v>
      </c>
      <c r="Y32" s="60">
        <f>CL_stat!M32</f>
        <v>0</v>
      </c>
      <c r="Z32" s="5">
        <f>CL_stat!N32</f>
        <v>0</v>
      </c>
      <c r="AA32" s="11">
        <f>CL_stat!O32</f>
        <v>55</v>
      </c>
      <c r="AB32" s="259">
        <f>CL_stat!P32</f>
        <v>0</v>
      </c>
      <c r="AC32" s="105">
        <f>CL_ZUKA!H32</f>
        <v>165219</v>
      </c>
      <c r="AD32" s="29">
        <f t="shared" si="5"/>
        <v>55073</v>
      </c>
      <c r="AE32" s="708">
        <f>CL_ZUKA!L32</f>
        <v>0.52</v>
      </c>
      <c r="AF32" s="47">
        <f t="shared" si="6"/>
        <v>0.17</v>
      </c>
      <c r="AG32" s="378">
        <f t="shared" si="0"/>
        <v>7443</v>
      </c>
      <c r="AH32" s="74">
        <f t="shared" si="1"/>
        <v>2.0000000000000018E-2</v>
      </c>
      <c r="AI32" s="74">
        <v>0</v>
      </c>
      <c r="AJ32" s="419">
        <f t="shared" si="7"/>
        <v>2.0000000000000018E-2</v>
      </c>
      <c r="AK32" s="207">
        <f t="shared" si="8"/>
        <v>0</v>
      </c>
      <c r="AL32" s="300">
        <f t="shared" si="8"/>
        <v>0</v>
      </c>
      <c r="AM32" s="727">
        <f t="shared" si="8"/>
        <v>0</v>
      </c>
      <c r="AN32" s="207">
        <f t="shared" si="8"/>
        <v>0</v>
      </c>
      <c r="AO32" s="300">
        <f t="shared" si="8"/>
        <v>0</v>
      </c>
      <c r="AP32" s="170">
        <f t="shared" si="8"/>
        <v>0</v>
      </c>
      <c r="AQ32" s="409">
        <f t="shared" si="8"/>
        <v>0</v>
      </c>
      <c r="AR32" s="300">
        <f t="shared" si="8"/>
        <v>10</v>
      </c>
      <c r="AS32" s="170">
        <f t="shared" si="8"/>
        <v>0</v>
      </c>
    </row>
    <row r="33" spans="1:45" x14ac:dyDescent="0.2">
      <c r="A33" s="13">
        <f>CL_stat!A33</f>
        <v>22</v>
      </c>
      <c r="B33" s="11">
        <f>CL_stat!B33</f>
        <v>600074447</v>
      </c>
      <c r="C33" s="11">
        <f>CL_stat!C33</f>
        <v>4412</v>
      </c>
      <c r="D33" s="11" t="str">
        <f>CL_stat!D33</f>
        <v>MŠ Doksy, Libušina 838</v>
      </c>
      <c r="E33" s="11">
        <f>CL_stat!E33</f>
        <v>3141</v>
      </c>
      <c r="F33" s="60" t="str">
        <f>CL_stat!F33</f>
        <v>ŠJ Doksy, Libušina 838</v>
      </c>
      <c r="G33" s="5">
        <v>45</v>
      </c>
      <c r="H33" s="11">
        <v>0</v>
      </c>
      <c r="I33" s="259">
        <v>0</v>
      </c>
      <c r="J33" s="13">
        <v>0</v>
      </c>
      <c r="K33" s="11">
        <v>0</v>
      </c>
      <c r="L33" s="60">
        <v>0</v>
      </c>
      <c r="M33" s="13">
        <v>0</v>
      </c>
      <c r="N33" s="11">
        <v>0</v>
      </c>
      <c r="O33" s="60">
        <v>0</v>
      </c>
      <c r="P33" s="105">
        <v>469115</v>
      </c>
      <c r="Q33" s="29">
        <f t="shared" si="3"/>
        <v>156372</v>
      </c>
      <c r="R33" s="74">
        <v>1.48</v>
      </c>
      <c r="S33" s="47">
        <f t="shared" si="4"/>
        <v>0.49</v>
      </c>
      <c r="T33" s="5">
        <f>CL_stat!H33</f>
        <v>45</v>
      </c>
      <c r="U33" s="11">
        <f>CL_stat!I33</f>
        <v>0</v>
      </c>
      <c r="V33" s="259">
        <f>CL_stat!J33</f>
        <v>0</v>
      </c>
      <c r="W33" s="13">
        <f>CL_stat!K33</f>
        <v>0</v>
      </c>
      <c r="X33" s="11">
        <f>CL_stat!L33</f>
        <v>0</v>
      </c>
      <c r="Y33" s="60">
        <f>CL_stat!M33</f>
        <v>0</v>
      </c>
      <c r="Z33" s="5">
        <f>CL_stat!N33</f>
        <v>0</v>
      </c>
      <c r="AA33" s="11">
        <f>CL_stat!O33</f>
        <v>0</v>
      </c>
      <c r="AB33" s="259">
        <f>CL_stat!P33</f>
        <v>0</v>
      </c>
      <c r="AC33" s="105">
        <f>CL_ZUKA!H33</f>
        <v>469115</v>
      </c>
      <c r="AD33" s="29">
        <f t="shared" si="5"/>
        <v>156372</v>
      </c>
      <c r="AE33" s="708">
        <f>CL_ZUKA!L33</f>
        <v>1.48</v>
      </c>
      <c r="AF33" s="47">
        <f t="shared" si="6"/>
        <v>0.49</v>
      </c>
      <c r="AG33" s="378">
        <f t="shared" si="0"/>
        <v>0</v>
      </c>
      <c r="AH33" s="74">
        <f t="shared" si="1"/>
        <v>0</v>
      </c>
      <c r="AI33" s="74">
        <v>0</v>
      </c>
      <c r="AJ33" s="419">
        <f t="shared" si="7"/>
        <v>0</v>
      </c>
      <c r="AK33" s="207">
        <f t="shared" si="8"/>
        <v>0</v>
      </c>
      <c r="AL33" s="300">
        <f t="shared" si="8"/>
        <v>0</v>
      </c>
      <c r="AM33" s="727">
        <f t="shared" si="8"/>
        <v>0</v>
      </c>
      <c r="AN33" s="207">
        <f t="shared" si="8"/>
        <v>0</v>
      </c>
      <c r="AO33" s="300">
        <f t="shared" si="8"/>
        <v>0</v>
      </c>
      <c r="AP33" s="170">
        <f t="shared" si="8"/>
        <v>0</v>
      </c>
      <c r="AQ33" s="409">
        <f t="shared" si="8"/>
        <v>0</v>
      </c>
      <c r="AR33" s="300">
        <f t="shared" si="8"/>
        <v>0</v>
      </c>
      <c r="AS33" s="170">
        <f t="shared" si="8"/>
        <v>0</v>
      </c>
    </row>
    <row r="34" spans="1:45" x14ac:dyDescent="0.2">
      <c r="A34" s="13">
        <f>CL_stat!A34</f>
        <v>23</v>
      </c>
      <c r="B34" s="11">
        <f>CL_stat!B34</f>
        <v>600074455</v>
      </c>
      <c r="C34" s="11">
        <f>CL_stat!C34</f>
        <v>4413</v>
      </c>
      <c r="D34" s="11" t="str">
        <f>CL_stat!D34</f>
        <v>MŠ Doksy, Pražská 836</v>
      </c>
      <c r="E34" s="11">
        <f>CL_stat!E34</f>
        <v>3141</v>
      </c>
      <c r="F34" s="60" t="str">
        <f>CL_stat!F34</f>
        <v>ŠJ Doksy, Pražská 836</v>
      </c>
      <c r="G34" s="5">
        <v>130</v>
      </c>
      <c r="H34" s="11">
        <v>35</v>
      </c>
      <c r="I34" s="259">
        <v>0</v>
      </c>
      <c r="J34" s="13">
        <v>0</v>
      </c>
      <c r="K34" s="11">
        <v>0</v>
      </c>
      <c r="L34" s="60">
        <v>0</v>
      </c>
      <c r="M34" s="13">
        <v>0</v>
      </c>
      <c r="N34" s="11">
        <v>0</v>
      </c>
      <c r="O34" s="60">
        <v>0</v>
      </c>
      <c r="P34" s="105">
        <v>1290768</v>
      </c>
      <c r="Q34" s="29">
        <f t="shared" si="3"/>
        <v>430256</v>
      </c>
      <c r="R34" s="74">
        <v>4.07</v>
      </c>
      <c r="S34" s="47">
        <f t="shared" si="4"/>
        <v>1.36</v>
      </c>
      <c r="T34" s="5">
        <f>CL_stat!H34</f>
        <v>126</v>
      </c>
      <c r="U34" s="11">
        <f>CL_stat!I34</f>
        <v>35</v>
      </c>
      <c r="V34" s="259">
        <f>CL_stat!J34</f>
        <v>0</v>
      </c>
      <c r="W34" s="13">
        <f>CL_stat!K34</f>
        <v>0</v>
      </c>
      <c r="X34" s="11">
        <f>CL_stat!L34</f>
        <v>0</v>
      </c>
      <c r="Y34" s="60">
        <f>CL_stat!M34</f>
        <v>0</v>
      </c>
      <c r="Z34" s="5">
        <f>CL_stat!N34</f>
        <v>0</v>
      </c>
      <c r="AA34" s="11">
        <f>CL_stat!O34</f>
        <v>0</v>
      </c>
      <c r="AB34" s="259">
        <f>CL_stat!P34</f>
        <v>0</v>
      </c>
      <c r="AC34" s="105">
        <f>CL_ZUKA!H34</f>
        <v>1265551</v>
      </c>
      <c r="AD34" s="29">
        <f t="shared" si="5"/>
        <v>421850</v>
      </c>
      <c r="AE34" s="708">
        <f>CL_ZUKA!L34</f>
        <v>3.99</v>
      </c>
      <c r="AF34" s="47">
        <f t="shared" si="6"/>
        <v>1.33</v>
      </c>
      <c r="AG34" s="378">
        <f t="shared" si="0"/>
        <v>-8406</v>
      </c>
      <c r="AH34" s="74">
        <f t="shared" si="1"/>
        <v>-3.0000000000000027E-2</v>
      </c>
      <c r="AI34" s="74">
        <v>0</v>
      </c>
      <c r="AJ34" s="419">
        <f t="shared" si="7"/>
        <v>-3.0000000000000027E-2</v>
      </c>
      <c r="AK34" s="207">
        <f t="shared" si="8"/>
        <v>-4</v>
      </c>
      <c r="AL34" s="300">
        <f t="shared" si="8"/>
        <v>0</v>
      </c>
      <c r="AM34" s="727">
        <f t="shared" si="8"/>
        <v>0</v>
      </c>
      <c r="AN34" s="207">
        <f t="shared" si="8"/>
        <v>0</v>
      </c>
      <c r="AO34" s="300">
        <f t="shared" si="8"/>
        <v>0</v>
      </c>
      <c r="AP34" s="170">
        <f t="shared" si="8"/>
        <v>0</v>
      </c>
      <c r="AQ34" s="409">
        <f t="shared" si="8"/>
        <v>0</v>
      </c>
      <c r="AR34" s="300">
        <f t="shared" si="8"/>
        <v>0</v>
      </c>
      <c r="AS34" s="170">
        <f t="shared" si="8"/>
        <v>0</v>
      </c>
    </row>
    <row r="35" spans="1:45" x14ac:dyDescent="0.2">
      <c r="A35" s="13">
        <f>CL_stat!A35</f>
        <v>24</v>
      </c>
      <c r="B35" s="11">
        <f>CL_stat!B35</f>
        <v>600074595</v>
      </c>
      <c r="C35" s="11">
        <f>CL_stat!C35</f>
        <v>4429</v>
      </c>
      <c r="D35" s="11" t="str">
        <f>CL_stat!D35</f>
        <v>ZŠ a MŠ Doksy-Staré Splavy, Jezerní 74</v>
      </c>
      <c r="E35" s="11">
        <f>CL_stat!E35</f>
        <v>3141</v>
      </c>
      <c r="F35" s="60" t="str">
        <f>CL_stat!F35</f>
        <v>ŠJ a MŠ Doksy-Staré Splavy, Jezerní 74</v>
      </c>
      <c r="G35" s="5">
        <v>20</v>
      </c>
      <c r="H35" s="11">
        <v>26</v>
      </c>
      <c r="I35" s="259">
        <v>0</v>
      </c>
      <c r="J35" s="13">
        <v>0</v>
      </c>
      <c r="K35" s="11">
        <v>0</v>
      </c>
      <c r="L35" s="60">
        <v>0</v>
      </c>
      <c r="M35" s="13">
        <v>0</v>
      </c>
      <c r="N35" s="11">
        <v>0</v>
      </c>
      <c r="O35" s="60">
        <v>0</v>
      </c>
      <c r="P35" s="105">
        <v>488335</v>
      </c>
      <c r="Q35" s="29">
        <f t="shared" si="3"/>
        <v>162778</v>
      </c>
      <c r="R35" s="74">
        <v>1.54</v>
      </c>
      <c r="S35" s="47">
        <f t="shared" si="4"/>
        <v>0.51</v>
      </c>
      <c r="T35" s="5">
        <f>CL_stat!H35</f>
        <v>18</v>
      </c>
      <c r="U35" s="11">
        <f>CL_stat!I35</f>
        <v>30</v>
      </c>
      <c r="V35" s="259">
        <f>CL_stat!J35</f>
        <v>0</v>
      </c>
      <c r="W35" s="13">
        <f>CL_stat!K35</f>
        <v>0</v>
      </c>
      <c r="X35" s="11">
        <f>CL_stat!L35</f>
        <v>0</v>
      </c>
      <c r="Y35" s="60">
        <f>CL_stat!M35</f>
        <v>0</v>
      </c>
      <c r="Z35" s="5">
        <f>CL_stat!N35</f>
        <v>0</v>
      </c>
      <c r="AA35" s="11">
        <f>CL_stat!O35</f>
        <v>0</v>
      </c>
      <c r="AB35" s="259">
        <f>CL_stat!P35</f>
        <v>0</v>
      </c>
      <c r="AC35" s="105">
        <f>CL_ZUKA!H35</f>
        <v>503006</v>
      </c>
      <c r="AD35" s="29">
        <f t="shared" si="5"/>
        <v>167669</v>
      </c>
      <c r="AE35" s="708">
        <f>CL_ZUKA!L35</f>
        <v>1.58</v>
      </c>
      <c r="AF35" s="47">
        <f t="shared" si="6"/>
        <v>0.53</v>
      </c>
      <c r="AG35" s="378">
        <f t="shared" si="0"/>
        <v>4891</v>
      </c>
      <c r="AH35" s="74">
        <f t="shared" si="1"/>
        <v>2.0000000000000018E-2</v>
      </c>
      <c r="AI35" s="74">
        <v>0</v>
      </c>
      <c r="AJ35" s="419">
        <f t="shared" si="7"/>
        <v>2.0000000000000018E-2</v>
      </c>
      <c r="AK35" s="207">
        <f t="shared" si="8"/>
        <v>-2</v>
      </c>
      <c r="AL35" s="300">
        <f t="shared" si="8"/>
        <v>4</v>
      </c>
      <c r="AM35" s="727">
        <f t="shared" si="8"/>
        <v>0</v>
      </c>
      <c r="AN35" s="207">
        <f t="shared" si="8"/>
        <v>0</v>
      </c>
      <c r="AO35" s="300">
        <f t="shared" si="8"/>
        <v>0</v>
      </c>
      <c r="AP35" s="170">
        <f t="shared" si="8"/>
        <v>0</v>
      </c>
      <c r="AQ35" s="409">
        <f t="shared" si="8"/>
        <v>0</v>
      </c>
      <c r="AR35" s="300">
        <f t="shared" si="8"/>
        <v>0</v>
      </c>
      <c r="AS35" s="170">
        <f t="shared" si="8"/>
        <v>0</v>
      </c>
    </row>
    <row r="36" spans="1:45" x14ac:dyDescent="0.2">
      <c r="A36" s="13">
        <f>CL_stat!A36</f>
        <v>25</v>
      </c>
      <c r="B36" s="11">
        <f>CL_stat!B36</f>
        <v>600074919</v>
      </c>
      <c r="C36" s="11">
        <f>CL_stat!C36</f>
        <v>4452</v>
      </c>
      <c r="D36" s="11" t="str">
        <f>CL_stat!D36</f>
        <v xml:space="preserve">ZŠ Doksy, Valdštejnská 253 </v>
      </c>
      <c r="E36" s="11">
        <f>CL_stat!E36</f>
        <v>3141</v>
      </c>
      <c r="F36" s="60" t="str">
        <f>CL_stat!F36</f>
        <v xml:space="preserve">ŠJ Doksy, Valdštejnská 253 </v>
      </c>
      <c r="G36" s="5">
        <v>0</v>
      </c>
      <c r="H36" s="11">
        <v>299</v>
      </c>
      <c r="I36" s="259">
        <v>0</v>
      </c>
      <c r="J36" s="13">
        <v>0</v>
      </c>
      <c r="K36" s="11">
        <v>0</v>
      </c>
      <c r="L36" s="60">
        <v>0</v>
      </c>
      <c r="M36" s="13">
        <v>0</v>
      </c>
      <c r="N36" s="11">
        <v>0</v>
      </c>
      <c r="O36" s="60">
        <v>0</v>
      </c>
      <c r="P36" s="105">
        <v>1522753</v>
      </c>
      <c r="Q36" s="29">
        <f t="shared" si="3"/>
        <v>507584</v>
      </c>
      <c r="R36" s="74">
        <v>4.8</v>
      </c>
      <c r="S36" s="47">
        <f t="shared" si="4"/>
        <v>1.6</v>
      </c>
      <c r="T36" s="5">
        <f>CL_stat!H36</f>
        <v>0</v>
      </c>
      <c r="U36" s="11">
        <f>CL_stat!I36</f>
        <v>270</v>
      </c>
      <c r="V36" s="259">
        <f>CL_stat!J36</f>
        <v>0</v>
      </c>
      <c r="W36" s="13">
        <f>CL_stat!K36</f>
        <v>0</v>
      </c>
      <c r="X36" s="11">
        <f>CL_stat!L36</f>
        <v>0</v>
      </c>
      <c r="Y36" s="60">
        <f>CL_stat!M36</f>
        <v>0</v>
      </c>
      <c r="Z36" s="5">
        <f>CL_stat!N36</f>
        <v>0</v>
      </c>
      <c r="AA36" s="11">
        <f>CL_stat!O36</f>
        <v>0</v>
      </c>
      <c r="AB36" s="259">
        <f>CL_stat!P36</f>
        <v>0</v>
      </c>
      <c r="AC36" s="105">
        <f>CL_ZUKA!H36</f>
        <v>1403931</v>
      </c>
      <c r="AD36" s="29">
        <f t="shared" si="5"/>
        <v>467977</v>
      </c>
      <c r="AE36" s="708">
        <f>CL_ZUKA!L36</f>
        <v>4.42</v>
      </c>
      <c r="AF36" s="47">
        <f t="shared" si="6"/>
        <v>1.47</v>
      </c>
      <c r="AG36" s="378">
        <f t="shared" si="0"/>
        <v>-39607</v>
      </c>
      <c r="AH36" s="74">
        <f t="shared" si="1"/>
        <v>-0.13000000000000012</v>
      </c>
      <c r="AI36" s="74">
        <v>0</v>
      </c>
      <c r="AJ36" s="419">
        <f t="shared" si="7"/>
        <v>-0.13000000000000012</v>
      </c>
      <c r="AK36" s="207">
        <f t="shared" si="8"/>
        <v>0</v>
      </c>
      <c r="AL36" s="300">
        <f t="shared" si="8"/>
        <v>-29</v>
      </c>
      <c r="AM36" s="727">
        <f t="shared" si="8"/>
        <v>0</v>
      </c>
      <c r="AN36" s="207">
        <f t="shared" si="8"/>
        <v>0</v>
      </c>
      <c r="AO36" s="300">
        <f t="shared" si="8"/>
        <v>0</v>
      </c>
      <c r="AP36" s="170">
        <f t="shared" si="8"/>
        <v>0</v>
      </c>
      <c r="AQ36" s="409">
        <f t="shared" si="8"/>
        <v>0</v>
      </c>
      <c r="AR36" s="300">
        <f t="shared" si="8"/>
        <v>0</v>
      </c>
      <c r="AS36" s="170">
        <f t="shared" si="8"/>
        <v>0</v>
      </c>
    </row>
    <row r="37" spans="1:45" x14ac:dyDescent="0.2">
      <c r="A37" s="13">
        <f>CL_stat!A37</f>
        <v>27</v>
      </c>
      <c r="B37" s="11">
        <f>CL_stat!B37</f>
        <v>600074307</v>
      </c>
      <c r="C37" s="11">
        <f>CL_stat!C37</f>
        <v>4414</v>
      </c>
      <c r="D37" s="11" t="str">
        <f>CL_stat!D37</f>
        <v>MŠ Dubá, Luční 28</v>
      </c>
      <c r="E37" s="11">
        <f>CL_stat!E37</f>
        <v>3141</v>
      </c>
      <c r="F37" s="60" t="str">
        <f>CL_stat!F37</f>
        <v>ŠJ Dubá, Luční 28 - výdejna</v>
      </c>
      <c r="G37" s="5">
        <v>0</v>
      </c>
      <c r="H37" s="11">
        <v>0</v>
      </c>
      <c r="I37" s="259">
        <v>0</v>
      </c>
      <c r="J37" s="13">
        <v>0</v>
      </c>
      <c r="K37" s="11">
        <v>0</v>
      </c>
      <c r="L37" s="60">
        <v>0</v>
      </c>
      <c r="M37" s="13">
        <v>73</v>
      </c>
      <c r="N37" s="11">
        <v>0</v>
      </c>
      <c r="O37" s="60">
        <v>0</v>
      </c>
      <c r="P37" s="105">
        <v>260424</v>
      </c>
      <c r="Q37" s="29">
        <f t="shared" si="3"/>
        <v>86808</v>
      </c>
      <c r="R37" s="74">
        <v>0.82</v>
      </c>
      <c r="S37" s="47">
        <f t="shared" si="4"/>
        <v>0.27</v>
      </c>
      <c r="T37" s="5">
        <f>CL_stat!H37</f>
        <v>0</v>
      </c>
      <c r="U37" s="11">
        <f>CL_stat!I37</f>
        <v>0</v>
      </c>
      <c r="V37" s="259">
        <f>CL_stat!J37</f>
        <v>0</v>
      </c>
      <c r="W37" s="13">
        <f>CL_stat!K37</f>
        <v>0</v>
      </c>
      <c r="X37" s="11">
        <f>CL_stat!L37</f>
        <v>0</v>
      </c>
      <c r="Y37" s="60">
        <f>CL_stat!M37</f>
        <v>0</v>
      </c>
      <c r="Z37" s="5">
        <f>CL_stat!N37</f>
        <v>71</v>
      </c>
      <c r="AA37" s="11">
        <f>CL_stat!O37</f>
        <v>0</v>
      </c>
      <c r="AB37" s="259">
        <f>CL_stat!P37</f>
        <v>0</v>
      </c>
      <c r="AC37" s="105">
        <f>CL_ZUKA!H37</f>
        <v>255584</v>
      </c>
      <c r="AD37" s="29">
        <f t="shared" si="5"/>
        <v>85195</v>
      </c>
      <c r="AE37" s="708">
        <f>CL_ZUKA!L37</f>
        <v>0.8</v>
      </c>
      <c r="AF37" s="47">
        <f t="shared" si="6"/>
        <v>0.27</v>
      </c>
      <c r="AG37" s="378">
        <f t="shared" si="0"/>
        <v>-1613</v>
      </c>
      <c r="AH37" s="74">
        <f t="shared" si="1"/>
        <v>0</v>
      </c>
      <c r="AI37" s="74">
        <v>0</v>
      </c>
      <c r="AJ37" s="419">
        <f t="shared" si="7"/>
        <v>0</v>
      </c>
      <c r="AK37" s="207">
        <f t="shared" si="8"/>
        <v>0</v>
      </c>
      <c r="AL37" s="300">
        <f t="shared" si="8"/>
        <v>0</v>
      </c>
      <c r="AM37" s="727">
        <f t="shared" si="8"/>
        <v>0</v>
      </c>
      <c r="AN37" s="207">
        <f t="shared" si="8"/>
        <v>0</v>
      </c>
      <c r="AO37" s="300">
        <f t="shared" si="8"/>
        <v>0</v>
      </c>
      <c r="AP37" s="170">
        <f t="shared" si="8"/>
        <v>0</v>
      </c>
      <c r="AQ37" s="409">
        <f t="shared" si="8"/>
        <v>-2</v>
      </c>
      <c r="AR37" s="300">
        <f t="shared" si="8"/>
        <v>0</v>
      </c>
      <c r="AS37" s="170">
        <f t="shared" si="8"/>
        <v>0</v>
      </c>
    </row>
    <row r="38" spans="1:45" x14ac:dyDescent="0.2">
      <c r="A38" s="13">
        <f>CL_stat!A38</f>
        <v>28</v>
      </c>
      <c r="B38" s="11">
        <f>CL_stat!B38</f>
        <v>600074731</v>
      </c>
      <c r="C38" s="11">
        <f>CL_stat!C38</f>
        <v>4444</v>
      </c>
      <c r="D38" s="11" t="str">
        <f>CL_stat!D38</f>
        <v>ZŠ Dubá, Dlouhá 113</v>
      </c>
      <c r="E38" s="11">
        <f>CL_stat!E38</f>
        <v>3141</v>
      </c>
      <c r="F38" s="60" t="str">
        <f>CL_stat!F38</f>
        <v>ŠJ Dubá, Dlouhá 113</v>
      </c>
      <c r="G38" s="5">
        <v>0</v>
      </c>
      <c r="H38" s="11">
        <v>192</v>
      </c>
      <c r="I38" s="259">
        <v>0</v>
      </c>
      <c r="J38" s="13">
        <v>73</v>
      </c>
      <c r="K38" s="11">
        <v>50</v>
      </c>
      <c r="L38" s="60">
        <v>0</v>
      </c>
      <c r="M38" s="13">
        <v>0</v>
      </c>
      <c r="N38" s="11">
        <v>0</v>
      </c>
      <c r="O38" s="60">
        <v>0</v>
      </c>
      <c r="P38" s="105">
        <v>1693729</v>
      </c>
      <c r="Q38" s="29">
        <f t="shared" si="3"/>
        <v>564576</v>
      </c>
      <c r="R38" s="74">
        <v>5.33</v>
      </c>
      <c r="S38" s="47">
        <f t="shared" si="4"/>
        <v>1.78</v>
      </c>
      <c r="T38" s="5">
        <f>CL_stat!H38</f>
        <v>0</v>
      </c>
      <c r="U38" s="11">
        <f>CL_stat!I38</f>
        <v>192</v>
      </c>
      <c r="V38" s="259">
        <f>CL_stat!J38</f>
        <v>0</v>
      </c>
      <c r="W38" s="13">
        <f>CL_stat!K38</f>
        <v>71</v>
      </c>
      <c r="X38" s="11">
        <f>CL_stat!L38</f>
        <v>60</v>
      </c>
      <c r="Y38" s="60">
        <f>CL_stat!M38</f>
        <v>0</v>
      </c>
      <c r="Z38" s="5">
        <f>CL_stat!N38</f>
        <v>0</v>
      </c>
      <c r="AA38" s="11">
        <f>CL_stat!O38</f>
        <v>0</v>
      </c>
      <c r="AB38" s="259">
        <f>CL_stat!P38</f>
        <v>0</v>
      </c>
      <c r="AC38" s="105">
        <f>CL_ZUKA!H38</f>
        <v>1719392</v>
      </c>
      <c r="AD38" s="29">
        <f t="shared" si="5"/>
        <v>573131</v>
      </c>
      <c r="AE38" s="708">
        <f>CL_ZUKA!L38</f>
        <v>5.42</v>
      </c>
      <c r="AF38" s="47">
        <f t="shared" si="6"/>
        <v>1.81</v>
      </c>
      <c r="AG38" s="378">
        <f t="shared" si="0"/>
        <v>8555</v>
      </c>
      <c r="AH38" s="74">
        <f t="shared" si="1"/>
        <v>3.0000000000000027E-2</v>
      </c>
      <c r="AI38" s="74">
        <v>0</v>
      </c>
      <c r="AJ38" s="419">
        <f t="shared" si="7"/>
        <v>3.0000000000000027E-2</v>
      </c>
      <c r="AK38" s="207">
        <f t="shared" si="8"/>
        <v>0</v>
      </c>
      <c r="AL38" s="300">
        <f t="shared" si="8"/>
        <v>0</v>
      </c>
      <c r="AM38" s="727">
        <f t="shared" si="8"/>
        <v>0</v>
      </c>
      <c r="AN38" s="207">
        <f t="shared" si="8"/>
        <v>-2</v>
      </c>
      <c r="AO38" s="300">
        <f t="shared" si="8"/>
        <v>10</v>
      </c>
      <c r="AP38" s="170">
        <f t="shared" si="8"/>
        <v>0</v>
      </c>
      <c r="AQ38" s="409">
        <f t="shared" si="8"/>
        <v>0</v>
      </c>
      <c r="AR38" s="300">
        <f t="shared" si="8"/>
        <v>0</v>
      </c>
      <c r="AS38" s="170">
        <f t="shared" si="8"/>
        <v>0</v>
      </c>
    </row>
    <row r="39" spans="1:45" x14ac:dyDescent="0.2">
      <c r="A39" s="13">
        <f>CL_stat!A39</f>
        <v>29</v>
      </c>
      <c r="B39" s="11">
        <f>CL_stat!B39</f>
        <v>600075044</v>
      </c>
      <c r="C39" s="11">
        <f>CL_stat!C39</f>
        <v>4445</v>
      </c>
      <c r="D39" s="11" t="str">
        <f>CL_stat!D39</f>
        <v>ZŠ a MŠ Dubnice 240</v>
      </c>
      <c r="E39" s="11">
        <f>CL_stat!E39</f>
        <v>3141</v>
      </c>
      <c r="F39" s="60" t="str">
        <f>CL_stat!F39</f>
        <v xml:space="preserve">ŠJ Dubnice 243 </v>
      </c>
      <c r="G39" s="5">
        <v>28</v>
      </c>
      <c r="H39" s="11">
        <v>36</v>
      </c>
      <c r="I39" s="259">
        <v>0</v>
      </c>
      <c r="J39" s="13">
        <v>0</v>
      </c>
      <c r="K39" s="11">
        <v>0</v>
      </c>
      <c r="L39" s="60">
        <v>0</v>
      </c>
      <c r="M39" s="13">
        <v>0</v>
      </c>
      <c r="N39" s="11">
        <v>0</v>
      </c>
      <c r="O39" s="60">
        <v>0</v>
      </c>
      <c r="P39" s="105">
        <v>638868</v>
      </c>
      <c r="Q39" s="29">
        <f t="shared" si="3"/>
        <v>212956</v>
      </c>
      <c r="R39" s="74">
        <v>2.0099999999999998</v>
      </c>
      <c r="S39" s="47">
        <f t="shared" si="4"/>
        <v>0.67</v>
      </c>
      <c r="T39" s="5">
        <f>CL_stat!H39</f>
        <v>26</v>
      </c>
      <c r="U39" s="11">
        <f>CL_stat!I39</f>
        <v>37</v>
      </c>
      <c r="V39" s="259">
        <f>CL_stat!J39</f>
        <v>0</v>
      </c>
      <c r="W39" s="13">
        <f>CL_stat!K39</f>
        <v>0</v>
      </c>
      <c r="X39" s="11">
        <f>CL_stat!L39</f>
        <v>0</v>
      </c>
      <c r="Y39" s="60">
        <f>CL_stat!M39</f>
        <v>0</v>
      </c>
      <c r="Z39" s="5">
        <f>CL_stat!N39</f>
        <v>0</v>
      </c>
      <c r="AA39" s="11">
        <f>CL_stat!O39</f>
        <v>0</v>
      </c>
      <c r="AB39" s="259">
        <f>CL_stat!P39</f>
        <v>0</v>
      </c>
      <c r="AC39" s="105">
        <f>CL_ZUKA!H39</f>
        <v>626676</v>
      </c>
      <c r="AD39" s="29">
        <f t="shared" si="5"/>
        <v>208892</v>
      </c>
      <c r="AE39" s="708">
        <f>CL_ZUKA!L39</f>
        <v>1.97</v>
      </c>
      <c r="AF39" s="47">
        <f t="shared" si="6"/>
        <v>0.66</v>
      </c>
      <c r="AG39" s="378">
        <f t="shared" si="0"/>
        <v>-4064</v>
      </c>
      <c r="AH39" s="74">
        <f t="shared" si="1"/>
        <v>-1.0000000000000009E-2</v>
      </c>
      <c r="AI39" s="74">
        <v>0</v>
      </c>
      <c r="AJ39" s="419">
        <f t="shared" si="7"/>
        <v>-1.0000000000000009E-2</v>
      </c>
      <c r="AK39" s="207">
        <f t="shared" si="8"/>
        <v>-2</v>
      </c>
      <c r="AL39" s="300">
        <f t="shared" si="8"/>
        <v>1</v>
      </c>
      <c r="AM39" s="727">
        <f t="shared" si="8"/>
        <v>0</v>
      </c>
      <c r="AN39" s="207">
        <f t="shared" si="8"/>
        <v>0</v>
      </c>
      <c r="AO39" s="300">
        <f t="shared" si="8"/>
        <v>0</v>
      </c>
      <c r="AP39" s="170">
        <f t="shared" si="8"/>
        <v>0</v>
      </c>
      <c r="AQ39" s="409">
        <f t="shared" si="8"/>
        <v>0</v>
      </c>
      <c r="AR39" s="300">
        <f t="shared" si="8"/>
        <v>0</v>
      </c>
      <c r="AS39" s="170">
        <f t="shared" si="8"/>
        <v>0</v>
      </c>
    </row>
    <row r="40" spans="1:45" x14ac:dyDescent="0.2">
      <c r="A40" s="13">
        <f>CL_stat!A40</f>
        <v>30</v>
      </c>
      <c r="B40" s="11">
        <f>CL_stat!B40</f>
        <v>600074587</v>
      </c>
      <c r="C40" s="11">
        <f>CL_stat!C40</f>
        <v>4446</v>
      </c>
      <c r="D40" s="11" t="str">
        <f>CL_stat!D40</f>
        <v>ZŠ a MŠ Holany 45</v>
      </c>
      <c r="E40" s="11">
        <f>CL_stat!E40</f>
        <v>3141</v>
      </c>
      <c r="F40" s="60" t="str">
        <f>CL_stat!F40</f>
        <v>ZŠ a MŠ Holany 45 - výdejna</v>
      </c>
      <c r="G40" s="5">
        <v>0</v>
      </c>
      <c r="H40" s="11">
        <v>0</v>
      </c>
      <c r="I40" s="259">
        <v>0</v>
      </c>
      <c r="J40" s="13">
        <v>0</v>
      </c>
      <c r="K40" s="11">
        <v>0</v>
      </c>
      <c r="L40" s="60">
        <v>0</v>
      </c>
      <c r="M40" s="13">
        <v>26</v>
      </c>
      <c r="N40" s="11">
        <v>25</v>
      </c>
      <c r="O40" s="60">
        <v>0</v>
      </c>
      <c r="P40" s="105">
        <v>215021</v>
      </c>
      <c r="Q40" s="29">
        <f t="shared" si="3"/>
        <v>71674</v>
      </c>
      <c r="R40" s="74">
        <v>0.68</v>
      </c>
      <c r="S40" s="47">
        <f t="shared" si="4"/>
        <v>0.23</v>
      </c>
      <c r="T40" s="5">
        <f>CL_stat!H40</f>
        <v>0</v>
      </c>
      <c r="U40" s="11">
        <f>CL_stat!I40</f>
        <v>0</v>
      </c>
      <c r="V40" s="259">
        <f>CL_stat!J40</f>
        <v>0</v>
      </c>
      <c r="W40" s="13">
        <f>CL_stat!K40</f>
        <v>0</v>
      </c>
      <c r="X40" s="11">
        <f>CL_stat!L40</f>
        <v>0</v>
      </c>
      <c r="Y40" s="60">
        <f>CL_stat!M40</f>
        <v>0</v>
      </c>
      <c r="Z40" s="5">
        <f>CL_stat!N40</f>
        <v>24</v>
      </c>
      <c r="AA40" s="11">
        <f>CL_stat!O40</f>
        <v>27</v>
      </c>
      <c r="AB40" s="259">
        <f>CL_stat!P40</f>
        <v>0</v>
      </c>
      <c r="AC40" s="105">
        <f>CL_ZUKA!H40</f>
        <v>214642</v>
      </c>
      <c r="AD40" s="29">
        <f t="shared" si="5"/>
        <v>71547</v>
      </c>
      <c r="AE40" s="708">
        <f>CL_ZUKA!L40</f>
        <v>0.68</v>
      </c>
      <c r="AF40" s="47">
        <f t="shared" si="6"/>
        <v>0.23</v>
      </c>
      <c r="AG40" s="378">
        <f t="shared" si="0"/>
        <v>-127</v>
      </c>
      <c r="AH40" s="74">
        <f t="shared" si="1"/>
        <v>0</v>
      </c>
      <c r="AI40" s="74">
        <v>0</v>
      </c>
      <c r="AJ40" s="419">
        <f t="shared" si="7"/>
        <v>0</v>
      </c>
      <c r="AK40" s="207">
        <f t="shared" si="8"/>
        <v>0</v>
      </c>
      <c r="AL40" s="300">
        <f t="shared" si="8"/>
        <v>0</v>
      </c>
      <c r="AM40" s="727">
        <f t="shared" si="8"/>
        <v>0</v>
      </c>
      <c r="AN40" s="207">
        <f t="shared" si="8"/>
        <v>0</v>
      </c>
      <c r="AO40" s="300">
        <f t="shared" si="8"/>
        <v>0</v>
      </c>
      <c r="AP40" s="170">
        <f t="shared" si="8"/>
        <v>0</v>
      </c>
      <c r="AQ40" s="409">
        <f t="shared" si="8"/>
        <v>-2</v>
      </c>
      <c r="AR40" s="300">
        <f t="shared" si="8"/>
        <v>2</v>
      </c>
      <c r="AS40" s="170">
        <f t="shared" si="8"/>
        <v>0</v>
      </c>
    </row>
    <row r="41" spans="1:45" x14ac:dyDescent="0.2">
      <c r="A41" s="13">
        <f>CL_stat!A41</f>
        <v>31</v>
      </c>
      <c r="B41" s="11">
        <f>CL_stat!B41</f>
        <v>600074820</v>
      </c>
      <c r="C41" s="11">
        <f>CL_stat!C41</f>
        <v>4431</v>
      </c>
      <c r="D41" s="11" t="str">
        <f>CL_stat!D41</f>
        <v>ZŠ a MŠ Horní Libchava 196</v>
      </c>
      <c r="E41" s="11">
        <f>CL_stat!E41</f>
        <v>3141</v>
      </c>
      <c r="F41" s="60" t="str">
        <f>CL_stat!F41</f>
        <v>ŠJ Horní Libchava 196</v>
      </c>
      <c r="G41" s="5">
        <v>44</v>
      </c>
      <c r="H41" s="11">
        <v>41</v>
      </c>
      <c r="I41" s="259">
        <v>0</v>
      </c>
      <c r="J41" s="13">
        <v>0</v>
      </c>
      <c r="K41" s="11">
        <v>0</v>
      </c>
      <c r="L41" s="60">
        <v>0</v>
      </c>
      <c r="M41" s="13">
        <v>0</v>
      </c>
      <c r="N41" s="11">
        <v>0</v>
      </c>
      <c r="O41" s="60">
        <v>0</v>
      </c>
      <c r="P41" s="105">
        <v>796173</v>
      </c>
      <c r="Q41" s="29">
        <f t="shared" si="3"/>
        <v>265391</v>
      </c>
      <c r="R41" s="74">
        <v>2.5099999999999998</v>
      </c>
      <c r="S41" s="47">
        <f t="shared" si="4"/>
        <v>0.84</v>
      </c>
      <c r="T41" s="5">
        <f>CL_stat!H41</f>
        <v>45</v>
      </c>
      <c r="U41" s="11">
        <f>CL_stat!I41</f>
        <v>49</v>
      </c>
      <c r="V41" s="259">
        <f>CL_stat!J41</f>
        <v>0</v>
      </c>
      <c r="W41" s="13">
        <f>CL_stat!K41</f>
        <v>0</v>
      </c>
      <c r="X41" s="11">
        <f>CL_stat!L41</f>
        <v>0</v>
      </c>
      <c r="Y41" s="60">
        <f>CL_stat!M41</f>
        <v>0</v>
      </c>
      <c r="Z41" s="5">
        <f>CL_stat!N41</f>
        <v>0</v>
      </c>
      <c r="AA41" s="11">
        <f>CL_stat!O41</f>
        <v>0</v>
      </c>
      <c r="AB41" s="259">
        <f>CL_stat!P41</f>
        <v>0</v>
      </c>
      <c r="AC41" s="105">
        <f>CL_ZUKA!H41</f>
        <v>848912</v>
      </c>
      <c r="AD41" s="29">
        <f t="shared" si="5"/>
        <v>282971</v>
      </c>
      <c r="AE41" s="708">
        <f>CL_ZUKA!L41</f>
        <v>2.67</v>
      </c>
      <c r="AF41" s="47">
        <f t="shared" si="6"/>
        <v>0.89</v>
      </c>
      <c r="AG41" s="378">
        <f t="shared" si="0"/>
        <v>17580</v>
      </c>
      <c r="AH41" s="74">
        <f t="shared" si="1"/>
        <v>5.0000000000000044E-2</v>
      </c>
      <c r="AI41" s="74">
        <v>0</v>
      </c>
      <c r="AJ41" s="419">
        <f t="shared" si="7"/>
        <v>5.0000000000000044E-2</v>
      </c>
      <c r="AK41" s="207">
        <f t="shared" si="8"/>
        <v>1</v>
      </c>
      <c r="AL41" s="300">
        <f t="shared" si="8"/>
        <v>8</v>
      </c>
      <c r="AM41" s="727">
        <f t="shared" si="8"/>
        <v>0</v>
      </c>
      <c r="AN41" s="207">
        <f t="shared" si="8"/>
        <v>0</v>
      </c>
      <c r="AO41" s="300">
        <f t="shared" si="8"/>
        <v>0</v>
      </c>
      <c r="AP41" s="170">
        <f t="shared" si="8"/>
        <v>0</v>
      </c>
      <c r="AQ41" s="409">
        <f t="shared" si="8"/>
        <v>0</v>
      </c>
      <c r="AR41" s="300">
        <f t="shared" si="8"/>
        <v>0</v>
      </c>
      <c r="AS41" s="170">
        <f t="shared" si="8"/>
        <v>0</v>
      </c>
    </row>
    <row r="42" spans="1:45" x14ac:dyDescent="0.2">
      <c r="A42" s="13">
        <f>CL_stat!A42</f>
        <v>32</v>
      </c>
      <c r="B42" s="11">
        <f>CL_stat!B42</f>
        <v>600074153</v>
      </c>
      <c r="C42" s="11">
        <f>CL_stat!C42</f>
        <v>4416</v>
      </c>
      <c r="D42" s="11" t="str">
        <f>CL_stat!D42</f>
        <v>MŠ Horní Police, Křižíkova 183</v>
      </c>
      <c r="E42" s="11">
        <f>CL_stat!E42</f>
        <v>3141</v>
      </c>
      <c r="F42" s="60" t="str">
        <f>CL_stat!F42</f>
        <v>ŠJ Horní Police, Křižíkova 183</v>
      </c>
      <c r="G42" s="5">
        <v>44</v>
      </c>
      <c r="H42" s="11">
        <v>1</v>
      </c>
      <c r="I42" s="259">
        <v>0</v>
      </c>
      <c r="J42" s="13">
        <v>0</v>
      </c>
      <c r="K42" s="11">
        <v>0</v>
      </c>
      <c r="L42" s="60">
        <v>0</v>
      </c>
      <c r="M42" s="13">
        <v>0</v>
      </c>
      <c r="N42" s="11">
        <v>0</v>
      </c>
      <c r="O42" s="60">
        <v>0</v>
      </c>
      <c r="P42" s="105">
        <v>470753</v>
      </c>
      <c r="Q42" s="29">
        <f t="shared" si="3"/>
        <v>156918</v>
      </c>
      <c r="R42" s="74">
        <v>1.48</v>
      </c>
      <c r="S42" s="47">
        <f t="shared" si="4"/>
        <v>0.49</v>
      </c>
      <c r="T42" s="5">
        <f>CL_stat!H42</f>
        <v>42</v>
      </c>
      <c r="U42" s="11">
        <f>CL_stat!I42</f>
        <v>0</v>
      </c>
      <c r="V42" s="259">
        <f>CL_stat!J42</f>
        <v>0</v>
      </c>
      <c r="W42" s="13">
        <f>CL_stat!K42</f>
        <v>0</v>
      </c>
      <c r="X42" s="11">
        <f>CL_stat!L42</f>
        <v>0</v>
      </c>
      <c r="Y42" s="60">
        <f>CL_stat!M42</f>
        <v>0</v>
      </c>
      <c r="Z42" s="5">
        <f>CL_stat!N42</f>
        <v>0</v>
      </c>
      <c r="AA42" s="11">
        <f>CL_stat!O42</f>
        <v>0</v>
      </c>
      <c r="AB42" s="259">
        <f>CL_stat!P42</f>
        <v>0</v>
      </c>
      <c r="AC42" s="105">
        <f>CL_ZUKA!H42</f>
        <v>447185</v>
      </c>
      <c r="AD42" s="29">
        <f t="shared" si="5"/>
        <v>149062</v>
      </c>
      <c r="AE42" s="708">
        <f>CL_ZUKA!L42</f>
        <v>1.41</v>
      </c>
      <c r="AF42" s="47">
        <f t="shared" si="6"/>
        <v>0.47</v>
      </c>
      <c r="AG42" s="378">
        <f t="shared" si="0"/>
        <v>-7856</v>
      </c>
      <c r="AH42" s="74">
        <f t="shared" si="1"/>
        <v>-2.0000000000000018E-2</v>
      </c>
      <c r="AI42" s="74">
        <v>0</v>
      </c>
      <c r="AJ42" s="419">
        <f t="shared" si="7"/>
        <v>-2.0000000000000018E-2</v>
      </c>
      <c r="AK42" s="207">
        <f t="shared" si="8"/>
        <v>-2</v>
      </c>
      <c r="AL42" s="300">
        <f t="shared" si="8"/>
        <v>-1</v>
      </c>
      <c r="AM42" s="727">
        <f t="shared" si="8"/>
        <v>0</v>
      </c>
      <c r="AN42" s="207">
        <f t="shared" si="8"/>
        <v>0</v>
      </c>
      <c r="AO42" s="300">
        <f t="shared" si="8"/>
        <v>0</v>
      </c>
      <c r="AP42" s="170">
        <f t="shared" si="8"/>
        <v>0</v>
      </c>
      <c r="AQ42" s="409">
        <f t="shared" si="8"/>
        <v>0</v>
      </c>
      <c r="AR42" s="300">
        <f t="shared" si="8"/>
        <v>0</v>
      </c>
      <c r="AS42" s="170">
        <f t="shared" si="8"/>
        <v>0</v>
      </c>
    </row>
    <row r="43" spans="1:45" x14ac:dyDescent="0.2">
      <c r="A43" s="13">
        <f>CL_stat!A43</f>
        <v>33</v>
      </c>
      <c r="B43" s="11">
        <f>CL_stat!B43</f>
        <v>600074749</v>
      </c>
      <c r="C43" s="11">
        <f>CL_stat!C43</f>
        <v>4447</v>
      </c>
      <c r="D43" s="11" t="str">
        <f>CL_stat!D43</f>
        <v>ZŠ Horní Police, 9. května 2</v>
      </c>
      <c r="E43" s="11">
        <f>CL_stat!E43</f>
        <v>3141</v>
      </c>
      <c r="F43" s="60" t="str">
        <f>CL_stat!F43</f>
        <v>ŠJ Horní Police, 9. května 2</v>
      </c>
      <c r="G43" s="5">
        <v>0</v>
      </c>
      <c r="H43" s="11">
        <v>99</v>
      </c>
      <c r="I43" s="259">
        <v>0</v>
      </c>
      <c r="J43" s="13">
        <v>0</v>
      </c>
      <c r="K43" s="11">
        <v>0</v>
      </c>
      <c r="L43" s="60">
        <v>0</v>
      </c>
      <c r="M43" s="13">
        <v>0</v>
      </c>
      <c r="N43" s="11">
        <v>0</v>
      </c>
      <c r="O43" s="60">
        <v>0</v>
      </c>
      <c r="P43" s="105">
        <v>641013</v>
      </c>
      <c r="Q43" s="29">
        <f t="shared" si="3"/>
        <v>213671</v>
      </c>
      <c r="R43" s="74">
        <v>2.02</v>
      </c>
      <c r="S43" s="47">
        <f t="shared" si="4"/>
        <v>0.67</v>
      </c>
      <c r="T43" s="5">
        <f>CL_stat!H43</f>
        <v>0</v>
      </c>
      <c r="U43" s="11">
        <f>CL_stat!I43</f>
        <v>100</v>
      </c>
      <c r="V43" s="259">
        <f>CL_stat!J43</f>
        <v>0</v>
      </c>
      <c r="W43" s="13">
        <f>CL_stat!K43</f>
        <v>0</v>
      </c>
      <c r="X43" s="11">
        <f>CL_stat!L43</f>
        <v>0</v>
      </c>
      <c r="Y43" s="60">
        <f>CL_stat!M43</f>
        <v>0</v>
      </c>
      <c r="Z43" s="5">
        <f>CL_stat!N43</f>
        <v>0</v>
      </c>
      <c r="AA43" s="11">
        <f>CL_stat!O43</f>
        <v>0</v>
      </c>
      <c r="AB43" s="259">
        <f>CL_stat!P43</f>
        <v>0</v>
      </c>
      <c r="AC43" s="105">
        <f>CL_ZUKA!H43</f>
        <v>645949</v>
      </c>
      <c r="AD43" s="29">
        <f t="shared" si="5"/>
        <v>215316</v>
      </c>
      <c r="AE43" s="708">
        <f>CL_ZUKA!L43</f>
        <v>2.0299999999999998</v>
      </c>
      <c r="AF43" s="47">
        <f t="shared" si="6"/>
        <v>0.68</v>
      </c>
      <c r="AG43" s="378">
        <f t="shared" si="0"/>
        <v>1645</v>
      </c>
      <c r="AH43" s="74">
        <f t="shared" si="1"/>
        <v>1.0000000000000009E-2</v>
      </c>
      <c r="AI43" s="74">
        <v>0</v>
      </c>
      <c r="AJ43" s="419">
        <f t="shared" si="7"/>
        <v>1.0000000000000009E-2</v>
      </c>
      <c r="AK43" s="207">
        <f t="shared" si="8"/>
        <v>0</v>
      </c>
      <c r="AL43" s="300">
        <f t="shared" si="8"/>
        <v>1</v>
      </c>
      <c r="AM43" s="727">
        <f t="shared" si="8"/>
        <v>0</v>
      </c>
      <c r="AN43" s="207">
        <f t="shared" si="8"/>
        <v>0</v>
      </c>
      <c r="AO43" s="300">
        <f t="shared" si="8"/>
        <v>0</v>
      </c>
      <c r="AP43" s="170">
        <f t="shared" si="8"/>
        <v>0</v>
      </c>
      <c r="AQ43" s="409">
        <f t="shared" si="8"/>
        <v>0</v>
      </c>
      <c r="AR43" s="300">
        <f t="shared" si="8"/>
        <v>0</v>
      </c>
      <c r="AS43" s="170">
        <f t="shared" si="8"/>
        <v>0</v>
      </c>
    </row>
    <row r="44" spans="1:45" x14ac:dyDescent="0.2">
      <c r="A44" s="13">
        <f>CL_stat!A44</f>
        <v>34</v>
      </c>
      <c r="B44" s="11">
        <f>CL_stat!B44</f>
        <v>650037090</v>
      </c>
      <c r="C44" s="11">
        <f>CL_stat!C44</f>
        <v>4449</v>
      </c>
      <c r="D44" s="11" t="str">
        <f>CL_stat!D44</f>
        <v>ZŠ a MŠ Jestřebí 105</v>
      </c>
      <c r="E44" s="11">
        <f>CL_stat!E44</f>
        <v>3141</v>
      </c>
      <c r="F44" s="60" t="str">
        <f>CL_stat!F44</f>
        <v xml:space="preserve">ŠJ Jestřebí 18 </v>
      </c>
      <c r="G44" s="5">
        <v>31</v>
      </c>
      <c r="H44" s="11">
        <v>74</v>
      </c>
      <c r="I44" s="259">
        <v>0</v>
      </c>
      <c r="J44" s="13">
        <v>0</v>
      </c>
      <c r="K44" s="11">
        <v>0</v>
      </c>
      <c r="L44" s="60">
        <v>0</v>
      </c>
      <c r="M44" s="13">
        <v>0</v>
      </c>
      <c r="N44" s="11">
        <v>0</v>
      </c>
      <c r="O44" s="60">
        <v>0</v>
      </c>
      <c r="P44" s="105">
        <v>874360</v>
      </c>
      <c r="Q44" s="29">
        <f t="shared" si="3"/>
        <v>291453</v>
      </c>
      <c r="R44" s="74">
        <v>2.75</v>
      </c>
      <c r="S44" s="47">
        <f t="shared" si="4"/>
        <v>0.92</v>
      </c>
      <c r="T44" s="5">
        <f>CL_stat!H44</f>
        <v>34</v>
      </c>
      <c r="U44" s="11">
        <f>CL_stat!I44</f>
        <v>69</v>
      </c>
      <c r="V44" s="259">
        <f>CL_stat!J44</f>
        <v>0</v>
      </c>
      <c r="W44" s="13">
        <f>CL_stat!K44</f>
        <v>0</v>
      </c>
      <c r="X44" s="11">
        <f>CL_stat!L44</f>
        <v>0</v>
      </c>
      <c r="Y44" s="60">
        <f>CL_stat!M44</f>
        <v>0</v>
      </c>
      <c r="Z44" s="5">
        <f>CL_stat!N44</f>
        <v>0</v>
      </c>
      <c r="AA44" s="11">
        <f>CL_stat!O44</f>
        <v>0</v>
      </c>
      <c r="AB44" s="259">
        <f>CL_stat!P44</f>
        <v>0</v>
      </c>
      <c r="AC44" s="105">
        <f>CL_ZUKA!H44</f>
        <v>873208</v>
      </c>
      <c r="AD44" s="29">
        <f t="shared" si="5"/>
        <v>291069</v>
      </c>
      <c r="AE44" s="708">
        <f>CL_ZUKA!L44</f>
        <v>2.75</v>
      </c>
      <c r="AF44" s="47">
        <f t="shared" si="6"/>
        <v>0.92</v>
      </c>
      <c r="AG44" s="378">
        <f t="shared" si="0"/>
        <v>-384</v>
      </c>
      <c r="AH44" s="74">
        <f t="shared" si="1"/>
        <v>0</v>
      </c>
      <c r="AI44" s="74">
        <v>0</v>
      </c>
      <c r="AJ44" s="419">
        <f t="shared" si="7"/>
        <v>0</v>
      </c>
      <c r="AK44" s="207">
        <f t="shared" si="8"/>
        <v>3</v>
      </c>
      <c r="AL44" s="300">
        <f t="shared" si="8"/>
        <v>-5</v>
      </c>
      <c r="AM44" s="727">
        <f t="shared" si="8"/>
        <v>0</v>
      </c>
      <c r="AN44" s="207">
        <f t="shared" si="8"/>
        <v>0</v>
      </c>
      <c r="AO44" s="300">
        <f t="shared" si="8"/>
        <v>0</v>
      </c>
      <c r="AP44" s="170">
        <f t="shared" si="8"/>
        <v>0</v>
      </c>
      <c r="AQ44" s="409">
        <f t="shared" si="8"/>
        <v>0</v>
      </c>
      <c r="AR44" s="300">
        <f t="shared" si="8"/>
        <v>0</v>
      </c>
      <c r="AS44" s="170">
        <f t="shared" si="8"/>
        <v>0</v>
      </c>
    </row>
    <row r="45" spans="1:45" x14ac:dyDescent="0.2">
      <c r="A45" s="13">
        <f>CL_stat!A45</f>
        <v>35</v>
      </c>
      <c r="B45" s="11">
        <f>CL_stat!B45</f>
        <v>600074196</v>
      </c>
      <c r="C45" s="11">
        <f>CL_stat!C45</f>
        <v>4401</v>
      </c>
      <c r="D45" s="11" t="str">
        <f>CL_stat!D45</f>
        <v>MŠ Kravaře, Úštěcká 43</v>
      </c>
      <c r="E45" s="11">
        <f>CL_stat!E45</f>
        <v>3141</v>
      </c>
      <c r="F45" s="60" t="str">
        <f>CL_stat!F45</f>
        <v>ŠJ Kravaře, Úštěcká 43 - výdejna</v>
      </c>
      <c r="G45" s="5">
        <v>0</v>
      </c>
      <c r="H45" s="11">
        <v>0</v>
      </c>
      <c r="I45" s="259">
        <v>0</v>
      </c>
      <c r="J45" s="13">
        <v>0</v>
      </c>
      <c r="K45" s="11">
        <v>0</v>
      </c>
      <c r="L45" s="60">
        <v>0</v>
      </c>
      <c r="M45" s="13">
        <v>45</v>
      </c>
      <c r="N45" s="11">
        <v>0</v>
      </c>
      <c r="O45" s="60">
        <v>0</v>
      </c>
      <c r="P45" s="105">
        <v>187646</v>
      </c>
      <c r="Q45" s="29">
        <f t="shared" si="3"/>
        <v>62549</v>
      </c>
      <c r="R45" s="74">
        <v>0.59</v>
      </c>
      <c r="S45" s="47">
        <f t="shared" si="4"/>
        <v>0.2</v>
      </c>
      <c r="T45" s="5">
        <f>CL_stat!H45</f>
        <v>0</v>
      </c>
      <c r="U45" s="11">
        <f>CL_stat!I45</f>
        <v>0</v>
      </c>
      <c r="V45" s="259">
        <f>CL_stat!J45</f>
        <v>0</v>
      </c>
      <c r="W45" s="13">
        <f>CL_stat!K45</f>
        <v>0</v>
      </c>
      <c r="X45" s="11">
        <f>CL_stat!L45</f>
        <v>0</v>
      </c>
      <c r="Y45" s="60">
        <f>CL_stat!M45</f>
        <v>0</v>
      </c>
      <c r="Z45" s="5">
        <f>CL_stat!N45</f>
        <v>45</v>
      </c>
      <c r="AA45" s="11">
        <f>CL_stat!O45</f>
        <v>0</v>
      </c>
      <c r="AB45" s="259">
        <f>CL_stat!P45</f>
        <v>0</v>
      </c>
      <c r="AC45" s="105">
        <f>CL_ZUKA!H45</f>
        <v>187646</v>
      </c>
      <c r="AD45" s="29">
        <f t="shared" si="5"/>
        <v>62549</v>
      </c>
      <c r="AE45" s="708">
        <f>CL_ZUKA!L45</f>
        <v>0.59</v>
      </c>
      <c r="AF45" s="47">
        <f t="shared" si="6"/>
        <v>0.2</v>
      </c>
      <c r="AG45" s="378">
        <f t="shared" si="0"/>
        <v>0</v>
      </c>
      <c r="AH45" s="74">
        <f t="shared" si="1"/>
        <v>0</v>
      </c>
      <c r="AI45" s="74">
        <v>0</v>
      </c>
      <c r="AJ45" s="419">
        <f t="shared" si="7"/>
        <v>0</v>
      </c>
      <c r="AK45" s="207">
        <f t="shared" si="8"/>
        <v>0</v>
      </c>
      <c r="AL45" s="300">
        <f t="shared" si="8"/>
        <v>0</v>
      </c>
      <c r="AM45" s="727">
        <f t="shared" si="8"/>
        <v>0</v>
      </c>
      <c r="AN45" s="207">
        <f t="shared" si="8"/>
        <v>0</v>
      </c>
      <c r="AO45" s="300">
        <f t="shared" si="8"/>
        <v>0</v>
      </c>
      <c r="AP45" s="170">
        <f t="shared" si="8"/>
        <v>0</v>
      </c>
      <c r="AQ45" s="409">
        <f t="shared" si="8"/>
        <v>0</v>
      </c>
      <c r="AR45" s="300">
        <f t="shared" si="8"/>
        <v>0</v>
      </c>
      <c r="AS45" s="170">
        <f t="shared" si="8"/>
        <v>0</v>
      </c>
    </row>
    <row r="46" spans="1:45" x14ac:dyDescent="0.2">
      <c r="A46" s="13">
        <f>CL_stat!A46</f>
        <v>36</v>
      </c>
      <c r="B46" s="11">
        <f>CL_stat!B46</f>
        <v>600074790</v>
      </c>
      <c r="C46" s="11">
        <f>CL_stat!C46</f>
        <v>4453</v>
      </c>
      <c r="D46" s="11" t="str">
        <f>CL_stat!D46</f>
        <v>ZŠ Kravaře, Školní 115</v>
      </c>
      <c r="E46" s="11">
        <f>CL_stat!E46</f>
        <v>3141</v>
      </c>
      <c r="F46" s="60" t="str">
        <f>CL_stat!F46</f>
        <v>ŠJ Kravaře, Školní 115</v>
      </c>
      <c r="G46" s="5">
        <v>0</v>
      </c>
      <c r="H46" s="11">
        <v>118</v>
      </c>
      <c r="I46" s="259">
        <v>0</v>
      </c>
      <c r="J46" s="13">
        <v>45</v>
      </c>
      <c r="K46" s="11">
        <v>0</v>
      </c>
      <c r="L46" s="60">
        <v>0</v>
      </c>
      <c r="M46" s="13">
        <v>0</v>
      </c>
      <c r="N46" s="11">
        <v>0</v>
      </c>
      <c r="O46" s="60">
        <v>0</v>
      </c>
      <c r="P46" s="105">
        <v>1014866</v>
      </c>
      <c r="Q46" s="29">
        <f t="shared" si="3"/>
        <v>338289</v>
      </c>
      <c r="R46" s="74">
        <v>3.2</v>
      </c>
      <c r="S46" s="47">
        <f t="shared" si="4"/>
        <v>1.07</v>
      </c>
      <c r="T46" s="5">
        <f>CL_stat!H46</f>
        <v>0</v>
      </c>
      <c r="U46" s="11">
        <f>CL_stat!I46</f>
        <v>131</v>
      </c>
      <c r="V46" s="259">
        <f>CL_stat!J46</f>
        <v>0</v>
      </c>
      <c r="W46" s="13">
        <f>CL_stat!K46</f>
        <v>45</v>
      </c>
      <c r="X46" s="11">
        <f>CL_stat!L46</f>
        <v>0</v>
      </c>
      <c r="Y46" s="60">
        <f>CL_stat!M46</f>
        <v>0</v>
      </c>
      <c r="Z46" s="5">
        <f>CL_stat!N46</f>
        <v>0</v>
      </c>
      <c r="AA46" s="11">
        <f>CL_stat!O46</f>
        <v>0</v>
      </c>
      <c r="AB46" s="259">
        <f>CL_stat!P46</f>
        <v>0</v>
      </c>
      <c r="AC46" s="105">
        <f>CL_ZUKA!H46</f>
        <v>1076550</v>
      </c>
      <c r="AD46" s="29">
        <f t="shared" si="5"/>
        <v>358850</v>
      </c>
      <c r="AE46" s="708">
        <f>CL_ZUKA!L46</f>
        <v>3.39</v>
      </c>
      <c r="AF46" s="47">
        <f t="shared" si="6"/>
        <v>1.1299999999999999</v>
      </c>
      <c r="AG46" s="378">
        <f t="shared" si="0"/>
        <v>20561</v>
      </c>
      <c r="AH46" s="74">
        <f t="shared" si="1"/>
        <v>5.9999999999999831E-2</v>
      </c>
      <c r="AI46" s="74">
        <v>0</v>
      </c>
      <c r="AJ46" s="419">
        <f t="shared" si="7"/>
        <v>5.9999999999999831E-2</v>
      </c>
      <c r="AK46" s="207">
        <f t="shared" si="8"/>
        <v>0</v>
      </c>
      <c r="AL46" s="300">
        <f t="shared" si="8"/>
        <v>13</v>
      </c>
      <c r="AM46" s="727">
        <f t="shared" si="8"/>
        <v>0</v>
      </c>
      <c r="AN46" s="207">
        <f t="shared" si="8"/>
        <v>0</v>
      </c>
      <c r="AO46" s="300">
        <f t="shared" si="8"/>
        <v>0</v>
      </c>
      <c r="AP46" s="170">
        <f t="shared" si="8"/>
        <v>0</v>
      </c>
      <c r="AQ46" s="409">
        <f t="shared" si="8"/>
        <v>0</v>
      </c>
      <c r="AR46" s="300">
        <f t="shared" si="8"/>
        <v>0</v>
      </c>
      <c r="AS46" s="170">
        <f t="shared" si="8"/>
        <v>0</v>
      </c>
    </row>
    <row r="47" spans="1:45" x14ac:dyDescent="0.2">
      <c r="A47" s="13">
        <f>CL_stat!A47</f>
        <v>37</v>
      </c>
      <c r="B47" s="11">
        <f>CL_stat!B47</f>
        <v>600074935</v>
      </c>
      <c r="C47" s="11">
        <f>CL_stat!C47</f>
        <v>4467</v>
      </c>
      <c r="D47" s="11" t="str">
        <f>CL_stat!D47</f>
        <v>ZŠ a MŠ Mimoň, Mírová 81</v>
      </c>
      <c r="E47" s="11">
        <f>CL_stat!E47</f>
        <v>3141</v>
      </c>
      <c r="F47" s="60" t="str">
        <f>CL_stat!F47</f>
        <v>ŠJ Mimoň, Mírová 81</v>
      </c>
      <c r="G47" s="5">
        <v>0</v>
      </c>
      <c r="H47" s="11">
        <v>211</v>
      </c>
      <c r="I47" s="259">
        <v>0</v>
      </c>
      <c r="J47" s="13">
        <v>134</v>
      </c>
      <c r="K47" s="11">
        <v>0</v>
      </c>
      <c r="L47" s="60">
        <v>0</v>
      </c>
      <c r="M47" s="13">
        <v>0</v>
      </c>
      <c r="N47" s="11">
        <v>0</v>
      </c>
      <c r="O47" s="60">
        <v>0</v>
      </c>
      <c r="P47" s="105">
        <v>1765049</v>
      </c>
      <c r="Q47" s="29">
        <f t="shared" si="3"/>
        <v>588350</v>
      </c>
      <c r="R47" s="74">
        <v>5.56</v>
      </c>
      <c r="S47" s="47">
        <f t="shared" si="4"/>
        <v>1.85</v>
      </c>
      <c r="T47" s="5">
        <f>CL_stat!H47</f>
        <v>0</v>
      </c>
      <c r="U47" s="11">
        <f>CL_stat!I47</f>
        <v>177</v>
      </c>
      <c r="V47" s="259">
        <f>CL_stat!J47</f>
        <v>0</v>
      </c>
      <c r="W47" s="13">
        <f>CL_stat!K47</f>
        <v>148</v>
      </c>
      <c r="X47" s="11">
        <f>CL_stat!L47</f>
        <v>0</v>
      </c>
      <c r="Y47" s="60">
        <f>CL_stat!M47</f>
        <v>0</v>
      </c>
      <c r="Z47" s="5">
        <f>CL_stat!N47</f>
        <v>0</v>
      </c>
      <c r="AA47" s="11">
        <f>CL_stat!O47</f>
        <v>0</v>
      </c>
      <c r="AB47" s="259">
        <f>CL_stat!P47</f>
        <v>0</v>
      </c>
      <c r="AC47" s="105">
        <f>CL_ZUKA!H47</f>
        <v>1672216</v>
      </c>
      <c r="AD47" s="29">
        <f t="shared" si="5"/>
        <v>557405</v>
      </c>
      <c r="AE47" s="708">
        <f>CL_ZUKA!L47</f>
        <v>5.27</v>
      </c>
      <c r="AF47" s="47">
        <f t="shared" si="6"/>
        <v>1.76</v>
      </c>
      <c r="AG47" s="378">
        <f t="shared" si="0"/>
        <v>-30945</v>
      </c>
      <c r="AH47" s="74">
        <f t="shared" si="1"/>
        <v>-9.000000000000008E-2</v>
      </c>
      <c r="AI47" s="74">
        <v>0</v>
      </c>
      <c r="AJ47" s="419">
        <f t="shared" si="7"/>
        <v>-9.000000000000008E-2</v>
      </c>
      <c r="AK47" s="207">
        <f t="shared" si="8"/>
        <v>0</v>
      </c>
      <c r="AL47" s="300">
        <f t="shared" si="8"/>
        <v>-34</v>
      </c>
      <c r="AM47" s="727">
        <f t="shared" si="8"/>
        <v>0</v>
      </c>
      <c r="AN47" s="207">
        <f t="shared" si="8"/>
        <v>14</v>
      </c>
      <c r="AO47" s="300">
        <f t="shared" si="8"/>
        <v>0</v>
      </c>
      <c r="AP47" s="170">
        <f t="shared" si="8"/>
        <v>0</v>
      </c>
      <c r="AQ47" s="409">
        <f t="shared" si="8"/>
        <v>0</v>
      </c>
      <c r="AR47" s="300">
        <f t="shared" si="8"/>
        <v>0</v>
      </c>
      <c r="AS47" s="170">
        <f t="shared" si="8"/>
        <v>0</v>
      </c>
    </row>
    <row r="48" spans="1:45" x14ac:dyDescent="0.2">
      <c r="A48" s="13">
        <f>CL_stat!A48</f>
        <v>37</v>
      </c>
      <c r="B48" s="11">
        <f>CL_stat!B48</f>
        <v>600074935</v>
      </c>
      <c r="C48" s="11">
        <f>CL_stat!C48</f>
        <v>4467</v>
      </c>
      <c r="D48" s="11" t="str">
        <f>CL_stat!D48</f>
        <v>ZŠ a MŠ Mimoň, Mírová 81</v>
      </c>
      <c r="E48" s="11">
        <f>CL_stat!E48</f>
        <v>3141</v>
      </c>
      <c r="F48" s="60" t="str">
        <f>CL_stat!F48</f>
        <v xml:space="preserve">ŠJ Mimoň, Letná 236 - výdejna </v>
      </c>
      <c r="G48" s="5">
        <v>0</v>
      </c>
      <c r="H48" s="11">
        <v>0</v>
      </c>
      <c r="I48" s="259">
        <v>0</v>
      </c>
      <c r="J48" s="13">
        <v>0</v>
      </c>
      <c r="K48" s="11">
        <v>0</v>
      </c>
      <c r="L48" s="60">
        <v>0</v>
      </c>
      <c r="M48" s="13">
        <v>94</v>
      </c>
      <c r="N48" s="11">
        <v>0</v>
      </c>
      <c r="O48" s="60">
        <v>0</v>
      </c>
      <c r="P48" s="105">
        <v>309976</v>
      </c>
      <c r="Q48" s="29">
        <f t="shared" si="3"/>
        <v>103325</v>
      </c>
      <c r="R48" s="74">
        <v>0.98</v>
      </c>
      <c r="S48" s="47">
        <f t="shared" si="4"/>
        <v>0.33</v>
      </c>
      <c r="T48" s="5">
        <f>CL_stat!H48</f>
        <v>0</v>
      </c>
      <c r="U48" s="11">
        <f>CL_stat!I48</f>
        <v>0</v>
      </c>
      <c r="V48" s="259">
        <f>CL_stat!J48</f>
        <v>0</v>
      </c>
      <c r="W48" s="13">
        <f>CL_stat!K48</f>
        <v>0</v>
      </c>
      <c r="X48" s="11">
        <f>CL_stat!L48</f>
        <v>0</v>
      </c>
      <c r="Y48" s="60">
        <f>CL_stat!M48</f>
        <v>0</v>
      </c>
      <c r="Z48" s="5">
        <f>CL_stat!N48</f>
        <v>100</v>
      </c>
      <c r="AA48" s="11">
        <f>CL_stat!O48</f>
        <v>0</v>
      </c>
      <c r="AB48" s="259">
        <f>CL_stat!P48</f>
        <v>0</v>
      </c>
      <c r="AC48" s="105">
        <f>CL_ZUKA!H48</f>
        <v>324012</v>
      </c>
      <c r="AD48" s="29">
        <f t="shared" si="5"/>
        <v>108004</v>
      </c>
      <c r="AE48" s="708">
        <f>CL_ZUKA!L48</f>
        <v>1.02</v>
      </c>
      <c r="AF48" s="47">
        <f t="shared" si="6"/>
        <v>0.34</v>
      </c>
      <c r="AG48" s="378">
        <f t="shared" si="0"/>
        <v>4679</v>
      </c>
      <c r="AH48" s="74">
        <f t="shared" si="1"/>
        <v>1.0000000000000009E-2</v>
      </c>
      <c r="AI48" s="74">
        <v>0</v>
      </c>
      <c r="AJ48" s="419">
        <f t="shared" si="7"/>
        <v>1.0000000000000009E-2</v>
      </c>
      <c r="AK48" s="207">
        <f t="shared" si="8"/>
        <v>0</v>
      </c>
      <c r="AL48" s="300">
        <f t="shared" si="8"/>
        <v>0</v>
      </c>
      <c r="AM48" s="727">
        <f t="shared" si="8"/>
        <v>0</v>
      </c>
      <c r="AN48" s="207">
        <f t="shared" si="8"/>
        <v>0</v>
      </c>
      <c r="AO48" s="300">
        <f t="shared" si="8"/>
        <v>0</v>
      </c>
      <c r="AP48" s="170">
        <f t="shared" si="8"/>
        <v>0</v>
      </c>
      <c r="AQ48" s="409">
        <f t="shared" si="8"/>
        <v>6</v>
      </c>
      <c r="AR48" s="300">
        <f t="shared" si="8"/>
        <v>0</v>
      </c>
      <c r="AS48" s="170">
        <f t="shared" si="8"/>
        <v>0</v>
      </c>
    </row>
    <row r="49" spans="1:45" x14ac:dyDescent="0.2">
      <c r="A49" s="13">
        <f>CL_stat!A49</f>
        <v>37</v>
      </c>
      <c r="B49" s="11">
        <f>CL_stat!B49</f>
        <v>600074935</v>
      </c>
      <c r="C49" s="11">
        <f>CL_stat!C49</f>
        <v>4467</v>
      </c>
      <c r="D49" s="11" t="str">
        <f>CL_stat!D49</f>
        <v>ZŠ a MŠ Mimoň, Mírová 81</v>
      </c>
      <c r="E49" s="11">
        <f>CL_stat!E49</f>
        <v>3141</v>
      </c>
      <c r="F49" s="60" t="str">
        <f>CL_stat!F49</f>
        <v>ŠJ Mimoň, Komenského 101 - výdejna</v>
      </c>
      <c r="G49" s="5">
        <v>0</v>
      </c>
      <c r="H49" s="11">
        <v>0</v>
      </c>
      <c r="I49" s="259">
        <v>0</v>
      </c>
      <c r="J49" s="13">
        <v>0</v>
      </c>
      <c r="K49" s="11">
        <v>0</v>
      </c>
      <c r="L49" s="60">
        <v>0</v>
      </c>
      <c r="M49" s="13">
        <v>40</v>
      </c>
      <c r="N49" s="11">
        <v>0</v>
      </c>
      <c r="O49" s="60">
        <v>0</v>
      </c>
      <c r="P49" s="105">
        <v>172869</v>
      </c>
      <c r="Q49" s="29">
        <f t="shared" si="3"/>
        <v>57623</v>
      </c>
      <c r="R49" s="74">
        <v>0.54</v>
      </c>
      <c r="S49" s="47">
        <f t="shared" si="4"/>
        <v>0.18</v>
      </c>
      <c r="T49" s="5">
        <f>CL_stat!H49</f>
        <v>0</v>
      </c>
      <c r="U49" s="11">
        <f>CL_stat!I49</f>
        <v>0</v>
      </c>
      <c r="V49" s="259">
        <f>CL_stat!J49</f>
        <v>0</v>
      </c>
      <c r="W49" s="13">
        <f>CL_stat!K49</f>
        <v>0</v>
      </c>
      <c r="X49" s="11">
        <f>CL_stat!L49</f>
        <v>0</v>
      </c>
      <c r="Y49" s="60">
        <f>CL_stat!M49</f>
        <v>0</v>
      </c>
      <c r="Z49" s="5">
        <f>CL_stat!N49</f>
        <v>48</v>
      </c>
      <c r="AA49" s="11">
        <f>CL_stat!O49</f>
        <v>0</v>
      </c>
      <c r="AB49" s="259">
        <f>CL_stat!P49</f>
        <v>0</v>
      </c>
      <c r="AC49" s="105">
        <f>CL_ZUKA!H49</f>
        <v>196163</v>
      </c>
      <c r="AD49" s="29">
        <f t="shared" si="5"/>
        <v>65388</v>
      </c>
      <c r="AE49" s="708">
        <f>CL_ZUKA!L49</f>
        <v>0.62</v>
      </c>
      <c r="AF49" s="47">
        <f t="shared" si="6"/>
        <v>0.21</v>
      </c>
      <c r="AG49" s="378">
        <f t="shared" si="0"/>
        <v>7765</v>
      </c>
      <c r="AH49" s="74">
        <f t="shared" si="1"/>
        <v>0.03</v>
      </c>
      <c r="AI49" s="74">
        <v>0</v>
      </c>
      <c r="AJ49" s="419">
        <f t="shared" si="7"/>
        <v>0.03</v>
      </c>
      <c r="AK49" s="207">
        <f t="shared" si="8"/>
        <v>0</v>
      </c>
      <c r="AL49" s="300">
        <f t="shared" si="8"/>
        <v>0</v>
      </c>
      <c r="AM49" s="727">
        <f t="shared" si="8"/>
        <v>0</v>
      </c>
      <c r="AN49" s="207">
        <f t="shared" si="8"/>
        <v>0</v>
      </c>
      <c r="AO49" s="300">
        <f t="shared" si="8"/>
        <v>0</v>
      </c>
      <c r="AP49" s="170">
        <f t="shared" si="8"/>
        <v>0</v>
      </c>
      <c r="AQ49" s="409">
        <f t="shared" si="8"/>
        <v>8</v>
      </c>
      <c r="AR49" s="300">
        <f t="shared" si="8"/>
        <v>0</v>
      </c>
      <c r="AS49" s="170">
        <f t="shared" si="8"/>
        <v>0</v>
      </c>
    </row>
    <row r="50" spans="1:45" x14ac:dyDescent="0.2">
      <c r="A50" s="13">
        <f>CL_stat!A50</f>
        <v>38</v>
      </c>
      <c r="B50" s="11">
        <f>CL_stat!B50</f>
        <v>600074579</v>
      </c>
      <c r="C50" s="11">
        <f>CL_stat!C50</f>
        <v>4460</v>
      </c>
      <c r="D50" s="11" t="str">
        <f>CL_stat!D50</f>
        <v>ZŠ a MŠ Mimoň, Pod Ralskem 572</v>
      </c>
      <c r="E50" s="11">
        <f>CL_stat!E50</f>
        <v>3141</v>
      </c>
      <c r="F50" s="60" t="str">
        <f>CL_stat!F50</f>
        <v>ŠJ Mimoň, Pod Ralskem 572</v>
      </c>
      <c r="G50" s="5">
        <v>0</v>
      </c>
      <c r="H50" s="11">
        <v>330</v>
      </c>
      <c r="I50" s="259">
        <v>0</v>
      </c>
      <c r="J50" s="13">
        <v>105</v>
      </c>
      <c r="K50" s="11">
        <v>0</v>
      </c>
      <c r="L50" s="60">
        <v>0</v>
      </c>
      <c r="M50" s="13">
        <v>0</v>
      </c>
      <c r="N50" s="11">
        <v>0</v>
      </c>
      <c r="O50" s="60">
        <v>0</v>
      </c>
      <c r="P50" s="105">
        <v>2151121</v>
      </c>
      <c r="Q50" s="29">
        <f t="shared" si="3"/>
        <v>717040</v>
      </c>
      <c r="R50" s="74">
        <v>6.77</v>
      </c>
      <c r="S50" s="47">
        <f t="shared" si="4"/>
        <v>2.2599999999999998</v>
      </c>
      <c r="T50" s="5">
        <f>CL_stat!H50</f>
        <v>0</v>
      </c>
      <c r="U50" s="11">
        <f>CL_stat!I50</f>
        <v>317</v>
      </c>
      <c r="V50" s="259">
        <f>CL_stat!J50</f>
        <v>0</v>
      </c>
      <c r="W50" s="13">
        <f>CL_stat!K50</f>
        <v>104</v>
      </c>
      <c r="X50" s="11">
        <f>CL_stat!L50</f>
        <v>0</v>
      </c>
      <c r="Y50" s="60">
        <f>CL_stat!M50</f>
        <v>0</v>
      </c>
      <c r="Z50" s="5">
        <f>CL_stat!N50</f>
        <v>0</v>
      </c>
      <c r="AA50" s="11">
        <f>CL_stat!O50</f>
        <v>0</v>
      </c>
      <c r="AB50" s="259">
        <f>CL_stat!P50</f>
        <v>0</v>
      </c>
      <c r="AC50" s="105">
        <f>CL_ZUKA!H50</f>
        <v>2095556</v>
      </c>
      <c r="AD50" s="29">
        <f t="shared" si="5"/>
        <v>698519</v>
      </c>
      <c r="AE50" s="708">
        <f>CL_ZUKA!L50</f>
        <v>6.6</v>
      </c>
      <c r="AF50" s="47">
        <f t="shared" si="6"/>
        <v>2.2000000000000002</v>
      </c>
      <c r="AG50" s="378">
        <f t="shared" si="0"/>
        <v>-18521</v>
      </c>
      <c r="AH50" s="74">
        <f t="shared" si="1"/>
        <v>-5.9999999999999609E-2</v>
      </c>
      <c r="AI50" s="74">
        <v>0</v>
      </c>
      <c r="AJ50" s="419">
        <f t="shared" si="7"/>
        <v>-5.9999999999999609E-2</v>
      </c>
      <c r="AK50" s="207">
        <f t="shared" si="8"/>
        <v>0</v>
      </c>
      <c r="AL50" s="300">
        <f t="shared" si="8"/>
        <v>-13</v>
      </c>
      <c r="AM50" s="727">
        <f t="shared" si="8"/>
        <v>0</v>
      </c>
      <c r="AN50" s="207">
        <f t="shared" ref="AN50:AS69" si="9">W50-J50</f>
        <v>-1</v>
      </c>
      <c r="AO50" s="300">
        <f t="shared" si="9"/>
        <v>0</v>
      </c>
      <c r="AP50" s="170">
        <f t="shared" si="9"/>
        <v>0</v>
      </c>
      <c r="AQ50" s="409">
        <f t="shared" si="9"/>
        <v>0</v>
      </c>
      <c r="AR50" s="300">
        <f t="shared" si="9"/>
        <v>0</v>
      </c>
      <c r="AS50" s="170">
        <f t="shared" si="9"/>
        <v>0</v>
      </c>
    </row>
    <row r="51" spans="1:45" x14ac:dyDescent="0.2">
      <c r="A51" s="13">
        <f>CL_stat!A51</f>
        <v>38</v>
      </c>
      <c r="B51" s="11">
        <f>CL_stat!B51</f>
        <v>600074579</v>
      </c>
      <c r="C51" s="11">
        <f>CL_stat!C51</f>
        <v>4460</v>
      </c>
      <c r="D51" s="11" t="str">
        <f>CL_stat!D51</f>
        <v>ZŠ a MŠ Mimoň, Pod Ralskem 572</v>
      </c>
      <c r="E51" s="11">
        <f>CL_stat!E51</f>
        <v>3141</v>
      </c>
      <c r="F51" s="60" t="str">
        <f>CL_stat!F51</f>
        <v>ŠJ Mimoň, Eliášova 637 - výdejna</v>
      </c>
      <c r="G51" s="5">
        <v>0</v>
      </c>
      <c r="H51" s="11">
        <v>0</v>
      </c>
      <c r="I51" s="259">
        <v>0</v>
      </c>
      <c r="J51" s="13">
        <v>0</v>
      </c>
      <c r="K51" s="11">
        <v>0</v>
      </c>
      <c r="L51" s="60">
        <v>0</v>
      </c>
      <c r="M51" s="13">
        <v>105</v>
      </c>
      <c r="N51" s="11">
        <v>0</v>
      </c>
      <c r="O51" s="60">
        <v>0</v>
      </c>
      <c r="P51" s="105">
        <v>335765</v>
      </c>
      <c r="Q51" s="29">
        <f t="shared" si="3"/>
        <v>111922</v>
      </c>
      <c r="R51" s="74">
        <v>1.06</v>
      </c>
      <c r="S51" s="47">
        <f t="shared" si="4"/>
        <v>0.35</v>
      </c>
      <c r="T51" s="5">
        <f>CL_stat!H51</f>
        <v>0</v>
      </c>
      <c r="U51" s="11">
        <f>CL_stat!I51</f>
        <v>0</v>
      </c>
      <c r="V51" s="259">
        <f>CL_stat!J51</f>
        <v>0</v>
      </c>
      <c r="W51" s="13">
        <f>CL_stat!K51</f>
        <v>0</v>
      </c>
      <c r="X51" s="11">
        <f>CL_stat!L51</f>
        <v>0</v>
      </c>
      <c r="Y51" s="60">
        <f>CL_stat!M51</f>
        <v>0</v>
      </c>
      <c r="Z51" s="5">
        <f>CL_stat!N51</f>
        <v>104</v>
      </c>
      <c r="AA51" s="11">
        <f>CL_stat!O51</f>
        <v>0</v>
      </c>
      <c r="AB51" s="259">
        <f>CL_stat!P51</f>
        <v>0</v>
      </c>
      <c r="AC51" s="105">
        <f>CL_ZUKA!H51</f>
        <v>333408</v>
      </c>
      <c r="AD51" s="29">
        <f t="shared" si="5"/>
        <v>111136</v>
      </c>
      <c r="AE51" s="708">
        <f>CL_ZUKA!L51</f>
        <v>1.05</v>
      </c>
      <c r="AF51" s="47">
        <f t="shared" si="6"/>
        <v>0.35</v>
      </c>
      <c r="AG51" s="378">
        <f t="shared" si="0"/>
        <v>-786</v>
      </c>
      <c r="AH51" s="74">
        <f t="shared" si="1"/>
        <v>0</v>
      </c>
      <c r="AI51" s="74">
        <v>0</v>
      </c>
      <c r="AJ51" s="419">
        <f t="shared" si="7"/>
        <v>0</v>
      </c>
      <c r="AK51" s="207">
        <f t="shared" ref="AK51:AM69" si="10">T51-G51</f>
        <v>0</v>
      </c>
      <c r="AL51" s="300">
        <f t="shared" si="10"/>
        <v>0</v>
      </c>
      <c r="AM51" s="727">
        <f t="shared" si="10"/>
        <v>0</v>
      </c>
      <c r="AN51" s="207">
        <f t="shared" si="9"/>
        <v>0</v>
      </c>
      <c r="AO51" s="300">
        <f t="shared" si="9"/>
        <v>0</v>
      </c>
      <c r="AP51" s="170">
        <f t="shared" si="9"/>
        <v>0</v>
      </c>
      <c r="AQ51" s="409">
        <f t="shared" si="9"/>
        <v>-1</v>
      </c>
      <c r="AR51" s="300">
        <f t="shared" si="9"/>
        <v>0</v>
      </c>
      <c r="AS51" s="170">
        <f t="shared" si="9"/>
        <v>0</v>
      </c>
    </row>
    <row r="52" spans="1:45" x14ac:dyDescent="0.2">
      <c r="A52" s="13">
        <f>CL_stat!A52</f>
        <v>40</v>
      </c>
      <c r="B52" s="11">
        <f>CL_stat!B52</f>
        <v>600074048</v>
      </c>
      <c r="C52" s="11">
        <f>CL_stat!C52</f>
        <v>4418</v>
      </c>
      <c r="D52" s="11" t="str">
        <f>CL_stat!D52</f>
        <v>MŠ Noviny pod Ralskem 116</v>
      </c>
      <c r="E52" s="11">
        <f>CL_stat!E52</f>
        <v>3141</v>
      </c>
      <c r="F52" s="60" t="str">
        <f>CL_stat!F52</f>
        <v>ŠJ Noviny pod Ralskem 116</v>
      </c>
      <c r="G52" s="5">
        <v>24</v>
      </c>
      <c r="H52" s="11">
        <v>0</v>
      </c>
      <c r="I52" s="259">
        <v>0</v>
      </c>
      <c r="J52" s="13">
        <v>0</v>
      </c>
      <c r="K52" s="11">
        <v>0</v>
      </c>
      <c r="L52" s="60">
        <v>0</v>
      </c>
      <c r="M52" s="13">
        <v>0</v>
      </c>
      <c r="N52" s="11">
        <v>0</v>
      </c>
      <c r="O52" s="60">
        <v>0</v>
      </c>
      <c r="P52" s="105">
        <v>297027</v>
      </c>
      <c r="Q52" s="29">
        <f t="shared" si="3"/>
        <v>99009</v>
      </c>
      <c r="R52" s="74">
        <v>0.94</v>
      </c>
      <c r="S52" s="47">
        <f t="shared" si="4"/>
        <v>0.31</v>
      </c>
      <c r="T52" s="5">
        <f>CL_stat!H52</f>
        <v>20</v>
      </c>
      <c r="U52" s="11">
        <f>CL_stat!I52</f>
        <v>0</v>
      </c>
      <c r="V52" s="259">
        <f>CL_stat!J52</f>
        <v>0</v>
      </c>
      <c r="W52" s="13">
        <f>CL_stat!K52</f>
        <v>0</v>
      </c>
      <c r="X52" s="11">
        <f>CL_stat!L52</f>
        <v>0</v>
      </c>
      <c r="Y52" s="60">
        <f>CL_stat!M52</f>
        <v>0</v>
      </c>
      <c r="Z52" s="5">
        <f>CL_stat!N52</f>
        <v>0</v>
      </c>
      <c r="AA52" s="11">
        <f>CL_stat!O52</f>
        <v>0</v>
      </c>
      <c r="AB52" s="259">
        <f>CL_stat!P52</f>
        <v>0</v>
      </c>
      <c r="AC52" s="105">
        <f>CL_ZUKA!H52</f>
        <v>257630</v>
      </c>
      <c r="AD52" s="29">
        <f t="shared" si="5"/>
        <v>85877</v>
      </c>
      <c r="AE52" s="708">
        <f>CL_ZUKA!L52</f>
        <v>0.81</v>
      </c>
      <c r="AF52" s="47">
        <f t="shared" si="6"/>
        <v>0.27</v>
      </c>
      <c r="AG52" s="378">
        <f t="shared" si="0"/>
        <v>-13132</v>
      </c>
      <c r="AH52" s="74">
        <f t="shared" si="1"/>
        <v>-3.999999999999998E-2</v>
      </c>
      <c r="AI52" s="74">
        <v>0</v>
      </c>
      <c r="AJ52" s="419">
        <f t="shared" si="7"/>
        <v>-3.999999999999998E-2</v>
      </c>
      <c r="AK52" s="207">
        <f t="shared" si="10"/>
        <v>-4</v>
      </c>
      <c r="AL52" s="300">
        <f t="shared" si="10"/>
        <v>0</v>
      </c>
      <c r="AM52" s="727">
        <f t="shared" si="10"/>
        <v>0</v>
      </c>
      <c r="AN52" s="207">
        <f t="shared" si="9"/>
        <v>0</v>
      </c>
      <c r="AO52" s="300">
        <f t="shared" si="9"/>
        <v>0</v>
      </c>
      <c r="AP52" s="170">
        <f t="shared" si="9"/>
        <v>0</v>
      </c>
      <c r="AQ52" s="409">
        <f t="shared" si="9"/>
        <v>0</v>
      </c>
      <c r="AR52" s="300">
        <f t="shared" si="9"/>
        <v>0</v>
      </c>
      <c r="AS52" s="170">
        <f t="shared" si="9"/>
        <v>0</v>
      </c>
    </row>
    <row r="53" spans="1:45" x14ac:dyDescent="0.2">
      <c r="A53" s="13">
        <f>CL_stat!A53</f>
        <v>41</v>
      </c>
      <c r="B53" s="11">
        <f>CL_stat!B53</f>
        <v>600074625</v>
      </c>
      <c r="C53" s="11">
        <f>CL_stat!C53</f>
        <v>4432</v>
      </c>
      <c r="D53" s="11" t="str">
        <f>CL_stat!D53</f>
        <v>ZŠ a MŠ Nový Oldřichov 86</v>
      </c>
      <c r="E53" s="11">
        <f>CL_stat!E53</f>
        <v>3141</v>
      </c>
      <c r="F53" s="60" t="str">
        <f>CL_stat!F53</f>
        <v>ŠJ Nový Oldřichov 86</v>
      </c>
      <c r="G53" s="5">
        <v>23</v>
      </c>
      <c r="H53" s="11">
        <v>25</v>
      </c>
      <c r="I53" s="259">
        <v>0</v>
      </c>
      <c r="J53" s="13">
        <v>0</v>
      </c>
      <c r="K53" s="11">
        <v>0</v>
      </c>
      <c r="L53" s="60">
        <v>0</v>
      </c>
      <c r="M53" s="13">
        <v>0</v>
      </c>
      <c r="N53" s="11">
        <v>0</v>
      </c>
      <c r="O53" s="60">
        <v>0</v>
      </c>
      <c r="P53" s="105">
        <v>509271</v>
      </c>
      <c r="Q53" s="29">
        <f t="shared" si="3"/>
        <v>169757</v>
      </c>
      <c r="R53" s="74">
        <v>1.6</v>
      </c>
      <c r="S53" s="47">
        <f t="shared" si="4"/>
        <v>0.53</v>
      </c>
      <c r="T53" s="5">
        <f>CL_stat!H53</f>
        <v>24</v>
      </c>
      <c r="U53" s="11">
        <f>CL_stat!I53</f>
        <v>30</v>
      </c>
      <c r="V53" s="259">
        <f>CL_stat!J53</f>
        <v>0</v>
      </c>
      <c r="W53" s="13">
        <f>CL_stat!K53</f>
        <v>0</v>
      </c>
      <c r="X53" s="11">
        <f>CL_stat!L53</f>
        <v>0</v>
      </c>
      <c r="Y53" s="60">
        <f>CL_stat!M53</f>
        <v>0</v>
      </c>
      <c r="Z53" s="5">
        <f>CL_stat!N53</f>
        <v>0</v>
      </c>
      <c r="AA53" s="11">
        <f>CL_stat!O53</f>
        <v>0</v>
      </c>
      <c r="AB53" s="259">
        <f>CL_stat!P53</f>
        <v>0</v>
      </c>
      <c r="AC53" s="105">
        <f>CL_ZUKA!H53</f>
        <v>563225</v>
      </c>
      <c r="AD53" s="29">
        <f t="shared" si="5"/>
        <v>187742</v>
      </c>
      <c r="AE53" s="708">
        <f>CL_ZUKA!L53</f>
        <v>1.77</v>
      </c>
      <c r="AF53" s="47">
        <f t="shared" si="6"/>
        <v>0.59</v>
      </c>
      <c r="AG53" s="378">
        <f t="shared" si="0"/>
        <v>17985</v>
      </c>
      <c r="AH53" s="74">
        <f t="shared" si="1"/>
        <v>5.9999999999999942E-2</v>
      </c>
      <c r="AI53" s="74">
        <v>0</v>
      </c>
      <c r="AJ53" s="419">
        <f t="shared" si="7"/>
        <v>5.9999999999999942E-2</v>
      </c>
      <c r="AK53" s="207">
        <f t="shared" si="10"/>
        <v>1</v>
      </c>
      <c r="AL53" s="300">
        <f t="shared" si="10"/>
        <v>5</v>
      </c>
      <c r="AM53" s="727">
        <f t="shared" si="10"/>
        <v>0</v>
      </c>
      <c r="AN53" s="207">
        <f t="shared" si="9"/>
        <v>0</v>
      </c>
      <c r="AO53" s="300">
        <f t="shared" si="9"/>
        <v>0</v>
      </c>
      <c r="AP53" s="170">
        <f t="shared" si="9"/>
        <v>0</v>
      </c>
      <c r="AQ53" s="409">
        <f t="shared" si="9"/>
        <v>0</v>
      </c>
      <c r="AR53" s="300">
        <f t="shared" si="9"/>
        <v>0</v>
      </c>
      <c r="AS53" s="170">
        <f t="shared" si="9"/>
        <v>0</v>
      </c>
    </row>
    <row r="54" spans="1:45" x14ac:dyDescent="0.2">
      <c r="A54" s="13">
        <f>CL_stat!A54</f>
        <v>42</v>
      </c>
      <c r="B54" s="11">
        <f>CL_stat!B54</f>
        <v>650037171</v>
      </c>
      <c r="C54" s="11">
        <f>CL_stat!C54</f>
        <v>4459</v>
      </c>
      <c r="D54" s="11" t="str">
        <f>CL_stat!D54</f>
        <v>ZŠ a MŠ Okna 3</v>
      </c>
      <c r="E54" s="11">
        <f>CL_stat!E54</f>
        <v>3141</v>
      </c>
      <c r="F54" s="60" t="str">
        <f>CL_stat!F54</f>
        <v>ŠJ Okna 81</v>
      </c>
      <c r="G54" s="5">
        <v>28</v>
      </c>
      <c r="H54" s="11">
        <v>72</v>
      </c>
      <c r="I54" s="259">
        <v>0</v>
      </c>
      <c r="J54" s="13">
        <v>20</v>
      </c>
      <c r="K54" s="11">
        <v>0</v>
      </c>
      <c r="L54" s="60">
        <v>0</v>
      </c>
      <c r="M54" s="13">
        <v>0</v>
      </c>
      <c r="N54" s="11">
        <v>0</v>
      </c>
      <c r="O54" s="60">
        <v>0</v>
      </c>
      <c r="P54" s="105">
        <v>992386</v>
      </c>
      <c r="Q54" s="29">
        <f t="shared" si="3"/>
        <v>330795</v>
      </c>
      <c r="R54" s="74">
        <v>3.13</v>
      </c>
      <c r="S54" s="47">
        <f t="shared" si="4"/>
        <v>1.04</v>
      </c>
      <c r="T54" s="5">
        <f>CL_stat!H54</f>
        <v>28</v>
      </c>
      <c r="U54" s="11">
        <f>CL_stat!I54</f>
        <v>70</v>
      </c>
      <c r="V54" s="259">
        <f>CL_stat!J54</f>
        <v>0</v>
      </c>
      <c r="W54" s="13">
        <f>CL_stat!K54</f>
        <v>20</v>
      </c>
      <c r="X54" s="11">
        <f>CL_stat!L54</f>
        <v>0</v>
      </c>
      <c r="Y54" s="60">
        <f>CL_stat!M54</f>
        <v>0</v>
      </c>
      <c r="Z54" s="5">
        <f>CL_stat!N54</f>
        <v>0</v>
      </c>
      <c r="AA54" s="11">
        <f>CL_stat!O54</f>
        <v>0</v>
      </c>
      <c r="AB54" s="259">
        <f>CL_stat!P54</f>
        <v>0</v>
      </c>
      <c r="AC54" s="105">
        <f>CL_ZUKA!H54</f>
        <v>981904</v>
      </c>
      <c r="AD54" s="29">
        <f t="shared" si="5"/>
        <v>327301</v>
      </c>
      <c r="AE54" s="708">
        <f>CL_ZUKA!L54</f>
        <v>3.09</v>
      </c>
      <c r="AF54" s="47">
        <f t="shared" si="6"/>
        <v>1.03</v>
      </c>
      <c r="AG54" s="378">
        <f t="shared" si="0"/>
        <v>-3494</v>
      </c>
      <c r="AH54" s="74">
        <f t="shared" si="1"/>
        <v>-1.0000000000000009E-2</v>
      </c>
      <c r="AI54" s="74">
        <v>0</v>
      </c>
      <c r="AJ54" s="419">
        <f t="shared" si="7"/>
        <v>-1.0000000000000009E-2</v>
      </c>
      <c r="AK54" s="207">
        <f t="shared" si="10"/>
        <v>0</v>
      </c>
      <c r="AL54" s="300">
        <f t="shared" si="10"/>
        <v>-2</v>
      </c>
      <c r="AM54" s="727">
        <f t="shared" si="10"/>
        <v>0</v>
      </c>
      <c r="AN54" s="207">
        <f t="shared" si="9"/>
        <v>0</v>
      </c>
      <c r="AO54" s="300">
        <f t="shared" si="9"/>
        <v>0</v>
      </c>
      <c r="AP54" s="170">
        <f t="shared" si="9"/>
        <v>0</v>
      </c>
      <c r="AQ54" s="409">
        <f t="shared" si="9"/>
        <v>0</v>
      </c>
      <c r="AR54" s="300">
        <f t="shared" si="9"/>
        <v>0</v>
      </c>
      <c r="AS54" s="170">
        <f t="shared" si="9"/>
        <v>0</v>
      </c>
    </row>
    <row r="55" spans="1:45" x14ac:dyDescent="0.2">
      <c r="A55" s="13">
        <f>CL_stat!A55</f>
        <v>42</v>
      </c>
      <c r="B55" s="11">
        <f>CL_stat!B55</f>
        <v>650037171</v>
      </c>
      <c r="C55" s="11">
        <f>CL_stat!C55</f>
        <v>4459</v>
      </c>
      <c r="D55" s="11" t="str">
        <f>CL_stat!D55</f>
        <v>ZŠ a MŠ Okna 3</v>
      </c>
      <c r="E55" s="11">
        <f>CL_stat!E55</f>
        <v>3141</v>
      </c>
      <c r="F55" s="60" t="str">
        <f>CL_stat!F55</f>
        <v>ŠJ Okna 13 výdejna</v>
      </c>
      <c r="G55" s="5">
        <v>0</v>
      </c>
      <c r="H55" s="11">
        <v>0</v>
      </c>
      <c r="I55" s="259">
        <v>0</v>
      </c>
      <c r="J55" s="13">
        <v>0</v>
      </c>
      <c r="K55" s="11">
        <v>0</v>
      </c>
      <c r="L55" s="60">
        <v>0</v>
      </c>
      <c r="M55" s="13">
        <v>0</v>
      </c>
      <c r="N55" s="11">
        <v>50</v>
      </c>
      <c r="O55" s="60">
        <v>0</v>
      </c>
      <c r="P55" s="105">
        <v>154155</v>
      </c>
      <c r="Q55" s="29">
        <f t="shared" si="3"/>
        <v>51385</v>
      </c>
      <c r="R55" s="74">
        <v>0.49</v>
      </c>
      <c r="S55" s="47">
        <f t="shared" si="4"/>
        <v>0.16</v>
      </c>
      <c r="T55" s="5">
        <f>CL_stat!H55</f>
        <v>0</v>
      </c>
      <c r="U55" s="11">
        <f>CL_stat!I55</f>
        <v>0</v>
      </c>
      <c r="V55" s="259">
        <f>CL_stat!J55</f>
        <v>0</v>
      </c>
      <c r="W55" s="13">
        <f>CL_stat!K55</f>
        <v>0</v>
      </c>
      <c r="X55" s="11">
        <f>CL_stat!L55</f>
        <v>0</v>
      </c>
      <c r="Y55" s="60">
        <f>CL_stat!M55</f>
        <v>0</v>
      </c>
      <c r="Z55" s="5">
        <f>CL_stat!N55</f>
        <v>0</v>
      </c>
      <c r="AA55" s="11">
        <f>CL_stat!O55</f>
        <v>50</v>
      </c>
      <c r="AB55" s="259">
        <f>CL_stat!P55</f>
        <v>0</v>
      </c>
      <c r="AC55" s="105">
        <f>CL_ZUKA!H55</f>
        <v>154155</v>
      </c>
      <c r="AD55" s="29">
        <f t="shared" si="5"/>
        <v>51385</v>
      </c>
      <c r="AE55" s="708">
        <f>CL_ZUKA!L55</f>
        <v>0.49</v>
      </c>
      <c r="AF55" s="47">
        <f t="shared" si="6"/>
        <v>0.16</v>
      </c>
      <c r="AG55" s="378">
        <f t="shared" si="0"/>
        <v>0</v>
      </c>
      <c r="AH55" s="74">
        <f t="shared" si="1"/>
        <v>0</v>
      </c>
      <c r="AI55" s="74">
        <v>0</v>
      </c>
      <c r="AJ55" s="419">
        <f t="shared" si="7"/>
        <v>0</v>
      </c>
      <c r="AK55" s="207">
        <f t="shared" si="10"/>
        <v>0</v>
      </c>
      <c r="AL55" s="300">
        <f t="shared" si="10"/>
        <v>0</v>
      </c>
      <c r="AM55" s="727">
        <f t="shared" si="10"/>
        <v>0</v>
      </c>
      <c r="AN55" s="207">
        <f t="shared" si="9"/>
        <v>0</v>
      </c>
      <c r="AO55" s="300">
        <f t="shared" si="9"/>
        <v>0</v>
      </c>
      <c r="AP55" s="170">
        <f t="shared" si="9"/>
        <v>0</v>
      </c>
      <c r="AQ55" s="409">
        <f t="shared" si="9"/>
        <v>0</v>
      </c>
      <c r="AR55" s="300">
        <f t="shared" si="9"/>
        <v>0</v>
      </c>
      <c r="AS55" s="170">
        <f t="shared" si="9"/>
        <v>0</v>
      </c>
    </row>
    <row r="56" spans="1:45" x14ac:dyDescent="0.2">
      <c r="A56" s="13">
        <f>CL_stat!A56</f>
        <v>42</v>
      </c>
      <c r="B56" s="11">
        <f>CL_stat!B56</f>
        <v>650037171</v>
      </c>
      <c r="C56" s="11">
        <f>CL_stat!C56</f>
        <v>4459</v>
      </c>
      <c r="D56" s="11" t="str">
        <f>CL_stat!D56</f>
        <v>ZŠ a MŠ Okna 3</v>
      </c>
      <c r="E56" s="11">
        <f>CL_stat!E56</f>
        <v>3141</v>
      </c>
      <c r="F56" s="60" t="str">
        <f>CL_stat!F56</f>
        <v>ŠJ výdejna lesní MŠ</v>
      </c>
      <c r="G56" s="5">
        <v>0</v>
      </c>
      <c r="H56" s="11">
        <v>0</v>
      </c>
      <c r="I56" s="259">
        <v>0</v>
      </c>
      <c r="J56" s="13">
        <v>0</v>
      </c>
      <c r="K56" s="11">
        <v>0</v>
      </c>
      <c r="L56" s="60">
        <v>0</v>
      </c>
      <c r="M56" s="13">
        <v>20</v>
      </c>
      <c r="N56" s="11">
        <v>0</v>
      </c>
      <c r="O56" s="60">
        <v>0</v>
      </c>
      <c r="P56" s="105">
        <v>103052</v>
      </c>
      <c r="Q56" s="29">
        <f t="shared" si="3"/>
        <v>34351</v>
      </c>
      <c r="R56" s="74">
        <v>0.32</v>
      </c>
      <c r="S56" s="47">
        <f t="shared" si="4"/>
        <v>0.11</v>
      </c>
      <c r="T56" s="5">
        <f>CL_stat!H56</f>
        <v>0</v>
      </c>
      <c r="U56" s="11">
        <f>CL_stat!I56</f>
        <v>0</v>
      </c>
      <c r="V56" s="259">
        <f>CL_stat!J56</f>
        <v>0</v>
      </c>
      <c r="W56" s="13">
        <f>CL_stat!K56</f>
        <v>0</v>
      </c>
      <c r="X56" s="11">
        <f>CL_stat!L56</f>
        <v>0</v>
      </c>
      <c r="Y56" s="60">
        <f>CL_stat!M56</f>
        <v>0</v>
      </c>
      <c r="Z56" s="5">
        <f>CL_stat!N56</f>
        <v>20</v>
      </c>
      <c r="AA56" s="11">
        <f>CL_stat!O56</f>
        <v>0</v>
      </c>
      <c r="AB56" s="259">
        <f>CL_stat!P56</f>
        <v>0</v>
      </c>
      <c r="AC56" s="105">
        <f>CL_ZUKA!H56</f>
        <v>103052</v>
      </c>
      <c r="AD56" s="29">
        <f t="shared" si="5"/>
        <v>34351</v>
      </c>
      <c r="AE56" s="708">
        <f>CL_ZUKA!L56</f>
        <v>0.32</v>
      </c>
      <c r="AF56" s="47">
        <f t="shared" si="6"/>
        <v>0.11</v>
      </c>
      <c r="AG56" s="378">
        <f t="shared" si="0"/>
        <v>0</v>
      </c>
      <c r="AH56" s="74">
        <f t="shared" si="1"/>
        <v>0</v>
      </c>
      <c r="AI56" s="74">
        <v>0</v>
      </c>
      <c r="AJ56" s="419">
        <f t="shared" si="7"/>
        <v>0</v>
      </c>
      <c r="AK56" s="207">
        <f t="shared" si="10"/>
        <v>0</v>
      </c>
      <c r="AL56" s="300">
        <f t="shared" si="10"/>
        <v>0</v>
      </c>
      <c r="AM56" s="727">
        <f t="shared" si="10"/>
        <v>0</v>
      </c>
      <c r="AN56" s="207">
        <f t="shared" si="9"/>
        <v>0</v>
      </c>
      <c r="AO56" s="300">
        <f t="shared" si="9"/>
        <v>0</v>
      </c>
      <c r="AP56" s="170">
        <f t="shared" si="9"/>
        <v>0</v>
      </c>
      <c r="AQ56" s="409">
        <f t="shared" si="9"/>
        <v>0</v>
      </c>
      <c r="AR56" s="300">
        <f t="shared" si="9"/>
        <v>0</v>
      </c>
      <c r="AS56" s="170">
        <f t="shared" si="9"/>
        <v>0</v>
      </c>
    </row>
    <row r="57" spans="1:45" x14ac:dyDescent="0.2">
      <c r="A57" s="13">
        <f>CL_stat!A57</f>
        <v>43</v>
      </c>
      <c r="B57" s="11">
        <f>CL_stat!B57</f>
        <v>600074170</v>
      </c>
      <c r="C57" s="11">
        <f>CL_stat!C57</f>
        <v>4424</v>
      </c>
      <c r="D57" s="11" t="str">
        <f>CL_stat!D57</f>
        <v>MŠ Provodín 1</v>
      </c>
      <c r="E57" s="11">
        <f>CL_stat!E57</f>
        <v>3141</v>
      </c>
      <c r="F57" s="60" t="str">
        <f>CL_stat!F57</f>
        <v>ŠJ Provodín 1</v>
      </c>
      <c r="G57" s="5">
        <v>38</v>
      </c>
      <c r="H57" s="11">
        <v>47</v>
      </c>
      <c r="I57" s="259">
        <v>0</v>
      </c>
      <c r="J57" s="13">
        <v>0</v>
      </c>
      <c r="K57" s="11">
        <v>0</v>
      </c>
      <c r="L57" s="60">
        <v>0</v>
      </c>
      <c r="M57" s="13">
        <v>0</v>
      </c>
      <c r="N57" s="11">
        <v>0</v>
      </c>
      <c r="O57" s="60">
        <v>0</v>
      </c>
      <c r="P57" s="105">
        <v>785372</v>
      </c>
      <c r="Q57" s="29">
        <f t="shared" si="3"/>
        <v>261791</v>
      </c>
      <c r="R57" s="74">
        <v>2.4700000000000002</v>
      </c>
      <c r="S57" s="47">
        <f t="shared" si="4"/>
        <v>0.82</v>
      </c>
      <c r="T57" s="5">
        <f>CL_stat!H57</f>
        <v>37</v>
      </c>
      <c r="U57" s="11">
        <f>CL_stat!I57</f>
        <v>46</v>
      </c>
      <c r="V57" s="259">
        <f>CL_stat!J57</f>
        <v>0</v>
      </c>
      <c r="W57" s="13">
        <f>CL_stat!K57</f>
        <v>0</v>
      </c>
      <c r="X57" s="11">
        <f>CL_stat!L57</f>
        <v>0</v>
      </c>
      <c r="Y57" s="60">
        <f>CL_stat!M57</f>
        <v>0</v>
      </c>
      <c r="Z57" s="5">
        <f>CL_stat!N57</f>
        <v>0</v>
      </c>
      <c r="AA57" s="11">
        <f>CL_stat!O57</f>
        <v>0</v>
      </c>
      <c r="AB57" s="259">
        <f>CL_stat!P57</f>
        <v>0</v>
      </c>
      <c r="AC57" s="105">
        <f>CL_ZUKA!H57</f>
        <v>771904</v>
      </c>
      <c r="AD57" s="29">
        <f t="shared" si="5"/>
        <v>257301</v>
      </c>
      <c r="AE57" s="708">
        <f>CL_ZUKA!L57</f>
        <v>2.4300000000000002</v>
      </c>
      <c r="AF57" s="47">
        <f t="shared" si="6"/>
        <v>0.81</v>
      </c>
      <c r="AG57" s="378">
        <f t="shared" si="0"/>
        <v>-4490</v>
      </c>
      <c r="AH57" s="74">
        <f t="shared" si="1"/>
        <v>-9.9999999999998979E-3</v>
      </c>
      <c r="AI57" s="74">
        <v>0</v>
      </c>
      <c r="AJ57" s="419">
        <f t="shared" si="7"/>
        <v>-9.9999999999998979E-3</v>
      </c>
      <c r="AK57" s="207">
        <f t="shared" si="10"/>
        <v>-1</v>
      </c>
      <c r="AL57" s="300">
        <f t="shared" si="10"/>
        <v>-1</v>
      </c>
      <c r="AM57" s="727">
        <f t="shared" si="10"/>
        <v>0</v>
      </c>
      <c r="AN57" s="207">
        <f t="shared" si="9"/>
        <v>0</v>
      </c>
      <c r="AO57" s="300">
        <f t="shared" si="9"/>
        <v>0</v>
      </c>
      <c r="AP57" s="170">
        <f t="shared" si="9"/>
        <v>0</v>
      </c>
      <c r="AQ57" s="409">
        <f t="shared" si="9"/>
        <v>0</v>
      </c>
      <c r="AR57" s="300">
        <f t="shared" si="9"/>
        <v>0</v>
      </c>
      <c r="AS57" s="170">
        <f t="shared" si="9"/>
        <v>0</v>
      </c>
    </row>
    <row r="58" spans="1:45" x14ac:dyDescent="0.2">
      <c r="A58" s="13">
        <f>CL_stat!A58</f>
        <v>44</v>
      </c>
      <c r="B58" s="11">
        <f>CL_stat!B58</f>
        <v>600075036</v>
      </c>
      <c r="C58" s="11">
        <f>CL_stat!C58</f>
        <v>4489</v>
      </c>
      <c r="D58" s="11" t="str">
        <f>CL_stat!D58</f>
        <v>ZŠ a MŠ Ralsko-Kuřivody 700</v>
      </c>
      <c r="E58" s="11">
        <f>CL_stat!E58</f>
        <v>3141</v>
      </c>
      <c r="F58" s="60" t="str">
        <f>CL_stat!F58</f>
        <v>ŠJ Ralsko-Kuřivody 700</v>
      </c>
      <c r="G58" s="5">
        <v>50</v>
      </c>
      <c r="H58" s="11">
        <v>44</v>
      </c>
      <c r="I58" s="259">
        <v>0</v>
      </c>
      <c r="J58" s="13">
        <v>0</v>
      </c>
      <c r="K58" s="11">
        <v>0</v>
      </c>
      <c r="L58" s="60">
        <v>0</v>
      </c>
      <c r="M58" s="13">
        <v>0</v>
      </c>
      <c r="N58" s="11">
        <v>0</v>
      </c>
      <c r="O58" s="60">
        <v>0</v>
      </c>
      <c r="P58" s="105">
        <v>855812</v>
      </c>
      <c r="Q58" s="29">
        <f t="shared" si="3"/>
        <v>285271</v>
      </c>
      <c r="R58" s="74">
        <v>2.7</v>
      </c>
      <c r="S58" s="47">
        <f t="shared" si="4"/>
        <v>0.9</v>
      </c>
      <c r="T58" s="5">
        <f>CL_stat!H58</f>
        <v>50</v>
      </c>
      <c r="U58" s="11">
        <f>CL_stat!I58</f>
        <v>43</v>
      </c>
      <c r="V58" s="259">
        <f>CL_stat!J58</f>
        <v>0</v>
      </c>
      <c r="W58" s="13">
        <f>CL_stat!K58</f>
        <v>0</v>
      </c>
      <c r="X58" s="11">
        <f>CL_stat!L58</f>
        <v>0</v>
      </c>
      <c r="Y58" s="60">
        <f>CL_stat!M58</f>
        <v>0</v>
      </c>
      <c r="Z58" s="5">
        <f>CL_stat!N58</f>
        <v>0</v>
      </c>
      <c r="AA58" s="11">
        <f>CL_stat!O58</f>
        <v>0</v>
      </c>
      <c r="AB58" s="259">
        <f>CL_stat!P58</f>
        <v>0</v>
      </c>
      <c r="AC58" s="105">
        <f>CL_ZUKA!H58</f>
        <v>850091</v>
      </c>
      <c r="AD58" s="29">
        <f t="shared" si="5"/>
        <v>283364</v>
      </c>
      <c r="AE58" s="708">
        <f>CL_ZUKA!L58</f>
        <v>2.68</v>
      </c>
      <c r="AF58" s="47">
        <f t="shared" si="6"/>
        <v>0.89</v>
      </c>
      <c r="AG58" s="378">
        <f t="shared" si="0"/>
        <v>-1907</v>
      </c>
      <c r="AH58" s="74">
        <f t="shared" si="1"/>
        <v>-1.0000000000000009E-2</v>
      </c>
      <c r="AI58" s="74">
        <v>0</v>
      </c>
      <c r="AJ58" s="419">
        <f t="shared" si="7"/>
        <v>-1.0000000000000009E-2</v>
      </c>
      <c r="AK58" s="207">
        <f t="shared" si="10"/>
        <v>0</v>
      </c>
      <c r="AL58" s="300">
        <f t="shared" si="10"/>
        <v>-1</v>
      </c>
      <c r="AM58" s="727">
        <f t="shared" si="10"/>
        <v>0</v>
      </c>
      <c r="AN58" s="207">
        <f t="shared" si="9"/>
        <v>0</v>
      </c>
      <c r="AO58" s="300">
        <f t="shared" si="9"/>
        <v>0</v>
      </c>
      <c r="AP58" s="170">
        <f t="shared" si="9"/>
        <v>0</v>
      </c>
      <c r="AQ58" s="409">
        <f t="shared" si="9"/>
        <v>0</v>
      </c>
      <c r="AR58" s="300">
        <f t="shared" si="9"/>
        <v>0</v>
      </c>
      <c r="AS58" s="170">
        <f t="shared" si="9"/>
        <v>0</v>
      </c>
    </row>
    <row r="59" spans="1:45" x14ac:dyDescent="0.2">
      <c r="A59" s="13">
        <f>CL_stat!A59</f>
        <v>45</v>
      </c>
      <c r="B59" s="11">
        <f>CL_stat!B59</f>
        <v>600074129</v>
      </c>
      <c r="C59" s="11">
        <f>CL_stat!C59</f>
        <v>4426</v>
      </c>
      <c r="D59" s="11" t="str">
        <f>CL_stat!D59</f>
        <v>MŠ Sosnová 49</v>
      </c>
      <c r="E59" s="11">
        <f>CL_stat!E59</f>
        <v>3141</v>
      </c>
      <c r="F59" s="60" t="str">
        <f>CL_stat!F59</f>
        <v>ŠJ Sosnová 49</v>
      </c>
      <c r="G59" s="5">
        <v>30</v>
      </c>
      <c r="H59" s="11">
        <v>0</v>
      </c>
      <c r="I59" s="259">
        <v>0</v>
      </c>
      <c r="J59" s="13">
        <v>0</v>
      </c>
      <c r="K59" s="11">
        <v>0</v>
      </c>
      <c r="L59" s="60">
        <v>0</v>
      </c>
      <c r="M59" s="13">
        <v>0</v>
      </c>
      <c r="N59" s="11">
        <v>0</v>
      </c>
      <c r="O59" s="60">
        <v>0</v>
      </c>
      <c r="P59" s="105">
        <v>351361</v>
      </c>
      <c r="Q59" s="29">
        <f t="shared" si="3"/>
        <v>117120</v>
      </c>
      <c r="R59" s="74">
        <v>1.1100000000000001</v>
      </c>
      <c r="S59" s="47">
        <f t="shared" si="4"/>
        <v>0.37</v>
      </c>
      <c r="T59" s="5">
        <f>CL_stat!H59</f>
        <v>26</v>
      </c>
      <c r="U59" s="11">
        <f>CL_stat!I59</f>
        <v>0</v>
      </c>
      <c r="V59" s="259">
        <f>CL_stat!J59</f>
        <v>0</v>
      </c>
      <c r="W59" s="13">
        <f>CL_stat!K59</f>
        <v>0</v>
      </c>
      <c r="X59" s="11">
        <f>CL_stat!L59</f>
        <v>0</v>
      </c>
      <c r="Y59" s="60">
        <f>CL_stat!M59</f>
        <v>0</v>
      </c>
      <c r="Z59" s="5">
        <f>CL_stat!N59</f>
        <v>0</v>
      </c>
      <c r="AA59" s="11">
        <f>CL_stat!O59</f>
        <v>0</v>
      </c>
      <c r="AB59" s="259">
        <f>CL_stat!P59</f>
        <v>0</v>
      </c>
      <c r="AC59" s="105">
        <f>CL_ZUKA!H59</f>
        <v>315722</v>
      </c>
      <c r="AD59" s="29">
        <f t="shared" si="5"/>
        <v>105241</v>
      </c>
      <c r="AE59" s="708">
        <f>CL_ZUKA!L59</f>
        <v>0.99</v>
      </c>
      <c r="AF59" s="47">
        <f t="shared" si="6"/>
        <v>0.33</v>
      </c>
      <c r="AG59" s="378">
        <f t="shared" si="0"/>
        <v>-11879</v>
      </c>
      <c r="AH59" s="74">
        <f t="shared" si="1"/>
        <v>-3.999999999999998E-2</v>
      </c>
      <c r="AI59" s="74">
        <v>0</v>
      </c>
      <c r="AJ59" s="419">
        <f t="shared" si="7"/>
        <v>-3.999999999999998E-2</v>
      </c>
      <c r="AK59" s="207">
        <f t="shared" si="10"/>
        <v>-4</v>
      </c>
      <c r="AL59" s="300">
        <f t="shared" si="10"/>
        <v>0</v>
      </c>
      <c r="AM59" s="727">
        <f t="shared" si="10"/>
        <v>0</v>
      </c>
      <c r="AN59" s="207">
        <f t="shared" si="9"/>
        <v>0</v>
      </c>
      <c r="AO59" s="300">
        <f t="shared" si="9"/>
        <v>0</v>
      </c>
      <c r="AP59" s="170">
        <f t="shared" si="9"/>
        <v>0</v>
      </c>
      <c r="AQ59" s="409">
        <f t="shared" si="9"/>
        <v>0</v>
      </c>
      <c r="AR59" s="300">
        <f t="shared" si="9"/>
        <v>0</v>
      </c>
      <c r="AS59" s="170">
        <f t="shared" si="9"/>
        <v>0</v>
      </c>
    </row>
    <row r="60" spans="1:45" x14ac:dyDescent="0.2">
      <c r="A60" s="13">
        <f>CL_stat!A60</f>
        <v>46</v>
      </c>
      <c r="B60" s="11">
        <f>CL_stat!B60</f>
        <v>600074765</v>
      </c>
      <c r="C60" s="11">
        <f>CL_stat!C60</f>
        <v>4461</v>
      </c>
      <c r="D60" s="11" t="str">
        <f>CL_stat!D60</f>
        <v>ZŠ a MŠ Stráž p. R., Pionýrů 141</v>
      </c>
      <c r="E60" s="11">
        <f>CL_stat!E60</f>
        <v>3141</v>
      </c>
      <c r="F60" s="60" t="str">
        <f>CL_stat!F60</f>
        <v>ŠJ Stráž p. R., Pionýrů 141</v>
      </c>
      <c r="G60" s="5">
        <v>0</v>
      </c>
      <c r="H60" s="11">
        <v>263</v>
      </c>
      <c r="I60" s="259">
        <v>0</v>
      </c>
      <c r="J60" s="13">
        <v>130</v>
      </c>
      <c r="K60" s="11">
        <v>0</v>
      </c>
      <c r="L60" s="60">
        <v>0</v>
      </c>
      <c r="M60" s="13">
        <v>0</v>
      </c>
      <c r="N60" s="11">
        <v>0</v>
      </c>
      <c r="O60" s="60">
        <v>0</v>
      </c>
      <c r="P60" s="105">
        <v>1969901</v>
      </c>
      <c r="Q60" s="29">
        <f t="shared" si="3"/>
        <v>656634</v>
      </c>
      <c r="R60" s="74">
        <v>6.2</v>
      </c>
      <c r="S60" s="47">
        <f t="shared" si="4"/>
        <v>2.0699999999999998</v>
      </c>
      <c r="T60" s="5">
        <f>CL_stat!H60</f>
        <v>0</v>
      </c>
      <c r="U60" s="11">
        <f>CL_stat!I60</f>
        <v>257</v>
      </c>
      <c r="V60" s="259">
        <f>CL_stat!J60</f>
        <v>0</v>
      </c>
      <c r="W60" s="13">
        <f>CL_stat!K60</f>
        <v>126</v>
      </c>
      <c r="X60" s="11">
        <f>CL_stat!L60</f>
        <v>0</v>
      </c>
      <c r="Y60" s="60">
        <f>CL_stat!M60</f>
        <v>0</v>
      </c>
      <c r="Z60" s="5">
        <f>CL_stat!N60</f>
        <v>0</v>
      </c>
      <c r="AA60" s="11">
        <f>CL_stat!O60</f>
        <v>0</v>
      </c>
      <c r="AB60" s="259">
        <f>CL_stat!P60</f>
        <v>0</v>
      </c>
      <c r="AC60" s="105">
        <f>CL_ZUKA!H60</f>
        <v>1929786</v>
      </c>
      <c r="AD60" s="29">
        <f t="shared" si="5"/>
        <v>643262</v>
      </c>
      <c r="AE60" s="708">
        <f>CL_ZUKA!L60</f>
        <v>6.08</v>
      </c>
      <c r="AF60" s="47">
        <f t="shared" si="6"/>
        <v>2.0299999999999998</v>
      </c>
      <c r="AG60" s="378">
        <f t="shared" si="0"/>
        <v>-13372</v>
      </c>
      <c r="AH60" s="74">
        <f t="shared" si="1"/>
        <v>-4.0000000000000036E-2</v>
      </c>
      <c r="AI60" s="74">
        <v>0</v>
      </c>
      <c r="AJ60" s="419">
        <f t="shared" si="7"/>
        <v>-4.0000000000000036E-2</v>
      </c>
      <c r="AK60" s="207">
        <f t="shared" si="10"/>
        <v>0</v>
      </c>
      <c r="AL60" s="300">
        <f t="shared" si="10"/>
        <v>-6</v>
      </c>
      <c r="AM60" s="727">
        <f t="shared" si="10"/>
        <v>0</v>
      </c>
      <c r="AN60" s="207">
        <f t="shared" si="9"/>
        <v>-4</v>
      </c>
      <c r="AO60" s="300">
        <f t="shared" si="9"/>
        <v>0</v>
      </c>
      <c r="AP60" s="170">
        <f t="shared" si="9"/>
        <v>0</v>
      </c>
      <c r="AQ60" s="409">
        <f t="shared" si="9"/>
        <v>0</v>
      </c>
      <c r="AR60" s="300">
        <f t="shared" si="9"/>
        <v>0</v>
      </c>
      <c r="AS60" s="170">
        <f t="shared" si="9"/>
        <v>0</v>
      </c>
    </row>
    <row r="61" spans="1:45" x14ac:dyDescent="0.2">
      <c r="A61" s="13">
        <f>CL_stat!A61</f>
        <v>46</v>
      </c>
      <c r="B61" s="11">
        <f>CL_stat!B61</f>
        <v>600074765</v>
      </c>
      <c r="C61" s="11">
        <f>CL_stat!C61</f>
        <v>4461</v>
      </c>
      <c r="D61" s="11" t="str">
        <f>CL_stat!D61</f>
        <v>ZŠ a MŠ Stráž p. R., Pionýrů 141</v>
      </c>
      <c r="E61" s="11">
        <f>CL_stat!E61</f>
        <v>3141</v>
      </c>
      <c r="F61" s="60" t="str">
        <f>CL_stat!F61</f>
        <v>ŠJ Stráž p. R., U Potoka 137 - výdejna</v>
      </c>
      <c r="G61" s="5">
        <v>0</v>
      </c>
      <c r="H61" s="11">
        <v>0</v>
      </c>
      <c r="I61" s="259">
        <v>0</v>
      </c>
      <c r="J61" s="13">
        <v>0</v>
      </c>
      <c r="K61" s="11">
        <v>0</v>
      </c>
      <c r="L61" s="60">
        <v>0</v>
      </c>
      <c r="M61" s="13">
        <v>130</v>
      </c>
      <c r="N61" s="11">
        <v>0</v>
      </c>
      <c r="O61" s="60">
        <v>0</v>
      </c>
      <c r="P61" s="105">
        <v>396660</v>
      </c>
      <c r="Q61" s="29">
        <f t="shared" si="3"/>
        <v>132220</v>
      </c>
      <c r="R61" s="74">
        <v>1.25</v>
      </c>
      <c r="S61" s="47">
        <f t="shared" si="4"/>
        <v>0.42</v>
      </c>
      <c r="T61" s="5">
        <f>CL_stat!H61</f>
        <v>0</v>
      </c>
      <c r="U61" s="11">
        <f>CL_stat!I61</f>
        <v>0</v>
      </c>
      <c r="V61" s="259">
        <f>CL_stat!J61</f>
        <v>0</v>
      </c>
      <c r="W61" s="13">
        <f>CL_stat!K61</f>
        <v>0</v>
      </c>
      <c r="X61" s="11">
        <f>CL_stat!L61</f>
        <v>0</v>
      </c>
      <c r="Y61" s="60">
        <f>CL_stat!M61</f>
        <v>0</v>
      </c>
      <c r="Z61" s="5">
        <f>CL_stat!N61</f>
        <v>126</v>
      </c>
      <c r="AA61" s="11">
        <f>CL_stat!O61</f>
        <v>0</v>
      </c>
      <c r="AB61" s="259">
        <f>CL_stat!P61</f>
        <v>0</v>
      </c>
      <c r="AC61" s="105">
        <f>CL_ZUKA!H61</f>
        <v>386573</v>
      </c>
      <c r="AD61" s="29">
        <f t="shared" si="5"/>
        <v>128858</v>
      </c>
      <c r="AE61" s="708">
        <f>CL_ZUKA!L61</f>
        <v>1.22</v>
      </c>
      <c r="AF61" s="47">
        <f t="shared" si="6"/>
        <v>0.41</v>
      </c>
      <c r="AG61" s="378">
        <f t="shared" si="0"/>
        <v>-3362</v>
      </c>
      <c r="AH61" s="74">
        <f t="shared" si="1"/>
        <v>-1.0000000000000009E-2</v>
      </c>
      <c r="AI61" s="74">
        <v>0</v>
      </c>
      <c r="AJ61" s="419">
        <f t="shared" si="7"/>
        <v>-1.0000000000000009E-2</v>
      </c>
      <c r="AK61" s="207">
        <f t="shared" si="10"/>
        <v>0</v>
      </c>
      <c r="AL61" s="300">
        <f t="shared" si="10"/>
        <v>0</v>
      </c>
      <c r="AM61" s="727">
        <f t="shared" si="10"/>
        <v>0</v>
      </c>
      <c r="AN61" s="207">
        <f t="shared" si="9"/>
        <v>0</v>
      </c>
      <c r="AO61" s="300">
        <f t="shared" si="9"/>
        <v>0</v>
      </c>
      <c r="AP61" s="170">
        <f t="shared" si="9"/>
        <v>0</v>
      </c>
      <c r="AQ61" s="409">
        <f t="shared" si="9"/>
        <v>-4</v>
      </c>
      <c r="AR61" s="300">
        <f t="shared" si="9"/>
        <v>0</v>
      </c>
      <c r="AS61" s="170">
        <f t="shared" si="9"/>
        <v>0</v>
      </c>
    </row>
    <row r="62" spans="1:45" x14ac:dyDescent="0.2">
      <c r="A62" s="13">
        <f>CL_stat!A62</f>
        <v>47</v>
      </c>
      <c r="B62" s="11">
        <f>CL_stat!B62</f>
        <v>600074188</v>
      </c>
      <c r="C62" s="11">
        <f>CL_stat!C62</f>
        <v>4427</v>
      </c>
      <c r="D62" s="11" t="str">
        <f>CL_stat!D62</f>
        <v>ZŠ a MŠ Stružnice 69</v>
      </c>
      <c r="E62" s="11">
        <f>CL_stat!E62</f>
        <v>3141</v>
      </c>
      <c r="F62" s="60" t="str">
        <f>CL_stat!F62</f>
        <v>ŠJ Stružnice 69</v>
      </c>
      <c r="G62" s="5">
        <v>35</v>
      </c>
      <c r="H62" s="11">
        <v>0</v>
      </c>
      <c r="I62" s="259">
        <v>0</v>
      </c>
      <c r="J62" s="13">
        <v>0</v>
      </c>
      <c r="K62" s="11">
        <v>9</v>
      </c>
      <c r="L62" s="60">
        <v>0</v>
      </c>
      <c r="M62" s="13">
        <v>0</v>
      </c>
      <c r="N62" s="11">
        <v>0</v>
      </c>
      <c r="O62" s="60">
        <v>0</v>
      </c>
      <c r="P62" s="105">
        <v>440992</v>
      </c>
      <c r="Q62" s="29">
        <f t="shared" si="3"/>
        <v>146997</v>
      </c>
      <c r="R62" s="74">
        <v>1.39</v>
      </c>
      <c r="S62" s="47">
        <f t="shared" si="4"/>
        <v>0.46</v>
      </c>
      <c r="T62" s="5">
        <f>CL_stat!H62</f>
        <v>33</v>
      </c>
      <c r="U62" s="11">
        <f>CL_stat!I62</f>
        <v>0</v>
      </c>
      <c r="V62" s="259">
        <f>CL_stat!J62</f>
        <v>0</v>
      </c>
      <c r="W62" s="13">
        <f>CL_stat!K62</f>
        <v>0</v>
      </c>
      <c r="X62" s="11">
        <f>CL_stat!L62</f>
        <v>7</v>
      </c>
      <c r="Y62" s="60">
        <f>CL_stat!M62</f>
        <v>0</v>
      </c>
      <c r="Z62" s="5">
        <f>CL_stat!N62</f>
        <v>0</v>
      </c>
      <c r="AA62" s="11">
        <f>CL_stat!O62</f>
        <v>0</v>
      </c>
      <c r="AB62" s="259">
        <f>CL_stat!P62</f>
        <v>0</v>
      </c>
      <c r="AC62" s="105">
        <f>CL_ZUKA!H62</f>
        <v>414001</v>
      </c>
      <c r="AD62" s="29">
        <f t="shared" si="5"/>
        <v>138000</v>
      </c>
      <c r="AE62" s="708">
        <f>CL_ZUKA!L62</f>
        <v>1.3</v>
      </c>
      <c r="AF62" s="47">
        <f t="shared" si="6"/>
        <v>0.43</v>
      </c>
      <c r="AG62" s="378">
        <f t="shared" si="0"/>
        <v>-8997</v>
      </c>
      <c r="AH62" s="74">
        <f t="shared" si="1"/>
        <v>-3.0000000000000027E-2</v>
      </c>
      <c r="AI62" s="74">
        <v>0</v>
      </c>
      <c r="AJ62" s="419">
        <f t="shared" si="7"/>
        <v>-3.0000000000000027E-2</v>
      </c>
      <c r="AK62" s="207">
        <f t="shared" si="10"/>
        <v>-2</v>
      </c>
      <c r="AL62" s="300">
        <f t="shared" si="10"/>
        <v>0</v>
      </c>
      <c r="AM62" s="727">
        <f t="shared" si="10"/>
        <v>0</v>
      </c>
      <c r="AN62" s="207">
        <f t="shared" si="9"/>
        <v>0</v>
      </c>
      <c r="AO62" s="300">
        <f t="shared" si="9"/>
        <v>-2</v>
      </c>
      <c r="AP62" s="170">
        <f t="shared" si="9"/>
        <v>0</v>
      </c>
      <c r="AQ62" s="409">
        <f t="shared" si="9"/>
        <v>0</v>
      </c>
      <c r="AR62" s="300">
        <f t="shared" si="9"/>
        <v>0</v>
      </c>
      <c r="AS62" s="170">
        <f t="shared" si="9"/>
        <v>0</v>
      </c>
    </row>
    <row r="63" spans="1:45" x14ac:dyDescent="0.2">
      <c r="A63" s="13">
        <f>CL_stat!A63</f>
        <v>47</v>
      </c>
      <c r="B63" s="11">
        <f>CL_stat!B63</f>
        <v>600074188</v>
      </c>
      <c r="C63" s="11">
        <f>CL_stat!C63</f>
        <v>4462</v>
      </c>
      <c r="D63" s="11" t="str">
        <f>CL_stat!D63</f>
        <v>ZŠ a MŠ Stružnice 69</v>
      </c>
      <c r="E63" s="11">
        <f>CL_stat!E63</f>
        <v>3141</v>
      </c>
      <c r="F63" s="60" t="str">
        <f>CL_stat!F63</f>
        <v>ŠJ Stružnice-Jezvé 137-výdejna</v>
      </c>
      <c r="G63" s="5">
        <v>0</v>
      </c>
      <c r="H63" s="11">
        <v>0</v>
      </c>
      <c r="I63" s="259">
        <v>0</v>
      </c>
      <c r="J63" s="13">
        <v>0</v>
      </c>
      <c r="K63" s="11">
        <v>0</v>
      </c>
      <c r="L63" s="60">
        <v>0</v>
      </c>
      <c r="M63" s="13">
        <v>0</v>
      </c>
      <c r="N63" s="11">
        <v>9</v>
      </c>
      <c r="O63" s="60">
        <v>0</v>
      </c>
      <c r="P63" s="105">
        <v>31944</v>
      </c>
      <c r="Q63" s="29">
        <f t="shared" si="3"/>
        <v>10648</v>
      </c>
      <c r="R63" s="74">
        <v>0.1</v>
      </c>
      <c r="S63" s="47">
        <f t="shared" si="4"/>
        <v>0.03</v>
      </c>
      <c r="T63" s="5">
        <f>CL_stat!H63</f>
        <v>0</v>
      </c>
      <c r="U63" s="11">
        <f>CL_stat!I63</f>
        <v>0</v>
      </c>
      <c r="V63" s="259">
        <f>CL_stat!J63</f>
        <v>0</v>
      </c>
      <c r="W63" s="13">
        <f>CL_stat!K63</f>
        <v>0</v>
      </c>
      <c r="X63" s="11">
        <f>CL_stat!L63</f>
        <v>0</v>
      </c>
      <c r="Y63" s="60">
        <f>CL_stat!M63</f>
        <v>0</v>
      </c>
      <c r="Z63" s="5">
        <f>CL_stat!N63</f>
        <v>0</v>
      </c>
      <c r="AA63" s="11">
        <f>CL_stat!O63</f>
        <v>7</v>
      </c>
      <c r="AB63" s="259">
        <f>CL_stat!P63</f>
        <v>0</v>
      </c>
      <c r="AC63" s="105">
        <f>CL_ZUKA!H63</f>
        <v>24845</v>
      </c>
      <c r="AD63" s="29">
        <f t="shared" si="5"/>
        <v>8282</v>
      </c>
      <c r="AE63" s="708">
        <f>CL_ZUKA!L63</f>
        <v>0.08</v>
      </c>
      <c r="AF63" s="47">
        <f t="shared" si="6"/>
        <v>0.03</v>
      </c>
      <c r="AG63" s="378">
        <f t="shared" si="0"/>
        <v>-2366</v>
      </c>
      <c r="AH63" s="74">
        <f t="shared" si="1"/>
        <v>0</v>
      </c>
      <c r="AI63" s="74">
        <v>0</v>
      </c>
      <c r="AJ63" s="419">
        <f t="shared" si="7"/>
        <v>0</v>
      </c>
      <c r="AK63" s="207">
        <f t="shared" si="10"/>
        <v>0</v>
      </c>
      <c r="AL63" s="300">
        <f t="shared" si="10"/>
        <v>0</v>
      </c>
      <c r="AM63" s="727">
        <f t="shared" si="10"/>
        <v>0</v>
      </c>
      <c r="AN63" s="207">
        <f t="shared" si="9"/>
        <v>0</v>
      </c>
      <c r="AO63" s="300">
        <f t="shared" si="9"/>
        <v>0</v>
      </c>
      <c r="AP63" s="170">
        <f t="shared" si="9"/>
        <v>0</v>
      </c>
      <c r="AQ63" s="409">
        <f t="shared" si="9"/>
        <v>0</v>
      </c>
      <c r="AR63" s="300">
        <f t="shared" si="9"/>
        <v>-2</v>
      </c>
      <c r="AS63" s="170">
        <f t="shared" si="9"/>
        <v>0</v>
      </c>
    </row>
    <row r="64" spans="1:45" x14ac:dyDescent="0.2">
      <c r="A64" s="13">
        <f>CL_stat!A64</f>
        <v>49</v>
      </c>
      <c r="B64" s="11">
        <f>CL_stat!B64</f>
        <v>600074692</v>
      </c>
      <c r="C64" s="11">
        <f>CL_stat!C64</f>
        <v>4490</v>
      </c>
      <c r="D64" s="11" t="str">
        <f>CL_stat!D64</f>
        <v>ZŠ a MŠ Volfartice 81</v>
      </c>
      <c r="E64" s="11">
        <f>CL_stat!E64</f>
        <v>3141</v>
      </c>
      <c r="F64" s="60" t="str">
        <f>CL_stat!F64</f>
        <v>ŠJ Volfartice 81</v>
      </c>
      <c r="G64" s="5">
        <v>14</v>
      </c>
      <c r="H64" s="11">
        <v>18</v>
      </c>
      <c r="I64" s="259">
        <v>0</v>
      </c>
      <c r="J64" s="13">
        <v>0</v>
      </c>
      <c r="K64" s="11">
        <v>0</v>
      </c>
      <c r="L64" s="60">
        <v>0</v>
      </c>
      <c r="M64" s="13">
        <v>0</v>
      </c>
      <c r="N64" s="11">
        <v>0</v>
      </c>
      <c r="O64" s="60">
        <v>0</v>
      </c>
      <c r="P64" s="105">
        <v>352816</v>
      </c>
      <c r="Q64" s="29">
        <f t="shared" si="3"/>
        <v>117605</v>
      </c>
      <c r="R64" s="74">
        <v>1.1100000000000001</v>
      </c>
      <c r="S64" s="47">
        <f t="shared" si="4"/>
        <v>0.37</v>
      </c>
      <c r="T64" s="5">
        <f>CL_stat!H64</f>
        <v>15</v>
      </c>
      <c r="U64" s="11">
        <f>CL_stat!I64</f>
        <v>17</v>
      </c>
      <c r="V64" s="259">
        <f>CL_stat!J64</f>
        <v>0</v>
      </c>
      <c r="W64" s="13">
        <f>CL_stat!K64</f>
        <v>0</v>
      </c>
      <c r="X64" s="11">
        <f>CL_stat!L64</f>
        <v>0</v>
      </c>
      <c r="Y64" s="60">
        <f>CL_stat!M64</f>
        <v>0</v>
      </c>
      <c r="Z64" s="5">
        <f>CL_stat!N64</f>
        <v>0</v>
      </c>
      <c r="AA64" s="11">
        <f>CL_stat!O64</f>
        <v>0</v>
      </c>
      <c r="AB64" s="259">
        <f>CL_stat!P64</f>
        <v>0</v>
      </c>
      <c r="AC64" s="105">
        <f>CL_ZUKA!H64</f>
        <v>354821</v>
      </c>
      <c r="AD64" s="29">
        <f t="shared" si="5"/>
        <v>118274</v>
      </c>
      <c r="AE64" s="708">
        <f>CL_ZUKA!L64</f>
        <v>1.1200000000000001</v>
      </c>
      <c r="AF64" s="47">
        <f t="shared" si="6"/>
        <v>0.37</v>
      </c>
      <c r="AG64" s="378">
        <f t="shared" si="0"/>
        <v>669</v>
      </c>
      <c r="AH64" s="74">
        <f t="shared" si="1"/>
        <v>0</v>
      </c>
      <c r="AI64" s="74">
        <v>0</v>
      </c>
      <c r="AJ64" s="419">
        <f t="shared" si="7"/>
        <v>0</v>
      </c>
      <c r="AK64" s="207">
        <f t="shared" si="10"/>
        <v>1</v>
      </c>
      <c r="AL64" s="300">
        <f t="shared" si="10"/>
        <v>-1</v>
      </c>
      <c r="AM64" s="727">
        <f t="shared" si="10"/>
        <v>0</v>
      </c>
      <c r="AN64" s="207">
        <f t="shared" si="9"/>
        <v>0</v>
      </c>
      <c r="AO64" s="300">
        <f t="shared" si="9"/>
        <v>0</v>
      </c>
      <c r="AP64" s="170">
        <f t="shared" si="9"/>
        <v>0</v>
      </c>
      <c r="AQ64" s="409">
        <f t="shared" si="9"/>
        <v>0</v>
      </c>
      <c r="AR64" s="300">
        <f t="shared" si="9"/>
        <v>0</v>
      </c>
      <c r="AS64" s="170">
        <f t="shared" si="9"/>
        <v>0</v>
      </c>
    </row>
    <row r="65" spans="1:45" x14ac:dyDescent="0.2">
      <c r="A65" s="13">
        <f>CL_stat!A65</f>
        <v>50</v>
      </c>
      <c r="B65" s="11">
        <f>CL_stat!B65</f>
        <v>650050517</v>
      </c>
      <c r="C65" s="11">
        <f>CL_stat!C65</f>
        <v>4491</v>
      </c>
      <c r="D65" s="11" t="str">
        <f>CL_stat!D65</f>
        <v>ZŠ a MŠ Zahrádky u Č. L. 19</v>
      </c>
      <c r="E65" s="11">
        <f>CL_stat!E65</f>
        <v>3141</v>
      </c>
      <c r="F65" s="60" t="str">
        <f>CL_stat!F65</f>
        <v>ŠJ Zahrádky u Č. L. 19 - výdejna</v>
      </c>
      <c r="G65" s="5">
        <v>0</v>
      </c>
      <c r="H65" s="11">
        <v>0</v>
      </c>
      <c r="I65" s="259">
        <v>0</v>
      </c>
      <c r="J65" s="13">
        <v>0</v>
      </c>
      <c r="K65" s="11">
        <v>0</v>
      </c>
      <c r="L65" s="60">
        <v>0</v>
      </c>
      <c r="M65" s="13">
        <v>21</v>
      </c>
      <c r="N65" s="11">
        <v>37</v>
      </c>
      <c r="O65" s="60">
        <v>0</v>
      </c>
      <c r="P65" s="105">
        <v>231481</v>
      </c>
      <c r="Q65" s="29">
        <f t="shared" si="3"/>
        <v>77160</v>
      </c>
      <c r="R65" s="74">
        <v>0.73</v>
      </c>
      <c r="S65" s="47">
        <f t="shared" si="4"/>
        <v>0.24</v>
      </c>
      <c r="T65" s="5">
        <f>CL_stat!H65</f>
        <v>0</v>
      </c>
      <c r="U65" s="11">
        <f>CL_stat!I65</f>
        <v>0</v>
      </c>
      <c r="V65" s="259">
        <f>CL_stat!J65</f>
        <v>0</v>
      </c>
      <c r="W65" s="13">
        <f>CL_stat!K65</f>
        <v>0</v>
      </c>
      <c r="X65" s="11">
        <f>CL_stat!L65</f>
        <v>0</v>
      </c>
      <c r="Y65" s="60">
        <f>CL_stat!M65</f>
        <v>0</v>
      </c>
      <c r="Z65" s="5">
        <f>CL_stat!N65</f>
        <v>22</v>
      </c>
      <c r="AA65" s="11">
        <f>CL_stat!O65</f>
        <v>31</v>
      </c>
      <c r="AB65" s="259">
        <f>CL_stat!P65</f>
        <v>0</v>
      </c>
      <c r="AC65" s="105">
        <f>CL_ZUKA!H65</f>
        <v>221102</v>
      </c>
      <c r="AD65" s="29">
        <f t="shared" si="5"/>
        <v>73701</v>
      </c>
      <c r="AE65" s="708">
        <f>CL_ZUKA!L65</f>
        <v>0.7</v>
      </c>
      <c r="AF65" s="47">
        <f t="shared" si="6"/>
        <v>0.23</v>
      </c>
      <c r="AG65" s="378">
        <f t="shared" si="0"/>
        <v>-3459</v>
      </c>
      <c r="AH65" s="74">
        <f t="shared" si="1"/>
        <v>-9.9999999999999811E-3</v>
      </c>
      <c r="AI65" s="74">
        <v>0</v>
      </c>
      <c r="AJ65" s="419">
        <f t="shared" si="7"/>
        <v>-9.9999999999999811E-3</v>
      </c>
      <c r="AK65" s="207">
        <f t="shared" si="10"/>
        <v>0</v>
      </c>
      <c r="AL65" s="300">
        <f t="shared" si="10"/>
        <v>0</v>
      </c>
      <c r="AM65" s="727">
        <f t="shared" si="10"/>
        <v>0</v>
      </c>
      <c r="AN65" s="207">
        <f t="shared" si="9"/>
        <v>0</v>
      </c>
      <c r="AO65" s="300">
        <f t="shared" si="9"/>
        <v>0</v>
      </c>
      <c r="AP65" s="170">
        <f t="shared" si="9"/>
        <v>0</v>
      </c>
      <c r="AQ65" s="409">
        <f t="shared" si="9"/>
        <v>1</v>
      </c>
      <c r="AR65" s="300">
        <f t="shared" si="9"/>
        <v>-6</v>
      </c>
      <c r="AS65" s="170">
        <f t="shared" si="9"/>
        <v>0</v>
      </c>
    </row>
    <row r="66" spans="1:45" x14ac:dyDescent="0.2">
      <c r="A66" s="13">
        <f>CL_stat!A66</f>
        <v>50</v>
      </c>
      <c r="B66" s="11">
        <f>CL_stat!B66</f>
        <v>650050517</v>
      </c>
      <c r="C66" s="11">
        <f>CL_stat!C66</f>
        <v>4491</v>
      </c>
      <c r="D66" s="11" t="str">
        <f>CL_stat!D66</f>
        <v>ZŠ a MŠ Zahrádky u Č. L. 19</v>
      </c>
      <c r="E66" s="11">
        <f>CL_stat!E66</f>
        <v>3141</v>
      </c>
      <c r="F66" s="60" t="str">
        <f>CL_stat!F66</f>
        <v>ŠJ Zahrádky u Č. L. 108-vývařovna</v>
      </c>
      <c r="G66" s="5">
        <v>0</v>
      </c>
      <c r="H66" s="11">
        <v>0</v>
      </c>
      <c r="I66" s="259">
        <v>0</v>
      </c>
      <c r="J66" s="13">
        <v>21</v>
      </c>
      <c r="K66" s="11">
        <v>37</v>
      </c>
      <c r="L66" s="60">
        <v>0</v>
      </c>
      <c r="M66" s="13">
        <v>0</v>
      </c>
      <c r="N66" s="11">
        <v>0</v>
      </c>
      <c r="O66" s="60">
        <v>0</v>
      </c>
      <c r="P66" s="105">
        <v>347222</v>
      </c>
      <c r="Q66" s="29">
        <f t="shared" si="3"/>
        <v>115741</v>
      </c>
      <c r="R66" s="74">
        <v>1.0900000000000001</v>
      </c>
      <c r="S66" s="47">
        <f t="shared" si="4"/>
        <v>0.36</v>
      </c>
      <c r="T66" s="5">
        <f>CL_stat!H66</f>
        <v>0</v>
      </c>
      <c r="U66" s="11">
        <f>CL_stat!I66</f>
        <v>0</v>
      </c>
      <c r="V66" s="259">
        <f>CL_stat!J66</f>
        <v>0</v>
      </c>
      <c r="W66" s="13">
        <f>CL_stat!K66</f>
        <v>22</v>
      </c>
      <c r="X66" s="11">
        <f>CL_stat!L66</f>
        <v>31</v>
      </c>
      <c r="Y66" s="60">
        <f>CL_stat!M66</f>
        <v>0</v>
      </c>
      <c r="Z66" s="5">
        <f>CL_stat!N66</f>
        <v>0</v>
      </c>
      <c r="AA66" s="11">
        <f>CL_stat!O66</f>
        <v>0</v>
      </c>
      <c r="AB66" s="259">
        <f>CL_stat!P66</f>
        <v>0</v>
      </c>
      <c r="AC66" s="105">
        <f>CL_ZUKA!H66</f>
        <v>331653</v>
      </c>
      <c r="AD66" s="29">
        <f t="shared" si="5"/>
        <v>110551</v>
      </c>
      <c r="AE66" s="708">
        <f>CL_ZUKA!L66</f>
        <v>1.04</v>
      </c>
      <c r="AF66" s="47">
        <f t="shared" si="6"/>
        <v>0.35</v>
      </c>
      <c r="AG66" s="378">
        <f t="shared" si="0"/>
        <v>-5190</v>
      </c>
      <c r="AH66" s="74">
        <f t="shared" si="1"/>
        <v>-1.0000000000000009E-2</v>
      </c>
      <c r="AI66" s="74">
        <v>0</v>
      </c>
      <c r="AJ66" s="419">
        <f t="shared" si="7"/>
        <v>-1.0000000000000009E-2</v>
      </c>
      <c r="AK66" s="207">
        <f t="shared" si="10"/>
        <v>0</v>
      </c>
      <c r="AL66" s="300">
        <f t="shared" si="10"/>
        <v>0</v>
      </c>
      <c r="AM66" s="727">
        <f t="shared" si="10"/>
        <v>0</v>
      </c>
      <c r="AN66" s="207">
        <f t="shared" si="9"/>
        <v>1</v>
      </c>
      <c r="AO66" s="300">
        <f t="shared" si="9"/>
        <v>-6</v>
      </c>
      <c r="AP66" s="170">
        <f t="shared" si="9"/>
        <v>0</v>
      </c>
      <c r="AQ66" s="409">
        <f t="shared" si="9"/>
        <v>0</v>
      </c>
      <c r="AR66" s="300">
        <f t="shared" si="9"/>
        <v>0</v>
      </c>
      <c r="AS66" s="170">
        <f t="shared" si="9"/>
        <v>0</v>
      </c>
    </row>
    <row r="67" spans="1:45" x14ac:dyDescent="0.2">
      <c r="A67" s="13">
        <f>CL_stat!A67</f>
        <v>51</v>
      </c>
      <c r="B67" s="11">
        <f>CL_stat!B67</f>
        <v>600074757</v>
      </c>
      <c r="C67" s="11">
        <f>CL_stat!C67</f>
        <v>4465</v>
      </c>
      <c r="D67" s="11" t="str">
        <f>CL_stat!D67</f>
        <v>ZŠ a MŠ Zákupy, Školní 347</v>
      </c>
      <c r="E67" s="11">
        <f>CL_stat!E67</f>
        <v>3141</v>
      </c>
      <c r="F67" s="60" t="str">
        <f>CL_stat!F67</f>
        <v>ŠJ Zákupy, Školní 347</v>
      </c>
      <c r="G67" s="5">
        <v>74</v>
      </c>
      <c r="H67" s="11">
        <v>268</v>
      </c>
      <c r="I67" s="259">
        <v>0</v>
      </c>
      <c r="J67" s="13">
        <v>34</v>
      </c>
      <c r="K67" s="11">
        <v>0</v>
      </c>
      <c r="L67" s="60">
        <v>0</v>
      </c>
      <c r="M67" s="13">
        <v>0</v>
      </c>
      <c r="N67" s="11">
        <v>0</v>
      </c>
      <c r="O67" s="60">
        <v>0</v>
      </c>
      <c r="P67" s="105">
        <v>2283709</v>
      </c>
      <c r="Q67" s="29">
        <f t="shared" si="3"/>
        <v>761236</v>
      </c>
      <c r="R67" s="74">
        <v>7.19</v>
      </c>
      <c r="S67" s="47">
        <f t="shared" si="4"/>
        <v>2.4</v>
      </c>
      <c r="T67" s="5">
        <f>CL_stat!H67</f>
        <v>64</v>
      </c>
      <c r="U67" s="11">
        <f>CL_stat!I67</f>
        <v>272</v>
      </c>
      <c r="V67" s="259">
        <f>CL_stat!J67</f>
        <v>0</v>
      </c>
      <c r="W67" s="13">
        <f>CL_stat!K67</f>
        <v>36</v>
      </c>
      <c r="X67" s="11">
        <f>CL_stat!L67</f>
        <v>0</v>
      </c>
      <c r="Y67" s="60">
        <f>CL_stat!M67</f>
        <v>0</v>
      </c>
      <c r="Z67" s="5">
        <f>CL_stat!N67</f>
        <v>0</v>
      </c>
      <c r="AA67" s="11">
        <f>CL_stat!O67</f>
        <v>0</v>
      </c>
      <c r="AB67" s="259">
        <f>CL_stat!P67</f>
        <v>0</v>
      </c>
      <c r="AC67" s="105">
        <f>CL_ZUKA!H67</f>
        <v>2248686</v>
      </c>
      <c r="AD67" s="29">
        <f t="shared" si="5"/>
        <v>749562</v>
      </c>
      <c r="AE67" s="708">
        <f>CL_ZUKA!L67</f>
        <v>7.08</v>
      </c>
      <c r="AF67" s="47">
        <f t="shared" si="6"/>
        <v>2.36</v>
      </c>
      <c r="AG67" s="378">
        <f t="shared" si="0"/>
        <v>-11674</v>
      </c>
      <c r="AH67" s="74">
        <f t="shared" si="1"/>
        <v>-4.0000000000000036E-2</v>
      </c>
      <c r="AI67" s="74">
        <v>0</v>
      </c>
      <c r="AJ67" s="419">
        <f t="shared" si="7"/>
        <v>-4.0000000000000036E-2</v>
      </c>
      <c r="AK67" s="207">
        <f t="shared" si="10"/>
        <v>-10</v>
      </c>
      <c r="AL67" s="300">
        <f t="shared" si="10"/>
        <v>4</v>
      </c>
      <c r="AM67" s="727">
        <f t="shared" si="10"/>
        <v>0</v>
      </c>
      <c r="AN67" s="207">
        <f t="shared" si="9"/>
        <v>2</v>
      </c>
      <c r="AO67" s="300">
        <f t="shared" si="9"/>
        <v>0</v>
      </c>
      <c r="AP67" s="170">
        <f t="shared" si="9"/>
        <v>0</v>
      </c>
      <c r="AQ67" s="409">
        <f t="shared" si="9"/>
        <v>0</v>
      </c>
      <c r="AR67" s="300">
        <f t="shared" si="9"/>
        <v>0</v>
      </c>
      <c r="AS67" s="170">
        <f t="shared" si="9"/>
        <v>0</v>
      </c>
    </row>
    <row r="68" spans="1:45" x14ac:dyDescent="0.2">
      <c r="A68" s="13">
        <f>CL_stat!A68</f>
        <v>51</v>
      </c>
      <c r="B68" s="11">
        <f>CL_stat!B68</f>
        <v>600074757</v>
      </c>
      <c r="C68" s="11">
        <f>CL_stat!C68</f>
        <v>4465</v>
      </c>
      <c r="D68" s="11" t="str">
        <f>CL_stat!D68</f>
        <v>ZŠ a MŠ Zákupy, Školní 347</v>
      </c>
      <c r="E68" s="11">
        <f>CL_stat!E68</f>
        <v>3141</v>
      </c>
      <c r="F68" s="60" t="str">
        <f>CL_stat!F68</f>
        <v>ŠJ Nové Zákupy 521 - výdejna</v>
      </c>
      <c r="G68" s="5">
        <v>0</v>
      </c>
      <c r="H68" s="11">
        <v>0</v>
      </c>
      <c r="I68" s="259">
        <v>0</v>
      </c>
      <c r="J68" s="13">
        <v>0</v>
      </c>
      <c r="K68" s="11">
        <v>0</v>
      </c>
      <c r="L68" s="60">
        <v>0</v>
      </c>
      <c r="M68" s="13">
        <v>34</v>
      </c>
      <c r="N68" s="11">
        <v>0</v>
      </c>
      <c r="O68" s="60">
        <v>0</v>
      </c>
      <c r="P68" s="105">
        <v>153984</v>
      </c>
      <c r="Q68" s="29">
        <f t="shared" si="3"/>
        <v>51328</v>
      </c>
      <c r="R68" s="74">
        <v>0.48</v>
      </c>
      <c r="S68" s="47">
        <f t="shared" si="4"/>
        <v>0.16</v>
      </c>
      <c r="T68" s="5">
        <f>CL_stat!H68</f>
        <v>0</v>
      </c>
      <c r="U68" s="11">
        <f>CL_stat!I68</f>
        <v>0</v>
      </c>
      <c r="V68" s="259">
        <f>CL_stat!J68</f>
        <v>0</v>
      </c>
      <c r="W68" s="13">
        <f>CL_stat!K68</f>
        <v>0</v>
      </c>
      <c r="X68" s="11">
        <f>CL_stat!L68</f>
        <v>0</v>
      </c>
      <c r="Y68" s="60">
        <f>CL_stat!M68</f>
        <v>0</v>
      </c>
      <c r="Z68" s="5">
        <f>CL_stat!N68</f>
        <v>36</v>
      </c>
      <c r="AA68" s="11">
        <f>CL_stat!O68</f>
        <v>0</v>
      </c>
      <c r="AB68" s="259">
        <f>CL_stat!P68</f>
        <v>0</v>
      </c>
      <c r="AC68" s="105">
        <f>CL_ZUKA!H68</f>
        <v>160436</v>
      </c>
      <c r="AD68" s="29">
        <f t="shared" si="5"/>
        <v>53479</v>
      </c>
      <c r="AE68" s="708">
        <f>CL_ZUKA!L68</f>
        <v>0.51</v>
      </c>
      <c r="AF68" s="47">
        <f t="shared" si="6"/>
        <v>0.17</v>
      </c>
      <c r="AG68" s="378">
        <f t="shared" si="0"/>
        <v>2151</v>
      </c>
      <c r="AH68" s="74">
        <f t="shared" si="1"/>
        <v>1.0000000000000009E-2</v>
      </c>
      <c r="AI68" s="74">
        <v>0</v>
      </c>
      <c r="AJ68" s="419">
        <f t="shared" si="7"/>
        <v>1.0000000000000009E-2</v>
      </c>
      <c r="AK68" s="207">
        <f t="shared" si="10"/>
        <v>0</v>
      </c>
      <c r="AL68" s="300">
        <f t="shared" si="10"/>
        <v>0</v>
      </c>
      <c r="AM68" s="727">
        <f t="shared" si="10"/>
        <v>0</v>
      </c>
      <c r="AN68" s="207">
        <f t="shared" si="9"/>
        <v>0</v>
      </c>
      <c r="AO68" s="300">
        <f t="shared" si="9"/>
        <v>0</v>
      </c>
      <c r="AP68" s="170">
        <f t="shared" si="9"/>
        <v>0</v>
      </c>
      <c r="AQ68" s="409">
        <f t="shared" si="9"/>
        <v>2</v>
      </c>
      <c r="AR68" s="300">
        <f t="shared" si="9"/>
        <v>0</v>
      </c>
      <c r="AS68" s="170">
        <f t="shared" si="9"/>
        <v>0</v>
      </c>
    </row>
    <row r="69" spans="1:45" ht="13.5" thickBot="1" x14ac:dyDescent="0.25">
      <c r="A69" s="64">
        <f>CL_stat!A69</f>
        <v>52</v>
      </c>
      <c r="B69" s="41">
        <f>CL_stat!B69</f>
        <v>650039017</v>
      </c>
      <c r="C69" s="41">
        <f>CL_stat!C69</f>
        <v>4466</v>
      </c>
      <c r="D69" s="41" t="str">
        <f>CL_stat!D69</f>
        <v>ZŠ a MŠ Žandov, Kostelní 200</v>
      </c>
      <c r="E69" s="41">
        <f>CL_stat!E69</f>
        <v>3141</v>
      </c>
      <c r="F69" s="145" t="str">
        <f>CL_stat!F69</f>
        <v xml:space="preserve">ŠJ Žandov, Lužická 298 </v>
      </c>
      <c r="G69" s="253">
        <v>78</v>
      </c>
      <c r="H69" s="41">
        <v>82</v>
      </c>
      <c r="I69" s="637">
        <v>0</v>
      </c>
      <c r="J69" s="64">
        <v>0</v>
      </c>
      <c r="K69" s="41">
        <v>0</v>
      </c>
      <c r="L69" s="145">
        <v>0</v>
      </c>
      <c r="M69" s="64">
        <v>0</v>
      </c>
      <c r="N69" s="41">
        <v>0</v>
      </c>
      <c r="O69" s="145">
        <v>0</v>
      </c>
      <c r="P69" s="718">
        <v>1236636</v>
      </c>
      <c r="Q69" s="266">
        <f t="shared" si="3"/>
        <v>412212</v>
      </c>
      <c r="R69" s="294">
        <v>3.89</v>
      </c>
      <c r="S69" s="720">
        <f t="shared" si="4"/>
        <v>1.3</v>
      </c>
      <c r="T69" s="253">
        <f>CL_stat!H69</f>
        <v>78</v>
      </c>
      <c r="U69" s="41">
        <f>CL_stat!I69</f>
        <v>83</v>
      </c>
      <c r="V69" s="637">
        <f>CL_stat!J69</f>
        <v>0</v>
      </c>
      <c r="W69" s="64">
        <f>CL_stat!K69</f>
        <v>0</v>
      </c>
      <c r="X69" s="41">
        <f>CL_stat!L69</f>
        <v>0</v>
      </c>
      <c r="Y69" s="145">
        <f>CL_stat!M69</f>
        <v>0</v>
      </c>
      <c r="Z69" s="253">
        <f>CL_stat!N69</f>
        <v>0</v>
      </c>
      <c r="AA69" s="41">
        <f>CL_stat!O69</f>
        <v>0</v>
      </c>
      <c r="AB69" s="637">
        <f>CL_stat!P69</f>
        <v>0</v>
      </c>
      <c r="AC69" s="718">
        <f>CL_ZUKA!H69</f>
        <v>1241739</v>
      </c>
      <c r="AD69" s="266">
        <f t="shared" si="5"/>
        <v>413913</v>
      </c>
      <c r="AE69" s="719">
        <f>CL_ZUKA!L69</f>
        <v>3.91</v>
      </c>
      <c r="AF69" s="720">
        <f t="shared" si="6"/>
        <v>1.3</v>
      </c>
      <c r="AG69" s="379">
        <f t="shared" si="0"/>
        <v>1701</v>
      </c>
      <c r="AH69" s="294">
        <f t="shared" si="1"/>
        <v>0</v>
      </c>
      <c r="AI69" s="294">
        <v>0</v>
      </c>
      <c r="AJ69" s="721">
        <f t="shared" si="7"/>
        <v>0</v>
      </c>
      <c r="AK69" s="722">
        <f t="shared" si="10"/>
        <v>0</v>
      </c>
      <c r="AL69" s="723">
        <f t="shared" si="10"/>
        <v>1</v>
      </c>
      <c r="AM69" s="728">
        <f t="shared" si="10"/>
        <v>0</v>
      </c>
      <c r="AN69" s="722">
        <f t="shared" si="9"/>
        <v>0</v>
      </c>
      <c r="AO69" s="723">
        <f t="shared" si="9"/>
        <v>0</v>
      </c>
      <c r="AP69" s="724">
        <f t="shared" si="9"/>
        <v>0</v>
      </c>
      <c r="AQ69" s="729">
        <f t="shared" si="9"/>
        <v>0</v>
      </c>
      <c r="AR69" s="723">
        <f t="shared" si="9"/>
        <v>0</v>
      </c>
      <c r="AS69" s="724">
        <f t="shared" si="9"/>
        <v>0</v>
      </c>
    </row>
    <row r="70" spans="1:45" ht="13.5" thickBot="1" x14ac:dyDescent="0.25">
      <c r="A70" s="738"/>
      <c r="B70" s="248"/>
      <c r="C70" s="248"/>
      <c r="D70" s="148" t="s">
        <v>43</v>
      </c>
      <c r="E70" s="203"/>
      <c r="F70" s="136"/>
      <c r="G70" s="137">
        <f t="shared" ref="G70:AS70" si="11">SUM(G6:G69)</f>
        <v>1834</v>
      </c>
      <c r="H70" s="112">
        <f t="shared" si="11"/>
        <v>5455</v>
      </c>
      <c r="I70" s="165">
        <f t="shared" si="11"/>
        <v>41</v>
      </c>
      <c r="J70" s="137">
        <f t="shared" si="11"/>
        <v>772</v>
      </c>
      <c r="K70" s="112">
        <f t="shared" si="11"/>
        <v>224</v>
      </c>
      <c r="L70" s="156">
        <f t="shared" si="11"/>
        <v>12</v>
      </c>
      <c r="M70" s="137">
        <f t="shared" si="11"/>
        <v>687</v>
      </c>
      <c r="N70" s="112">
        <f t="shared" si="11"/>
        <v>224</v>
      </c>
      <c r="O70" s="147">
        <f t="shared" si="11"/>
        <v>12</v>
      </c>
      <c r="P70" s="137">
        <f t="shared" si="11"/>
        <v>54780467</v>
      </c>
      <c r="Q70" s="112">
        <f t="shared" si="11"/>
        <v>18260155</v>
      </c>
      <c r="R70" s="129">
        <f t="shared" si="11"/>
        <v>172.54</v>
      </c>
      <c r="S70" s="286">
        <f t="shared" si="11"/>
        <v>57.52</v>
      </c>
      <c r="T70" s="137">
        <f t="shared" si="11"/>
        <v>1781</v>
      </c>
      <c r="U70" s="112">
        <f t="shared" si="11"/>
        <v>5345</v>
      </c>
      <c r="V70" s="165">
        <f t="shared" si="11"/>
        <v>53</v>
      </c>
      <c r="W70" s="137">
        <f t="shared" si="11"/>
        <v>766</v>
      </c>
      <c r="X70" s="112">
        <f t="shared" si="11"/>
        <v>236</v>
      </c>
      <c r="Y70" s="156">
        <f t="shared" si="11"/>
        <v>10</v>
      </c>
      <c r="Z70" s="133">
        <f t="shared" si="11"/>
        <v>701</v>
      </c>
      <c r="AA70" s="112">
        <f t="shared" si="11"/>
        <v>218</v>
      </c>
      <c r="AB70" s="165">
        <f t="shared" si="11"/>
        <v>12</v>
      </c>
      <c r="AC70" s="137">
        <f t="shared" si="11"/>
        <v>54083692</v>
      </c>
      <c r="AD70" s="112">
        <f t="shared" si="11"/>
        <v>18027902</v>
      </c>
      <c r="AE70" s="725">
        <f t="shared" si="11"/>
        <v>170.31000000000009</v>
      </c>
      <c r="AF70" s="130">
        <f t="shared" si="11"/>
        <v>56.800000000000011</v>
      </c>
      <c r="AG70" s="137">
        <f t="shared" si="11"/>
        <v>-232253</v>
      </c>
      <c r="AH70" s="129">
        <f t="shared" si="11"/>
        <v>-0.71999999999999975</v>
      </c>
      <c r="AI70" s="129">
        <f t="shared" si="11"/>
        <v>0</v>
      </c>
      <c r="AJ70" s="471">
        <f t="shared" si="11"/>
        <v>-0.71999999999999975</v>
      </c>
      <c r="AK70" s="137">
        <f t="shared" si="11"/>
        <v>-53</v>
      </c>
      <c r="AL70" s="112">
        <f t="shared" si="11"/>
        <v>-110</v>
      </c>
      <c r="AM70" s="165">
        <f t="shared" si="11"/>
        <v>12</v>
      </c>
      <c r="AN70" s="137">
        <f t="shared" si="11"/>
        <v>-6</v>
      </c>
      <c r="AO70" s="112">
        <f t="shared" si="11"/>
        <v>12</v>
      </c>
      <c r="AP70" s="156">
        <f t="shared" si="11"/>
        <v>-2</v>
      </c>
      <c r="AQ70" s="133">
        <f t="shared" si="11"/>
        <v>14</v>
      </c>
      <c r="AR70" s="112">
        <f t="shared" si="11"/>
        <v>-6</v>
      </c>
      <c r="AS70" s="156">
        <f t="shared" si="11"/>
        <v>0</v>
      </c>
    </row>
    <row r="71" spans="1:45" x14ac:dyDescent="0.2">
      <c r="O71" s="57"/>
      <c r="AG71" s="67">
        <f>AD70-Q70</f>
        <v>-232253</v>
      </c>
      <c r="AH71" s="730">
        <f>AF70-S70</f>
        <v>-0.71999999999999176</v>
      </c>
      <c r="AI71" s="730">
        <v>0</v>
      </c>
      <c r="AJ71" s="730">
        <f>AH70</f>
        <v>-0.71999999999999975</v>
      </c>
      <c r="AK71" s="67">
        <f t="shared" ref="AK71:AS71" si="12">T70-G70</f>
        <v>-53</v>
      </c>
      <c r="AL71" s="67">
        <f t="shared" si="12"/>
        <v>-110</v>
      </c>
      <c r="AM71" s="67">
        <f t="shared" si="12"/>
        <v>12</v>
      </c>
      <c r="AN71" s="67">
        <f t="shared" si="12"/>
        <v>-6</v>
      </c>
      <c r="AO71" s="67">
        <f t="shared" si="12"/>
        <v>12</v>
      </c>
      <c r="AP71" s="67">
        <f t="shared" si="12"/>
        <v>-2</v>
      </c>
      <c r="AQ71" s="67">
        <f t="shared" si="12"/>
        <v>14</v>
      </c>
      <c r="AR71" s="67">
        <f t="shared" si="12"/>
        <v>-6</v>
      </c>
      <c r="AS71" s="67">
        <f t="shared" si="12"/>
        <v>0</v>
      </c>
    </row>
    <row r="72" spans="1:45" x14ac:dyDescent="0.2"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</row>
    <row r="73" spans="1:45" s="429" customFormat="1" x14ac:dyDescent="0.2">
      <c r="A73" s="46"/>
      <c r="B73" s="46"/>
      <c r="C73" s="46"/>
      <c r="D73" s="443"/>
      <c r="E73"/>
      <c r="F73" s="44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 s="52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</row>
  </sheetData>
  <mergeCells count="25">
    <mergeCell ref="AD4:AD5"/>
    <mergeCell ref="G3:S3"/>
    <mergeCell ref="T3:AF3"/>
    <mergeCell ref="AG3:AJ3"/>
    <mergeCell ref="AK3:AS3"/>
    <mergeCell ref="G4:I4"/>
    <mergeCell ref="J4:L4"/>
    <mergeCell ref="M4:O4"/>
    <mergeCell ref="P4:P5"/>
    <mergeCell ref="Q4:Q5"/>
    <mergeCell ref="R4:R5"/>
    <mergeCell ref="S4:S5"/>
    <mergeCell ref="T4:V4"/>
    <mergeCell ref="W4:Y4"/>
    <mergeCell ref="Z4:AB4"/>
    <mergeCell ref="AC4:AC5"/>
    <mergeCell ref="AK4:AM4"/>
    <mergeCell ref="AN4:AP4"/>
    <mergeCell ref="AQ4:AS4"/>
    <mergeCell ref="AE4:AE5"/>
    <mergeCell ref="AF4:AF5"/>
    <mergeCell ref="AG4:AG5"/>
    <mergeCell ref="AH4:AH5"/>
    <mergeCell ref="AI4:AI5"/>
    <mergeCell ref="AJ4:AJ5"/>
  </mergeCells>
  <pageMargins left="0.7" right="0.7" top="0.78740157499999996" bottom="0.78740157499999996" header="0.3" footer="0.3"/>
  <pageSetup paperSize="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K116"/>
  <sheetViews>
    <sheetView zoomScaleNormal="100" workbookViewId="0">
      <pane xSplit="7" ySplit="5" topLeftCell="H19" activePane="bottomRight" state="frozen"/>
      <selection pane="topRight"/>
      <selection pane="bottomLeft"/>
      <selection pane="bottomRight" activeCell="H25" sqref="H25:I25"/>
    </sheetView>
  </sheetViews>
  <sheetFormatPr defaultColWidth="11.28515625" defaultRowHeight="18" customHeight="1" x14ac:dyDescent="0.2"/>
  <cols>
    <col min="1" max="1" width="6.7109375" style="7" customWidth="1"/>
    <col min="2" max="2" width="9.28515625" style="7" customWidth="1"/>
    <col min="3" max="3" width="7.140625" style="7" customWidth="1"/>
    <col min="4" max="4" width="33" style="1" customWidth="1"/>
    <col min="5" max="5" width="6.140625" style="7" customWidth="1"/>
    <col min="6" max="6" width="37.42578125" style="1" customWidth="1"/>
    <col min="7" max="7" width="7.7109375" style="67" customWidth="1"/>
    <col min="8" max="37" width="6.5703125" style="1" customWidth="1"/>
    <col min="38" max="16384" width="11.28515625" style="1"/>
  </cols>
  <sheetData>
    <row r="1" spans="1:37" ht="18" customHeight="1" x14ac:dyDescent="0.3">
      <c r="A1" s="526" t="s">
        <v>615</v>
      </c>
      <c r="B1" s="8"/>
      <c r="C1" s="8"/>
      <c r="D1" s="526"/>
      <c r="E1" s="201"/>
      <c r="AD1" s="27"/>
      <c r="AG1" s="27"/>
      <c r="AH1" s="27"/>
      <c r="AI1" s="27"/>
      <c r="AJ1" s="27"/>
    </row>
    <row r="2" spans="1:37" ht="18" customHeight="1" thickBot="1" x14ac:dyDescent="0.35">
      <c r="A2" s="527" t="s">
        <v>284</v>
      </c>
      <c r="B2" s="8"/>
      <c r="C2" s="8"/>
      <c r="D2" s="527"/>
      <c r="E2" s="202"/>
      <c r="H2" s="311" t="s">
        <v>630</v>
      </c>
      <c r="I2" s="675"/>
      <c r="AD2" s="27"/>
      <c r="AG2" s="27"/>
      <c r="AH2" s="27"/>
      <c r="AI2" s="27"/>
      <c r="AJ2" s="27"/>
    </row>
    <row r="3" spans="1:37" ht="13.5" thickBot="1" x14ac:dyDescent="0.25">
      <c r="A3" s="8"/>
      <c r="B3" s="8"/>
      <c r="C3" s="8"/>
      <c r="D3" s="535"/>
      <c r="E3" s="12"/>
      <c r="F3" s="3" t="s">
        <v>362</v>
      </c>
      <c r="H3" s="761" t="s">
        <v>449</v>
      </c>
      <c r="I3" s="762"/>
      <c r="J3" s="762"/>
      <c r="K3" s="762"/>
      <c r="L3" s="762"/>
      <c r="M3" s="762"/>
      <c r="N3" s="762"/>
      <c r="O3" s="762"/>
      <c r="P3" s="762"/>
      <c r="Q3" s="762"/>
      <c r="R3" s="762"/>
      <c r="S3" s="763"/>
      <c r="AD3" s="27"/>
      <c r="AG3" s="27"/>
      <c r="AH3" s="27"/>
      <c r="AI3" s="27"/>
      <c r="AJ3" s="27"/>
    </row>
    <row r="4" spans="1:37" ht="24" thickBot="1" x14ac:dyDescent="0.3">
      <c r="A4" s="529" t="s">
        <v>243</v>
      </c>
      <c r="B4" s="8"/>
      <c r="C4" s="8"/>
      <c r="D4" s="8"/>
      <c r="E4" s="2"/>
      <c r="F4" s="381" t="s">
        <v>377</v>
      </c>
      <c r="G4" s="239"/>
      <c r="H4" s="761" t="s">
        <v>293</v>
      </c>
      <c r="I4" s="762"/>
      <c r="J4" s="763"/>
      <c r="K4" s="761" t="s">
        <v>441</v>
      </c>
      <c r="L4" s="762"/>
      <c r="M4" s="763"/>
      <c r="N4" s="761" t="s">
        <v>295</v>
      </c>
      <c r="O4" s="762"/>
      <c r="P4" s="763"/>
      <c r="Q4" s="761" t="s">
        <v>448</v>
      </c>
      <c r="R4" s="762"/>
      <c r="S4" s="763"/>
      <c r="T4" s="761" t="s">
        <v>287</v>
      </c>
      <c r="U4" s="762"/>
      <c r="V4" s="763"/>
      <c r="W4" s="761" t="s">
        <v>288</v>
      </c>
      <c r="X4" s="762"/>
      <c r="Y4" s="763"/>
      <c r="Z4" s="761" t="s">
        <v>289</v>
      </c>
      <c r="AA4" s="762"/>
      <c r="AB4" s="763"/>
      <c r="AC4" s="761" t="s">
        <v>290</v>
      </c>
      <c r="AD4" s="762"/>
      <c r="AE4" s="763"/>
      <c r="AF4" s="761" t="s">
        <v>291</v>
      </c>
      <c r="AG4" s="762"/>
      <c r="AH4" s="762"/>
      <c r="AI4" s="817" t="s">
        <v>292</v>
      </c>
      <c r="AJ4" s="818"/>
      <c r="AK4" s="819"/>
    </row>
    <row r="5" spans="1:37" ht="23.25" thickBot="1" x14ac:dyDescent="0.25">
      <c r="A5" s="102" t="s">
        <v>578</v>
      </c>
      <c r="B5" s="494" t="s">
        <v>577</v>
      </c>
      <c r="C5" s="102" t="s">
        <v>313</v>
      </c>
      <c r="D5" s="447" t="s">
        <v>594</v>
      </c>
      <c r="E5" s="4" t="s">
        <v>0</v>
      </c>
      <c r="F5" s="76" t="s">
        <v>1</v>
      </c>
      <c r="G5" s="234" t="s">
        <v>2</v>
      </c>
      <c r="H5" s="15" t="s">
        <v>228</v>
      </c>
      <c r="I5" s="16" t="s">
        <v>229</v>
      </c>
      <c r="J5" s="77" t="s">
        <v>230</v>
      </c>
      <c r="K5" s="15" t="s">
        <v>228</v>
      </c>
      <c r="L5" s="16" t="s">
        <v>229</v>
      </c>
      <c r="M5" s="77" t="s">
        <v>230</v>
      </c>
      <c r="N5" s="15" t="s">
        <v>228</v>
      </c>
      <c r="O5" s="16" t="s">
        <v>229</v>
      </c>
      <c r="P5" s="77" t="s">
        <v>230</v>
      </c>
      <c r="Q5" s="15" t="s">
        <v>228</v>
      </c>
      <c r="R5" s="16" t="s">
        <v>229</v>
      </c>
      <c r="S5" s="77" t="s">
        <v>230</v>
      </c>
      <c r="T5" s="86" t="s">
        <v>265</v>
      </c>
      <c r="U5" s="87" t="s">
        <v>268</v>
      </c>
      <c r="V5" s="88" t="s">
        <v>266</v>
      </c>
      <c r="W5" s="86" t="s">
        <v>265</v>
      </c>
      <c r="X5" s="87" t="s">
        <v>268</v>
      </c>
      <c r="Y5" s="88" t="s">
        <v>266</v>
      </c>
      <c r="Z5" s="86" t="s">
        <v>265</v>
      </c>
      <c r="AA5" s="87" t="s">
        <v>268</v>
      </c>
      <c r="AB5" s="88" t="s">
        <v>266</v>
      </c>
      <c r="AC5" s="86" t="s">
        <v>260</v>
      </c>
      <c r="AD5" s="87" t="s">
        <v>261</v>
      </c>
      <c r="AE5" s="88" t="s">
        <v>267</v>
      </c>
      <c r="AF5" s="96" t="s">
        <v>260</v>
      </c>
      <c r="AG5" s="97" t="s">
        <v>261</v>
      </c>
      <c r="AH5" s="519" t="s">
        <v>267</v>
      </c>
      <c r="AI5" s="448" t="s">
        <v>260</v>
      </c>
      <c r="AJ5" s="449" t="s">
        <v>261</v>
      </c>
      <c r="AK5" s="450" t="s">
        <v>267</v>
      </c>
    </row>
    <row r="6" spans="1:37" ht="20.100000000000001" customHeight="1" x14ac:dyDescent="0.2">
      <c r="A6" s="85">
        <v>2</v>
      </c>
      <c r="B6" s="651">
        <v>600074056</v>
      </c>
      <c r="C6" s="652">
        <v>4419</v>
      </c>
      <c r="D6" s="616" t="s">
        <v>150</v>
      </c>
      <c r="E6" s="653">
        <v>3141</v>
      </c>
      <c r="F6" s="187" t="s">
        <v>149</v>
      </c>
      <c r="G6" s="241">
        <v>394</v>
      </c>
      <c r="H6" s="617">
        <v>64</v>
      </c>
      <c r="I6" s="617"/>
      <c r="J6" s="618"/>
      <c r="K6" s="616"/>
      <c r="L6" s="617"/>
      <c r="M6" s="621"/>
      <c r="N6" s="622"/>
      <c r="O6" s="617"/>
      <c r="P6" s="617"/>
      <c r="Q6" s="58">
        <f t="shared" ref="Q6:S11" si="0">H6+K6+N6</f>
        <v>64</v>
      </c>
      <c r="R6" s="20">
        <f t="shared" si="0"/>
        <v>0</v>
      </c>
      <c r="S6" s="144">
        <f t="shared" si="0"/>
        <v>0</v>
      </c>
      <c r="T6" s="90">
        <f>VLOOKUP(H6,SJMS_normativy!$A$3:$B$334,2,0)</f>
        <v>34.105536000000008</v>
      </c>
      <c r="U6" s="17">
        <f>IF(I6=0,0,VLOOKUP(SUM(I6+J6),SJZS_normativy!$A$4:$C$1075,2,0))</f>
        <v>0</v>
      </c>
      <c r="V6" s="91">
        <f>IF(J6=0,0,VLOOKUP(SUM(I6+J6),SJZS_normativy!$A$4:$C$1075,2,0))</f>
        <v>0</v>
      </c>
      <c r="W6" s="90">
        <f>VLOOKUP(K6,SJMS_normativy!$A$3:$B$334,2,0)/0.6</f>
        <v>0</v>
      </c>
      <c r="X6" s="17">
        <f>IF(L6=0,0,VLOOKUP(SUM(L6+M6),SJZS_normativy!$A$4:$C$1075,2,0))/0.6</f>
        <v>0</v>
      </c>
      <c r="Y6" s="91">
        <f>IF(M6=0,0,VLOOKUP(SUM(L6+M6),SJZS_normativy!$A$4:$C$1075,2,0))/0.6</f>
        <v>0</v>
      </c>
      <c r="Z6" s="90">
        <f>VLOOKUP(N6,SJMS_normativy!$A$3:$B$334,2,0)/0.4</f>
        <v>0</v>
      </c>
      <c r="AA6" s="17">
        <f>IF(O6=0,0,VLOOKUP(SUM(O6+P6),SJZS_normativy!$A$4:$C$1075,2,0))/0.4</f>
        <v>0</v>
      </c>
      <c r="AB6" s="91">
        <f>IF(P6=0,0,VLOOKUP(SUM(O6+P6),SJZS_normativy!$A$4:$C$1075,2,0))/0.4</f>
        <v>0</v>
      </c>
      <c r="AC6" s="94">
        <f>SJMS_normativy!$I$5</f>
        <v>58</v>
      </c>
      <c r="AD6" s="44">
        <f>SJZS_normativy!$I$5</f>
        <v>58</v>
      </c>
      <c r="AE6" s="95">
        <f>SJZS_normativy!$I$5</f>
        <v>58</v>
      </c>
      <c r="AF6" s="94">
        <f>SJMS_normativy!$J$5</f>
        <v>38</v>
      </c>
      <c r="AG6" s="44">
        <f>SJZS_normativy!$J$5</f>
        <v>38</v>
      </c>
      <c r="AH6" s="451">
        <f>SJZS_normativy!$J$5</f>
        <v>38</v>
      </c>
      <c r="AI6" s="94">
        <f>SJMS_normativy!$K$5</f>
        <v>38</v>
      </c>
      <c r="AJ6" s="44">
        <f>SJZS_normativy!$K$5</f>
        <v>38</v>
      </c>
      <c r="AK6" s="95">
        <f>SJZS_normativy!$K$5</f>
        <v>38</v>
      </c>
    </row>
    <row r="7" spans="1:37" ht="20.100000000000001" customHeight="1" x14ac:dyDescent="0.2">
      <c r="A7" s="85">
        <v>2</v>
      </c>
      <c r="B7" s="651">
        <v>600074056</v>
      </c>
      <c r="C7" s="652">
        <v>4419</v>
      </c>
      <c r="D7" s="616" t="s">
        <v>150</v>
      </c>
      <c r="E7" s="653">
        <v>3141</v>
      </c>
      <c r="F7" s="60" t="s">
        <v>150</v>
      </c>
      <c r="G7" s="241">
        <v>394</v>
      </c>
      <c r="H7" s="617">
        <v>66</v>
      </c>
      <c r="I7" s="617"/>
      <c r="J7" s="618"/>
      <c r="K7" s="616"/>
      <c r="L7" s="617"/>
      <c r="M7" s="621"/>
      <c r="N7" s="622"/>
      <c r="O7" s="617"/>
      <c r="P7" s="617"/>
      <c r="Q7" s="58">
        <f t="shared" si="0"/>
        <v>66</v>
      </c>
      <c r="R7" s="20">
        <f t="shared" si="0"/>
        <v>0</v>
      </c>
      <c r="S7" s="144">
        <f t="shared" si="0"/>
        <v>0</v>
      </c>
      <c r="T7" s="90">
        <f>VLOOKUP(H7,SJMS_normativy!$A$3:$B$334,2,0)</f>
        <v>34.450907999999998</v>
      </c>
      <c r="U7" s="17">
        <f>IF(I7=0,0,VLOOKUP(SUM(I7+J7),SJZS_normativy!$A$4:$C$1075,2,0))</f>
        <v>0</v>
      </c>
      <c r="V7" s="91">
        <f>IF(J7=0,0,VLOOKUP(SUM(I7+J7),SJZS_normativy!$A$4:$C$1075,2,0))</f>
        <v>0</v>
      </c>
      <c r="W7" s="90">
        <f>VLOOKUP(K7,SJMS_normativy!$A$3:$B$334,2,0)/0.6</f>
        <v>0</v>
      </c>
      <c r="X7" s="17">
        <f>IF(L7=0,0,VLOOKUP(SUM(L7+M7),SJZS_normativy!$A$4:$C$1075,2,0))/0.6</f>
        <v>0</v>
      </c>
      <c r="Y7" s="91">
        <f>IF(M7=0,0,VLOOKUP(SUM(L7+M7),SJZS_normativy!$A$4:$C$1075,2,0))/0.6</f>
        <v>0</v>
      </c>
      <c r="Z7" s="90">
        <f>VLOOKUP(N7,SJMS_normativy!$A$3:$B$334,2,0)/0.4</f>
        <v>0</v>
      </c>
      <c r="AA7" s="17">
        <f>IF(O7=0,0,VLOOKUP(SUM(O7+P7),SJZS_normativy!$A$4:$C$1075,2,0))/0.4</f>
        <v>0</v>
      </c>
      <c r="AB7" s="91">
        <f>IF(P7=0,0,VLOOKUP(SUM(O7+P7),SJZS_normativy!$A$4:$C$1075,2,0))/0.4</f>
        <v>0</v>
      </c>
      <c r="AC7" s="94">
        <f>SJMS_normativy!$I$5</f>
        <v>58</v>
      </c>
      <c r="AD7" s="44">
        <f>SJZS_normativy!$I$5</f>
        <v>58</v>
      </c>
      <c r="AE7" s="95">
        <f>SJZS_normativy!$I$5</f>
        <v>58</v>
      </c>
      <c r="AF7" s="94">
        <f>SJMS_normativy!$J$5</f>
        <v>38</v>
      </c>
      <c r="AG7" s="44">
        <f>SJZS_normativy!$J$5</f>
        <v>38</v>
      </c>
      <c r="AH7" s="451">
        <f>SJZS_normativy!$J$5</f>
        <v>38</v>
      </c>
      <c r="AI7" s="94">
        <f>SJMS_normativy!$K$5</f>
        <v>38</v>
      </c>
      <c r="AJ7" s="44">
        <f>SJZS_normativy!$K$5</f>
        <v>38</v>
      </c>
      <c r="AK7" s="95">
        <f>SJZS_normativy!$K$5</f>
        <v>38</v>
      </c>
    </row>
    <row r="8" spans="1:37" ht="20.100000000000001" customHeight="1" x14ac:dyDescent="0.2">
      <c r="A8" s="85">
        <v>2</v>
      </c>
      <c r="B8" s="651">
        <v>600074056</v>
      </c>
      <c r="C8" s="652">
        <v>4419</v>
      </c>
      <c r="D8" s="616" t="s">
        <v>150</v>
      </c>
      <c r="E8" s="653">
        <v>3141</v>
      </c>
      <c r="F8" s="187" t="s">
        <v>503</v>
      </c>
      <c r="G8" s="241">
        <v>394</v>
      </c>
      <c r="H8" s="617">
        <v>40</v>
      </c>
      <c r="I8" s="617"/>
      <c r="J8" s="618"/>
      <c r="K8" s="616"/>
      <c r="L8" s="617"/>
      <c r="M8" s="621"/>
      <c r="N8" s="622"/>
      <c r="O8" s="617"/>
      <c r="P8" s="617"/>
      <c r="Q8" s="58">
        <f t="shared" si="0"/>
        <v>40</v>
      </c>
      <c r="R8" s="20">
        <f t="shared" si="0"/>
        <v>0</v>
      </c>
      <c r="S8" s="144">
        <f t="shared" si="0"/>
        <v>0</v>
      </c>
      <c r="T8" s="90">
        <f>VLOOKUP(H8,SJMS_normativy!$A$3:$B$334,2,0)</f>
        <v>29.38824</v>
      </c>
      <c r="U8" s="17">
        <f>IF(I8=0,0,VLOOKUP(SUM(I8+J8),SJZS_normativy!$A$4:$C$1075,2,0))</f>
        <v>0</v>
      </c>
      <c r="V8" s="91">
        <f>IF(J8=0,0,VLOOKUP(SUM(I8+J8),SJZS_normativy!$A$4:$C$1075,2,0))</f>
        <v>0</v>
      </c>
      <c r="W8" s="90">
        <f>VLOOKUP(K8,SJMS_normativy!$A$3:$B$334,2,0)/0.6</f>
        <v>0</v>
      </c>
      <c r="X8" s="17">
        <f>IF(L8=0,0,VLOOKUP(SUM(L8+M8),SJZS_normativy!$A$4:$C$1075,2,0))/0.6</f>
        <v>0</v>
      </c>
      <c r="Y8" s="91">
        <f>IF(M8=0,0,VLOOKUP(SUM(L8+M8),SJZS_normativy!$A$4:$C$1075,2,0))/0.6</f>
        <v>0</v>
      </c>
      <c r="Z8" s="90">
        <f>VLOOKUP(N8,SJMS_normativy!$A$3:$B$334,2,0)/0.4</f>
        <v>0</v>
      </c>
      <c r="AA8" s="17">
        <f>IF(O8=0,0,VLOOKUP(SUM(O8+P8),SJZS_normativy!$A$4:$C$1075,2,0))/0.4</f>
        <v>0</v>
      </c>
      <c r="AB8" s="91">
        <f>IF(P8=0,0,VLOOKUP(SUM(O8+P8),SJZS_normativy!$A$4:$C$1075,2,0))/0.4</f>
        <v>0</v>
      </c>
      <c r="AC8" s="94">
        <f>SJMS_normativy!$I$5</f>
        <v>58</v>
      </c>
      <c r="AD8" s="44">
        <f>SJZS_normativy!$I$5</f>
        <v>58</v>
      </c>
      <c r="AE8" s="95">
        <f>SJZS_normativy!$I$5</f>
        <v>58</v>
      </c>
      <c r="AF8" s="94">
        <f>SJMS_normativy!$J$5</f>
        <v>38</v>
      </c>
      <c r="AG8" s="44">
        <f>SJZS_normativy!$J$5</f>
        <v>38</v>
      </c>
      <c r="AH8" s="451">
        <f>SJZS_normativy!$J$5</f>
        <v>38</v>
      </c>
      <c r="AI8" s="94">
        <f>SJMS_normativy!$K$5</f>
        <v>38</v>
      </c>
      <c r="AJ8" s="44">
        <f>SJZS_normativy!$K$5</f>
        <v>38</v>
      </c>
      <c r="AK8" s="95">
        <f>SJZS_normativy!$K$5</f>
        <v>38</v>
      </c>
    </row>
    <row r="9" spans="1:37" ht="20.100000000000001" customHeight="1" x14ac:dyDescent="0.2">
      <c r="A9" s="85">
        <v>2</v>
      </c>
      <c r="B9" s="651">
        <v>600074056</v>
      </c>
      <c r="C9" s="652">
        <v>4419</v>
      </c>
      <c r="D9" s="616" t="s">
        <v>150</v>
      </c>
      <c r="E9" s="653">
        <v>3141</v>
      </c>
      <c r="F9" s="187" t="s">
        <v>426</v>
      </c>
      <c r="G9" s="241">
        <v>58</v>
      </c>
      <c r="H9" s="617"/>
      <c r="I9" s="617"/>
      <c r="J9" s="618"/>
      <c r="K9" s="616"/>
      <c r="L9" s="617"/>
      <c r="M9" s="621"/>
      <c r="N9" s="622">
        <v>15</v>
      </c>
      <c r="O9" s="617"/>
      <c r="P9" s="617"/>
      <c r="Q9" s="58">
        <f t="shared" si="0"/>
        <v>15</v>
      </c>
      <c r="R9" s="20">
        <f t="shared" si="0"/>
        <v>0</v>
      </c>
      <c r="S9" s="144">
        <f t="shared" si="0"/>
        <v>0</v>
      </c>
      <c r="T9" s="90">
        <f>VLOOKUP(H9,SJMS_normativy!$A$3:$B$334,2,0)</f>
        <v>0</v>
      </c>
      <c r="U9" s="17">
        <f>IF(I9=0,0,VLOOKUP(SUM(I9+J9),SJZS_normativy!$A$4:$C$1075,2,0))</f>
        <v>0</v>
      </c>
      <c r="V9" s="91">
        <f>IF(J9=0,0,VLOOKUP(SUM(I9+J9),SJZS_normativy!$A$4:$C$1075,2,0))</f>
        <v>0</v>
      </c>
      <c r="W9" s="90">
        <f>VLOOKUP(K9,SJMS_normativy!$A$3:$B$334,2,0)/0.6</f>
        <v>0</v>
      </c>
      <c r="X9" s="17">
        <f>IF(L9=0,0,VLOOKUP(SUM(L9+M9),SJZS_normativy!$A$4:$C$1075,2,0))/0.6</f>
        <v>0</v>
      </c>
      <c r="Y9" s="91">
        <f>IF(M9=0,0,VLOOKUP(SUM(L9+M9),SJZS_normativy!$A$4:$C$1075,2,0))/0.6</f>
        <v>0</v>
      </c>
      <c r="Z9" s="90">
        <f>VLOOKUP(N9,SJMS_normativy!$A$3:$B$334,2,0)/0.4</f>
        <v>58.374600000000008</v>
      </c>
      <c r="AA9" s="17">
        <f>IF(O9=0,0,VLOOKUP(SUM(O9+P9),SJZS_normativy!$A$4:$C$1075,2,0))/0.4</f>
        <v>0</v>
      </c>
      <c r="AB9" s="91">
        <f>IF(P9=0,0,VLOOKUP(SUM(O9+P9),SJZS_normativy!$A$4:$C$1075,2,0))/0.4</f>
        <v>0</v>
      </c>
      <c r="AC9" s="94">
        <f>SJMS_normativy!$I$5</f>
        <v>58</v>
      </c>
      <c r="AD9" s="44">
        <f>SJZS_normativy!$I$5</f>
        <v>58</v>
      </c>
      <c r="AE9" s="95">
        <f>SJZS_normativy!$I$5</f>
        <v>58</v>
      </c>
      <c r="AF9" s="94">
        <f>SJMS_normativy!$J$5</f>
        <v>38</v>
      </c>
      <c r="AG9" s="44">
        <f>SJZS_normativy!$J$5</f>
        <v>38</v>
      </c>
      <c r="AH9" s="451">
        <f>SJZS_normativy!$J$5</f>
        <v>38</v>
      </c>
      <c r="AI9" s="94">
        <f>SJMS_normativy!$K$5</f>
        <v>38</v>
      </c>
      <c r="AJ9" s="44">
        <f>SJZS_normativy!$K$5</f>
        <v>38</v>
      </c>
      <c r="AK9" s="95">
        <f>SJZS_normativy!$K$5</f>
        <v>38</v>
      </c>
    </row>
    <row r="10" spans="1:37" ht="20.100000000000001" customHeight="1" x14ac:dyDescent="0.2">
      <c r="A10" s="85">
        <v>2</v>
      </c>
      <c r="B10" s="651">
        <v>600074056</v>
      </c>
      <c r="C10" s="652">
        <v>4419</v>
      </c>
      <c r="D10" s="616" t="s">
        <v>150</v>
      </c>
      <c r="E10" s="653">
        <v>3141</v>
      </c>
      <c r="F10" s="260" t="s">
        <v>451</v>
      </c>
      <c r="G10" s="241">
        <v>58</v>
      </c>
      <c r="H10" s="617"/>
      <c r="I10" s="617"/>
      <c r="J10" s="618"/>
      <c r="K10" s="616"/>
      <c r="L10" s="617"/>
      <c r="M10" s="621"/>
      <c r="N10" s="622">
        <v>22</v>
      </c>
      <c r="O10" s="617"/>
      <c r="P10" s="617"/>
      <c r="Q10" s="58">
        <f t="shared" si="0"/>
        <v>22</v>
      </c>
      <c r="R10" s="20">
        <f t="shared" si="0"/>
        <v>0</v>
      </c>
      <c r="S10" s="144">
        <f t="shared" si="0"/>
        <v>0</v>
      </c>
      <c r="T10" s="90">
        <f>VLOOKUP(H10,SJMS_normativy!$A$3:$B$334,2,0)</f>
        <v>0</v>
      </c>
      <c r="U10" s="17">
        <f>IF(I10=0,0,VLOOKUP(SUM(I10+J10),SJZS_normativy!$A$4:$C$1075,2,0))</f>
        <v>0</v>
      </c>
      <c r="V10" s="91">
        <f>IF(J10=0,0,VLOOKUP(SUM(I10+J10),SJZS_normativy!$A$4:$C$1075,2,0))</f>
        <v>0</v>
      </c>
      <c r="W10" s="90">
        <f>VLOOKUP(K10,SJMS_normativy!$A$3:$B$334,2,0)/0.6</f>
        <v>0</v>
      </c>
      <c r="X10" s="17">
        <f>IF(L10=0,0,VLOOKUP(SUM(L10+M10),SJZS_normativy!$A$4:$C$1075,2,0))/0.6</f>
        <v>0</v>
      </c>
      <c r="Y10" s="91">
        <f>IF(M10=0,0,VLOOKUP(SUM(L10+M10),SJZS_normativy!$A$4:$C$1075,2,0))/0.6</f>
        <v>0</v>
      </c>
      <c r="Z10" s="90">
        <f>VLOOKUP(N10,SJMS_normativy!$A$3:$B$334,2,0)/0.4</f>
        <v>62.890649999999994</v>
      </c>
      <c r="AA10" s="17">
        <f>IF(O10=0,0,VLOOKUP(SUM(O10+P10),SJZS_normativy!$A$4:$C$1075,2,0))/0.4</f>
        <v>0</v>
      </c>
      <c r="AB10" s="91">
        <f>IF(P10=0,0,VLOOKUP(SUM(O10+P10),SJZS_normativy!$A$4:$C$1075,2,0))/0.4</f>
        <v>0</v>
      </c>
      <c r="AC10" s="94">
        <f>SJMS_normativy!$I$5</f>
        <v>58</v>
      </c>
      <c r="AD10" s="44">
        <f>SJZS_normativy!$I$5</f>
        <v>58</v>
      </c>
      <c r="AE10" s="95">
        <f>SJZS_normativy!$I$5</f>
        <v>58</v>
      </c>
      <c r="AF10" s="94">
        <f>SJMS_normativy!$J$5</f>
        <v>38</v>
      </c>
      <c r="AG10" s="44">
        <f>SJZS_normativy!$J$5</f>
        <v>38</v>
      </c>
      <c r="AH10" s="451">
        <f>SJZS_normativy!$J$5</f>
        <v>38</v>
      </c>
      <c r="AI10" s="94">
        <f>SJMS_normativy!$K$5</f>
        <v>38</v>
      </c>
      <c r="AJ10" s="44">
        <f>SJZS_normativy!$K$5</f>
        <v>38</v>
      </c>
      <c r="AK10" s="95">
        <f>SJZS_normativy!$K$5</f>
        <v>38</v>
      </c>
    </row>
    <row r="11" spans="1:37" ht="20.100000000000001" customHeight="1" x14ac:dyDescent="0.2">
      <c r="A11" s="85">
        <v>2</v>
      </c>
      <c r="B11" s="651">
        <v>600074056</v>
      </c>
      <c r="C11" s="652">
        <v>4419</v>
      </c>
      <c r="D11" s="616" t="s">
        <v>150</v>
      </c>
      <c r="E11" s="653">
        <v>3141</v>
      </c>
      <c r="F11" s="412" t="s">
        <v>461</v>
      </c>
      <c r="G11" s="241">
        <v>394</v>
      </c>
      <c r="H11" s="617">
        <v>65</v>
      </c>
      <c r="I11" s="617"/>
      <c r="J11" s="618"/>
      <c r="K11" s="616">
        <v>37</v>
      </c>
      <c r="L11" s="617"/>
      <c r="M11" s="621"/>
      <c r="N11" s="622"/>
      <c r="O11" s="617"/>
      <c r="P11" s="617"/>
      <c r="Q11" s="58">
        <f t="shared" si="0"/>
        <v>102</v>
      </c>
      <c r="R11" s="20">
        <f t="shared" si="0"/>
        <v>0</v>
      </c>
      <c r="S11" s="144">
        <f t="shared" si="0"/>
        <v>0</v>
      </c>
      <c r="T11" s="90">
        <f>VLOOKUP(H11,SJMS_normativy!$A$3:$B$334,2,0)</f>
        <v>34.279139999999998</v>
      </c>
      <c r="U11" s="17">
        <f>IF(I11=0,0,VLOOKUP(SUM(I11+J11),SJZS_normativy!$A$4:$C$1075,2,0))</f>
        <v>0</v>
      </c>
      <c r="V11" s="91">
        <f>IF(J11=0,0,VLOOKUP(SUM(I11+J11),SJZS_normativy!$A$4:$C$1075,2,0))</f>
        <v>0</v>
      </c>
      <c r="W11" s="90">
        <f>VLOOKUP(K11,SJMS_normativy!$A$3:$B$334,2,0)/0.6</f>
        <v>47.873700000000007</v>
      </c>
      <c r="X11" s="17">
        <f>IF(L11=0,0,VLOOKUP(SUM(L11+M11),SJZS_normativy!$A$4:$C$1075,2,0))/0.6</f>
        <v>0</v>
      </c>
      <c r="Y11" s="91">
        <f>IF(M11=0,0,VLOOKUP(SUM(L11+M11),SJZS_normativy!$A$4:$C$1075,2,0))/0.6</f>
        <v>0</v>
      </c>
      <c r="Z11" s="90">
        <f>VLOOKUP(N11,SJMS_normativy!$A$3:$B$334,2,0)/0.4</f>
        <v>0</v>
      </c>
      <c r="AA11" s="17">
        <f>IF(O11=0,0,VLOOKUP(SUM(O11+P11),SJZS_normativy!$A$4:$C$1075,2,0))/0.4</f>
        <v>0</v>
      </c>
      <c r="AB11" s="91">
        <f>IF(P11=0,0,VLOOKUP(SUM(O11+P11),SJZS_normativy!$A$4:$C$1075,2,0))/0.4</f>
        <v>0</v>
      </c>
      <c r="AC11" s="94">
        <f>SJMS_normativy!$I$5</f>
        <v>58</v>
      </c>
      <c r="AD11" s="44">
        <f>SJZS_normativy!$I$5</f>
        <v>58</v>
      </c>
      <c r="AE11" s="95">
        <f>SJZS_normativy!$I$5</f>
        <v>58</v>
      </c>
      <c r="AF11" s="94">
        <f>SJMS_normativy!$J$5</f>
        <v>38</v>
      </c>
      <c r="AG11" s="44">
        <f>SJZS_normativy!$J$5</f>
        <v>38</v>
      </c>
      <c r="AH11" s="451">
        <f>SJZS_normativy!$J$5</f>
        <v>38</v>
      </c>
      <c r="AI11" s="94">
        <f>SJMS_normativy!$K$5</f>
        <v>38</v>
      </c>
      <c r="AJ11" s="44">
        <f>SJZS_normativy!$K$5</f>
        <v>38</v>
      </c>
      <c r="AK11" s="95">
        <f>SJZS_normativy!$K$5</f>
        <v>38</v>
      </c>
    </row>
    <row r="12" spans="1:37" ht="20.100000000000001" customHeight="1" x14ac:dyDescent="0.2">
      <c r="A12" s="85">
        <v>3</v>
      </c>
      <c r="B12" s="651">
        <v>600074943</v>
      </c>
      <c r="C12" s="652">
        <v>4464</v>
      </c>
      <c r="D12" s="616" t="s">
        <v>151</v>
      </c>
      <c r="E12" s="653">
        <v>3141</v>
      </c>
      <c r="F12" s="187" t="s">
        <v>427</v>
      </c>
      <c r="G12" s="242">
        <v>800</v>
      </c>
      <c r="H12" s="617"/>
      <c r="I12" s="617">
        <v>443</v>
      </c>
      <c r="J12" s="618"/>
      <c r="K12" s="616">
        <v>25</v>
      </c>
      <c r="L12" s="617"/>
      <c r="M12" s="621"/>
      <c r="N12" s="622"/>
      <c r="O12" s="617"/>
      <c r="P12" s="617"/>
      <c r="Q12" s="58">
        <f t="shared" ref="Q12:S14" si="1">H12+K12+N12</f>
        <v>25</v>
      </c>
      <c r="R12" s="20">
        <f t="shared" si="1"/>
        <v>443</v>
      </c>
      <c r="S12" s="144">
        <f t="shared" si="1"/>
        <v>0</v>
      </c>
      <c r="T12" s="90">
        <f>VLOOKUP(H12,SJMS_normativy!$A$3:$B$334,2,0)</f>
        <v>0</v>
      </c>
      <c r="U12" s="17">
        <f>IF(I12=0,0,VLOOKUP(SUM(I12+J12),SJZS_normativy!$A$4:$C$1075,2,0))</f>
        <v>67.451393262196362</v>
      </c>
      <c r="V12" s="91">
        <f>IF(J12=0,0,VLOOKUP(SUM(I12+J12),SJZS_normativy!$A$4:$C$1075,2,0))</f>
        <v>0</v>
      </c>
      <c r="W12" s="90">
        <f>VLOOKUP(K12,SJMS_normativy!$A$3:$B$334,2,0)/0.6</f>
        <v>43.171500000000002</v>
      </c>
      <c r="X12" s="17">
        <f>IF(L12=0,0,VLOOKUP(SUM(L12+M12),SJZS_normativy!$A$4:$C$1075,2,0))/0.6</f>
        <v>0</v>
      </c>
      <c r="Y12" s="91">
        <f>IF(M12=0,0,VLOOKUP(SUM(L12+M12),SJZS_normativy!$A$4:$C$1075,2,0))/0.6</f>
        <v>0</v>
      </c>
      <c r="Z12" s="90">
        <f>VLOOKUP(N12,SJMS_normativy!$A$3:$B$334,2,0)/0.4</f>
        <v>0</v>
      </c>
      <c r="AA12" s="17">
        <f>IF(O12=0,0,VLOOKUP(SUM(O12+P12),SJZS_normativy!$A$4:$C$1075,2,0))/0.4</f>
        <v>0</v>
      </c>
      <c r="AB12" s="91">
        <f>IF(P12=0,0,VLOOKUP(SUM(O12+P12),SJZS_normativy!$A$4:$C$1075,2,0))/0.4</f>
        <v>0</v>
      </c>
      <c r="AC12" s="94">
        <f>SJMS_normativy!$I$5</f>
        <v>58</v>
      </c>
      <c r="AD12" s="44">
        <f>SJZS_normativy!$I$5</f>
        <v>58</v>
      </c>
      <c r="AE12" s="95">
        <f>SJZS_normativy!$I$5</f>
        <v>58</v>
      </c>
      <c r="AF12" s="94">
        <f>SJMS_normativy!$J$5</f>
        <v>38</v>
      </c>
      <c r="AG12" s="44">
        <f>SJZS_normativy!$J$5</f>
        <v>38</v>
      </c>
      <c r="AH12" s="451">
        <f>SJZS_normativy!$J$5</f>
        <v>38</v>
      </c>
      <c r="AI12" s="94">
        <f>SJMS_normativy!$K$5</f>
        <v>38</v>
      </c>
      <c r="AJ12" s="44">
        <f>SJZS_normativy!$K$5</f>
        <v>38</v>
      </c>
      <c r="AK12" s="95">
        <f>SJZS_normativy!$K$5</f>
        <v>38</v>
      </c>
    </row>
    <row r="13" spans="1:37" ht="20.100000000000001" customHeight="1" x14ac:dyDescent="0.2">
      <c r="A13" s="85">
        <v>4</v>
      </c>
      <c r="B13" s="651">
        <v>600074609</v>
      </c>
      <c r="C13" s="652">
        <v>4457</v>
      </c>
      <c r="D13" s="616" t="s">
        <v>152</v>
      </c>
      <c r="E13" s="653">
        <v>3141</v>
      </c>
      <c r="F13" s="187" t="s">
        <v>494</v>
      </c>
      <c r="G13" s="242">
        <v>200</v>
      </c>
      <c r="H13" s="617"/>
      <c r="I13" s="617"/>
      <c r="J13" s="618"/>
      <c r="K13" s="616"/>
      <c r="L13" s="617"/>
      <c r="M13" s="621"/>
      <c r="N13" s="622"/>
      <c r="O13" s="617">
        <v>62</v>
      </c>
      <c r="P13" s="617"/>
      <c r="Q13" s="58">
        <f t="shared" si="1"/>
        <v>0</v>
      </c>
      <c r="R13" s="20">
        <f t="shared" si="1"/>
        <v>62</v>
      </c>
      <c r="S13" s="144">
        <f t="shared" si="1"/>
        <v>0</v>
      </c>
      <c r="T13" s="90">
        <f>VLOOKUP(H13,SJMS_normativy!$A$3:$B$334,2,0)</f>
        <v>0</v>
      </c>
      <c r="U13" s="17">
        <f>IF(I13=0,0,VLOOKUP(SUM(I13+J13),SJZS_normativy!$A$4:$C$1075,2,0))</f>
        <v>0</v>
      </c>
      <c r="V13" s="91">
        <f>IF(J13=0,0,VLOOKUP(SUM(I13+J13),SJZS_normativy!$A$4:$C$1075,2,0))</f>
        <v>0</v>
      </c>
      <c r="W13" s="90">
        <f>VLOOKUP(K13,SJMS_normativy!$A$3:$B$334,2,0)/0.6</f>
        <v>0</v>
      </c>
      <c r="X13" s="17">
        <f>IF(L13=0,0,VLOOKUP(SUM(L13+M13),SJZS_normativy!$A$4:$C$1075,2,0))/0.6</f>
        <v>0</v>
      </c>
      <c r="Y13" s="91">
        <f>IF(M13=0,0,VLOOKUP(SUM(L13+M13),SJZS_normativy!$A$4:$C$1075,2,0))/0.6</f>
        <v>0</v>
      </c>
      <c r="Z13" s="90">
        <f>VLOOKUP(N13,SJMS_normativy!$A$3:$B$334,2,0)/0.4</f>
        <v>0</v>
      </c>
      <c r="AA13" s="17">
        <f>IF(O13=0,0,VLOOKUP(SUM(O13+P13),SJZS_normativy!$A$4:$C$1075,2,0))/0.4</f>
        <v>109.11867603964645</v>
      </c>
      <c r="AB13" s="91">
        <f>IF(P13=0,0,VLOOKUP(SUM(O13+P13),SJZS_normativy!$A$4:$C$1075,2,0))/0.4</f>
        <v>0</v>
      </c>
      <c r="AC13" s="94">
        <f>SJMS_normativy!$I$5</f>
        <v>58</v>
      </c>
      <c r="AD13" s="44">
        <f>SJZS_normativy!$I$5</f>
        <v>58</v>
      </c>
      <c r="AE13" s="95">
        <f>SJZS_normativy!$I$5</f>
        <v>58</v>
      </c>
      <c r="AF13" s="94">
        <f>SJMS_normativy!$J$5</f>
        <v>38</v>
      </c>
      <c r="AG13" s="44">
        <f>SJZS_normativy!$J$5</f>
        <v>38</v>
      </c>
      <c r="AH13" s="451">
        <f>SJZS_normativy!$J$5</f>
        <v>38</v>
      </c>
      <c r="AI13" s="94">
        <f>SJMS_normativy!$K$5</f>
        <v>38</v>
      </c>
      <c r="AJ13" s="44">
        <f>SJZS_normativy!$K$5</f>
        <v>38</v>
      </c>
      <c r="AK13" s="95">
        <f>SJZS_normativy!$K$5</f>
        <v>38</v>
      </c>
    </row>
    <row r="14" spans="1:37" ht="20.100000000000001" customHeight="1" x14ac:dyDescent="0.2">
      <c r="A14" s="85">
        <v>5</v>
      </c>
      <c r="B14" s="651">
        <v>600074617</v>
      </c>
      <c r="C14" s="652">
        <v>4456</v>
      </c>
      <c r="D14" s="616" t="s">
        <v>153</v>
      </c>
      <c r="E14" s="653">
        <v>3141</v>
      </c>
      <c r="F14" s="60" t="s">
        <v>153</v>
      </c>
      <c r="G14" s="242">
        <v>1000</v>
      </c>
      <c r="H14" s="617"/>
      <c r="I14" s="617">
        <v>621</v>
      </c>
      <c r="J14" s="618"/>
      <c r="K14" s="616">
        <v>42</v>
      </c>
      <c r="L14" s="617">
        <v>62</v>
      </c>
      <c r="M14" s="621"/>
      <c r="N14" s="622"/>
      <c r="O14" s="617"/>
      <c r="P14" s="617"/>
      <c r="Q14" s="58">
        <f t="shared" si="1"/>
        <v>42</v>
      </c>
      <c r="R14" s="20">
        <f t="shared" si="1"/>
        <v>683</v>
      </c>
      <c r="S14" s="144">
        <f t="shared" si="1"/>
        <v>0</v>
      </c>
      <c r="T14" s="90">
        <f>VLOOKUP(H14,SJMS_normativy!$A$3:$B$334,2,0)</f>
        <v>0</v>
      </c>
      <c r="U14" s="17">
        <f>IF(I14=0,0,VLOOKUP(SUM(I14+J14),SJZS_normativy!$A$4:$C$1075,2,0))</f>
        <v>72.114079011232846</v>
      </c>
      <c r="V14" s="91">
        <f>IF(J14=0,0,VLOOKUP(SUM(I14+J14),SJZS_normativy!$A$4:$C$1075,2,0))</f>
        <v>0</v>
      </c>
      <c r="W14" s="90">
        <f>VLOOKUP(K14,SJMS_normativy!$A$3:$B$334,2,0)/0.6</f>
        <v>49.702900000000007</v>
      </c>
      <c r="X14" s="17">
        <f>IF(L14=0,0,VLOOKUP(SUM(L14+M14),SJZS_normativy!$A$4:$C$1075,2,0))/0.6</f>
        <v>72.745784026430968</v>
      </c>
      <c r="Y14" s="91">
        <f>IF(M14=0,0,VLOOKUP(SUM(L14+M14),SJZS_normativy!$A$4:$C$1075,2,0))/0.6</f>
        <v>0</v>
      </c>
      <c r="Z14" s="90">
        <f>VLOOKUP(N14,SJMS_normativy!$A$3:$B$334,2,0)/0.4</f>
        <v>0</v>
      </c>
      <c r="AA14" s="17">
        <f>IF(O14=0,0,VLOOKUP(SUM(O14+P14),SJZS_normativy!$A$4:$C$1075,2,0))/0.4</f>
        <v>0</v>
      </c>
      <c r="AB14" s="91">
        <f>IF(P14=0,0,VLOOKUP(SUM(O14+P14),SJZS_normativy!$A$4:$C$1075,2,0))/0.4</f>
        <v>0</v>
      </c>
      <c r="AC14" s="94">
        <f>SJMS_normativy!$I$5</f>
        <v>58</v>
      </c>
      <c r="AD14" s="44">
        <f>SJZS_normativy!$I$5</f>
        <v>58</v>
      </c>
      <c r="AE14" s="95">
        <f>SJZS_normativy!$I$5</f>
        <v>58</v>
      </c>
      <c r="AF14" s="94">
        <f>SJMS_normativy!$J$5</f>
        <v>38</v>
      </c>
      <c r="AG14" s="44">
        <f>SJZS_normativy!$J$5</f>
        <v>38</v>
      </c>
      <c r="AH14" s="451">
        <f>SJZS_normativy!$J$5</f>
        <v>38</v>
      </c>
      <c r="AI14" s="94">
        <f>SJMS_normativy!$K$5</f>
        <v>38</v>
      </c>
      <c r="AJ14" s="44">
        <f>SJZS_normativy!$K$5</f>
        <v>38</v>
      </c>
      <c r="AK14" s="95">
        <f>SJZS_normativy!$K$5</f>
        <v>38</v>
      </c>
    </row>
    <row r="15" spans="1:37" ht="20.100000000000001" customHeight="1" x14ac:dyDescent="0.2">
      <c r="A15" s="85">
        <v>9</v>
      </c>
      <c r="B15" s="651">
        <v>600074021</v>
      </c>
      <c r="C15" s="652">
        <v>4402</v>
      </c>
      <c r="D15" s="616" t="s">
        <v>148</v>
      </c>
      <c r="E15" s="653">
        <v>3141</v>
      </c>
      <c r="F15" s="60" t="s">
        <v>148</v>
      </c>
      <c r="G15" s="411">
        <v>183</v>
      </c>
      <c r="H15" s="617">
        <v>97</v>
      </c>
      <c r="I15" s="617"/>
      <c r="J15" s="618"/>
      <c r="K15" s="616">
        <v>0</v>
      </c>
      <c r="L15" s="617"/>
      <c r="M15" s="621"/>
      <c r="N15" s="622"/>
      <c r="O15" s="617"/>
      <c r="P15" s="617"/>
      <c r="Q15" s="58">
        <f t="shared" ref="Q15:S18" si="2">H15+K15+N15</f>
        <v>97</v>
      </c>
      <c r="R15" s="20">
        <f t="shared" si="2"/>
        <v>0</v>
      </c>
      <c r="S15" s="144">
        <f t="shared" si="2"/>
        <v>0</v>
      </c>
      <c r="T15" s="90">
        <f>VLOOKUP(H15,SJMS_normativy!$A$3:$B$334,2,0)</f>
        <v>38.86506</v>
      </c>
      <c r="U15" s="17">
        <f>IF(I15=0,0,VLOOKUP(SUM(I15+J15),SJZS_normativy!$A$4:$C$1075,2,0))</f>
        <v>0</v>
      </c>
      <c r="V15" s="91">
        <f>IF(J15=0,0,VLOOKUP(SUM(I15+J15),SJZS_normativy!$A$4:$C$1075,2,0))</f>
        <v>0</v>
      </c>
      <c r="W15" s="90">
        <f>VLOOKUP(K15,SJMS_normativy!$A$3:$B$334,2,0)/0.6</f>
        <v>0</v>
      </c>
      <c r="X15" s="17">
        <f>IF(L15=0,0,VLOOKUP(SUM(L15+M15),SJZS_normativy!$A$4:$C$1075,2,0))/0.6</f>
        <v>0</v>
      </c>
      <c r="Y15" s="91">
        <f>IF(M15=0,0,VLOOKUP(SUM(L15+M15),SJZS_normativy!$A$4:$C$1075,2,0))/0.6</f>
        <v>0</v>
      </c>
      <c r="Z15" s="90">
        <f>VLOOKUP(N15,SJMS_normativy!$A$3:$B$334,2,0)/0.4</f>
        <v>0</v>
      </c>
      <c r="AA15" s="17">
        <f>IF(O15=0,0,VLOOKUP(SUM(O15+P15),SJZS_normativy!$A$4:$C$1075,2,0))/0.4</f>
        <v>0</v>
      </c>
      <c r="AB15" s="91">
        <f>IF(P15=0,0,VLOOKUP(SUM(O15+P15),SJZS_normativy!$A$4:$C$1075,2,0))/0.4</f>
        <v>0</v>
      </c>
      <c r="AC15" s="94">
        <f>SJMS_normativy!$I$5</f>
        <v>58</v>
      </c>
      <c r="AD15" s="44">
        <f>SJZS_normativy!$I$5</f>
        <v>58</v>
      </c>
      <c r="AE15" s="95">
        <f>SJZS_normativy!$I$5</f>
        <v>58</v>
      </c>
      <c r="AF15" s="94">
        <f>SJMS_normativy!$J$5</f>
        <v>38</v>
      </c>
      <c r="AG15" s="44">
        <f>SJZS_normativy!$J$5</f>
        <v>38</v>
      </c>
      <c r="AH15" s="451">
        <f>SJZS_normativy!$J$5</f>
        <v>38</v>
      </c>
      <c r="AI15" s="94">
        <f>SJMS_normativy!$K$5</f>
        <v>38</v>
      </c>
      <c r="AJ15" s="44">
        <f>SJZS_normativy!$K$5</f>
        <v>38</v>
      </c>
      <c r="AK15" s="95">
        <f>SJZS_normativy!$K$5</f>
        <v>38</v>
      </c>
    </row>
    <row r="16" spans="1:37" ht="20.100000000000001" customHeight="1" x14ac:dyDescent="0.2">
      <c r="A16" s="85">
        <v>9</v>
      </c>
      <c r="B16" s="651">
        <v>600074021</v>
      </c>
      <c r="C16" s="652">
        <v>4402</v>
      </c>
      <c r="D16" s="616" t="s">
        <v>148</v>
      </c>
      <c r="E16" s="653">
        <v>3141</v>
      </c>
      <c r="F16" s="412" t="s">
        <v>502</v>
      </c>
      <c r="G16" s="411">
        <v>183</v>
      </c>
      <c r="H16" s="617">
        <v>49</v>
      </c>
      <c r="I16" s="617"/>
      <c r="J16" s="618"/>
      <c r="K16" s="616">
        <v>16</v>
      </c>
      <c r="L16" s="617"/>
      <c r="M16" s="621"/>
      <c r="N16" s="622"/>
      <c r="O16" s="617"/>
      <c r="P16" s="617"/>
      <c r="Q16" s="58">
        <f t="shared" si="2"/>
        <v>65</v>
      </c>
      <c r="R16" s="20">
        <f t="shared" si="2"/>
        <v>0</v>
      </c>
      <c r="S16" s="144">
        <f t="shared" si="2"/>
        <v>0</v>
      </c>
      <c r="T16" s="90">
        <f>VLOOKUP(H16,SJMS_normativy!$A$3:$B$334,2,0)</f>
        <v>31.281155999999999</v>
      </c>
      <c r="U16" s="17">
        <f>IF(I16=0,0,VLOOKUP(SUM(I16+J16),SJZS_normativy!$A$4:$C$1075,2,0))</f>
        <v>0</v>
      </c>
      <c r="V16" s="91">
        <f>IF(J16=0,0,VLOOKUP(SUM(I16+J16),SJZS_normativy!$A$4:$C$1075,2,0))</f>
        <v>0</v>
      </c>
      <c r="W16" s="90">
        <f>VLOOKUP(K16,SJMS_normativy!$A$3:$B$334,2,0)/0.6</f>
        <v>39.355680000000007</v>
      </c>
      <c r="X16" s="17">
        <f>IF(L16=0,0,VLOOKUP(SUM(L16+M16),SJZS_normativy!$A$4:$C$1075,2,0))/0.6</f>
        <v>0</v>
      </c>
      <c r="Y16" s="91">
        <f>IF(M16=0,0,VLOOKUP(SUM(L16+M16),SJZS_normativy!$A$4:$C$1075,2,0))/0.6</f>
        <v>0</v>
      </c>
      <c r="Z16" s="90">
        <f>VLOOKUP(N16,SJMS_normativy!$A$3:$B$334,2,0)/0.4</f>
        <v>0</v>
      </c>
      <c r="AA16" s="17">
        <f>IF(O16=0,0,VLOOKUP(SUM(O16+P16),SJZS_normativy!$A$4:$C$1075,2,0))/0.4</f>
        <v>0</v>
      </c>
      <c r="AB16" s="91">
        <f>IF(P16=0,0,VLOOKUP(SUM(O16+P16),SJZS_normativy!$A$4:$C$1075,2,0))/0.4</f>
        <v>0</v>
      </c>
      <c r="AC16" s="94">
        <f>SJMS_normativy!$I$5</f>
        <v>58</v>
      </c>
      <c r="AD16" s="44">
        <f>SJZS_normativy!$I$5</f>
        <v>58</v>
      </c>
      <c r="AE16" s="95">
        <f>SJZS_normativy!$I$5</f>
        <v>58</v>
      </c>
      <c r="AF16" s="94">
        <f>SJMS_normativy!$J$5</f>
        <v>38</v>
      </c>
      <c r="AG16" s="44">
        <f>SJZS_normativy!$J$5</f>
        <v>38</v>
      </c>
      <c r="AH16" s="451">
        <f>SJZS_normativy!$J$5</f>
        <v>38</v>
      </c>
      <c r="AI16" s="94">
        <f>SJMS_normativy!$K$5</f>
        <v>38</v>
      </c>
      <c r="AJ16" s="44">
        <f>SJZS_normativy!$K$5</f>
        <v>38</v>
      </c>
      <c r="AK16" s="95">
        <f>SJZS_normativy!$K$5</f>
        <v>38</v>
      </c>
    </row>
    <row r="17" spans="1:37" ht="20.100000000000001" customHeight="1" x14ac:dyDescent="0.2">
      <c r="A17" s="85">
        <v>9</v>
      </c>
      <c r="B17" s="651">
        <v>600074021</v>
      </c>
      <c r="C17" s="652">
        <v>4402</v>
      </c>
      <c r="D17" s="616" t="s">
        <v>148</v>
      </c>
      <c r="E17" s="653">
        <v>3141</v>
      </c>
      <c r="F17" s="187" t="s">
        <v>597</v>
      </c>
      <c r="G17" s="243">
        <v>20</v>
      </c>
      <c r="H17" s="617"/>
      <c r="I17" s="617"/>
      <c r="J17" s="618"/>
      <c r="K17" s="616"/>
      <c r="L17" s="617"/>
      <c r="M17" s="621"/>
      <c r="N17" s="622">
        <v>16</v>
      </c>
      <c r="O17" s="617"/>
      <c r="P17" s="617"/>
      <c r="Q17" s="58">
        <f t="shared" si="2"/>
        <v>16</v>
      </c>
      <c r="R17" s="20">
        <f t="shared" si="2"/>
        <v>0</v>
      </c>
      <c r="S17" s="144">
        <f t="shared" si="2"/>
        <v>0</v>
      </c>
      <c r="T17" s="90">
        <f>VLOOKUP(H17,SJMS_normativy!$A$3:$B$334,2,0)</f>
        <v>0</v>
      </c>
      <c r="U17" s="17">
        <f>IF(I17=0,0,VLOOKUP(SUM(I17+J17),SJZS_normativy!$A$4:$C$1075,2,0))</f>
        <v>0</v>
      </c>
      <c r="V17" s="91">
        <f>IF(J17=0,0,VLOOKUP(SUM(I17+J17),SJZS_normativy!$A$4:$C$1075,2,0))</f>
        <v>0</v>
      </c>
      <c r="W17" s="90">
        <f>VLOOKUP(K17,SJMS_normativy!$A$3:$B$334,2,0)/0.6</f>
        <v>0</v>
      </c>
      <c r="X17" s="17">
        <f>IF(L17=0,0,VLOOKUP(SUM(L17+M17),SJZS_normativy!$A$4:$C$1075,2,0))/0.6</f>
        <v>0</v>
      </c>
      <c r="Y17" s="91">
        <f>IF(M17=0,0,VLOOKUP(SUM(L17+M17),SJZS_normativy!$A$4:$C$1075,2,0))/0.6</f>
        <v>0</v>
      </c>
      <c r="Z17" s="90">
        <f>VLOOKUP(N17,SJMS_normativy!$A$3:$B$334,2,0)/0.4</f>
        <v>59.033520000000003</v>
      </c>
      <c r="AA17" s="17">
        <f>IF(O17=0,0,VLOOKUP(SUM(O17+P17),SJZS_normativy!$A$4:$C$1075,2,0))/0.4</f>
        <v>0</v>
      </c>
      <c r="AB17" s="91">
        <f>IF(P17=0,0,VLOOKUP(SUM(O17+P17),SJZS_normativy!$A$4:$C$1075,2,0))/0.4</f>
        <v>0</v>
      </c>
      <c r="AC17" s="94">
        <f>SJMS_normativy!$I$5</f>
        <v>58</v>
      </c>
      <c r="AD17" s="44">
        <f>SJZS_normativy!$I$5</f>
        <v>58</v>
      </c>
      <c r="AE17" s="95">
        <f>SJZS_normativy!$I$5</f>
        <v>58</v>
      </c>
      <c r="AF17" s="94">
        <f>SJMS_normativy!$J$5</f>
        <v>38</v>
      </c>
      <c r="AG17" s="44">
        <f>SJZS_normativy!$J$5</f>
        <v>38</v>
      </c>
      <c r="AH17" s="451">
        <f>SJZS_normativy!$J$5</f>
        <v>38</v>
      </c>
      <c r="AI17" s="94">
        <f>SJMS_normativy!$K$5</f>
        <v>38</v>
      </c>
      <c r="AJ17" s="44">
        <f>SJZS_normativy!$K$5</f>
        <v>38</v>
      </c>
      <c r="AK17" s="95">
        <f>SJZS_normativy!$K$5</f>
        <v>38</v>
      </c>
    </row>
    <row r="18" spans="1:37" ht="20.100000000000001" customHeight="1" x14ac:dyDescent="0.2">
      <c r="A18" s="85">
        <v>10</v>
      </c>
      <c r="B18" s="651">
        <v>600074722</v>
      </c>
      <c r="C18" s="652">
        <v>4481</v>
      </c>
      <c r="D18" s="616" t="s">
        <v>500</v>
      </c>
      <c r="E18" s="653">
        <v>3141</v>
      </c>
      <c r="F18" s="187" t="s">
        <v>505</v>
      </c>
      <c r="G18" s="243">
        <v>630</v>
      </c>
      <c r="H18" s="617"/>
      <c r="I18" s="617">
        <v>224</v>
      </c>
      <c r="J18" s="618"/>
      <c r="K18" s="616"/>
      <c r="L18" s="617"/>
      <c r="M18" s="621"/>
      <c r="N18" s="622"/>
      <c r="O18" s="617"/>
      <c r="P18" s="617"/>
      <c r="Q18" s="58">
        <f t="shared" si="2"/>
        <v>0</v>
      </c>
      <c r="R18" s="20">
        <f t="shared" si="2"/>
        <v>224</v>
      </c>
      <c r="S18" s="144">
        <f t="shared" si="2"/>
        <v>0</v>
      </c>
      <c r="T18" s="90">
        <f>VLOOKUP(H18,SJMS_normativy!$A$3:$B$334,2,0)</f>
        <v>0</v>
      </c>
      <c r="U18" s="17">
        <f>IF(I18=0,0,VLOOKUP(SUM(I18+J18),SJZS_normativy!$A$4:$C$1075,2,0))</f>
        <v>58.753560925551433</v>
      </c>
      <c r="V18" s="91">
        <f>IF(J18=0,0,VLOOKUP(SUM(I18+J18),SJZS_normativy!$A$4:$C$1075,2,0))</f>
        <v>0</v>
      </c>
      <c r="W18" s="90">
        <f>VLOOKUP(K18,SJMS_normativy!$A$3:$B$334,2,0)/0.6</f>
        <v>0</v>
      </c>
      <c r="X18" s="17">
        <f>IF(L18=0,0,VLOOKUP(SUM(L18+M18),SJZS_normativy!$A$4:$C$1075,2,0))/0.6</f>
        <v>0</v>
      </c>
      <c r="Y18" s="91">
        <f>IF(M18=0,0,VLOOKUP(SUM(L18+M18),SJZS_normativy!$A$4:$C$1075,2,0))/0.6</f>
        <v>0</v>
      </c>
      <c r="Z18" s="90">
        <f>VLOOKUP(N18,SJMS_normativy!$A$3:$B$334,2,0)/0.4</f>
        <v>0</v>
      </c>
      <c r="AA18" s="17">
        <f>IF(O18=0,0,VLOOKUP(SUM(O18+P18),SJZS_normativy!$A$4:$C$1075,2,0))/0.4</f>
        <v>0</v>
      </c>
      <c r="AB18" s="91">
        <f>IF(P18=0,0,VLOOKUP(SUM(O18+P18),SJZS_normativy!$A$4:$C$1075,2,0))/0.4</f>
        <v>0</v>
      </c>
      <c r="AC18" s="94">
        <f>SJMS_normativy!$I$5</f>
        <v>58</v>
      </c>
      <c r="AD18" s="44">
        <f>SJZS_normativy!$I$5</f>
        <v>58</v>
      </c>
      <c r="AE18" s="95">
        <f>SJZS_normativy!$I$5</f>
        <v>58</v>
      </c>
      <c r="AF18" s="94">
        <f>SJMS_normativy!$J$5</f>
        <v>38</v>
      </c>
      <c r="AG18" s="44">
        <f>SJZS_normativy!$J$5</f>
        <v>38</v>
      </c>
      <c r="AH18" s="451">
        <f>SJZS_normativy!$J$5</f>
        <v>38</v>
      </c>
      <c r="AI18" s="94">
        <f>SJMS_normativy!$K$5</f>
        <v>38</v>
      </c>
      <c r="AJ18" s="44">
        <f>SJZS_normativy!$K$5</f>
        <v>38</v>
      </c>
      <c r="AK18" s="95">
        <f>SJZS_normativy!$K$5</f>
        <v>38</v>
      </c>
    </row>
    <row r="19" spans="1:37" ht="20.100000000000001" customHeight="1" x14ac:dyDescent="0.2">
      <c r="A19" s="85">
        <v>12</v>
      </c>
      <c r="B19" s="651">
        <v>600074927</v>
      </c>
      <c r="C19" s="652">
        <v>4451</v>
      </c>
      <c r="D19" s="616" t="s">
        <v>351</v>
      </c>
      <c r="E19" s="653">
        <v>3141</v>
      </c>
      <c r="F19" s="188" t="s">
        <v>398</v>
      </c>
      <c r="G19" s="241">
        <v>110</v>
      </c>
      <c r="H19" s="617"/>
      <c r="I19" s="617"/>
      <c r="J19" s="618"/>
      <c r="K19" s="616"/>
      <c r="L19" s="617"/>
      <c r="M19" s="621"/>
      <c r="N19" s="622">
        <v>38</v>
      </c>
      <c r="O19" s="617"/>
      <c r="P19" s="617"/>
      <c r="Q19" s="58">
        <f t="shared" ref="Q19:S22" si="3">H19+K19+N19</f>
        <v>38</v>
      </c>
      <c r="R19" s="20">
        <f t="shared" si="3"/>
        <v>0</v>
      </c>
      <c r="S19" s="144">
        <f t="shared" si="3"/>
        <v>0</v>
      </c>
      <c r="T19" s="90">
        <f>VLOOKUP(H19,SJMS_normativy!$A$3:$B$334,2,0)</f>
        <v>0</v>
      </c>
      <c r="U19" s="17">
        <f>IF(I19=0,0,VLOOKUP(SUM(I19+J19),SJZS_normativy!$A$4:$C$1075,2,0))</f>
        <v>0</v>
      </c>
      <c r="V19" s="91">
        <f>IF(J19=0,0,VLOOKUP(SUM(I19+J19),SJZS_normativy!$A$4:$C$1075,2,0))</f>
        <v>0</v>
      </c>
      <c r="W19" s="90">
        <f>VLOOKUP(K19,SJMS_normativy!$A$3:$B$334,2,0)/0.6</f>
        <v>0</v>
      </c>
      <c r="X19" s="17">
        <f>IF(L19=0,0,VLOOKUP(SUM(L19+M19),SJZS_normativy!$A$4:$C$1075,2,0))/0.6</f>
        <v>0</v>
      </c>
      <c r="Y19" s="91">
        <f>IF(M19=0,0,VLOOKUP(SUM(L19+M19),SJZS_normativy!$A$4:$C$1075,2,0))/0.6</f>
        <v>0</v>
      </c>
      <c r="Z19" s="90">
        <f>VLOOKUP(N19,SJMS_normativy!$A$3:$B$334,2,0)/0.4</f>
        <v>72.368489999999994</v>
      </c>
      <c r="AA19" s="17">
        <f>IF(O19=0,0,VLOOKUP(SUM(O19+P19),SJZS_normativy!$A$4:$C$1075,2,0))/0.4</f>
        <v>0</v>
      </c>
      <c r="AB19" s="91">
        <f>IF(P19=0,0,VLOOKUP(SUM(O19+P19),SJZS_normativy!$A$4:$C$1075,2,0))/0.4</f>
        <v>0</v>
      </c>
      <c r="AC19" s="94">
        <f>SJMS_normativy!$I$5</f>
        <v>58</v>
      </c>
      <c r="AD19" s="44">
        <f>SJZS_normativy!$I$5</f>
        <v>58</v>
      </c>
      <c r="AE19" s="95">
        <f>SJZS_normativy!$I$5</f>
        <v>58</v>
      </c>
      <c r="AF19" s="94">
        <f>SJMS_normativy!$J$5</f>
        <v>38</v>
      </c>
      <c r="AG19" s="44">
        <f>SJZS_normativy!$J$5</f>
        <v>38</v>
      </c>
      <c r="AH19" s="451">
        <f>SJZS_normativy!$J$5</f>
        <v>38</v>
      </c>
      <c r="AI19" s="94">
        <f>SJMS_normativy!$K$5</f>
        <v>38</v>
      </c>
      <c r="AJ19" s="44">
        <f>SJZS_normativy!$K$5</f>
        <v>38</v>
      </c>
      <c r="AK19" s="95">
        <f>SJZS_normativy!$K$5</f>
        <v>38</v>
      </c>
    </row>
    <row r="20" spans="1:37" ht="20.100000000000001" customHeight="1" x14ac:dyDescent="0.2">
      <c r="A20" s="85">
        <v>12</v>
      </c>
      <c r="B20" s="651">
        <v>600074927</v>
      </c>
      <c r="C20" s="652">
        <v>4451</v>
      </c>
      <c r="D20" s="616" t="s">
        <v>351</v>
      </c>
      <c r="E20" s="653">
        <v>3141</v>
      </c>
      <c r="F20" s="169" t="s">
        <v>400</v>
      </c>
      <c r="G20" s="243" t="s">
        <v>417</v>
      </c>
      <c r="H20" s="617">
        <v>16</v>
      </c>
      <c r="I20" s="617">
        <v>322</v>
      </c>
      <c r="J20" s="618"/>
      <c r="K20" s="616">
        <v>120</v>
      </c>
      <c r="L20" s="617">
        <v>56</v>
      </c>
      <c r="M20" s="621"/>
      <c r="N20" s="622"/>
      <c r="O20" s="617"/>
      <c r="P20" s="617"/>
      <c r="Q20" s="58">
        <f>H20+K20+N20</f>
        <v>136</v>
      </c>
      <c r="R20" s="20">
        <f>I20+L20+O20</f>
        <v>378</v>
      </c>
      <c r="S20" s="144">
        <f>J20+M20+P20</f>
        <v>0</v>
      </c>
      <c r="T20" s="90">
        <f>VLOOKUP(H20,SJMS_normativy!$A$3:$B$334,2,0)</f>
        <v>23.613408000000003</v>
      </c>
      <c r="U20" s="17">
        <f>IF(I20=0,0,VLOOKUP(SUM(I20+J20),SJZS_normativy!$A$4:$C$1075,2,0))</f>
        <v>63.287774040786275</v>
      </c>
      <c r="V20" s="91">
        <f>IF(J20=0,0,VLOOKUP(SUM(I20+J20),SJZS_normativy!$A$4:$C$1075,2,0))</f>
        <v>0</v>
      </c>
      <c r="W20" s="90">
        <f>VLOOKUP(K20,SJMS_normativy!$A$3:$B$334,2,0)/0.6</f>
        <v>68.333199999999991</v>
      </c>
      <c r="X20" s="17">
        <f>IF(L20=0,0,VLOOKUP(SUM(L20+M20),SJZS_normativy!$A$4:$C$1075,2,0))/0.6</f>
        <v>70.808923731448061</v>
      </c>
      <c r="Y20" s="91">
        <f>IF(M20=0,0,VLOOKUP(SUM(L20+M20),SJZS_normativy!$A$4:$C$1075,2,0))/0.6</f>
        <v>0</v>
      </c>
      <c r="Z20" s="90">
        <f>VLOOKUP(N20,SJMS_normativy!$A$3:$B$334,2,0)/0.4</f>
        <v>0</v>
      </c>
      <c r="AA20" s="17">
        <f>IF(O20=0,0,VLOOKUP(SUM(O20+P20),SJZS_normativy!$A$4:$C$1075,2,0))/0.4</f>
        <v>0</v>
      </c>
      <c r="AB20" s="91">
        <f>IF(P20=0,0,VLOOKUP(SUM(O20+P20),SJZS_normativy!$A$4:$C$1075,2,0))/0.4</f>
        <v>0</v>
      </c>
      <c r="AC20" s="94">
        <f>SJMS_normativy!$I$5</f>
        <v>58</v>
      </c>
      <c r="AD20" s="44">
        <f>SJZS_normativy!$I$5</f>
        <v>58</v>
      </c>
      <c r="AE20" s="95">
        <f>SJZS_normativy!$I$5</f>
        <v>58</v>
      </c>
      <c r="AF20" s="94">
        <f>SJMS_normativy!$J$5</f>
        <v>38</v>
      </c>
      <c r="AG20" s="44">
        <f>SJZS_normativy!$J$5</f>
        <v>38</v>
      </c>
      <c r="AH20" s="451">
        <f>SJZS_normativy!$J$5</f>
        <v>38</v>
      </c>
      <c r="AI20" s="94">
        <f>SJMS_normativy!$K$5</f>
        <v>38</v>
      </c>
      <c r="AJ20" s="44">
        <f>SJZS_normativy!$K$5</f>
        <v>38</v>
      </c>
      <c r="AK20" s="95">
        <f>SJZS_normativy!$K$5</f>
        <v>38</v>
      </c>
    </row>
    <row r="21" spans="1:37" ht="20.100000000000001" customHeight="1" thickBot="1" x14ac:dyDescent="0.25">
      <c r="A21" s="85">
        <v>12</v>
      </c>
      <c r="B21" s="651">
        <v>600074927</v>
      </c>
      <c r="C21" s="652">
        <v>4451</v>
      </c>
      <c r="D21" s="616" t="s">
        <v>351</v>
      </c>
      <c r="E21" s="653">
        <v>3141</v>
      </c>
      <c r="F21" s="188" t="s">
        <v>399</v>
      </c>
      <c r="G21" s="594">
        <v>110</v>
      </c>
      <c r="H21" s="617"/>
      <c r="I21" s="617"/>
      <c r="J21" s="618"/>
      <c r="K21" s="616"/>
      <c r="L21" s="617"/>
      <c r="M21" s="621"/>
      <c r="N21" s="622">
        <v>43</v>
      </c>
      <c r="O21" s="617"/>
      <c r="P21" s="617"/>
      <c r="Q21" s="58">
        <f t="shared" si="3"/>
        <v>43</v>
      </c>
      <c r="R21" s="20">
        <f t="shared" si="3"/>
        <v>0</v>
      </c>
      <c r="S21" s="144">
        <f t="shared" si="3"/>
        <v>0</v>
      </c>
      <c r="T21" s="90">
        <f>VLOOKUP(H21,SJMS_normativy!$A$3:$B$334,2,0)</f>
        <v>0</v>
      </c>
      <c r="U21" s="17">
        <f>IF(I21=0,0,VLOOKUP(SUM(I21+J21),SJZS_normativy!$A$4:$C$1075,2,0))</f>
        <v>0</v>
      </c>
      <c r="V21" s="91">
        <f>IF(J21=0,0,VLOOKUP(SUM(I21+J21),SJZS_normativy!$A$4:$C$1075,2,0))</f>
        <v>0</v>
      </c>
      <c r="W21" s="90">
        <f>VLOOKUP(K21,SJMS_normativy!$A$3:$B$334,2,0)/0.6</f>
        <v>0</v>
      </c>
      <c r="X21" s="17">
        <f>IF(L21=0,0,VLOOKUP(SUM(L21+M21),SJZS_normativy!$A$4:$C$1075,2,0))/0.6</f>
        <v>0</v>
      </c>
      <c r="Y21" s="91">
        <f>IF(M21=0,0,VLOOKUP(SUM(L21+M21),SJZS_normativy!$A$4:$C$1075,2,0))/0.6</f>
        <v>0</v>
      </c>
      <c r="Z21" s="90">
        <f>VLOOKUP(N21,SJMS_normativy!$A$3:$B$334,2,0)/0.4</f>
        <v>75.089340000000007</v>
      </c>
      <c r="AA21" s="17">
        <f>IF(O21=0,0,VLOOKUP(SUM(O21+P21),SJZS_normativy!$A$4:$C$1075,2,0))/0.4</f>
        <v>0</v>
      </c>
      <c r="AB21" s="91">
        <f>IF(P21=0,0,VLOOKUP(SUM(O21+P21),SJZS_normativy!$A$4:$C$1075,2,0))/0.4</f>
        <v>0</v>
      </c>
      <c r="AC21" s="94">
        <f>SJMS_normativy!$I$5</f>
        <v>58</v>
      </c>
      <c r="AD21" s="44">
        <f>SJZS_normativy!$I$5</f>
        <v>58</v>
      </c>
      <c r="AE21" s="95">
        <f>SJZS_normativy!$I$5</f>
        <v>58</v>
      </c>
      <c r="AF21" s="94">
        <f>SJMS_normativy!$J$5</f>
        <v>38</v>
      </c>
      <c r="AG21" s="44">
        <f>SJZS_normativy!$J$5</f>
        <v>38</v>
      </c>
      <c r="AH21" s="451">
        <f>SJZS_normativy!$J$5</f>
        <v>38</v>
      </c>
      <c r="AI21" s="94">
        <f>SJMS_normativy!$K$5</f>
        <v>38</v>
      </c>
      <c r="AJ21" s="44">
        <f>SJZS_normativy!$K$5</f>
        <v>38</v>
      </c>
      <c r="AK21" s="95">
        <f>SJZS_normativy!$K$5</f>
        <v>38</v>
      </c>
    </row>
    <row r="22" spans="1:37" ht="20.100000000000001" customHeight="1" thickBot="1" x14ac:dyDescent="0.25">
      <c r="A22" s="85">
        <v>13</v>
      </c>
      <c r="B22" s="651">
        <v>650033841</v>
      </c>
      <c r="C22" s="652">
        <v>4450</v>
      </c>
      <c r="D22" s="616" t="s">
        <v>352</v>
      </c>
      <c r="E22" s="653">
        <v>3141</v>
      </c>
      <c r="F22" s="305" t="s">
        <v>435</v>
      </c>
      <c r="G22" s="595">
        <v>80</v>
      </c>
      <c r="H22" s="622"/>
      <c r="I22" s="617"/>
      <c r="J22" s="618"/>
      <c r="K22" s="616"/>
      <c r="L22" s="617"/>
      <c r="M22" s="621"/>
      <c r="N22" s="622">
        <v>18</v>
      </c>
      <c r="O22" s="617">
        <v>29</v>
      </c>
      <c r="P22" s="617"/>
      <c r="Q22" s="58">
        <f t="shared" si="3"/>
        <v>18</v>
      </c>
      <c r="R22" s="20">
        <f t="shared" si="3"/>
        <v>29</v>
      </c>
      <c r="S22" s="144">
        <f t="shared" si="3"/>
        <v>0</v>
      </c>
      <c r="T22" s="90">
        <f>VLOOKUP(H22,SJMS_normativy!$A$3:$B$334,2,0)</f>
        <v>0</v>
      </c>
      <c r="U22" s="17">
        <f>IF(I22=0,0,VLOOKUP(SUM(I22+J22),SJZS_normativy!$A$4:$C$1075,2,0))</f>
        <v>0</v>
      </c>
      <c r="V22" s="91">
        <f>IF(J22=0,0,VLOOKUP(SUM(I22+J22),SJZS_normativy!$A$4:$C$1075,2,0))</f>
        <v>0</v>
      </c>
      <c r="W22" s="90">
        <f>VLOOKUP(K22,SJMS_normativy!$A$3:$B$334,2,0)/0.6</f>
        <v>0</v>
      </c>
      <c r="X22" s="17">
        <f>IF(L22=0,0,VLOOKUP(SUM(L22+M22),SJZS_normativy!$A$4:$C$1075,2,0))/0.6</f>
        <v>0</v>
      </c>
      <c r="Y22" s="91">
        <f>IF(M22=0,0,VLOOKUP(SUM(L22+M22),SJZS_normativy!$A$4:$C$1075,2,0))/0.6</f>
        <v>0</v>
      </c>
      <c r="Z22" s="90">
        <f>VLOOKUP(N22,SJMS_normativy!$A$3:$B$334,2,0)/0.4</f>
        <v>60.337589999999999</v>
      </c>
      <c r="AA22" s="17">
        <f>IF(O22=0,0,VLOOKUP(SUM(O22+P22),SJZS_normativy!$A$4:$C$1075,2,0))/0.4</f>
        <v>89.45969543147207</v>
      </c>
      <c r="AB22" s="91">
        <f>IF(P22=0,0,VLOOKUP(SUM(O22+P22),SJZS_normativy!$A$4:$C$1075,2,0))/0.4</f>
        <v>0</v>
      </c>
      <c r="AC22" s="94">
        <f>SJMS_normativy!$I$5</f>
        <v>58</v>
      </c>
      <c r="AD22" s="44">
        <f>SJZS_normativy!$I$5</f>
        <v>58</v>
      </c>
      <c r="AE22" s="95">
        <f>SJZS_normativy!$I$5</f>
        <v>58</v>
      </c>
      <c r="AF22" s="94">
        <f>SJMS_normativy!$J$5</f>
        <v>38</v>
      </c>
      <c r="AG22" s="44">
        <f>SJZS_normativy!$J$5</f>
        <v>38</v>
      </c>
      <c r="AH22" s="451">
        <f>SJZS_normativy!$J$5</f>
        <v>38</v>
      </c>
      <c r="AI22" s="94">
        <f>SJMS_normativy!$K$5</f>
        <v>38</v>
      </c>
      <c r="AJ22" s="44">
        <f>SJZS_normativy!$K$5</f>
        <v>38</v>
      </c>
      <c r="AK22" s="95">
        <f>SJZS_normativy!$K$5</f>
        <v>38</v>
      </c>
    </row>
    <row r="23" spans="1:37" ht="20.100000000000001" customHeight="1" x14ac:dyDescent="0.2">
      <c r="A23" s="85">
        <v>14</v>
      </c>
      <c r="B23" s="651">
        <v>600074862</v>
      </c>
      <c r="C23" s="652">
        <v>4430</v>
      </c>
      <c r="D23" s="616" t="s">
        <v>154</v>
      </c>
      <c r="E23" s="654">
        <v>3141</v>
      </c>
      <c r="F23" s="144" t="s">
        <v>154</v>
      </c>
      <c r="G23" s="318">
        <v>50</v>
      </c>
      <c r="H23" s="617">
        <v>21</v>
      </c>
      <c r="I23" s="617">
        <v>18</v>
      </c>
      <c r="J23" s="618"/>
      <c r="K23" s="616"/>
      <c r="L23" s="617"/>
      <c r="M23" s="621"/>
      <c r="N23" s="622"/>
      <c r="O23" s="617"/>
      <c r="P23" s="617"/>
      <c r="Q23" s="58">
        <f t="shared" ref="Q23:S26" si="4">H23+K23+N23</f>
        <v>21</v>
      </c>
      <c r="R23" s="20">
        <f t="shared" si="4"/>
        <v>18</v>
      </c>
      <c r="S23" s="144">
        <f t="shared" si="4"/>
        <v>0</v>
      </c>
      <c r="T23" s="90">
        <f>VLOOKUP(H23,SJMS_normativy!$A$3:$B$334,2,0)</f>
        <v>24.903708000000002</v>
      </c>
      <c r="U23" s="17">
        <f>IF(I23=0,0,VLOOKUP(SUM(I23+J23),SJZS_normativy!$A$4:$C$1075,2,0))</f>
        <v>35.783878172588828</v>
      </c>
      <c r="V23" s="91">
        <f>IF(J23=0,0,VLOOKUP(SUM(I23+J23),SJZS_normativy!$A$4:$C$1075,2,0))</f>
        <v>0</v>
      </c>
      <c r="W23" s="90">
        <f>VLOOKUP(K23,SJMS_normativy!$A$3:$B$334,2,0)/0.6</f>
        <v>0</v>
      </c>
      <c r="X23" s="17">
        <f>IF(L23=0,0,VLOOKUP(SUM(L23+M23),SJZS_normativy!$A$4:$C$1075,2,0))/0.6</f>
        <v>0</v>
      </c>
      <c r="Y23" s="91">
        <f>IF(M23=0,0,VLOOKUP(SUM(L23+M23),SJZS_normativy!$A$4:$C$1075,2,0))/0.6</f>
        <v>0</v>
      </c>
      <c r="Z23" s="90">
        <f>VLOOKUP(N23,SJMS_normativy!$A$3:$B$334,2,0)/0.4</f>
        <v>0</v>
      </c>
      <c r="AA23" s="17">
        <f>IF(O23=0,0,VLOOKUP(SUM(O23+P23),SJZS_normativy!$A$4:$C$1075,2,0))/0.4</f>
        <v>0</v>
      </c>
      <c r="AB23" s="91">
        <f>IF(P23=0,0,VLOOKUP(SUM(O23+P23),SJZS_normativy!$A$4:$C$1075,2,0))/0.4</f>
        <v>0</v>
      </c>
      <c r="AC23" s="94">
        <f>SJMS_normativy!$I$5</f>
        <v>58</v>
      </c>
      <c r="AD23" s="44">
        <f>SJZS_normativy!$I$5</f>
        <v>58</v>
      </c>
      <c r="AE23" s="95">
        <f>SJZS_normativy!$I$5</f>
        <v>58</v>
      </c>
      <c r="AF23" s="94">
        <f>SJMS_normativy!$J$5</f>
        <v>38</v>
      </c>
      <c r="AG23" s="44">
        <f>SJZS_normativy!$J$5</f>
        <v>38</v>
      </c>
      <c r="AH23" s="451">
        <f>SJZS_normativy!$J$5</f>
        <v>38</v>
      </c>
      <c r="AI23" s="94">
        <f>SJMS_normativy!$K$5</f>
        <v>38</v>
      </c>
      <c r="AJ23" s="44">
        <f>SJZS_normativy!$K$5</f>
        <v>38</v>
      </c>
      <c r="AK23" s="95">
        <f>SJZS_normativy!$K$5</f>
        <v>38</v>
      </c>
    </row>
    <row r="24" spans="1:37" ht="20.100000000000001" customHeight="1" x14ac:dyDescent="0.2">
      <c r="A24" s="85">
        <v>15</v>
      </c>
      <c r="B24" s="651">
        <v>600075001</v>
      </c>
      <c r="C24" s="652">
        <v>4433</v>
      </c>
      <c r="D24" s="616" t="s">
        <v>155</v>
      </c>
      <c r="E24" s="653">
        <v>3141</v>
      </c>
      <c r="F24" s="60" t="s">
        <v>155</v>
      </c>
      <c r="G24" s="242">
        <v>50</v>
      </c>
      <c r="H24" s="617">
        <v>17</v>
      </c>
      <c r="I24" s="617">
        <v>12</v>
      </c>
      <c r="J24" s="618"/>
      <c r="K24" s="616"/>
      <c r="L24" s="617"/>
      <c r="M24" s="621"/>
      <c r="N24" s="622"/>
      <c r="O24" s="617"/>
      <c r="P24" s="617"/>
      <c r="Q24" s="58">
        <f t="shared" si="4"/>
        <v>17</v>
      </c>
      <c r="R24" s="20">
        <f t="shared" si="4"/>
        <v>12</v>
      </c>
      <c r="S24" s="144">
        <f t="shared" si="4"/>
        <v>0</v>
      </c>
      <c r="T24" s="90">
        <f>VLOOKUP(H24,SJMS_normativy!$A$3:$B$334,2,0)</f>
        <v>23.875139999999998</v>
      </c>
      <c r="U24" s="17">
        <f>IF(I24=0,0,VLOOKUP(SUM(I24+J24),SJZS_normativy!$A$4:$C$1075,2,0))</f>
        <v>35.783878172588828</v>
      </c>
      <c r="V24" s="91">
        <f>IF(J24=0,0,VLOOKUP(SUM(I24+J24),SJZS_normativy!$A$4:$C$1075,2,0))</f>
        <v>0</v>
      </c>
      <c r="W24" s="90">
        <f>VLOOKUP(K24,SJMS_normativy!$A$3:$B$334,2,0)/0.6</f>
        <v>0</v>
      </c>
      <c r="X24" s="17">
        <f>IF(L24=0,0,VLOOKUP(SUM(L24+M24),SJZS_normativy!$A$4:$C$1075,2,0))/0.6</f>
        <v>0</v>
      </c>
      <c r="Y24" s="91">
        <f>IF(M24=0,0,VLOOKUP(SUM(L24+M24),SJZS_normativy!$A$4:$C$1075,2,0))/0.6</f>
        <v>0</v>
      </c>
      <c r="Z24" s="90">
        <f>VLOOKUP(N24,SJMS_normativy!$A$3:$B$334,2,0)/0.4</f>
        <v>0</v>
      </c>
      <c r="AA24" s="17">
        <f>IF(O24=0,0,VLOOKUP(SUM(O24+P24),SJZS_normativy!$A$4:$C$1075,2,0))/0.4</f>
        <v>0</v>
      </c>
      <c r="AB24" s="91">
        <f>IF(P24=0,0,VLOOKUP(SUM(O24+P24),SJZS_normativy!$A$4:$C$1075,2,0))/0.4</f>
        <v>0</v>
      </c>
      <c r="AC24" s="94">
        <f>SJMS_normativy!$I$5</f>
        <v>58</v>
      </c>
      <c r="AD24" s="44">
        <f>SJZS_normativy!$I$5</f>
        <v>58</v>
      </c>
      <c r="AE24" s="95">
        <f>SJZS_normativy!$I$5</f>
        <v>58</v>
      </c>
      <c r="AF24" s="94">
        <f>SJMS_normativy!$J$5</f>
        <v>38</v>
      </c>
      <c r="AG24" s="44">
        <f>SJZS_normativy!$J$5</f>
        <v>38</v>
      </c>
      <c r="AH24" s="451">
        <f>SJZS_normativy!$J$5</f>
        <v>38</v>
      </c>
      <c r="AI24" s="94">
        <f>SJMS_normativy!$K$5</f>
        <v>38</v>
      </c>
      <c r="AJ24" s="44">
        <f>SJZS_normativy!$K$5</f>
        <v>38</v>
      </c>
      <c r="AK24" s="95">
        <f>SJZS_normativy!$K$5</f>
        <v>38</v>
      </c>
    </row>
    <row r="25" spans="1:37" ht="20.100000000000001" customHeight="1" x14ac:dyDescent="0.2">
      <c r="A25" s="85">
        <v>16</v>
      </c>
      <c r="B25" s="651">
        <v>600074854</v>
      </c>
      <c r="C25" s="652">
        <v>4487</v>
      </c>
      <c r="D25" s="616" t="s">
        <v>156</v>
      </c>
      <c r="E25" s="653">
        <v>3141</v>
      </c>
      <c r="F25" s="60" t="s">
        <v>156</v>
      </c>
      <c r="G25" s="242">
        <v>120</v>
      </c>
      <c r="H25" s="617">
        <v>21</v>
      </c>
      <c r="I25" s="617">
        <v>55</v>
      </c>
      <c r="J25" s="618"/>
      <c r="K25" s="616"/>
      <c r="L25" s="617"/>
      <c r="M25" s="621"/>
      <c r="N25" s="622"/>
      <c r="O25" s="617"/>
      <c r="P25" s="617"/>
      <c r="Q25" s="58">
        <f t="shared" si="4"/>
        <v>21</v>
      </c>
      <c r="R25" s="20">
        <f t="shared" si="4"/>
        <v>55</v>
      </c>
      <c r="S25" s="144">
        <f t="shared" si="4"/>
        <v>0</v>
      </c>
      <c r="T25" s="90">
        <f>VLOOKUP(H25,SJMS_normativy!$A$3:$B$334,2,0)</f>
        <v>24.903708000000002</v>
      </c>
      <c r="U25" s="17">
        <f>IF(I25=0,0,VLOOKUP(SUM(I25+J25),SJZS_normativy!$A$4:$C$1075,2,0))</f>
        <v>42.279942873565673</v>
      </c>
      <c r="V25" s="91">
        <f>IF(J25=0,0,VLOOKUP(SUM(I25+J25),SJZS_normativy!$A$4:$C$1075,2,0))</f>
        <v>0</v>
      </c>
      <c r="W25" s="90">
        <f>VLOOKUP(K25,SJMS_normativy!$A$3:$B$334,2,0)/0.6</f>
        <v>0</v>
      </c>
      <c r="X25" s="17">
        <f>IF(L25=0,0,VLOOKUP(SUM(L25+M25),SJZS_normativy!$A$4:$C$1075,2,0))/0.6</f>
        <v>0</v>
      </c>
      <c r="Y25" s="91">
        <f>IF(M25=0,0,VLOOKUP(SUM(L25+M25),SJZS_normativy!$A$4:$C$1075,2,0))/0.6</f>
        <v>0</v>
      </c>
      <c r="Z25" s="90">
        <f>VLOOKUP(N25,SJMS_normativy!$A$3:$B$334,2,0)/0.4</f>
        <v>0</v>
      </c>
      <c r="AA25" s="17">
        <f>IF(O25=0,0,VLOOKUP(SUM(O25+P25),SJZS_normativy!$A$4:$C$1075,2,0))/0.4</f>
        <v>0</v>
      </c>
      <c r="AB25" s="91">
        <f>IF(P25=0,0,VLOOKUP(SUM(O25+P25),SJZS_normativy!$A$4:$C$1075,2,0))/0.4</f>
        <v>0</v>
      </c>
      <c r="AC25" s="94">
        <f>SJMS_normativy!$I$5</f>
        <v>58</v>
      </c>
      <c r="AD25" s="44">
        <f>SJZS_normativy!$I$5</f>
        <v>58</v>
      </c>
      <c r="AE25" s="95">
        <f>SJZS_normativy!$I$5</f>
        <v>58</v>
      </c>
      <c r="AF25" s="94">
        <f>SJMS_normativy!$J$5</f>
        <v>38</v>
      </c>
      <c r="AG25" s="44">
        <f>SJZS_normativy!$J$5</f>
        <v>38</v>
      </c>
      <c r="AH25" s="451">
        <f>SJZS_normativy!$J$5</f>
        <v>38</v>
      </c>
      <c r="AI25" s="94">
        <f>SJMS_normativy!$K$5</f>
        <v>38</v>
      </c>
      <c r="AJ25" s="44">
        <f>SJZS_normativy!$K$5</f>
        <v>38</v>
      </c>
      <c r="AK25" s="95">
        <f>SJZS_normativy!$K$5</f>
        <v>38</v>
      </c>
    </row>
    <row r="26" spans="1:37" ht="20.100000000000001" customHeight="1" x14ac:dyDescent="0.2">
      <c r="A26" s="85">
        <v>17</v>
      </c>
      <c r="B26" s="651">
        <v>600074803</v>
      </c>
      <c r="C26" s="652">
        <v>4488</v>
      </c>
      <c r="D26" s="616" t="s">
        <v>157</v>
      </c>
      <c r="E26" s="653">
        <v>3141</v>
      </c>
      <c r="F26" s="60" t="s">
        <v>436</v>
      </c>
      <c r="G26" s="242">
        <v>68</v>
      </c>
      <c r="H26" s="617"/>
      <c r="I26" s="617"/>
      <c r="J26" s="618"/>
      <c r="K26" s="616"/>
      <c r="L26" s="617"/>
      <c r="M26" s="621"/>
      <c r="N26" s="622">
        <v>21</v>
      </c>
      <c r="O26" s="617">
        <v>27</v>
      </c>
      <c r="P26" s="617"/>
      <c r="Q26" s="58">
        <f t="shared" si="4"/>
        <v>21</v>
      </c>
      <c r="R26" s="20">
        <f t="shared" si="4"/>
        <v>27</v>
      </c>
      <c r="S26" s="144">
        <f t="shared" si="4"/>
        <v>0</v>
      </c>
      <c r="T26" s="90">
        <f>VLOOKUP(H26,SJMS_normativy!$A$3:$B$334,2,0)</f>
        <v>0</v>
      </c>
      <c r="U26" s="17">
        <f>IF(I26=0,0,VLOOKUP(SUM(I26+J26),SJZS_normativy!$A$4:$C$1075,2,0))</f>
        <v>0</v>
      </c>
      <c r="V26" s="91">
        <f>IF(J26=0,0,VLOOKUP(SUM(I26+J26),SJZS_normativy!$A$4:$C$1075,2,0))</f>
        <v>0</v>
      </c>
      <c r="W26" s="90">
        <f>VLOOKUP(K26,SJMS_normativy!$A$3:$B$334,2,0)/0.6</f>
        <v>0</v>
      </c>
      <c r="X26" s="17">
        <f>IF(L26=0,0,VLOOKUP(SUM(L26+M26),SJZS_normativy!$A$4:$C$1075,2,0))/0.6</f>
        <v>0</v>
      </c>
      <c r="Y26" s="91">
        <f>IF(M26=0,0,VLOOKUP(SUM(L26+M26),SJZS_normativy!$A$4:$C$1075,2,0))/0.6</f>
        <v>0</v>
      </c>
      <c r="Z26" s="90">
        <f>VLOOKUP(N26,SJMS_normativy!$A$3:$B$334,2,0)/0.4</f>
        <v>62.259270000000001</v>
      </c>
      <c r="AA26" s="17">
        <f>IF(O26=0,0,VLOOKUP(SUM(O26+P26),SJZS_normativy!$A$4:$C$1075,2,0))/0.4</f>
        <v>89.45969543147207</v>
      </c>
      <c r="AB26" s="91">
        <f>IF(P26=0,0,VLOOKUP(SUM(O26+P26),SJZS_normativy!$A$4:$C$1075,2,0))/0.4</f>
        <v>0</v>
      </c>
      <c r="AC26" s="94">
        <f>SJMS_normativy!$I$5</f>
        <v>58</v>
      </c>
      <c r="AD26" s="44">
        <f>SJZS_normativy!$I$5</f>
        <v>58</v>
      </c>
      <c r="AE26" s="95">
        <f>SJZS_normativy!$I$5</f>
        <v>58</v>
      </c>
      <c r="AF26" s="94">
        <f>SJMS_normativy!$J$5</f>
        <v>38</v>
      </c>
      <c r="AG26" s="44">
        <f>SJZS_normativy!$J$5</f>
        <v>38</v>
      </c>
      <c r="AH26" s="451">
        <f>SJZS_normativy!$J$5</f>
        <v>38</v>
      </c>
      <c r="AI26" s="94">
        <f>SJMS_normativy!$K$5</f>
        <v>38</v>
      </c>
      <c r="AJ26" s="44">
        <f>SJZS_normativy!$K$5</f>
        <v>38</v>
      </c>
      <c r="AK26" s="95">
        <f>SJZS_normativy!$K$5</f>
        <v>38</v>
      </c>
    </row>
    <row r="27" spans="1:37" ht="20.100000000000001" customHeight="1" x14ac:dyDescent="0.2">
      <c r="A27" s="85">
        <v>18</v>
      </c>
      <c r="B27" s="651">
        <v>650025768</v>
      </c>
      <c r="C27" s="652">
        <v>4434</v>
      </c>
      <c r="D27" s="616" t="s">
        <v>158</v>
      </c>
      <c r="E27" s="653">
        <v>3141</v>
      </c>
      <c r="F27" s="187" t="s">
        <v>234</v>
      </c>
      <c r="G27" s="241">
        <v>200</v>
      </c>
      <c r="H27" s="617"/>
      <c r="I27" s="617">
        <v>131</v>
      </c>
      <c r="J27" s="618"/>
      <c r="K27" s="616"/>
      <c r="L27" s="617"/>
      <c r="M27" s="621"/>
      <c r="N27" s="622"/>
      <c r="O27" s="617"/>
      <c r="P27" s="617"/>
      <c r="Q27" s="58">
        <f t="shared" ref="Q27:S28" si="5">H27+K27+N27</f>
        <v>0</v>
      </c>
      <c r="R27" s="20">
        <f t="shared" si="5"/>
        <v>131</v>
      </c>
      <c r="S27" s="144">
        <f t="shared" si="5"/>
        <v>0</v>
      </c>
      <c r="T27" s="90">
        <f>VLOOKUP(H27,SJMS_normativy!$A$3:$B$334,2,0)</f>
        <v>0</v>
      </c>
      <c r="U27" s="17">
        <f>IF(I27=0,0,VLOOKUP(SUM(I27+J27),SJZS_normativy!$A$4:$C$1075,2,0))</f>
        <v>52.31557113808072</v>
      </c>
      <c r="V27" s="91">
        <f>IF(J27=0,0,VLOOKUP(SUM(I27+J27),SJZS_normativy!$A$4:$C$1075,2,0))</f>
        <v>0</v>
      </c>
      <c r="W27" s="90">
        <f>VLOOKUP(K27,SJMS_normativy!$A$3:$B$334,2,0)/0.6</f>
        <v>0</v>
      </c>
      <c r="X27" s="17">
        <f>IF(L27=0,0,VLOOKUP(SUM(L27+M27),SJZS_normativy!$A$4:$C$1075,2,0))/0.6</f>
        <v>0</v>
      </c>
      <c r="Y27" s="91">
        <f>IF(M27=0,0,VLOOKUP(SUM(L27+M27),SJZS_normativy!$A$4:$C$1075,2,0))/0.6</f>
        <v>0</v>
      </c>
      <c r="Z27" s="90">
        <f>VLOOKUP(N27,SJMS_normativy!$A$3:$B$334,2,0)/0.4</f>
        <v>0</v>
      </c>
      <c r="AA27" s="17">
        <f>IF(O27=0,0,VLOOKUP(SUM(O27+P27),SJZS_normativy!$A$4:$C$1075,2,0))/0.4</f>
        <v>0</v>
      </c>
      <c r="AB27" s="91">
        <f>IF(P27=0,0,VLOOKUP(SUM(O27+P27),SJZS_normativy!$A$4:$C$1075,2,0))/0.4</f>
        <v>0</v>
      </c>
      <c r="AC27" s="94">
        <f>SJMS_normativy!$I$5</f>
        <v>58</v>
      </c>
      <c r="AD27" s="44">
        <f>SJZS_normativy!$I$5</f>
        <v>58</v>
      </c>
      <c r="AE27" s="95">
        <f>SJZS_normativy!$I$5</f>
        <v>58</v>
      </c>
      <c r="AF27" s="94">
        <f>SJMS_normativy!$J$5</f>
        <v>38</v>
      </c>
      <c r="AG27" s="44">
        <f>SJZS_normativy!$J$5</f>
        <v>38</v>
      </c>
      <c r="AH27" s="451">
        <f>SJZS_normativy!$J$5</f>
        <v>38</v>
      </c>
      <c r="AI27" s="94">
        <f>SJMS_normativy!$K$5</f>
        <v>38</v>
      </c>
      <c r="AJ27" s="44">
        <f>SJZS_normativy!$K$5</f>
        <v>38</v>
      </c>
      <c r="AK27" s="95">
        <f>SJZS_normativy!$K$5</f>
        <v>38</v>
      </c>
    </row>
    <row r="28" spans="1:37" ht="20.100000000000001" customHeight="1" x14ac:dyDescent="0.2">
      <c r="A28" s="85">
        <v>18</v>
      </c>
      <c r="B28" s="651">
        <v>650025768</v>
      </c>
      <c r="C28" s="652">
        <v>4434</v>
      </c>
      <c r="D28" s="616" t="s">
        <v>158</v>
      </c>
      <c r="E28" s="653">
        <v>3141</v>
      </c>
      <c r="F28" s="187" t="s">
        <v>159</v>
      </c>
      <c r="G28" s="241">
        <v>200</v>
      </c>
      <c r="H28" s="617">
        <v>47</v>
      </c>
      <c r="I28" s="617"/>
      <c r="J28" s="618"/>
      <c r="K28" s="616"/>
      <c r="L28" s="617"/>
      <c r="M28" s="621"/>
      <c r="N28" s="622"/>
      <c r="O28" s="617"/>
      <c r="P28" s="617"/>
      <c r="Q28" s="58">
        <f t="shared" si="5"/>
        <v>47</v>
      </c>
      <c r="R28" s="20">
        <f t="shared" si="5"/>
        <v>0</v>
      </c>
      <c r="S28" s="144">
        <f t="shared" si="5"/>
        <v>0</v>
      </c>
      <c r="T28" s="90">
        <f>VLOOKUP(H28,SJMS_normativy!$A$3:$B$334,2,0)</f>
        <v>30.873360000000002</v>
      </c>
      <c r="U28" s="17">
        <f>IF(I28=0,0,VLOOKUP(SUM(I28+J28),SJZS_normativy!$A$4:$C$1075,2,0))</f>
        <v>0</v>
      </c>
      <c r="V28" s="91">
        <f>IF(J28=0,0,VLOOKUP(SUM(I28+J28),SJZS_normativy!$A$4:$C$1075,2,0))</f>
        <v>0</v>
      </c>
      <c r="W28" s="90">
        <f>VLOOKUP(K28,SJMS_normativy!$A$3:$B$334,2,0)/0.6</f>
        <v>0</v>
      </c>
      <c r="X28" s="17">
        <f>IF(L28=0,0,VLOOKUP(SUM(L28+M28),SJZS_normativy!$A$4:$C$1075,2,0))/0.6</f>
        <v>0</v>
      </c>
      <c r="Y28" s="91">
        <f>IF(M28=0,0,VLOOKUP(SUM(L28+M28),SJZS_normativy!$A$4:$C$1075,2,0))/0.6</f>
        <v>0</v>
      </c>
      <c r="Z28" s="90">
        <f>VLOOKUP(N28,SJMS_normativy!$A$3:$B$334,2,0)/0.4</f>
        <v>0</v>
      </c>
      <c r="AA28" s="17">
        <f>IF(O28=0,0,VLOOKUP(SUM(O28+P28),SJZS_normativy!$A$4:$C$1075,2,0))/0.4</f>
        <v>0</v>
      </c>
      <c r="AB28" s="91">
        <f>IF(P28=0,0,VLOOKUP(SUM(O28+P28),SJZS_normativy!$A$4:$C$1075,2,0))/0.4</f>
        <v>0</v>
      </c>
      <c r="AC28" s="94">
        <f>SJMS_normativy!$I$5</f>
        <v>58</v>
      </c>
      <c r="AD28" s="44">
        <f>SJZS_normativy!$I$5</f>
        <v>58</v>
      </c>
      <c r="AE28" s="95">
        <f>SJZS_normativy!$I$5</f>
        <v>58</v>
      </c>
      <c r="AF28" s="94">
        <f>SJMS_normativy!$J$5</f>
        <v>38</v>
      </c>
      <c r="AG28" s="44">
        <f>SJZS_normativy!$J$5</f>
        <v>38</v>
      </c>
      <c r="AH28" s="451">
        <f>SJZS_normativy!$J$5</f>
        <v>38</v>
      </c>
      <c r="AI28" s="94">
        <f>SJMS_normativy!$K$5</f>
        <v>38</v>
      </c>
      <c r="AJ28" s="44">
        <f>SJZS_normativy!$K$5</f>
        <v>38</v>
      </c>
      <c r="AK28" s="95">
        <f>SJZS_normativy!$K$5</f>
        <v>38</v>
      </c>
    </row>
    <row r="29" spans="1:37" ht="20.100000000000001" customHeight="1" x14ac:dyDescent="0.2">
      <c r="A29" s="85">
        <v>18</v>
      </c>
      <c r="B29" s="651">
        <v>600074668</v>
      </c>
      <c r="C29" s="652">
        <v>4441</v>
      </c>
      <c r="D29" s="616" t="s">
        <v>160</v>
      </c>
      <c r="E29" s="653">
        <v>3141</v>
      </c>
      <c r="F29" s="60" t="s">
        <v>160</v>
      </c>
      <c r="G29" s="242">
        <v>130</v>
      </c>
      <c r="H29" s="617">
        <v>54</v>
      </c>
      <c r="I29" s="617">
        <v>52</v>
      </c>
      <c r="J29" s="618"/>
      <c r="K29" s="616"/>
      <c r="L29" s="617"/>
      <c r="M29" s="621"/>
      <c r="N29" s="622"/>
      <c r="O29" s="617"/>
      <c r="P29" s="617"/>
      <c r="Q29" s="58">
        <f t="shared" ref="Q29:S30" si="6">H29+K29+N29</f>
        <v>54</v>
      </c>
      <c r="R29" s="20">
        <f t="shared" si="6"/>
        <v>52</v>
      </c>
      <c r="S29" s="144">
        <f t="shared" si="6"/>
        <v>0</v>
      </c>
      <c r="T29" s="90">
        <f>VLOOKUP(H29,SJMS_normativy!$A$3:$B$334,2,0)</f>
        <v>32.268516000000005</v>
      </c>
      <c r="U29" s="17">
        <f>IF(I29=0,0,VLOOKUP(SUM(I29+J29),SJZS_normativy!$A$4:$C$1075,2,0))</f>
        <v>41.641097394595349</v>
      </c>
      <c r="V29" s="91">
        <f>IF(J29=0,0,VLOOKUP(SUM(I29+J29),SJZS_normativy!$A$4:$C$1075,2,0))</f>
        <v>0</v>
      </c>
      <c r="W29" s="90">
        <f>VLOOKUP(K29,SJMS_normativy!$A$3:$B$334,2,0)/0.6</f>
        <v>0</v>
      </c>
      <c r="X29" s="17">
        <f>IF(L29=0,0,VLOOKUP(SUM(L29+M29),SJZS_normativy!$A$4:$C$1075,2,0))/0.6</f>
        <v>0</v>
      </c>
      <c r="Y29" s="91">
        <f>IF(M29=0,0,VLOOKUP(SUM(L29+M29),SJZS_normativy!$A$4:$C$1075,2,0))/0.6</f>
        <v>0</v>
      </c>
      <c r="Z29" s="90">
        <f>VLOOKUP(N29,SJMS_normativy!$A$3:$B$334,2,0)/0.4</f>
        <v>0</v>
      </c>
      <c r="AA29" s="17">
        <f>IF(O29=0,0,VLOOKUP(SUM(O29+P29),SJZS_normativy!$A$4:$C$1075,2,0))/0.4</f>
        <v>0</v>
      </c>
      <c r="AB29" s="91">
        <f>IF(P29=0,0,VLOOKUP(SUM(O29+P29),SJZS_normativy!$A$4:$C$1075,2,0))/0.4</f>
        <v>0</v>
      </c>
      <c r="AC29" s="94">
        <f>SJMS_normativy!$I$5</f>
        <v>58</v>
      </c>
      <c r="AD29" s="44">
        <f>SJZS_normativy!$I$5</f>
        <v>58</v>
      </c>
      <c r="AE29" s="95">
        <f>SJZS_normativy!$I$5</f>
        <v>58</v>
      </c>
      <c r="AF29" s="94">
        <f>SJMS_normativy!$J$5</f>
        <v>38</v>
      </c>
      <c r="AG29" s="44">
        <f>SJZS_normativy!$J$5</f>
        <v>38</v>
      </c>
      <c r="AH29" s="451">
        <f>SJZS_normativy!$J$5</f>
        <v>38</v>
      </c>
      <c r="AI29" s="94">
        <f>SJMS_normativy!$K$5</f>
        <v>38</v>
      </c>
      <c r="AJ29" s="44">
        <f>SJZS_normativy!$K$5</f>
        <v>38</v>
      </c>
      <c r="AK29" s="95">
        <f>SJZS_normativy!$K$5</f>
        <v>38</v>
      </c>
    </row>
    <row r="30" spans="1:37" ht="20.100000000000001" customHeight="1" thickBot="1" x14ac:dyDescent="0.25">
      <c r="A30" s="464">
        <v>20</v>
      </c>
      <c r="B30" s="655">
        <v>600074242</v>
      </c>
      <c r="C30" s="656">
        <v>4428</v>
      </c>
      <c r="D30" s="657" t="s">
        <v>161</v>
      </c>
      <c r="E30" s="658">
        <v>3141</v>
      </c>
      <c r="F30" s="145" t="s">
        <v>161</v>
      </c>
      <c r="G30" s="244">
        <v>85</v>
      </c>
      <c r="H30" s="619">
        <v>21</v>
      </c>
      <c r="I30" s="619">
        <v>26</v>
      </c>
      <c r="J30" s="620"/>
      <c r="K30" s="623"/>
      <c r="L30" s="624"/>
      <c r="M30" s="625"/>
      <c r="N30" s="626"/>
      <c r="O30" s="619"/>
      <c r="P30" s="619"/>
      <c r="Q30" s="58">
        <f t="shared" si="6"/>
        <v>21</v>
      </c>
      <c r="R30" s="20">
        <f t="shared" si="6"/>
        <v>26</v>
      </c>
      <c r="S30" s="144">
        <f t="shared" si="6"/>
        <v>0</v>
      </c>
      <c r="T30" s="90">
        <f>VLOOKUP(H30,SJMS_normativy!$A$3:$B$334,2,0)</f>
        <v>24.903708000000002</v>
      </c>
      <c r="U30" s="17">
        <f>IF(I30=0,0,VLOOKUP(SUM(I30+J30),SJZS_normativy!$A$4:$C$1075,2,0))</f>
        <v>35.783878172588828</v>
      </c>
      <c r="V30" s="91">
        <f>IF(J30=0,0,VLOOKUP(SUM(I30+J30),SJZS_normativy!$A$4:$C$1075,2,0))</f>
        <v>0</v>
      </c>
      <c r="W30" s="90">
        <f>VLOOKUP(K30,SJMS_normativy!$A$3:$B$334,2,0)/0.6</f>
        <v>0</v>
      </c>
      <c r="X30" s="17">
        <f>IF(L30=0,0,VLOOKUP(SUM(L30+M30),SJZS_normativy!$A$4:$C$1075,2,0))/0.6</f>
        <v>0</v>
      </c>
      <c r="Y30" s="91">
        <f>IF(M30=0,0,VLOOKUP(SUM(L30+M30),SJZS_normativy!$A$4:$C$1075,2,0))/0.6</f>
        <v>0</v>
      </c>
      <c r="Z30" s="90">
        <f>VLOOKUP(N30,SJMS_normativy!$A$3:$B$334,2,0)/0.4</f>
        <v>0</v>
      </c>
      <c r="AA30" s="17">
        <f>IF(O30=0,0,VLOOKUP(SUM(O30+P30),SJZS_normativy!$A$4:$C$1075,2,0))/0.4</f>
        <v>0</v>
      </c>
      <c r="AB30" s="91">
        <f>IF(P30=0,0,VLOOKUP(SUM(O30+P30),SJZS_normativy!$A$4:$C$1075,2,0))/0.4</f>
        <v>0</v>
      </c>
      <c r="AC30" s="94">
        <f>SJMS_normativy!$I$5</f>
        <v>58</v>
      </c>
      <c r="AD30" s="44">
        <f>SJZS_normativy!$I$5</f>
        <v>58</v>
      </c>
      <c r="AE30" s="95">
        <f>SJZS_normativy!$I$5</f>
        <v>58</v>
      </c>
      <c r="AF30" s="94">
        <f>SJMS_normativy!$J$5</f>
        <v>38</v>
      </c>
      <c r="AG30" s="44">
        <f>SJZS_normativy!$J$5</f>
        <v>38</v>
      </c>
      <c r="AH30" s="451">
        <f>SJZS_normativy!$J$5</f>
        <v>38</v>
      </c>
      <c r="AI30" s="94">
        <f>SJMS_normativy!$K$5</f>
        <v>38</v>
      </c>
      <c r="AJ30" s="44">
        <f>SJZS_normativy!$K$5</f>
        <v>38</v>
      </c>
      <c r="AK30" s="95">
        <f>SJZS_normativy!$K$5</f>
        <v>38</v>
      </c>
    </row>
    <row r="31" spans="1:37" ht="20.100000000000001" customHeight="1" thickBot="1" x14ac:dyDescent="0.25">
      <c r="A31" s="465"/>
      <c r="B31" s="495"/>
      <c r="C31" s="465"/>
      <c r="D31" s="131" t="s">
        <v>43</v>
      </c>
      <c r="E31" s="246"/>
      <c r="F31" s="136"/>
      <c r="G31" s="606"/>
      <c r="H31" s="558">
        <f t="shared" ref="H31:S31" si="7">SUM(H6:H30)</f>
        <v>578</v>
      </c>
      <c r="I31" s="559">
        <f t="shared" si="7"/>
        <v>1904</v>
      </c>
      <c r="J31" s="559">
        <f t="shared" si="7"/>
        <v>0</v>
      </c>
      <c r="K31" s="559">
        <f t="shared" si="7"/>
        <v>240</v>
      </c>
      <c r="L31" s="559">
        <f t="shared" si="7"/>
        <v>118</v>
      </c>
      <c r="M31" s="559">
        <f t="shared" si="7"/>
        <v>0</v>
      </c>
      <c r="N31" s="559">
        <f t="shared" si="7"/>
        <v>173</v>
      </c>
      <c r="O31" s="559">
        <f t="shared" si="7"/>
        <v>118</v>
      </c>
      <c r="P31" s="357">
        <f t="shared" si="7"/>
        <v>0</v>
      </c>
      <c r="Q31" s="358">
        <f t="shared" si="7"/>
        <v>991</v>
      </c>
      <c r="R31" s="133">
        <f t="shared" si="7"/>
        <v>2140</v>
      </c>
      <c r="S31" s="147">
        <f t="shared" si="7"/>
        <v>0</v>
      </c>
      <c r="T31" s="138" t="s">
        <v>312</v>
      </c>
      <c r="U31" s="139" t="s">
        <v>312</v>
      </c>
      <c r="V31" s="140" t="s">
        <v>312</v>
      </c>
      <c r="W31" s="138" t="s">
        <v>312</v>
      </c>
      <c r="X31" s="139" t="s">
        <v>312</v>
      </c>
      <c r="Y31" s="140" t="s">
        <v>312</v>
      </c>
      <c r="Z31" s="138" t="s">
        <v>312</v>
      </c>
      <c r="AA31" s="139" t="s">
        <v>312</v>
      </c>
      <c r="AB31" s="140" t="s">
        <v>312</v>
      </c>
      <c r="AC31" s="138" t="s">
        <v>312</v>
      </c>
      <c r="AD31" s="139" t="s">
        <v>312</v>
      </c>
      <c r="AE31" s="140" t="s">
        <v>312</v>
      </c>
      <c r="AF31" s="141" t="s">
        <v>312</v>
      </c>
      <c r="AG31" s="142" t="s">
        <v>312</v>
      </c>
      <c r="AH31" s="281" t="s">
        <v>312</v>
      </c>
      <c r="AI31" s="457" t="s">
        <v>312</v>
      </c>
      <c r="AJ31" s="458" t="s">
        <v>312</v>
      </c>
      <c r="AK31" s="456" t="s">
        <v>312</v>
      </c>
    </row>
    <row r="32" spans="1:37" ht="20.100000000000001" customHeight="1" x14ac:dyDescent="0.2">
      <c r="G32" s="238"/>
      <c r="Q32" s="30">
        <f>H31+K31+N31</f>
        <v>991</v>
      </c>
      <c r="R32" s="30">
        <f>I31+L31+O31</f>
        <v>2140</v>
      </c>
      <c r="S32" s="30">
        <f>J31+M31+P31</f>
        <v>0</v>
      </c>
    </row>
    <row r="33" spans="3:6" ht="20.100000000000001" customHeight="1" x14ac:dyDescent="0.2">
      <c r="C33" s="534"/>
      <c r="D33" s="8"/>
    </row>
    <row r="34" spans="3:6" ht="20.100000000000001" customHeight="1" x14ac:dyDescent="0.2">
      <c r="F34" s="66"/>
    </row>
    <row r="35" spans="3:6" ht="20.100000000000001" customHeight="1" x14ac:dyDescent="0.2"/>
    <row r="36" spans="3:6" ht="20.100000000000001" customHeight="1" x14ac:dyDescent="0.2">
      <c r="D36" s="6"/>
      <c r="E36" s="12"/>
    </row>
    <row r="37" spans="3:6" ht="20.100000000000001" customHeight="1" x14ac:dyDescent="0.2"/>
    <row r="38" spans="3:6" ht="20.100000000000001" customHeight="1" x14ac:dyDescent="0.2"/>
    <row r="39" spans="3:6" ht="20.100000000000001" customHeight="1" x14ac:dyDescent="0.2"/>
    <row r="40" spans="3:6" ht="20.100000000000001" customHeight="1" x14ac:dyDescent="0.2"/>
    <row r="41" spans="3:6" ht="20.100000000000001" customHeight="1" x14ac:dyDescent="0.2"/>
    <row r="42" spans="3:6" ht="20.100000000000001" customHeight="1" x14ac:dyDescent="0.2"/>
    <row r="43" spans="3:6" ht="20.100000000000001" customHeight="1" x14ac:dyDescent="0.2"/>
    <row r="44" spans="3:6" ht="20.100000000000001" customHeight="1" x14ac:dyDescent="0.2"/>
    <row r="45" spans="3:6" ht="20.100000000000001" customHeight="1" x14ac:dyDescent="0.2"/>
    <row r="46" spans="3:6" ht="20.100000000000001" customHeight="1" x14ac:dyDescent="0.2"/>
    <row r="47" spans="3:6" ht="20.100000000000001" customHeight="1" x14ac:dyDescent="0.2"/>
    <row r="48" spans="3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</sheetData>
  <dataConsolidate/>
  <mergeCells count="11">
    <mergeCell ref="AF4:AH4"/>
    <mergeCell ref="AI4:AK4"/>
    <mergeCell ref="W4:Y4"/>
    <mergeCell ref="Z4:AB4"/>
    <mergeCell ref="H3:S3"/>
    <mergeCell ref="H4:J4"/>
    <mergeCell ref="K4:M4"/>
    <mergeCell ref="AC4:AE4"/>
    <mergeCell ref="N4:P4"/>
    <mergeCell ref="T4:V4"/>
    <mergeCell ref="Q4:S4"/>
  </mergeCells>
  <phoneticPr fontId="0" type="noConversion"/>
  <pageMargins left="0.59055118110236227" right="0.39370078740157483" top="0.98425196850393704" bottom="0.98425196850393704" header="0.51181102362204722" footer="0.51181102362204722"/>
  <pageSetup paperSize="8" scale="72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116"/>
  <sheetViews>
    <sheetView workbookViewId="0">
      <pane xSplit="4" ySplit="5" topLeftCell="E6" activePane="bottomRight" state="frozen"/>
      <selection pane="topRight"/>
      <selection pane="bottomLeft"/>
      <selection pane="bottomRight" activeCell="A2" sqref="A2"/>
    </sheetView>
  </sheetViews>
  <sheetFormatPr defaultColWidth="11.28515625" defaultRowHeight="18" customHeight="1" x14ac:dyDescent="0.2"/>
  <cols>
    <col min="1" max="1" width="6" style="7" customWidth="1"/>
    <col min="2" max="2" width="30.7109375" style="1" bestFit="1" customWidth="1"/>
    <col min="3" max="3" width="5.7109375" style="7" customWidth="1"/>
    <col min="4" max="4" width="40.42578125" style="1" customWidth="1"/>
    <col min="5" max="5" width="8.7109375" style="1" customWidth="1"/>
    <col min="6" max="11" width="8.7109375" style="30" customWidth="1"/>
    <col min="12" max="14" width="8.7109375" style="1" customWidth="1"/>
    <col min="15" max="17" width="9.28515625" style="1" customWidth="1"/>
    <col min="18" max="18" width="11.28515625" style="1" customWidth="1"/>
    <col min="19" max="19" width="4.140625" style="1" customWidth="1"/>
    <col min="20" max="16384" width="11.28515625" style="1"/>
  </cols>
  <sheetData>
    <row r="1" spans="1:19" ht="24.95" customHeight="1" x14ac:dyDescent="0.3">
      <c r="A1" s="22" t="s">
        <v>615</v>
      </c>
      <c r="B1" s="22"/>
      <c r="C1" s="201"/>
    </row>
    <row r="2" spans="1:19" ht="24.95" customHeight="1" x14ac:dyDescent="0.3">
      <c r="A2" s="71" t="s">
        <v>284</v>
      </c>
      <c r="B2" s="71"/>
      <c r="C2" s="202"/>
    </row>
    <row r="3" spans="1:19" ht="27" customHeight="1" thickBot="1" x14ac:dyDescent="0.3">
      <c r="B3" s="38"/>
      <c r="C3" s="278"/>
    </row>
    <row r="4" spans="1:19" ht="24" thickBot="1" x14ac:dyDescent="0.3">
      <c r="A4" s="23" t="s">
        <v>243</v>
      </c>
      <c r="C4" s="278"/>
      <c r="D4" s="200" t="s">
        <v>377</v>
      </c>
      <c r="E4" s="67"/>
      <c r="F4" s="765" t="s">
        <v>293</v>
      </c>
      <c r="G4" s="764"/>
      <c r="H4" s="766"/>
      <c r="I4" s="765" t="s">
        <v>294</v>
      </c>
      <c r="J4" s="764"/>
      <c r="K4" s="766"/>
      <c r="L4" s="765" t="s">
        <v>295</v>
      </c>
      <c r="M4" s="764"/>
      <c r="N4" s="766"/>
      <c r="O4" s="765" t="s">
        <v>271</v>
      </c>
      <c r="P4" s="764"/>
      <c r="Q4" s="764"/>
      <c r="R4" s="766"/>
      <c r="S4" s="30"/>
    </row>
    <row r="5" spans="1:19" ht="49.5" customHeight="1" thickBot="1" x14ac:dyDescent="0.25">
      <c r="A5" s="102" t="s">
        <v>313</v>
      </c>
      <c r="B5" s="447" t="s">
        <v>594</v>
      </c>
      <c r="C5" s="4" t="s">
        <v>0</v>
      </c>
      <c r="D5" s="262" t="s">
        <v>1</v>
      </c>
      <c r="E5" s="82" t="s">
        <v>286</v>
      </c>
      <c r="F5" s="107" t="s">
        <v>296</v>
      </c>
      <c r="G5" s="78" t="s">
        <v>297</v>
      </c>
      <c r="H5" s="108" t="s">
        <v>298</v>
      </c>
      <c r="I5" s="107" t="s">
        <v>299</v>
      </c>
      <c r="J5" s="78" t="s">
        <v>300</v>
      </c>
      <c r="K5" s="108" t="s">
        <v>301</v>
      </c>
      <c r="L5" s="107" t="s">
        <v>302</v>
      </c>
      <c r="M5" s="78" t="s">
        <v>303</v>
      </c>
      <c r="N5" s="108" t="s">
        <v>304</v>
      </c>
      <c r="O5" s="107" t="s">
        <v>263</v>
      </c>
      <c r="P5" s="78" t="s">
        <v>270</v>
      </c>
      <c r="Q5" s="108" t="s">
        <v>269</v>
      </c>
      <c r="R5" s="155" t="s">
        <v>262</v>
      </c>
    </row>
    <row r="6" spans="1:19" ht="20.100000000000001" customHeight="1" x14ac:dyDescent="0.2">
      <c r="A6" s="478">
        <f>NB_stat!C6</f>
        <v>4419</v>
      </c>
      <c r="B6" s="58" t="str">
        <f>NB_stat!D6</f>
        <v>MŠ Nový Bor, Svojsíkova 754</v>
      </c>
      <c r="C6" s="245">
        <f>NB_stat!E6</f>
        <v>3141</v>
      </c>
      <c r="D6" s="497" t="str">
        <f>NB_stat!F6</f>
        <v>MŠ Nový Bor, Palackého 144</v>
      </c>
      <c r="E6" s="154">
        <f>SJMS_normativy!$F$5</f>
        <v>26460</v>
      </c>
      <c r="F6" s="105">
        <f>IF(NB_stat!H6=0,0,(12*1.358*(1/NB_stat!T6*NB_rozp!$E6)+NB_stat!AC6))</f>
        <v>12700.878856969141</v>
      </c>
      <c r="G6" s="29">
        <f>IF(NB_stat!I6=0,0,(12*1.358*(1/NB_stat!U6*NB_rozp!$E6)+NB_stat!AD6))</f>
        <v>0</v>
      </c>
      <c r="H6" s="106">
        <f>IF(NB_stat!J6=0,0,(12*1.358*(1/NB_stat!V6*NB_rozp!$E6)+NB_stat!AE6))</f>
        <v>0</v>
      </c>
      <c r="I6" s="105">
        <f>IF(NB_stat!K6=0,0,(12*1.358*(1/NB_stat!W6*NB_rozp!$E6)+NB_stat!AF6))</f>
        <v>0</v>
      </c>
      <c r="J6" s="29">
        <f>IF(NB_stat!L6=0,0,(12*1.358*(1/NB_stat!X6*NB_rozp!$E6)+NB_stat!AG6))</f>
        <v>0</v>
      </c>
      <c r="K6" s="106">
        <f>IF(NB_stat!M6=0,0,(12*1.358*(1/NB_stat!Y6*NB_rozp!$E6)+NB_stat!AH6))</f>
        <v>0</v>
      </c>
      <c r="L6" s="105">
        <f>IF(NB_stat!N6=0,0,(12*1.358*(1/NB_stat!Z6*NB_rozp!$E6)+NB_stat!AI6))</f>
        <v>0</v>
      </c>
      <c r="M6" s="29">
        <f>IF(NB_stat!O6=0,0,(12*1.358*(1/NB_stat!AA6*NB_rozp!$E6)+NB_stat!AJ6))</f>
        <v>0</v>
      </c>
      <c r="N6" s="106">
        <f>IF(NB_stat!P6=0,0,(12*1.358*(1/NB_stat!AB6*NB_rozp!$E6)+NB_stat!AK6))</f>
        <v>0</v>
      </c>
      <c r="O6" s="105">
        <f>F6*NB_stat!H6+I6*NB_stat!K6+L6*NB_stat!N6</f>
        <v>812856.24684602499</v>
      </c>
      <c r="P6" s="29">
        <f>G6*NB_stat!I6+J6*NB_stat!L6+M6*NB_stat!O6</f>
        <v>0</v>
      </c>
      <c r="Q6" s="106">
        <f>H6*NB_stat!J6+K6*NB_stat!M6+N6*NB_stat!P6</f>
        <v>0</v>
      </c>
      <c r="R6" s="154">
        <f t="shared" ref="R6:R22" si="0">SUM(O6:Q6)</f>
        <v>812856.24684602499</v>
      </c>
    </row>
    <row r="7" spans="1:19" ht="20.100000000000001" customHeight="1" x14ac:dyDescent="0.2">
      <c r="A7" s="85">
        <f>NB_stat!C7</f>
        <v>4419</v>
      </c>
      <c r="B7" s="13" t="str">
        <f>NB_stat!D7</f>
        <v>MŠ Nový Bor, Svojsíkova 754</v>
      </c>
      <c r="C7" s="75">
        <f>NB_stat!E7</f>
        <v>3141</v>
      </c>
      <c r="D7" s="169" t="str">
        <f>NB_stat!F7</f>
        <v>MŠ Nový Bor, Svojsíkova 754</v>
      </c>
      <c r="E7" s="154">
        <f>SJMS_normativy!$F$5</f>
        <v>26460</v>
      </c>
      <c r="F7" s="105">
        <f>IF(NB_stat!H7=0,0,(12*1.358*(1/NB_stat!T7*NB_rozp!$E7)+NB_stat!AC7))</f>
        <v>12574.133391897829</v>
      </c>
      <c r="G7" s="29">
        <f>IF(NB_stat!I7=0,0,(12*1.358*(1/NB_stat!U7*NB_rozp!$E7)+NB_stat!AD7))</f>
        <v>0</v>
      </c>
      <c r="H7" s="106">
        <f>IF(NB_stat!J7=0,0,(12*1.358*(1/NB_stat!V7*NB_rozp!$E7)+NB_stat!AE7))</f>
        <v>0</v>
      </c>
      <c r="I7" s="105">
        <f>IF(NB_stat!K7=0,0,(12*1.358*(1/NB_stat!W7*NB_rozp!$E7)+NB_stat!AF7))</f>
        <v>0</v>
      </c>
      <c r="J7" s="29">
        <f>IF(NB_stat!L7=0,0,(12*1.358*(1/NB_stat!X7*NB_rozp!$E7)+NB_stat!AG7))</f>
        <v>0</v>
      </c>
      <c r="K7" s="106">
        <f>IF(NB_stat!M7=0,0,(12*1.358*(1/NB_stat!Y7*NB_rozp!$E7)+NB_stat!AH7))</f>
        <v>0</v>
      </c>
      <c r="L7" s="105">
        <f>IF(NB_stat!N7=0,0,(12*1.358*(1/NB_stat!Z7*NB_rozp!$E7)+NB_stat!AI7))</f>
        <v>0</v>
      </c>
      <c r="M7" s="29">
        <f>IF(NB_stat!O7=0,0,(12*1.358*(1/NB_stat!AA7*NB_rozp!$E7)+NB_stat!AJ7))</f>
        <v>0</v>
      </c>
      <c r="N7" s="106">
        <f>IF(NB_stat!P7=0,0,(12*1.358*(1/NB_stat!AB7*NB_rozp!$E7)+NB_stat!AK7))</f>
        <v>0</v>
      </c>
      <c r="O7" s="105">
        <f>F7*NB_stat!H7+I7*NB_stat!K7+L7*NB_stat!N7</f>
        <v>829892.80386525672</v>
      </c>
      <c r="P7" s="29">
        <f>G7*NB_stat!I7+J7*NB_stat!L7+M7*NB_stat!O7</f>
        <v>0</v>
      </c>
      <c r="Q7" s="106">
        <f>H7*NB_stat!J7+K7*NB_stat!M7+N7*NB_stat!P7</f>
        <v>0</v>
      </c>
      <c r="R7" s="154">
        <f t="shared" si="0"/>
        <v>829892.80386525672</v>
      </c>
    </row>
    <row r="8" spans="1:19" ht="20.100000000000001" customHeight="1" x14ac:dyDescent="0.2">
      <c r="A8" s="85">
        <f>NB_stat!C8</f>
        <v>4419</v>
      </c>
      <c r="B8" s="13" t="str">
        <f>NB_stat!D8</f>
        <v>MŠ Nový Bor, Svojsíkova 754</v>
      </c>
      <c r="C8" s="75">
        <f>NB_stat!E8</f>
        <v>3141</v>
      </c>
      <c r="D8" s="188" t="str">
        <f>NB_stat!F8</f>
        <v>MŠ Nový Bor,  Luční 382</v>
      </c>
      <c r="E8" s="154">
        <f>SJMS_normativy!$F$5</f>
        <v>26460</v>
      </c>
      <c r="F8" s="105">
        <f>IF(NB_stat!H8=0,0,(12*1.358*(1/NB_stat!T8*NB_rozp!$E8)+NB_stat!AC8))</f>
        <v>14730.268907563022</v>
      </c>
      <c r="G8" s="29">
        <f>IF(NB_stat!I8=0,0,(12*1.358*(1/NB_stat!U8*NB_rozp!$E8)+NB_stat!AD8))</f>
        <v>0</v>
      </c>
      <c r="H8" s="106">
        <f>IF(NB_stat!J8=0,0,(12*1.358*(1/NB_stat!V8*NB_rozp!$E8)+NB_stat!AE8))</f>
        <v>0</v>
      </c>
      <c r="I8" s="105">
        <f>IF(NB_stat!K8=0,0,(12*1.358*(1/NB_stat!W8*NB_rozp!$E8)+NB_stat!AF8))</f>
        <v>0</v>
      </c>
      <c r="J8" s="29">
        <f>IF(NB_stat!L8=0,0,(12*1.358*(1/NB_stat!X8*NB_rozp!$E8)+NB_stat!AG8))</f>
        <v>0</v>
      </c>
      <c r="K8" s="106">
        <f>IF(NB_stat!M8=0,0,(12*1.358*(1/NB_stat!Y8*NB_rozp!$E8)+NB_stat!AH8))</f>
        <v>0</v>
      </c>
      <c r="L8" s="105">
        <f>IF(NB_stat!N8=0,0,(12*1.358*(1/NB_stat!Z8*NB_rozp!$E8)+NB_stat!AI8))</f>
        <v>0</v>
      </c>
      <c r="M8" s="29">
        <f>IF(NB_stat!O8=0,0,(12*1.358*(1/NB_stat!AA8*NB_rozp!$E8)+NB_stat!AJ8))</f>
        <v>0</v>
      </c>
      <c r="N8" s="106">
        <f>IF(NB_stat!P8=0,0,(12*1.358*(1/NB_stat!AB8*NB_rozp!$E8)+NB_stat!AK8))</f>
        <v>0</v>
      </c>
      <c r="O8" s="105">
        <f>F8*NB_stat!H8+I8*NB_stat!K8+L8*NB_stat!N8</f>
        <v>589210.75630252087</v>
      </c>
      <c r="P8" s="29">
        <f>G8*NB_stat!I8+J8*NB_stat!L8+M8*NB_stat!O8</f>
        <v>0</v>
      </c>
      <c r="Q8" s="106">
        <f>H8*NB_stat!J8+K8*NB_stat!M8+N8*NB_stat!P8</f>
        <v>0</v>
      </c>
      <c r="R8" s="154">
        <f t="shared" si="0"/>
        <v>589210.75630252087</v>
      </c>
    </row>
    <row r="9" spans="1:19" ht="20.100000000000001" customHeight="1" x14ac:dyDescent="0.2">
      <c r="A9" s="85">
        <f>NB_stat!C9</f>
        <v>4419</v>
      </c>
      <c r="B9" s="13" t="str">
        <f>NB_stat!D9</f>
        <v>MŠ Nový Bor, Svojsíkova 754</v>
      </c>
      <c r="C9" s="75">
        <f>NB_stat!E9</f>
        <v>3141</v>
      </c>
      <c r="D9" s="188" t="str">
        <f>NB_stat!F9</f>
        <v xml:space="preserve">MŠ Nový Bor, Generála Svobody 355 - výdejna </v>
      </c>
      <c r="E9" s="154">
        <f>SJMS_normativy!$F$5</f>
        <v>26460</v>
      </c>
      <c r="F9" s="105">
        <f>IF(NB_stat!H9=0,0,(12*1.358*(1/NB_stat!T9*NB_rozp!$E9)+NB_stat!AC9))</f>
        <v>0</v>
      </c>
      <c r="G9" s="29">
        <f>IF(NB_stat!I9=0,0,(12*1.358*(1/NB_stat!U9*NB_rozp!$E9)+NB_stat!AD9))</f>
        <v>0</v>
      </c>
      <c r="H9" s="106">
        <f>IF(NB_stat!J9=0,0,(12*1.358*(1/NB_stat!V9*NB_rozp!$E9)+NB_stat!AE9))</f>
        <v>0</v>
      </c>
      <c r="I9" s="105">
        <f>IF(NB_stat!K9=0,0,(12*1.358*(1/NB_stat!W9*NB_rozp!$E9)+NB_stat!AF9))</f>
        <v>0</v>
      </c>
      <c r="J9" s="29">
        <f>IF(NB_stat!L9=0,0,(12*1.358*(1/NB_stat!X9*NB_rozp!$E9)+NB_stat!AG9))</f>
        <v>0</v>
      </c>
      <c r="K9" s="106">
        <f>IF(NB_stat!M9=0,0,(12*1.358*(1/NB_stat!Y9*NB_rozp!$E9)+NB_stat!AH9))</f>
        <v>0</v>
      </c>
      <c r="L9" s="105">
        <f>IF(NB_stat!N9=0,0,(12*1.358*(1/NB_stat!Z9*NB_rozp!$E9)+NB_stat!AI9))</f>
        <v>7424.6400797607166</v>
      </c>
      <c r="M9" s="29">
        <f>IF(NB_stat!O9=0,0,(12*1.358*(1/NB_stat!AA9*NB_rozp!$E9)+NB_stat!AJ9))</f>
        <v>0</v>
      </c>
      <c r="N9" s="106">
        <f>IF(NB_stat!P9=0,0,(12*1.358*(1/NB_stat!AB9*NB_rozp!$E9)+NB_stat!AK9))</f>
        <v>0</v>
      </c>
      <c r="O9" s="105">
        <f>F9*NB_stat!H9+I9*NB_stat!K9+L9*NB_stat!N9</f>
        <v>111369.60119641075</v>
      </c>
      <c r="P9" s="29">
        <f>G9*NB_stat!I9+J9*NB_stat!L9+M9*NB_stat!O9</f>
        <v>0</v>
      </c>
      <c r="Q9" s="106">
        <f>H9*NB_stat!J9+K9*NB_stat!M9+N9*NB_stat!P9</f>
        <v>0</v>
      </c>
      <c r="R9" s="154">
        <f>SUM(O9:Q9)</f>
        <v>111369.60119641075</v>
      </c>
    </row>
    <row r="10" spans="1:19" ht="20.100000000000001" customHeight="1" x14ac:dyDescent="0.2">
      <c r="A10" s="85">
        <f>NB_stat!C10</f>
        <v>4419</v>
      </c>
      <c r="B10" s="13" t="str">
        <f>NB_stat!D10</f>
        <v>MŠ Nový Bor, Svojsíkova 754</v>
      </c>
      <c r="C10" s="75">
        <f>NB_stat!E10</f>
        <v>3141</v>
      </c>
      <c r="D10" s="188" t="str">
        <f>NB_stat!F10</f>
        <v>MŠ Nový Bor, Kalinova 572 - výdejna</v>
      </c>
      <c r="E10" s="154">
        <f>SJMS_normativy!$F$5</f>
        <v>26460</v>
      </c>
      <c r="F10" s="105">
        <f>IF(NB_stat!H10=0,0,(12*1.358*(1/NB_stat!T10*NB_rozp!$E10)+NB_stat!AC10))</f>
        <v>0</v>
      </c>
      <c r="G10" s="29">
        <f>IF(NB_stat!I10=0,0,(12*1.358*(1/NB_stat!U10*NB_rozp!$E10)+NB_stat!AD10))</f>
        <v>0</v>
      </c>
      <c r="H10" s="106">
        <f>IF(NB_stat!J10=0,0,(12*1.358*(1/NB_stat!V10*NB_rozp!$E10)+NB_stat!AE10))</f>
        <v>0</v>
      </c>
      <c r="I10" s="105">
        <f>IF(NB_stat!K10=0,0,(12*1.358*(1/NB_stat!W10*NB_rozp!$E10)+NB_stat!AF10))</f>
        <v>0</v>
      </c>
      <c r="J10" s="29">
        <f>IF(NB_stat!L10=0,0,(12*1.358*(1/NB_stat!X10*NB_rozp!$E10)+NB_stat!AG10))</f>
        <v>0</v>
      </c>
      <c r="K10" s="106">
        <f>IF(NB_stat!M10=0,0,(12*1.358*(1/NB_stat!Y10*NB_rozp!$E10)+NB_stat!AH10))</f>
        <v>0</v>
      </c>
      <c r="L10" s="105">
        <f>IF(NB_stat!N10=0,0,(12*1.358*(1/NB_stat!Z10*NB_rozp!$E10)+NB_stat!AI10))</f>
        <v>6894.2204397633041</v>
      </c>
      <c r="M10" s="29">
        <f>IF(NB_stat!O10=0,0,(12*1.358*(1/NB_stat!AA10*NB_rozp!$E10)+NB_stat!AJ10))</f>
        <v>0</v>
      </c>
      <c r="N10" s="106">
        <f>IF(NB_stat!P10=0,0,(12*1.358*(1/NB_stat!AB10*NB_rozp!$E10)+NB_stat!AK10))</f>
        <v>0</v>
      </c>
      <c r="O10" s="105">
        <f>F10*NB_stat!H10+I10*NB_stat!K10+L10*NB_stat!N10</f>
        <v>151672.8496747927</v>
      </c>
      <c r="P10" s="29">
        <f>G10*NB_stat!I10+J10*NB_stat!L10+M10*NB_stat!O10</f>
        <v>0</v>
      </c>
      <c r="Q10" s="106">
        <f>H10*NB_stat!J10+K10*NB_stat!M10+N10*NB_stat!P10</f>
        <v>0</v>
      </c>
      <c r="R10" s="154">
        <f t="shared" si="0"/>
        <v>151672.8496747927</v>
      </c>
    </row>
    <row r="11" spans="1:19" ht="20.100000000000001" customHeight="1" x14ac:dyDescent="0.2">
      <c r="A11" s="85">
        <f>NB_stat!C11</f>
        <v>4419</v>
      </c>
      <c r="B11" s="13" t="str">
        <f>NB_stat!D11</f>
        <v>MŠ Nový Bor, Svojsíkova 754</v>
      </c>
      <c r="C11" s="75">
        <f>NB_stat!E11</f>
        <v>3141</v>
      </c>
      <c r="D11" s="188" t="str">
        <f>NB_stat!F11</f>
        <v>MŠ Nový Bor, Kalinova 121</v>
      </c>
      <c r="E11" s="154">
        <f>SJMS_normativy!$F$5</f>
        <v>26460</v>
      </c>
      <c r="F11" s="105">
        <f>IF(NB_stat!H11=0,0,(12*1.358*(1/NB_stat!T11*NB_rozp!$E11)+NB_stat!AC11))</f>
        <v>12636.849994486443</v>
      </c>
      <c r="G11" s="29">
        <f>IF(NB_stat!I11=0,0,(12*1.358*(1/NB_stat!U11*NB_rozp!$E11)+NB_stat!AD11))</f>
        <v>0</v>
      </c>
      <c r="H11" s="106">
        <f>IF(NB_stat!J11=0,0,(12*1.358*(1/NB_stat!V11*NB_rozp!$E11)+NB_stat!AE11))</f>
        <v>0</v>
      </c>
      <c r="I11" s="105">
        <f>IF(NB_stat!K11=0,0,(12*1.358*(1/NB_stat!W11*NB_rozp!$E11)+NB_stat!AF11))</f>
        <v>9044.8693249111711</v>
      </c>
      <c r="J11" s="29">
        <f>IF(NB_stat!L11=0,0,(12*1.358*(1/NB_stat!X11*NB_rozp!$E11)+NB_stat!AG11))</f>
        <v>0</v>
      </c>
      <c r="K11" s="106">
        <f>IF(NB_stat!M11=0,0,(12*1.358*(1/NB_stat!Y11*NB_rozp!$E11)+NB_stat!AH11))</f>
        <v>0</v>
      </c>
      <c r="L11" s="105">
        <f>IF(NB_stat!N11=0,0,(12*1.358*(1/NB_stat!Z11*NB_rozp!$E11)+NB_stat!AI11))</f>
        <v>0</v>
      </c>
      <c r="M11" s="29">
        <f>IF(NB_stat!O11=0,0,(12*1.358*(1/NB_stat!AA11*NB_rozp!$E11)+NB_stat!AJ11))</f>
        <v>0</v>
      </c>
      <c r="N11" s="106">
        <f>IF(NB_stat!P11=0,0,(12*1.358*(1/NB_stat!AB11*NB_rozp!$E11)+NB_stat!AK11))</f>
        <v>0</v>
      </c>
      <c r="O11" s="105">
        <f>F11*NB_stat!H11+I11*NB_stat!K11+L11*NB_stat!N11</f>
        <v>1156055.414663332</v>
      </c>
      <c r="P11" s="29">
        <f>G11*NB_stat!I11+J11*NB_stat!L11+M11*NB_stat!O11</f>
        <v>0</v>
      </c>
      <c r="Q11" s="106">
        <f>H11*NB_stat!J11+K11*NB_stat!M11+N11*NB_stat!P11</f>
        <v>0</v>
      </c>
      <c r="R11" s="154">
        <f>SUM(O11:Q11)</f>
        <v>1156055.414663332</v>
      </c>
    </row>
    <row r="12" spans="1:19" ht="20.100000000000001" customHeight="1" x14ac:dyDescent="0.2">
      <c r="A12" s="85">
        <f>NB_stat!C12</f>
        <v>4464</v>
      </c>
      <c r="B12" s="13" t="str">
        <f>NB_stat!D12</f>
        <v>ZŠ Nový Bor, B. Němcové 539</v>
      </c>
      <c r="C12" s="75">
        <f>NB_stat!E12</f>
        <v>3141</v>
      </c>
      <c r="D12" s="188" t="str">
        <f>NB_stat!F12</f>
        <v>ŠJ Nový Bor, Lesná 742</v>
      </c>
      <c r="E12" s="154">
        <f>SJMS_normativy!$F$5</f>
        <v>26460</v>
      </c>
      <c r="F12" s="105">
        <f>IF(NB_stat!H12=0,0,(12*1.358*(1/NB_stat!T12*NB_rozp!$E12)+NB_stat!AC12))</f>
        <v>0</v>
      </c>
      <c r="G12" s="29">
        <f>IF(NB_stat!I12=0,0,(12*1.358*(1/NB_stat!U12*NB_rozp!$E12)+NB_stat!AD12))</f>
        <v>6450.6353355500642</v>
      </c>
      <c r="H12" s="106">
        <f>IF(NB_stat!J12=0,0,(12*1.358*(1/NB_stat!V12*NB_rozp!$E12)+NB_stat!AE12))</f>
        <v>0</v>
      </c>
      <c r="I12" s="105">
        <f>IF(NB_stat!K12=0,0,(12*1.358*(1/NB_stat!W12*NB_rozp!$E12)+NB_stat!AF12))</f>
        <v>10025.889232479762</v>
      </c>
      <c r="J12" s="29">
        <f>IF(NB_stat!L12=0,0,(12*1.358*(1/NB_stat!X12*NB_rozp!$E12)+NB_stat!AG12))</f>
        <v>0</v>
      </c>
      <c r="K12" s="106">
        <f>IF(NB_stat!M12=0,0,(12*1.358*(1/NB_stat!Y12*NB_rozp!$E12)+NB_stat!AH12))</f>
        <v>0</v>
      </c>
      <c r="L12" s="105">
        <f>IF(NB_stat!N12=0,0,(12*1.358*(1/NB_stat!Z12*NB_rozp!$E12)+NB_stat!AI12))</f>
        <v>0</v>
      </c>
      <c r="M12" s="29">
        <f>IF(NB_stat!O12=0,0,(12*1.358*(1/NB_stat!AA12*NB_rozp!$E12)+NB_stat!AJ12))</f>
        <v>0</v>
      </c>
      <c r="N12" s="106">
        <f>IF(NB_stat!P12=0,0,(12*1.358*(1/NB_stat!AB12*NB_rozp!$E12)+NB_stat!AK12))</f>
        <v>0</v>
      </c>
      <c r="O12" s="105">
        <f>F12*NB_stat!H12+I12*NB_stat!K12+L12*NB_stat!N12</f>
        <v>250647.23081199403</v>
      </c>
      <c r="P12" s="29">
        <f>G12*NB_stat!I12+J12*NB_stat!L12+M12*NB_stat!O12</f>
        <v>2857631.4536486785</v>
      </c>
      <c r="Q12" s="106">
        <f>H12*NB_stat!J12+K12*NB_stat!M12+N12*NB_stat!P12</f>
        <v>0</v>
      </c>
      <c r="R12" s="154">
        <f t="shared" si="0"/>
        <v>3108278.6844606725</v>
      </c>
    </row>
    <row r="13" spans="1:19" ht="20.100000000000001" customHeight="1" x14ac:dyDescent="0.2">
      <c r="A13" s="85">
        <f>NB_stat!C13</f>
        <v>4457</v>
      </c>
      <c r="B13" s="13" t="str">
        <f>NB_stat!D13</f>
        <v>ZŠ Nový Bor, Gen. Svobody 114</v>
      </c>
      <c r="C13" s="75">
        <f>NB_stat!E13</f>
        <v>3141</v>
      </c>
      <c r="D13" s="188" t="str">
        <f>NB_stat!F13</f>
        <v>ZŠ Nový Bor, Gen. Svobody 355 výdejna</v>
      </c>
      <c r="E13" s="154">
        <f>SJMS_normativy!$F$5</f>
        <v>26460</v>
      </c>
      <c r="F13" s="105">
        <f>IF(NB_stat!H13=0,0,(12*1.358*(1/NB_stat!T13*NB_rozp!$E13)+NB_stat!AC13))</f>
        <v>0</v>
      </c>
      <c r="G13" s="29">
        <f>IF(NB_stat!I13=0,0,(12*1.358*(1/NB_stat!U13*NB_rozp!$E13)+NB_stat!AD13))</f>
        <v>0</v>
      </c>
      <c r="H13" s="106">
        <f>IF(NB_stat!J13=0,0,(12*1.358*(1/NB_stat!V13*NB_rozp!$E13)+NB_stat!AE13))</f>
        <v>0</v>
      </c>
      <c r="I13" s="105">
        <f>IF(NB_stat!K13=0,0,(12*1.358*(1/NB_stat!W13*NB_rozp!$E13)+NB_stat!AF13))</f>
        <v>0</v>
      </c>
      <c r="J13" s="29">
        <f>IF(NB_stat!L13=0,0,(12*1.358*(1/NB_stat!X13*NB_rozp!$E13)+NB_stat!AG13))</f>
        <v>0</v>
      </c>
      <c r="K13" s="106">
        <f>IF(NB_stat!M13=0,0,(12*1.358*(1/NB_stat!Y13*NB_rozp!$E13)+NB_stat!AH13))</f>
        <v>0</v>
      </c>
      <c r="L13" s="105">
        <f>IF(NB_stat!N13=0,0,(12*1.358*(1/NB_stat!Z13*NB_rozp!$E13)+NB_stat!AI13))</f>
        <v>0</v>
      </c>
      <c r="M13" s="29">
        <f>IF(NB_stat!O13=0,0,(12*1.358*(1/NB_stat!AA13*NB_rozp!$E13)+NB_stat!AJ13))</f>
        <v>3989.5890006155641</v>
      </c>
      <c r="N13" s="106">
        <f>IF(NB_stat!P13=0,0,(12*1.358*(1/NB_stat!AB13*NB_rozp!$E13)+NB_stat!AK13))</f>
        <v>0</v>
      </c>
      <c r="O13" s="105">
        <f>F13*NB_stat!H13+I13*NB_stat!K13+L13*NB_stat!N13</f>
        <v>0</v>
      </c>
      <c r="P13" s="29">
        <f>G13*NB_stat!I13+J13*NB_stat!L13+M13*NB_stat!O13</f>
        <v>247354.51803816497</v>
      </c>
      <c r="Q13" s="106">
        <f>H13*NB_stat!J13+K13*NB_stat!M13+N13*NB_stat!P13</f>
        <v>0</v>
      </c>
      <c r="R13" s="154">
        <f t="shared" si="0"/>
        <v>247354.51803816497</v>
      </c>
    </row>
    <row r="14" spans="1:19" ht="20.100000000000001" customHeight="1" x14ac:dyDescent="0.2">
      <c r="A14" s="85">
        <f>NB_stat!C14</f>
        <v>4456</v>
      </c>
      <c r="B14" s="13" t="str">
        <f>NB_stat!D14</f>
        <v>ZŠ Nový Bor, nám. Míru 128</v>
      </c>
      <c r="C14" s="75">
        <f>NB_stat!E14</f>
        <v>3141</v>
      </c>
      <c r="D14" s="169" t="str">
        <f>NB_stat!F14</f>
        <v>ZŠ Nový Bor, nám. Míru 128</v>
      </c>
      <c r="E14" s="154">
        <f>SJMS_normativy!$F$5</f>
        <v>26460</v>
      </c>
      <c r="F14" s="105">
        <f>IF(NB_stat!H14=0,0,(12*1.358*(1/NB_stat!T14*NB_rozp!$E14)+NB_stat!AC14))</f>
        <v>0</v>
      </c>
      <c r="G14" s="29">
        <f>IF(NB_stat!I14=0,0,(12*1.358*(1/NB_stat!U14*NB_rozp!$E14)+NB_stat!AD14))</f>
        <v>6037.3062036171241</v>
      </c>
      <c r="H14" s="106">
        <f>IF(NB_stat!J14=0,0,(12*1.358*(1/NB_stat!V14*NB_rozp!$E14)+NB_stat!AE14))</f>
        <v>0</v>
      </c>
      <c r="I14" s="105">
        <f>IF(NB_stat!K14=0,0,(12*1.358*(1/NB_stat!W14*NB_rozp!$E14)+NB_stat!AF14))</f>
        <v>8713.3923815310573</v>
      </c>
      <c r="J14" s="29">
        <f>IF(NB_stat!L14=0,0,(12*1.358*(1/NB_stat!X14*NB_rozp!$E14)+NB_stat!AG14))</f>
        <v>5965.3835009233453</v>
      </c>
      <c r="K14" s="106">
        <f>IF(NB_stat!M14=0,0,(12*1.358*(1/NB_stat!Y14*NB_rozp!$E14)+NB_stat!AH14))</f>
        <v>0</v>
      </c>
      <c r="L14" s="105">
        <f>IF(NB_stat!N14=0,0,(12*1.358*(1/NB_stat!Z14*NB_rozp!$E14)+NB_stat!AI14))</f>
        <v>0</v>
      </c>
      <c r="M14" s="29">
        <f>IF(NB_stat!O14=0,0,(12*1.358*(1/NB_stat!AA14*NB_rozp!$E14)+NB_stat!AJ14))</f>
        <v>0</v>
      </c>
      <c r="N14" s="106">
        <f>IF(NB_stat!P14=0,0,(12*1.358*(1/NB_stat!AB14*NB_rozp!$E14)+NB_stat!AK14))</f>
        <v>0</v>
      </c>
      <c r="O14" s="105">
        <f>F14*NB_stat!H14+I14*NB_stat!K14+L14*NB_stat!N14</f>
        <v>365962.48002430442</v>
      </c>
      <c r="P14" s="29">
        <f>G14*NB_stat!I14+J14*NB_stat!L14+M14*NB_stat!O14</f>
        <v>4119020.9295034814</v>
      </c>
      <c r="Q14" s="106">
        <f>H14*NB_stat!J14+K14*NB_stat!M14+N14*NB_stat!P14</f>
        <v>0</v>
      </c>
      <c r="R14" s="154">
        <f t="shared" si="0"/>
        <v>4484983.4095277861</v>
      </c>
    </row>
    <row r="15" spans="1:19" ht="20.100000000000001" customHeight="1" x14ac:dyDescent="0.2">
      <c r="A15" s="85">
        <f>NB_stat!C15</f>
        <v>4402</v>
      </c>
      <c r="B15" s="13" t="str">
        <f>NB_stat!D15</f>
        <v>MŠ Cvikov, Jiráskova 88/I</v>
      </c>
      <c r="C15" s="75">
        <f>NB_stat!E15</f>
        <v>3141</v>
      </c>
      <c r="D15" s="169" t="str">
        <f>NB_stat!F15</f>
        <v>MŠ Cvikov, Jiráskova 88/I</v>
      </c>
      <c r="E15" s="154">
        <f>SJMS_normativy!$F$5</f>
        <v>26460</v>
      </c>
      <c r="F15" s="105">
        <f>IF(NB_stat!H15=0,0,(12*1.358*(1/NB_stat!T15*NB_rozp!$E15)+NB_stat!AC15))</f>
        <v>11152.596534779568</v>
      </c>
      <c r="G15" s="29">
        <f>IF(NB_stat!I15=0,0,(12*1.358*(1/NB_stat!U15*NB_rozp!$E15)+NB_stat!AD15))</f>
        <v>0</v>
      </c>
      <c r="H15" s="106">
        <f>IF(NB_stat!J15=0,0,(12*1.358*(1/NB_stat!V15*NB_rozp!$E15)+NB_stat!AE15))</f>
        <v>0</v>
      </c>
      <c r="I15" s="105">
        <f>IF(NB_stat!K15=0,0,(12*1.358*(1/NB_stat!W15*NB_rozp!$E15)+NB_stat!AF15))</f>
        <v>0</v>
      </c>
      <c r="J15" s="29">
        <f>IF(NB_stat!L15=0,0,(12*1.358*(1/NB_stat!X15*NB_rozp!$E15)+NB_stat!AG15))</f>
        <v>0</v>
      </c>
      <c r="K15" s="106">
        <f>IF(NB_stat!M15=0,0,(12*1.358*(1/NB_stat!Y15*NB_rozp!$E15)+NB_stat!AH15))</f>
        <v>0</v>
      </c>
      <c r="L15" s="105">
        <f>IF(NB_stat!N15=0,0,(12*1.358*(1/NB_stat!Z15*NB_rozp!$E15)+NB_stat!AI15))</f>
        <v>0</v>
      </c>
      <c r="M15" s="29">
        <f>IF(NB_stat!O15=0,0,(12*1.358*(1/NB_stat!AA15*NB_rozp!$E15)+NB_stat!AJ15))</f>
        <v>0</v>
      </c>
      <c r="N15" s="106">
        <f>IF(NB_stat!P15=0,0,(12*1.358*(1/NB_stat!AB15*NB_rozp!$E15)+NB_stat!AK15))</f>
        <v>0</v>
      </c>
      <c r="O15" s="105">
        <f>F15*NB_stat!H15+I15*NB_stat!K15+L15*NB_stat!N15</f>
        <v>1081801.8638736182</v>
      </c>
      <c r="P15" s="29">
        <f>G15*NB_stat!I15+J15*NB_stat!L15+M15*NB_stat!O15</f>
        <v>0</v>
      </c>
      <c r="Q15" s="106">
        <f>H15*NB_stat!J15+K15*NB_stat!M15+N15*NB_stat!P15</f>
        <v>0</v>
      </c>
      <c r="R15" s="154">
        <f t="shared" si="0"/>
        <v>1081801.8638736182</v>
      </c>
    </row>
    <row r="16" spans="1:19" ht="20.100000000000001" customHeight="1" x14ac:dyDescent="0.2">
      <c r="A16" s="85">
        <f>NB_stat!C16</f>
        <v>4402</v>
      </c>
      <c r="B16" s="13" t="str">
        <f>NB_stat!D16</f>
        <v>MŠ Cvikov, Jiráskova 88/I</v>
      </c>
      <c r="C16" s="75">
        <f>NB_stat!E16</f>
        <v>3141</v>
      </c>
      <c r="D16" s="460" t="str">
        <f>NB_stat!F16</f>
        <v>MŠ Cvikov, Sídliště 592/II nově od 1.1.2017</v>
      </c>
      <c r="E16" s="154">
        <f>SJMS_normativy!$F$5</f>
        <v>26460</v>
      </c>
      <c r="F16" s="105">
        <f>IF(NB_stat!H16=0,0,(12*1.358*(1/NB_stat!T16*NB_rozp!$E16)+NB_stat!AC16))</f>
        <v>13842.406177316465</v>
      </c>
      <c r="G16" s="29">
        <f>IF(NB_stat!I16=0,0,(12*1.358*(1/NB_stat!U16*NB_rozp!$E16)+NB_stat!AD16))</f>
        <v>0</v>
      </c>
      <c r="H16" s="106">
        <f>IF(NB_stat!J16=0,0,(12*1.358*(1/NB_stat!V16*NB_rozp!$E16)+NB_stat!AE16))</f>
        <v>0</v>
      </c>
      <c r="I16" s="105">
        <f>IF(NB_stat!K16=0,0,(12*1.358*(1/NB_stat!W16*NB_rozp!$E16)+NB_stat!AF16))</f>
        <v>10994.287885255697</v>
      </c>
      <c r="J16" s="29">
        <f>IF(NB_stat!L16=0,0,(12*1.358*(1/NB_stat!X16*NB_rozp!$E16)+NB_stat!AG16))</f>
        <v>0</v>
      </c>
      <c r="K16" s="106">
        <f>IF(NB_stat!M16=0,0,(12*1.358*(1/NB_stat!Y16*NB_rozp!$E16)+NB_stat!AH16))</f>
        <v>0</v>
      </c>
      <c r="L16" s="105">
        <f>IF(NB_stat!N16=0,0,(12*1.358*(1/NB_stat!Z16*NB_rozp!$E16)+NB_stat!AI16))</f>
        <v>0</v>
      </c>
      <c r="M16" s="29">
        <f>IF(NB_stat!O16=0,0,(12*1.358*(1/NB_stat!AA16*NB_rozp!$E16)+NB_stat!AJ16))</f>
        <v>0</v>
      </c>
      <c r="N16" s="106">
        <f>IF(NB_stat!P16=0,0,(12*1.358*(1/NB_stat!AB16*NB_rozp!$E16)+NB_stat!AK16))</f>
        <v>0</v>
      </c>
      <c r="O16" s="105">
        <f>F16*NB_stat!H16+I16*NB_stat!K16+L16*NB_stat!N16</f>
        <v>854186.50885259791</v>
      </c>
      <c r="P16" s="29">
        <f>G16*NB_stat!I16+J16*NB_stat!L16+M16*NB_stat!O16</f>
        <v>0</v>
      </c>
      <c r="Q16" s="106">
        <f>H16*NB_stat!J16+K16*NB_stat!M16+N16*NB_stat!P16</f>
        <v>0</v>
      </c>
      <c r="R16" s="154">
        <f t="shared" si="0"/>
        <v>854186.50885259791</v>
      </c>
    </row>
    <row r="17" spans="1:18" ht="20.100000000000001" customHeight="1" x14ac:dyDescent="0.2">
      <c r="A17" s="85">
        <f>NB_stat!C17</f>
        <v>4402</v>
      </c>
      <c r="B17" s="13" t="str">
        <f>NB_stat!D17</f>
        <v>MŠ Cvikov, Jiráskova 88/I</v>
      </c>
      <c r="C17" s="75">
        <f>NB_stat!E17</f>
        <v>3141</v>
      </c>
      <c r="D17" s="460" t="str">
        <f>NB_stat!F17</f>
        <v xml:space="preserve">MŠ Cvikov-Lindava 278 - výdejna </v>
      </c>
      <c r="E17" s="154">
        <f>SJMS_normativy!$F$5</f>
        <v>26460</v>
      </c>
      <c r="F17" s="105">
        <f>IF(NB_stat!H17=0,0,(12*1.358*(1/NB_stat!T17*NB_rozp!$E17)+NB_stat!AC17))</f>
        <v>0</v>
      </c>
      <c r="G17" s="29">
        <f>IF(NB_stat!I17=0,0,(12*1.358*(1/NB_stat!U17*NB_rozp!$E17)+NB_stat!AD17))</f>
        <v>0</v>
      </c>
      <c r="H17" s="106">
        <f>IF(NB_stat!J17=0,0,(12*1.358*(1/NB_stat!V17*NB_rozp!$E17)+NB_stat!AE17))</f>
        <v>0</v>
      </c>
      <c r="I17" s="105">
        <f>IF(NB_stat!K17=0,0,(12*1.358*(1/NB_stat!W17*NB_rozp!$E17)+NB_stat!AF17))</f>
        <v>0</v>
      </c>
      <c r="J17" s="29">
        <f>IF(NB_stat!L17=0,0,(12*1.358*(1/NB_stat!X17*NB_rozp!$E17)+NB_stat!AG17))</f>
        <v>0</v>
      </c>
      <c r="K17" s="106">
        <f>IF(NB_stat!M17=0,0,(12*1.358*(1/NB_stat!Y17*NB_rozp!$E17)+NB_stat!AH17))</f>
        <v>0</v>
      </c>
      <c r="L17" s="105">
        <f>IF(NB_stat!N17=0,0,(12*1.358*(1/NB_stat!Z17*NB_rozp!$E17)+NB_stat!AI17))</f>
        <v>7342.1919235037985</v>
      </c>
      <c r="M17" s="29">
        <f>IF(NB_stat!O17=0,0,(12*1.358*(1/NB_stat!AA17*NB_rozp!$E17)+NB_stat!AJ17))</f>
        <v>0</v>
      </c>
      <c r="N17" s="106">
        <f>IF(NB_stat!P17=0,0,(12*1.358*(1/NB_stat!AB17*NB_rozp!$E17)+NB_stat!AK17))</f>
        <v>0</v>
      </c>
      <c r="O17" s="105">
        <f>F17*NB_stat!H17+I17*NB_stat!K17+L17*NB_stat!N17</f>
        <v>117475.07077606078</v>
      </c>
      <c r="P17" s="29">
        <f>G17*NB_stat!I17+J17*NB_stat!L17+M17*NB_stat!O17</f>
        <v>0</v>
      </c>
      <c r="Q17" s="106">
        <f>H17*NB_stat!J17+K17*NB_stat!M17+N17*NB_stat!P17</f>
        <v>0</v>
      </c>
      <c r="R17" s="154">
        <f t="shared" si="0"/>
        <v>117475.07077606078</v>
      </c>
    </row>
    <row r="18" spans="1:18" ht="20.100000000000001" customHeight="1" x14ac:dyDescent="0.2">
      <c r="A18" s="85">
        <v>4481</v>
      </c>
      <c r="B18" s="13" t="s">
        <v>500</v>
      </c>
      <c r="C18" s="75">
        <v>3141</v>
      </c>
      <c r="D18" s="188" t="s">
        <v>505</v>
      </c>
      <c r="E18" s="154">
        <f>SJMS_normativy!$F$5</f>
        <v>26460</v>
      </c>
      <c r="F18" s="105">
        <f>IF(NB_stat!H18=0,0,(12*1.358*(1/NB_stat!T18*NB_rozp!$E18)+NB_stat!AC18))</f>
        <v>0</v>
      </c>
      <c r="G18" s="29">
        <f>IF(NB_stat!I18=0,0,(12*1.358*(1/NB_stat!U18*NB_rozp!$E18)+NB_stat!AD18))</f>
        <v>7396.9961937179896</v>
      </c>
      <c r="H18" s="106">
        <f>IF(NB_stat!J18=0,0,(12*1.358*(1/NB_stat!V18*NB_rozp!$E18)+NB_stat!AE18))</f>
        <v>0</v>
      </c>
      <c r="I18" s="105">
        <f>IF(NB_stat!K18=0,0,(12*1.358*(1/NB_stat!W18*NB_rozp!$E18)+NB_stat!AF18))</f>
        <v>0</v>
      </c>
      <c r="J18" s="29">
        <f>IF(NB_stat!L18=0,0,(12*1.358*(1/NB_stat!X18*NB_rozp!$E18)+NB_stat!AG18))</f>
        <v>0</v>
      </c>
      <c r="K18" s="106">
        <f>IF(NB_stat!M18=0,0,(12*1.358*(1/NB_stat!Y18*NB_rozp!$E18)+NB_stat!AH18))</f>
        <v>0</v>
      </c>
      <c r="L18" s="105">
        <f>IF(NB_stat!N18=0,0,(12*1.358*(1/NB_stat!Z18*NB_rozp!$E18)+NB_stat!AI18))</f>
        <v>0</v>
      </c>
      <c r="M18" s="29">
        <f>IF(NB_stat!O18=0,0,(12*1.358*(1/NB_stat!AA18*NB_rozp!$E18)+NB_stat!AJ18))</f>
        <v>0</v>
      </c>
      <c r="N18" s="106">
        <f>IF(NB_stat!P18=0,0,(12*1.358*(1/NB_stat!AB18*NB_rozp!$E18)+NB_stat!AK18))</f>
        <v>0</v>
      </c>
      <c r="O18" s="105">
        <f>F18*NB_stat!H18+I18*NB_stat!K18+L18*NB_stat!N18</f>
        <v>0</v>
      </c>
      <c r="P18" s="29">
        <f>G18*NB_stat!I18+J18*NB_stat!L18+M18*NB_stat!O18</f>
        <v>1656927.1473928296</v>
      </c>
      <c r="Q18" s="106">
        <f>H18*NB_stat!J18+K18*NB_stat!M18+N18*NB_stat!P18</f>
        <v>0</v>
      </c>
      <c r="R18" s="154">
        <f t="shared" si="0"/>
        <v>1656927.1473928296</v>
      </c>
    </row>
    <row r="19" spans="1:18" ht="20.100000000000001" customHeight="1" x14ac:dyDescent="0.2">
      <c r="A19" s="85">
        <f>NB_stat!C19</f>
        <v>4451</v>
      </c>
      <c r="B19" s="13" t="str">
        <f>NB_stat!D19</f>
        <v>ZŠ a MŠ Kamenický Šenov, nám. Míru 616</v>
      </c>
      <c r="C19" s="75">
        <f>NB_stat!E19</f>
        <v>3141</v>
      </c>
      <c r="D19" s="169" t="str">
        <f>NB_stat!F19</f>
        <v>MŠ Kamenický Šenov, Mistrovická 618 - výdejna</v>
      </c>
      <c r="E19" s="154">
        <f>SJMS_normativy!$F$5</f>
        <v>26460</v>
      </c>
      <c r="F19" s="105">
        <f>IF(NB_stat!H19=0,0,(12*1.358*(1/NB_stat!T19*NB_rozp!$E19)+NB_stat!AC19))</f>
        <v>0</v>
      </c>
      <c r="G19" s="29">
        <f>IF(NB_stat!I19=0,0,(12*1.358*(1/NB_stat!U19*NB_rozp!$E19)+NB_stat!AD19))</f>
        <v>0</v>
      </c>
      <c r="H19" s="106">
        <f>IF(NB_stat!J19=0,0,(12*1.358*(1/NB_stat!V19*NB_rozp!$E19)+NB_stat!AE19))</f>
        <v>0</v>
      </c>
      <c r="I19" s="105">
        <f>IF(NB_stat!K19=0,0,(12*1.358*(1/NB_stat!W19*NB_rozp!$E19)+NB_stat!AF19))</f>
        <v>0</v>
      </c>
      <c r="J19" s="29">
        <f>IF(NB_stat!L19=0,0,(12*1.358*(1/NB_stat!X19*NB_rozp!$E19)+NB_stat!AG19))</f>
        <v>0</v>
      </c>
      <c r="K19" s="106">
        <f>IF(NB_stat!M19=0,0,(12*1.358*(1/NB_stat!Y19*NB_rozp!$E19)+NB_stat!AH19))</f>
        <v>0</v>
      </c>
      <c r="L19" s="105">
        <f>IF(NB_stat!N19=0,0,(12*1.358*(1/NB_stat!Z19*NB_rozp!$E19)+NB_stat!AI19))</f>
        <v>5996.2859888329858</v>
      </c>
      <c r="M19" s="29">
        <f>IF(NB_stat!O19=0,0,(12*1.358*(1/NB_stat!AA19*NB_rozp!$E19)+NB_stat!AJ19))</f>
        <v>0</v>
      </c>
      <c r="N19" s="106">
        <f>IF(NB_stat!P19=0,0,(12*1.358*(1/NB_stat!AB19*NB_rozp!$E19)+NB_stat!AK19))</f>
        <v>0</v>
      </c>
      <c r="O19" s="105">
        <f>F19*NB_stat!H19+I19*NB_stat!K19+L19*NB_stat!N19</f>
        <v>227858.86757565345</v>
      </c>
      <c r="P19" s="29">
        <f>G19*NB_stat!I19+J19*NB_stat!L19+M19*NB_stat!O19</f>
        <v>0</v>
      </c>
      <c r="Q19" s="106">
        <f>H19*NB_stat!J19+K19*NB_stat!M19+N19*NB_stat!P19</f>
        <v>0</v>
      </c>
      <c r="R19" s="154">
        <f t="shared" si="0"/>
        <v>227858.86757565345</v>
      </c>
    </row>
    <row r="20" spans="1:18" ht="20.100000000000001" customHeight="1" x14ac:dyDescent="0.2">
      <c r="A20" s="85">
        <f>NB_stat!C20</f>
        <v>4451</v>
      </c>
      <c r="B20" s="13" t="str">
        <f>NB_stat!D20</f>
        <v>ZŠ a MŠ Kamenický Šenov, nám. Míru 616</v>
      </c>
      <c r="C20" s="75">
        <f>NB_stat!E20</f>
        <v>3141</v>
      </c>
      <c r="D20" s="169" t="str">
        <f>NB_stat!F20</f>
        <v>ŠJ Kamenický Šenov, nám. Míru 616</v>
      </c>
      <c r="E20" s="154">
        <f>SJMS_normativy!$F$5</f>
        <v>26460</v>
      </c>
      <c r="F20" s="105">
        <f>IF(NB_stat!H20=0,0,(12*1.358*(1/NB_stat!T20*NB_rozp!$E20)+NB_stat!AC20))</f>
        <v>18318.479808759497</v>
      </c>
      <c r="G20" s="29">
        <f>IF(NB_stat!I20=0,0,(12*1.358*(1/NB_stat!U20*NB_rozp!$E20)+NB_stat!AD20))</f>
        <v>6871.1983868182024</v>
      </c>
      <c r="H20" s="106">
        <f>IF(NB_stat!J20=0,0,(12*1.358*(1/NB_stat!V20*NB_rozp!$E20)+NB_stat!AE20))</f>
        <v>0</v>
      </c>
      <c r="I20" s="105">
        <f>IF(NB_stat!K20=0,0,(12*1.358*(1/NB_stat!W20*NB_rozp!$E20)+NB_stat!AF20))</f>
        <v>6348.141483202895</v>
      </c>
      <c r="J20" s="29">
        <f>IF(NB_stat!L20=0,0,(12*1.358*(1/NB_stat!X20*NB_rozp!$E20)+NB_stat!AG20))</f>
        <v>6127.5172144594608</v>
      </c>
      <c r="K20" s="106">
        <f>IF(NB_stat!M20=0,0,(12*1.358*(1/NB_stat!Y20*NB_rozp!$E20)+NB_stat!AH20))</f>
        <v>0</v>
      </c>
      <c r="L20" s="105">
        <f>IF(NB_stat!N20=0,0,(12*1.358*(1/NB_stat!Z20*NB_rozp!$E20)+NB_stat!AI20))</f>
        <v>0</v>
      </c>
      <c r="M20" s="29">
        <f>IF(NB_stat!O20=0,0,(12*1.358*(1/NB_stat!AA20*NB_rozp!$E20)+NB_stat!AJ20))</f>
        <v>0</v>
      </c>
      <c r="N20" s="106">
        <f>IF(NB_stat!P20=0,0,(12*1.358*(1/NB_stat!AB20*NB_rozp!$E20)+NB_stat!AK20))</f>
        <v>0</v>
      </c>
      <c r="O20" s="105">
        <f>F20*NB_stat!H20+I20*NB_stat!K20+L20*NB_stat!N20</f>
        <v>1054872.6549244993</v>
      </c>
      <c r="P20" s="29">
        <f>G20*NB_stat!I20+J20*NB_stat!L20+M20*NB_stat!O20</f>
        <v>2555666.8445651908</v>
      </c>
      <c r="Q20" s="106">
        <f>H20*NB_stat!J20+K20*NB_stat!M20+N20*NB_stat!P20</f>
        <v>0</v>
      </c>
      <c r="R20" s="154">
        <f t="shared" si="0"/>
        <v>3610539.4994896902</v>
      </c>
    </row>
    <row r="21" spans="1:18" ht="20.100000000000001" customHeight="1" x14ac:dyDescent="0.2">
      <c r="A21" s="85">
        <f>NB_stat!C21</f>
        <v>4451</v>
      </c>
      <c r="B21" s="13" t="str">
        <f>NB_stat!D21</f>
        <v>ZŠ a MŠ Kamenický Šenov, nám. Míru 616</v>
      </c>
      <c r="C21" s="75">
        <f>NB_stat!E21</f>
        <v>3141</v>
      </c>
      <c r="D21" s="169" t="str">
        <f>NB_stat!F21</f>
        <v>MŠ Kamenický Šenov, Pískovec I/909 - výdejna</v>
      </c>
      <c r="E21" s="154">
        <f>SJMS_normativy!$F$5</f>
        <v>26460</v>
      </c>
      <c r="F21" s="105">
        <f>IF(NB_stat!H21=0,0,(12*1.358*(1/NB_stat!T21*NB_rozp!$E21)+NB_stat!AC21))</f>
        <v>0</v>
      </c>
      <c r="G21" s="29">
        <f>IF(NB_stat!I21=0,0,(12*1.358*(1/NB_stat!U21*NB_rozp!$E21)+NB_stat!AD21))</f>
        <v>0</v>
      </c>
      <c r="H21" s="106">
        <f>IF(NB_stat!J21=0,0,(12*1.358*(1/NB_stat!V21*NB_rozp!$E21)+NB_stat!AE21))</f>
        <v>0</v>
      </c>
      <c r="I21" s="105">
        <f>IF(NB_stat!K21=0,0,(12*1.358*(1/NB_stat!W21*NB_rozp!$E21)+NB_stat!AF21))</f>
        <v>0</v>
      </c>
      <c r="J21" s="29">
        <f>IF(NB_stat!L21=0,0,(12*1.358*(1/NB_stat!X21*NB_rozp!$E21)+NB_stat!AG21))</f>
        <v>0</v>
      </c>
      <c r="K21" s="106">
        <f>IF(NB_stat!M21=0,0,(12*1.358*(1/NB_stat!Y21*NB_rozp!$E21)+NB_stat!AH21))</f>
        <v>0</v>
      </c>
      <c r="L21" s="105">
        <f>IF(NB_stat!N21=0,0,(12*1.358*(1/NB_stat!Z21*NB_rozp!$E21)+NB_stat!AI21))</f>
        <v>5780.3884668582768</v>
      </c>
      <c r="M21" s="29">
        <f>IF(NB_stat!O21=0,0,(12*1.358*(1/NB_stat!AA21*NB_rozp!$E21)+NB_stat!AJ21))</f>
        <v>0</v>
      </c>
      <c r="N21" s="106">
        <f>IF(NB_stat!P21=0,0,(12*1.358*(1/NB_stat!AB21*NB_rozp!$E21)+NB_stat!AK21))</f>
        <v>0</v>
      </c>
      <c r="O21" s="105">
        <f>F21*NB_stat!H21+I21*NB_stat!K21+L21*NB_stat!N21</f>
        <v>248556.70407490589</v>
      </c>
      <c r="P21" s="29">
        <f>G21*NB_stat!I21+J21*NB_stat!L21+M21*NB_stat!O21</f>
        <v>0</v>
      </c>
      <c r="Q21" s="106">
        <f>H21*NB_stat!J21+K21*NB_stat!M21+N21*NB_stat!P21</f>
        <v>0</v>
      </c>
      <c r="R21" s="154">
        <f t="shared" si="0"/>
        <v>248556.70407490589</v>
      </c>
    </row>
    <row r="22" spans="1:18" ht="20.100000000000001" customHeight="1" x14ac:dyDescent="0.2">
      <c r="A22" s="85">
        <f>NB_stat!C22</f>
        <v>4450</v>
      </c>
      <c r="B22" s="13" t="str">
        <f>NB_stat!D22</f>
        <v>ZŠ a MŠ Kamenický Šenov-Prácheň 126</v>
      </c>
      <c r="C22" s="75">
        <f>NB_stat!E22</f>
        <v>3141</v>
      </c>
      <c r="D22" s="169" t="str">
        <f>NB_stat!F22</f>
        <v>ZŠ a MŠ Kamenický Šenov-Prácheň 126 - výdejna</v>
      </c>
      <c r="E22" s="154">
        <f>SJMS_normativy!$F$5</f>
        <v>26460</v>
      </c>
      <c r="F22" s="105">
        <f>IF(NB_stat!H22=0,0,(12*1.358*(1/NB_stat!T22*NB_rozp!$E22)+NB_stat!AC22))</f>
        <v>0</v>
      </c>
      <c r="G22" s="29">
        <f>IF(NB_stat!I22=0,0,(12*1.358*(1/NB_stat!U22*NB_rozp!$E22)+NB_stat!AD22))</f>
        <v>0</v>
      </c>
      <c r="H22" s="106">
        <f>IF(NB_stat!J22=0,0,(12*1.358*(1/NB_stat!V22*NB_rozp!$E22)+NB_stat!AE22))</f>
        <v>0</v>
      </c>
      <c r="I22" s="105">
        <f>IF(NB_stat!K22=0,0,(12*1.358*(1/NB_stat!W22*NB_rozp!$E22)+NB_stat!AF22))</f>
        <v>0</v>
      </c>
      <c r="J22" s="29">
        <f>IF(NB_stat!L22=0,0,(12*1.358*(1/NB_stat!X22*NB_rozp!$E22)+NB_stat!AG22))</f>
        <v>0</v>
      </c>
      <c r="K22" s="106">
        <f>IF(NB_stat!M22=0,0,(12*1.358*(1/NB_stat!Y22*NB_rozp!$E22)+NB_stat!AH22))</f>
        <v>0</v>
      </c>
      <c r="L22" s="105">
        <f>IF(NB_stat!N22=0,0,(12*1.358*(1/NB_stat!Z22*NB_rozp!$E22)+NB_stat!AI22))</f>
        <v>7184.3271900650989</v>
      </c>
      <c r="M22" s="29">
        <f>IF(NB_stat!O22=0,0,(12*1.358*(1/NB_stat!AA22*NB_rozp!$E22)+NB_stat!AJ22))</f>
        <v>4857.9600716313844</v>
      </c>
      <c r="N22" s="106">
        <f>IF(NB_stat!P22=0,0,(12*1.358*(1/NB_stat!AB22*NB_rozp!$E22)+NB_stat!AK22))</f>
        <v>0</v>
      </c>
      <c r="O22" s="105">
        <f>F22*NB_stat!H22+I22*NB_stat!K22+L22*NB_stat!N22</f>
        <v>129317.88942117179</v>
      </c>
      <c r="P22" s="29">
        <f>G22*NB_stat!I22+J22*NB_stat!L22+M22*NB_stat!O22</f>
        <v>140880.84207731014</v>
      </c>
      <c r="Q22" s="106">
        <f>H22*NB_stat!J22+K22*NB_stat!M22+N22*NB_stat!P22</f>
        <v>0</v>
      </c>
      <c r="R22" s="154">
        <f t="shared" si="0"/>
        <v>270198.73149848194</v>
      </c>
    </row>
    <row r="23" spans="1:18" ht="20.100000000000001" customHeight="1" x14ac:dyDescent="0.2">
      <c r="A23" s="85">
        <f>NB_stat!C23</f>
        <v>4430</v>
      </c>
      <c r="B23" s="13" t="str">
        <f>NB_stat!D23</f>
        <v>ZŠ a MŠ Kunratice u Cvikova 255</v>
      </c>
      <c r="C23" s="75">
        <f>NB_stat!E23</f>
        <v>3141</v>
      </c>
      <c r="D23" s="169" t="str">
        <f>NB_stat!F23</f>
        <v>ZŠ a MŠ Kunratice u Cvikova 255</v>
      </c>
      <c r="E23" s="154">
        <f>SJMS_normativy!$F$5</f>
        <v>26460</v>
      </c>
      <c r="F23" s="105">
        <f>IF(NB_stat!H23=0,0,(12*1.358*(1/NB_stat!T23*NB_rozp!$E23)+NB_stat!AC23))</f>
        <v>17372.3758351166</v>
      </c>
      <c r="G23" s="29">
        <f>IF(NB_stat!I23=0,0,(12*1.358*(1/NB_stat!U23*NB_rozp!$E23)+NB_stat!AD23))</f>
        <v>12107.900179078462</v>
      </c>
      <c r="H23" s="106">
        <f>IF(NB_stat!J23=0,0,(12*1.358*(1/NB_stat!V23*NB_rozp!$E23)+NB_stat!AE23))</f>
        <v>0</v>
      </c>
      <c r="I23" s="105">
        <f>IF(NB_stat!K23=0,0,(12*1.358*(1/NB_stat!W23*NB_rozp!$E23)+NB_stat!AF23))</f>
        <v>0</v>
      </c>
      <c r="J23" s="29">
        <f>IF(NB_stat!L23=0,0,(12*1.358*(1/NB_stat!X23*NB_rozp!$E23)+NB_stat!AG23))</f>
        <v>0</v>
      </c>
      <c r="K23" s="106">
        <f>IF(NB_stat!M23=0,0,(12*1.358*(1/NB_stat!Y23*NB_rozp!$E23)+NB_stat!AH23))</f>
        <v>0</v>
      </c>
      <c r="L23" s="105">
        <f>IF(NB_stat!N23=0,0,(12*1.358*(1/NB_stat!Z23*NB_rozp!$E23)+NB_stat!AI23))</f>
        <v>0</v>
      </c>
      <c r="M23" s="29">
        <f>IF(NB_stat!O23=0,0,(12*1.358*(1/NB_stat!AA23*NB_rozp!$E23)+NB_stat!AJ23))</f>
        <v>0</v>
      </c>
      <c r="N23" s="106">
        <f>IF(NB_stat!P23=0,0,(12*1.358*(1/NB_stat!AB23*NB_rozp!$E23)+NB_stat!AK23))</f>
        <v>0</v>
      </c>
      <c r="O23" s="105">
        <f>F23*NB_stat!H23+I23*NB_stat!K23+L23*NB_stat!N23</f>
        <v>364819.89253744861</v>
      </c>
      <c r="P23" s="29">
        <f>G23*NB_stat!I23+J23*NB_stat!L23+M23*NB_stat!O23</f>
        <v>217942.20322341233</v>
      </c>
      <c r="Q23" s="106">
        <f>H23*NB_stat!J23+K23*NB_stat!M23+N23*NB_stat!P23</f>
        <v>0</v>
      </c>
      <c r="R23" s="154">
        <f t="shared" ref="R23:R30" si="1">SUM(O23:Q23)</f>
        <v>582762.09576086095</v>
      </c>
    </row>
    <row r="24" spans="1:18" ht="20.100000000000001" customHeight="1" x14ac:dyDescent="0.2">
      <c r="A24" s="85">
        <f>NB_stat!C24</f>
        <v>4433</v>
      </c>
      <c r="B24" s="13" t="str">
        <f>NB_stat!D24</f>
        <v xml:space="preserve">ZŠ a MŠ Okrouhlá 11 </v>
      </c>
      <c r="C24" s="75">
        <f>NB_stat!E24</f>
        <v>3141</v>
      </c>
      <c r="D24" s="169" t="str">
        <f>NB_stat!F24</f>
        <v xml:space="preserve">ZŠ a MŠ Okrouhlá 11 </v>
      </c>
      <c r="E24" s="154">
        <f>SJMS_normativy!$F$5</f>
        <v>26460</v>
      </c>
      <c r="F24" s="105">
        <f>IF(NB_stat!H24=0,0,(12*1.358*(1/NB_stat!T24*NB_rozp!$E24)+NB_stat!AC24))</f>
        <v>18118.298704007597</v>
      </c>
      <c r="G24" s="29">
        <f>IF(NB_stat!I24=0,0,(12*1.358*(1/NB_stat!U24*NB_rozp!$E24)+NB_stat!AD24))</f>
        <v>12107.900179078462</v>
      </c>
      <c r="H24" s="106">
        <f>IF(NB_stat!J24=0,0,(12*1.358*(1/NB_stat!V24*NB_rozp!$E24)+NB_stat!AE24))</f>
        <v>0</v>
      </c>
      <c r="I24" s="105">
        <f>IF(NB_stat!K24=0,0,(12*1.358*(1/NB_stat!W24*NB_rozp!$E24)+NB_stat!AF24))</f>
        <v>0</v>
      </c>
      <c r="J24" s="29">
        <f>IF(NB_stat!L24=0,0,(12*1.358*(1/NB_stat!X24*NB_rozp!$E24)+NB_stat!AG24))</f>
        <v>0</v>
      </c>
      <c r="K24" s="106">
        <f>IF(NB_stat!M24=0,0,(12*1.358*(1/NB_stat!Y24*NB_rozp!$E24)+NB_stat!AH24))</f>
        <v>0</v>
      </c>
      <c r="L24" s="105">
        <f>IF(NB_stat!N24=0,0,(12*1.358*(1/NB_stat!Z24*NB_rozp!$E24)+NB_stat!AI24))</f>
        <v>0</v>
      </c>
      <c r="M24" s="29">
        <f>IF(NB_stat!O24=0,0,(12*1.358*(1/NB_stat!AA24*NB_rozp!$E24)+NB_stat!AJ24))</f>
        <v>0</v>
      </c>
      <c r="N24" s="106">
        <f>IF(NB_stat!P24=0,0,(12*1.358*(1/NB_stat!AB24*NB_rozp!$E24)+NB_stat!AK24))</f>
        <v>0</v>
      </c>
      <c r="O24" s="105">
        <f>F24*NB_stat!H24+I24*NB_stat!K24+L24*NB_stat!N24</f>
        <v>308011.07796812913</v>
      </c>
      <c r="P24" s="29">
        <f>G24*NB_stat!I24+J24*NB_stat!L24+M24*NB_stat!O24</f>
        <v>145294.80214894156</v>
      </c>
      <c r="Q24" s="106">
        <f>H24*NB_stat!J24+K24*NB_stat!M24+N24*NB_stat!P24</f>
        <v>0</v>
      </c>
      <c r="R24" s="154">
        <f t="shared" si="1"/>
        <v>453305.88011707069</v>
      </c>
    </row>
    <row r="25" spans="1:18" ht="20.100000000000001" customHeight="1" x14ac:dyDescent="0.2">
      <c r="A25" s="85">
        <f>NB_stat!C25</f>
        <v>4487</v>
      </c>
      <c r="B25" s="13" t="str">
        <f>NB_stat!D25</f>
        <v>ZŠ a MŠ Polevsko 167</v>
      </c>
      <c r="C25" s="75">
        <f>NB_stat!E25</f>
        <v>3141</v>
      </c>
      <c r="D25" s="169" t="str">
        <f>NB_stat!F25</f>
        <v>ZŠ a MŠ Polevsko 167</v>
      </c>
      <c r="E25" s="154">
        <f>SJMS_normativy!$F$5</f>
        <v>26460</v>
      </c>
      <c r="F25" s="105">
        <f>IF(NB_stat!H25=0,0,(12*1.358*(1/NB_stat!T25*NB_rozp!$E25)+NB_stat!AC25))</f>
        <v>17372.3758351166</v>
      </c>
      <c r="G25" s="29">
        <f>IF(NB_stat!I25=0,0,(12*1.358*(1/NB_stat!U25*NB_rozp!$E25)+NB_stat!AD25))</f>
        <v>10256.503845888366</v>
      </c>
      <c r="H25" s="106">
        <f>IF(NB_stat!J25=0,0,(12*1.358*(1/NB_stat!V25*NB_rozp!$E25)+NB_stat!AE25))</f>
        <v>0</v>
      </c>
      <c r="I25" s="105">
        <f>IF(NB_stat!K25=0,0,(12*1.358*(1/NB_stat!W25*NB_rozp!$E25)+NB_stat!AF25))</f>
        <v>0</v>
      </c>
      <c r="J25" s="29">
        <f>IF(NB_stat!L25=0,0,(12*1.358*(1/NB_stat!X25*NB_rozp!$E25)+NB_stat!AG25))</f>
        <v>0</v>
      </c>
      <c r="K25" s="106">
        <f>IF(NB_stat!M25=0,0,(12*1.358*(1/NB_stat!Y25*NB_rozp!$E25)+NB_stat!AH25))</f>
        <v>0</v>
      </c>
      <c r="L25" s="105">
        <f>IF(NB_stat!N25=0,0,(12*1.358*(1/NB_stat!Z25*NB_rozp!$E25)+NB_stat!AI25))</f>
        <v>0</v>
      </c>
      <c r="M25" s="29">
        <f>IF(NB_stat!O25=0,0,(12*1.358*(1/NB_stat!AA25*NB_rozp!$E25)+NB_stat!AJ25))</f>
        <v>0</v>
      </c>
      <c r="N25" s="106">
        <f>IF(NB_stat!P25=0,0,(12*1.358*(1/NB_stat!AB25*NB_rozp!$E25)+NB_stat!AK25))</f>
        <v>0</v>
      </c>
      <c r="O25" s="105">
        <f>F25*NB_stat!H25+I25*NB_stat!K25+L25*NB_stat!N25</f>
        <v>364819.89253744861</v>
      </c>
      <c r="P25" s="29">
        <f>G25*NB_stat!I25+J25*NB_stat!L25+M25*NB_stat!O25</f>
        <v>564107.71152386011</v>
      </c>
      <c r="Q25" s="106">
        <f>H25*NB_stat!J25+K25*NB_stat!M25+N25*NB_stat!P25</f>
        <v>0</v>
      </c>
      <c r="R25" s="154">
        <f t="shared" si="1"/>
        <v>928927.60406130878</v>
      </c>
    </row>
    <row r="26" spans="1:18" ht="20.100000000000001" customHeight="1" x14ac:dyDescent="0.2">
      <c r="A26" s="85">
        <f>NB_stat!C26</f>
        <v>4488</v>
      </c>
      <c r="B26" s="13" t="str">
        <f>NB_stat!D26</f>
        <v>ZŠ a MŠ Prysk, Dolní Prysk 56</v>
      </c>
      <c r="C26" s="75">
        <f>NB_stat!E26</f>
        <v>3141</v>
      </c>
      <c r="D26" s="169" t="str">
        <f>NB_stat!F26</f>
        <v>ZŠ a MŠ Prysk, Dolní Prysk 56 - výdejna</v>
      </c>
      <c r="E26" s="154">
        <f>SJMS_normativy!$F$5</f>
        <v>26460</v>
      </c>
      <c r="F26" s="105">
        <f>IF(NB_stat!H26=0,0,(12*1.358*(1/NB_stat!T26*NB_rozp!$E26)+NB_stat!AC26))</f>
        <v>0</v>
      </c>
      <c r="G26" s="29">
        <f>IF(NB_stat!I26=0,0,(12*1.358*(1/NB_stat!U26*NB_rozp!$E26)+NB_stat!AD26))</f>
        <v>0</v>
      </c>
      <c r="H26" s="106">
        <f>IF(NB_stat!J26=0,0,(12*1.358*(1/NB_stat!V26*NB_rozp!$E26)+NB_stat!AE26))</f>
        <v>0</v>
      </c>
      <c r="I26" s="105">
        <f>IF(NB_stat!K26=0,0,(12*1.358*(1/NB_stat!W26*NB_rozp!$E26)+NB_stat!AF26))</f>
        <v>0</v>
      </c>
      <c r="J26" s="29">
        <f>IF(NB_stat!L26=0,0,(12*1.358*(1/NB_stat!X26*NB_rozp!$E26)+NB_stat!AG26))</f>
        <v>0</v>
      </c>
      <c r="K26" s="106">
        <f>IF(NB_stat!M26=0,0,(12*1.358*(1/NB_stat!Y26*NB_rozp!$E26)+NB_stat!AH26))</f>
        <v>0</v>
      </c>
      <c r="L26" s="105">
        <f>IF(NB_stat!N26=0,0,(12*1.358*(1/NB_stat!Z26*NB_rozp!$E26)+NB_stat!AI26))</f>
        <v>6963.7503340466401</v>
      </c>
      <c r="M26" s="29">
        <f>IF(NB_stat!O26=0,0,(12*1.358*(1/NB_stat!AA26*NB_rozp!$E26)+NB_stat!AJ26))</f>
        <v>4857.9600716313844</v>
      </c>
      <c r="N26" s="106">
        <f>IF(NB_stat!P26=0,0,(12*1.358*(1/NB_stat!AB26*NB_rozp!$E26)+NB_stat!AK26))</f>
        <v>0</v>
      </c>
      <c r="O26" s="105">
        <f>F26*NB_stat!H26+I26*NB_stat!K26+L26*NB_stat!N26</f>
        <v>146238.75701497943</v>
      </c>
      <c r="P26" s="29">
        <f>G26*NB_stat!I26+J26*NB_stat!L26+M26*NB_stat!O26</f>
        <v>131164.92193404736</v>
      </c>
      <c r="Q26" s="106">
        <f>H26*NB_stat!J26+K26*NB_stat!M26+N26*NB_stat!P26</f>
        <v>0</v>
      </c>
      <c r="R26" s="154">
        <f t="shared" si="1"/>
        <v>277403.6789490268</v>
      </c>
    </row>
    <row r="27" spans="1:18" ht="20.100000000000001" customHeight="1" x14ac:dyDescent="0.2">
      <c r="A27" s="85">
        <f>NB_stat!C27</f>
        <v>4434</v>
      </c>
      <c r="B27" s="13" t="str">
        <f>NB_stat!D27</f>
        <v>ZŠ a MŠ Skalice u Č. Lípy 264</v>
      </c>
      <c r="C27" s="75">
        <f>NB_stat!E27</f>
        <v>3141</v>
      </c>
      <c r="D27" s="188" t="str">
        <f>NB_stat!F27</f>
        <v>ZŠ a MŠ Skalice u Č. Lípy 261</v>
      </c>
      <c r="E27" s="154">
        <f>SJMS_normativy!$F$5</f>
        <v>26460</v>
      </c>
      <c r="F27" s="105">
        <f>IF(NB_stat!H27=0,0,(12*1.358*(1/NB_stat!T27*NB_rozp!$E27)+NB_stat!AC27))</f>
        <v>0</v>
      </c>
      <c r="G27" s="29">
        <f>IF(NB_stat!I27=0,0,(12*1.358*(1/NB_stat!U27*NB_rozp!$E27)+NB_stat!AD27))</f>
        <v>8300.1380598506639</v>
      </c>
      <c r="H27" s="106">
        <f>IF(NB_stat!J27=0,0,(12*1.358*(1/NB_stat!V27*NB_rozp!$E27)+NB_stat!AE27))</f>
        <v>0</v>
      </c>
      <c r="I27" s="105">
        <f>IF(NB_stat!K27=0,0,(12*1.358*(1/NB_stat!W27*NB_rozp!$E27)+NB_stat!AF27))</f>
        <v>0</v>
      </c>
      <c r="J27" s="29">
        <f>IF(NB_stat!L27=0,0,(12*1.358*(1/NB_stat!X27*NB_rozp!$E27)+NB_stat!AG27))</f>
        <v>0</v>
      </c>
      <c r="K27" s="106">
        <f>IF(NB_stat!M27=0,0,(12*1.358*(1/NB_stat!Y27*NB_rozp!$E27)+NB_stat!AH27))</f>
        <v>0</v>
      </c>
      <c r="L27" s="105">
        <f>IF(NB_stat!N27=0,0,(12*1.358*(1/NB_stat!Z27*NB_rozp!$E27)+NB_stat!AI27))</f>
        <v>0</v>
      </c>
      <c r="M27" s="29">
        <f>IF(NB_stat!O27=0,0,(12*1.358*(1/NB_stat!AA27*NB_rozp!$E27)+NB_stat!AJ27))</f>
        <v>0</v>
      </c>
      <c r="N27" s="106">
        <f>IF(NB_stat!P27=0,0,(12*1.358*(1/NB_stat!AB27*NB_rozp!$E27)+NB_stat!AK27))</f>
        <v>0</v>
      </c>
      <c r="O27" s="105">
        <f>F27*NB_stat!H27+I27*NB_stat!K27+L27*NB_stat!N27</f>
        <v>0</v>
      </c>
      <c r="P27" s="29">
        <f>G27*NB_stat!I27+J27*NB_stat!L27+M27*NB_stat!O27</f>
        <v>1087318.0858404369</v>
      </c>
      <c r="Q27" s="106">
        <f>H27*NB_stat!J27+K27*NB_stat!M27+N27*NB_stat!P27</f>
        <v>0</v>
      </c>
      <c r="R27" s="154">
        <f t="shared" si="1"/>
        <v>1087318.0858404369</v>
      </c>
    </row>
    <row r="28" spans="1:18" ht="20.100000000000001" customHeight="1" x14ac:dyDescent="0.2">
      <c r="A28" s="85">
        <f>NB_stat!C28</f>
        <v>4434</v>
      </c>
      <c r="B28" s="13" t="str">
        <f>NB_stat!D28</f>
        <v>ZŠ a MŠ Skalice u Č. Lípy 264</v>
      </c>
      <c r="C28" s="75">
        <f>NB_stat!E28</f>
        <v>3141</v>
      </c>
      <c r="D28" s="188" t="str">
        <f>NB_stat!F28</f>
        <v xml:space="preserve">MŠ Skalice u Č. Lípy 161 </v>
      </c>
      <c r="E28" s="154">
        <f>SJMS_normativy!$F$5</f>
        <v>26460</v>
      </c>
      <c r="F28" s="105">
        <f>IF(NB_stat!H28=0,0,(12*1.358*(1/NB_stat!T28*NB_rozp!$E28)+NB_stat!AC28))</f>
        <v>14024.479838929095</v>
      </c>
      <c r="G28" s="29">
        <f>IF(NB_stat!I28=0,0,(12*1.358*(1/NB_stat!U28*NB_rozp!$E28)+NB_stat!AD28))</f>
        <v>0</v>
      </c>
      <c r="H28" s="106">
        <f>IF(NB_stat!J28=0,0,(12*1.358*(1/NB_stat!V28*NB_rozp!$E28)+NB_stat!AE28))</f>
        <v>0</v>
      </c>
      <c r="I28" s="105">
        <f>IF(NB_stat!K28=0,0,(12*1.358*(1/NB_stat!W28*NB_rozp!$E28)+NB_stat!AF28))</f>
        <v>0</v>
      </c>
      <c r="J28" s="29">
        <f>IF(NB_stat!L28=0,0,(12*1.358*(1/NB_stat!X28*NB_rozp!$E28)+NB_stat!AG28))</f>
        <v>0</v>
      </c>
      <c r="K28" s="106">
        <f>IF(NB_stat!M28=0,0,(12*1.358*(1/NB_stat!Y28*NB_rozp!$E28)+NB_stat!AH28))</f>
        <v>0</v>
      </c>
      <c r="L28" s="105">
        <f>IF(NB_stat!N28=0,0,(12*1.358*(1/NB_stat!Z28*NB_rozp!$E28)+NB_stat!AI28))</f>
        <v>0</v>
      </c>
      <c r="M28" s="29">
        <f>IF(NB_stat!O28=0,0,(12*1.358*(1/NB_stat!AA28*NB_rozp!$E28)+NB_stat!AJ28))</f>
        <v>0</v>
      </c>
      <c r="N28" s="106">
        <f>IF(NB_stat!P28=0,0,(12*1.358*(1/NB_stat!AB28*NB_rozp!$E28)+NB_stat!AK28))</f>
        <v>0</v>
      </c>
      <c r="O28" s="105">
        <f>F28*NB_stat!H28+I28*NB_stat!K28+L28*NB_stat!N28</f>
        <v>659150.55242966744</v>
      </c>
      <c r="P28" s="29">
        <f>G28*NB_stat!I28+J28*NB_stat!L28+M28*NB_stat!O28</f>
        <v>0</v>
      </c>
      <c r="Q28" s="106">
        <f>H28*NB_stat!J28+K28*NB_stat!M28+N28*NB_stat!P28</f>
        <v>0</v>
      </c>
      <c r="R28" s="154">
        <f t="shared" si="1"/>
        <v>659150.55242966744</v>
      </c>
    </row>
    <row r="29" spans="1:18" ht="20.100000000000001" customHeight="1" x14ac:dyDescent="0.2">
      <c r="A29" s="85">
        <f>NB_stat!C29</f>
        <v>4441</v>
      </c>
      <c r="B29" s="13" t="str">
        <f>NB_stat!D29</f>
        <v>ZŠ a MŠ Sloup v Čechách 81</v>
      </c>
      <c r="C29" s="75">
        <f>NB_stat!E29</f>
        <v>3141</v>
      </c>
      <c r="D29" s="169" t="str">
        <f>NB_stat!F29</f>
        <v>ZŠ a MŠ Sloup v Čechách 81</v>
      </c>
      <c r="E29" s="154">
        <f>SJMS_normativy!$F$5</f>
        <v>26460</v>
      </c>
      <c r="F29" s="105">
        <f>IF(NB_stat!H29=0,0,(12*1.358*(1/NB_stat!T29*NB_rozp!$E29)+NB_stat!AC29))</f>
        <v>13420.627522133336</v>
      </c>
      <c r="G29" s="29">
        <f>IF(NB_stat!I29=0,0,(12*1.358*(1/NB_stat!U29*NB_rozp!$E29)+NB_stat!AD29))</f>
        <v>10412.966294811553</v>
      </c>
      <c r="H29" s="106">
        <f>IF(NB_stat!J29=0,0,(12*1.358*(1/NB_stat!V29*NB_rozp!$E29)+NB_stat!AE29))</f>
        <v>0</v>
      </c>
      <c r="I29" s="105">
        <f>IF(NB_stat!K29=0,0,(12*1.358*(1/NB_stat!W29*NB_rozp!$E29)+NB_stat!AF29))</f>
        <v>0</v>
      </c>
      <c r="J29" s="29">
        <f>IF(NB_stat!L29=0,0,(12*1.358*(1/NB_stat!X29*NB_rozp!$E29)+NB_stat!AG29))</f>
        <v>0</v>
      </c>
      <c r="K29" s="106">
        <f>IF(NB_stat!M29=0,0,(12*1.358*(1/NB_stat!Y29*NB_rozp!$E29)+NB_stat!AH29))</f>
        <v>0</v>
      </c>
      <c r="L29" s="105">
        <f>IF(NB_stat!N29=0,0,(12*1.358*(1/NB_stat!Z29*NB_rozp!$E29)+NB_stat!AI29))</f>
        <v>0</v>
      </c>
      <c r="M29" s="29">
        <f>IF(NB_stat!O29=0,0,(12*1.358*(1/NB_stat!AA29*NB_rozp!$E29)+NB_stat!AJ29))</f>
        <v>0</v>
      </c>
      <c r="N29" s="106">
        <f>IF(NB_stat!P29=0,0,(12*1.358*(1/NB_stat!AB29*NB_rozp!$E29)+NB_stat!AK29))</f>
        <v>0</v>
      </c>
      <c r="O29" s="105">
        <f>F29*NB_stat!H29+I29*NB_stat!K29+L29*NB_stat!N29</f>
        <v>724713.88619520015</v>
      </c>
      <c r="P29" s="29">
        <f>G29*NB_stat!I29+J29*NB_stat!L29+M29*NB_stat!O29</f>
        <v>541474.24733020074</v>
      </c>
      <c r="Q29" s="106">
        <f>H29*NB_stat!J29+K29*NB_stat!M29+N29*NB_stat!P29</f>
        <v>0</v>
      </c>
      <c r="R29" s="154">
        <f t="shared" si="1"/>
        <v>1266188.1335254009</v>
      </c>
    </row>
    <row r="30" spans="1:18" ht="20.100000000000001" customHeight="1" thickBot="1" x14ac:dyDescent="0.25">
      <c r="A30" s="464">
        <f>NB_stat!C30</f>
        <v>4428</v>
      </c>
      <c r="B30" s="64" t="str">
        <f>NB_stat!D30</f>
        <v>MŠ Svor 208</v>
      </c>
      <c r="C30" s="240">
        <f>NB_stat!E30</f>
        <v>3141</v>
      </c>
      <c r="D30" s="272" t="str">
        <f>NB_stat!F30</f>
        <v>MŠ Svor 208</v>
      </c>
      <c r="E30" s="154">
        <f>SJMS_normativy!$F$5</f>
        <v>26460</v>
      </c>
      <c r="F30" s="105">
        <f>IF(NB_stat!H30=0,0,(12*1.358*(1/NB_stat!T30*NB_rozp!$E30)+NB_stat!AC30))</f>
        <v>17372.3758351166</v>
      </c>
      <c r="G30" s="29">
        <f>IF(NB_stat!I30=0,0,(12*1.358*(1/NB_stat!U30*NB_rozp!$E30)+NB_stat!AD30))</f>
        <v>12107.900179078462</v>
      </c>
      <c r="H30" s="106">
        <f>IF(NB_stat!J30=0,0,(12*1.358*(1/NB_stat!V30*NB_rozp!$E30)+NB_stat!AE30))</f>
        <v>0</v>
      </c>
      <c r="I30" s="105">
        <f>IF(NB_stat!K30=0,0,(12*1.358*(1/NB_stat!W30*NB_rozp!$E30)+NB_stat!AF30))</f>
        <v>0</v>
      </c>
      <c r="J30" s="29">
        <f>IF(NB_stat!L30=0,0,(12*1.358*(1/NB_stat!X30*NB_rozp!$E30)+NB_stat!AG30))</f>
        <v>0</v>
      </c>
      <c r="K30" s="106">
        <f>IF(NB_stat!M30=0,0,(12*1.358*(1/NB_stat!Y30*NB_rozp!$E30)+NB_stat!AH30))</f>
        <v>0</v>
      </c>
      <c r="L30" s="105">
        <f>IF(NB_stat!N30=0,0,(12*1.358*(1/NB_stat!Z30*NB_rozp!$E30)+NB_stat!AI30))</f>
        <v>0</v>
      </c>
      <c r="M30" s="29">
        <f>IF(NB_stat!O30=0,0,(12*1.358*(1/NB_stat!AA30*NB_rozp!$E30)+NB_stat!AJ30))</f>
        <v>0</v>
      </c>
      <c r="N30" s="106">
        <f>IF(NB_stat!P30=0,0,(12*1.358*(1/NB_stat!AB30*NB_rozp!$E30)+NB_stat!AK30))</f>
        <v>0</v>
      </c>
      <c r="O30" s="105">
        <f>F30*NB_stat!H30+I30*NB_stat!K30+L30*NB_stat!N30</f>
        <v>364819.89253744861</v>
      </c>
      <c r="P30" s="29">
        <f>G30*NB_stat!I30+J30*NB_stat!L30+M30*NB_stat!O30</f>
        <v>314805.40465604002</v>
      </c>
      <c r="Q30" s="106">
        <f>H30*NB_stat!J30+K30*NB_stat!M30+N30*NB_stat!P30</f>
        <v>0</v>
      </c>
      <c r="R30" s="154">
        <f t="shared" si="1"/>
        <v>679625.29719348857</v>
      </c>
    </row>
    <row r="31" spans="1:18" ht="20.100000000000001" customHeight="1" thickBot="1" x14ac:dyDescent="0.25">
      <c r="A31" s="465"/>
      <c r="B31" s="131" t="s">
        <v>43</v>
      </c>
      <c r="C31" s="203"/>
      <c r="D31" s="274"/>
      <c r="E31" s="168" t="s">
        <v>312</v>
      </c>
      <c r="F31" s="114" t="s">
        <v>312</v>
      </c>
      <c r="G31" s="115" t="s">
        <v>312</v>
      </c>
      <c r="H31" s="116" t="s">
        <v>312</v>
      </c>
      <c r="I31" s="114" t="s">
        <v>312</v>
      </c>
      <c r="J31" s="115" t="s">
        <v>312</v>
      </c>
      <c r="K31" s="116" t="s">
        <v>312</v>
      </c>
      <c r="L31" s="114" t="s">
        <v>312</v>
      </c>
      <c r="M31" s="115" t="s">
        <v>312</v>
      </c>
      <c r="N31" s="116" t="s">
        <v>312</v>
      </c>
      <c r="O31" s="137">
        <f>SUM(O6:O30)</f>
        <v>10914310.894103464</v>
      </c>
      <c r="P31" s="112">
        <f>SUM(P6:P30)</f>
        <v>14579589.111882593</v>
      </c>
      <c r="Q31" s="156">
        <f>SUM(Q6:Q30)</f>
        <v>0</v>
      </c>
      <c r="R31" s="146">
        <f>SUM(R6:R30)</f>
        <v>25493900.005986061</v>
      </c>
    </row>
    <row r="32" spans="1:18" ht="20.100000000000001" customHeight="1" x14ac:dyDescent="0.2">
      <c r="E32" s="27"/>
      <c r="F32" s="28"/>
      <c r="G32" s="28"/>
      <c r="H32" s="28"/>
      <c r="I32" s="28"/>
      <c r="J32" s="28"/>
      <c r="K32" s="28"/>
      <c r="R32" s="30">
        <f>SUM(O31:Q31)</f>
        <v>25493900.005986057</v>
      </c>
    </row>
    <row r="33" spans="2:11" ht="20.100000000000001" customHeight="1" x14ac:dyDescent="0.2">
      <c r="B33" s="6"/>
      <c r="C33" s="12"/>
      <c r="E33" s="27"/>
      <c r="F33" s="28"/>
      <c r="G33" s="28"/>
      <c r="H33" s="28"/>
      <c r="I33" s="28"/>
      <c r="J33" s="28"/>
      <c r="K33" s="28"/>
    </row>
    <row r="34" spans="2:11" ht="20.100000000000001" customHeight="1" x14ac:dyDescent="0.2">
      <c r="E34" s="27"/>
      <c r="F34" s="28"/>
      <c r="G34" s="28"/>
      <c r="H34" s="28"/>
      <c r="I34" s="28"/>
      <c r="J34" s="28"/>
      <c r="K34" s="28"/>
    </row>
    <row r="35" spans="2:11" ht="20.100000000000001" customHeight="1" x14ac:dyDescent="0.2">
      <c r="E35" s="27"/>
      <c r="F35" s="28"/>
      <c r="G35" s="28"/>
      <c r="H35" s="28"/>
      <c r="I35" s="28"/>
      <c r="J35" s="28"/>
      <c r="K35" s="28"/>
    </row>
    <row r="36" spans="2:11" ht="20.100000000000001" customHeight="1" x14ac:dyDescent="0.2">
      <c r="E36" s="27"/>
      <c r="F36" s="28"/>
      <c r="G36" s="28"/>
      <c r="H36" s="28"/>
      <c r="I36" s="28"/>
      <c r="J36" s="28"/>
      <c r="K36" s="28"/>
    </row>
    <row r="37" spans="2:11" ht="20.100000000000001" customHeight="1" x14ac:dyDescent="0.2">
      <c r="E37" s="27"/>
      <c r="F37" s="28"/>
      <c r="G37" s="28"/>
      <c r="H37" s="28"/>
      <c r="I37" s="28"/>
      <c r="J37" s="28"/>
      <c r="K37" s="28"/>
    </row>
    <row r="38" spans="2:11" ht="20.100000000000001" customHeight="1" x14ac:dyDescent="0.2">
      <c r="E38" s="27"/>
      <c r="F38" s="28"/>
      <c r="G38" s="28"/>
      <c r="H38" s="28"/>
      <c r="I38" s="28"/>
      <c r="J38" s="28"/>
      <c r="K38" s="28"/>
    </row>
    <row r="39" spans="2:11" ht="20.100000000000001" customHeight="1" x14ac:dyDescent="0.2">
      <c r="E39" s="27"/>
      <c r="F39" s="28"/>
      <c r="G39" s="28"/>
      <c r="H39" s="28"/>
      <c r="I39" s="28"/>
      <c r="J39" s="28"/>
      <c r="K39" s="28"/>
    </row>
    <row r="40" spans="2:11" ht="20.100000000000001" customHeight="1" x14ac:dyDescent="0.2">
      <c r="E40" s="27"/>
      <c r="F40" s="28"/>
      <c r="G40" s="28"/>
      <c r="H40" s="28"/>
      <c r="I40" s="28"/>
      <c r="J40" s="28"/>
      <c r="K40" s="28"/>
    </row>
    <row r="41" spans="2:11" ht="20.100000000000001" customHeight="1" x14ac:dyDescent="0.2">
      <c r="E41" s="27"/>
      <c r="F41" s="28"/>
      <c r="G41" s="28"/>
      <c r="H41" s="28"/>
      <c r="I41" s="28"/>
      <c r="J41" s="28"/>
      <c r="K41" s="28"/>
    </row>
    <row r="42" spans="2:11" ht="20.100000000000001" customHeight="1" x14ac:dyDescent="0.2">
      <c r="E42" s="27"/>
      <c r="F42" s="28"/>
      <c r="G42" s="28"/>
      <c r="H42" s="28"/>
      <c r="I42" s="28"/>
      <c r="J42" s="28"/>
      <c r="K42" s="28"/>
    </row>
    <row r="43" spans="2:11" ht="20.100000000000001" customHeight="1" x14ac:dyDescent="0.2">
      <c r="E43" s="27"/>
      <c r="F43" s="28"/>
      <c r="G43" s="28"/>
      <c r="H43" s="28"/>
      <c r="I43" s="28"/>
      <c r="J43" s="28"/>
      <c r="K43" s="28"/>
    </row>
    <row r="44" spans="2:11" ht="20.100000000000001" customHeight="1" x14ac:dyDescent="0.2">
      <c r="E44" s="27"/>
      <c r="F44" s="28"/>
      <c r="G44" s="28"/>
      <c r="H44" s="28"/>
      <c r="I44" s="28"/>
      <c r="J44" s="28"/>
      <c r="K44" s="28"/>
    </row>
    <row r="45" spans="2:11" ht="20.100000000000001" customHeight="1" x14ac:dyDescent="0.2">
      <c r="E45" s="27"/>
      <c r="F45" s="28"/>
      <c r="G45" s="28"/>
      <c r="H45" s="28"/>
      <c r="I45" s="28"/>
      <c r="J45" s="28"/>
      <c r="K45" s="28"/>
    </row>
    <row r="46" spans="2:11" ht="20.100000000000001" customHeight="1" x14ac:dyDescent="0.2">
      <c r="E46" s="27"/>
      <c r="F46" s="28"/>
      <c r="G46" s="28"/>
      <c r="H46" s="28"/>
      <c r="I46" s="28"/>
      <c r="J46" s="28"/>
      <c r="K46" s="28"/>
    </row>
    <row r="47" spans="2:11" ht="20.100000000000001" customHeight="1" x14ac:dyDescent="0.2">
      <c r="E47" s="27"/>
      <c r="F47" s="28"/>
      <c r="G47" s="28"/>
      <c r="H47" s="28"/>
      <c r="I47" s="28"/>
      <c r="J47" s="28"/>
      <c r="K47" s="28"/>
    </row>
    <row r="48" spans="2:11" ht="20.100000000000001" customHeight="1" x14ac:dyDescent="0.2">
      <c r="E48" s="27"/>
      <c r="F48" s="28"/>
      <c r="G48" s="28"/>
      <c r="H48" s="28"/>
      <c r="I48" s="28"/>
      <c r="J48" s="28"/>
      <c r="K48" s="28"/>
    </row>
    <row r="49" spans="5:11" ht="20.100000000000001" customHeight="1" x14ac:dyDescent="0.2">
      <c r="E49" s="27"/>
      <c r="F49" s="28"/>
      <c r="G49" s="28"/>
      <c r="H49" s="28"/>
      <c r="I49" s="28"/>
      <c r="J49" s="28"/>
      <c r="K49" s="28"/>
    </row>
    <row r="50" spans="5:11" ht="20.100000000000001" customHeight="1" x14ac:dyDescent="0.2">
      <c r="E50" s="27"/>
      <c r="F50" s="28"/>
      <c r="G50" s="28"/>
      <c r="H50" s="28"/>
      <c r="I50" s="28"/>
      <c r="J50" s="28"/>
      <c r="K50" s="28"/>
    </row>
    <row r="51" spans="5:11" ht="20.100000000000001" customHeight="1" x14ac:dyDescent="0.2">
      <c r="E51" s="27"/>
      <c r="F51" s="28"/>
      <c r="G51" s="28"/>
      <c r="H51" s="28"/>
      <c r="I51" s="28"/>
      <c r="J51" s="28"/>
      <c r="K51" s="28"/>
    </row>
    <row r="52" spans="5:11" ht="20.100000000000001" customHeight="1" x14ac:dyDescent="0.2">
      <c r="E52" s="27"/>
      <c r="F52" s="28"/>
      <c r="G52" s="28"/>
      <c r="H52" s="28"/>
      <c r="I52" s="28"/>
      <c r="J52" s="28"/>
      <c r="K52" s="28"/>
    </row>
    <row r="53" spans="5:11" ht="20.100000000000001" customHeight="1" x14ac:dyDescent="0.2">
      <c r="E53" s="27"/>
      <c r="F53" s="28"/>
      <c r="G53" s="28"/>
      <c r="H53" s="28"/>
      <c r="I53" s="28"/>
      <c r="J53" s="28"/>
      <c r="K53" s="28"/>
    </row>
    <row r="54" spans="5:11" ht="20.100000000000001" customHeight="1" x14ac:dyDescent="0.2">
      <c r="E54" s="27"/>
      <c r="F54" s="28"/>
      <c r="G54" s="28"/>
      <c r="H54" s="28"/>
      <c r="I54" s="28"/>
      <c r="J54" s="28"/>
      <c r="K54" s="28"/>
    </row>
    <row r="55" spans="5:11" ht="20.100000000000001" customHeight="1" x14ac:dyDescent="0.2">
      <c r="E55" s="27"/>
      <c r="F55" s="28"/>
      <c r="G55" s="28"/>
      <c r="H55" s="28"/>
      <c r="I55" s="28"/>
      <c r="J55" s="28"/>
      <c r="K55" s="28"/>
    </row>
    <row r="56" spans="5:11" ht="20.100000000000001" customHeight="1" x14ac:dyDescent="0.2">
      <c r="E56" s="27"/>
      <c r="F56" s="28"/>
      <c r="G56" s="28"/>
      <c r="H56" s="28"/>
      <c r="I56" s="28"/>
      <c r="J56" s="28"/>
      <c r="K56" s="28"/>
    </row>
    <row r="57" spans="5:11" ht="20.100000000000001" customHeight="1" x14ac:dyDescent="0.2">
      <c r="E57" s="27"/>
      <c r="F57" s="28"/>
      <c r="G57" s="28"/>
      <c r="H57" s="28"/>
      <c r="I57" s="28"/>
      <c r="J57" s="28"/>
      <c r="K57" s="28"/>
    </row>
    <row r="58" spans="5:11" ht="20.100000000000001" customHeight="1" x14ac:dyDescent="0.2">
      <c r="E58" s="27"/>
    </row>
    <row r="59" spans="5:11" ht="20.100000000000001" customHeight="1" x14ac:dyDescent="0.2">
      <c r="E59" s="27"/>
    </row>
    <row r="60" spans="5:11" ht="20.100000000000001" customHeight="1" x14ac:dyDescent="0.2">
      <c r="E60" s="27"/>
    </row>
    <row r="61" spans="5:11" ht="20.100000000000001" customHeight="1" x14ac:dyDescent="0.2">
      <c r="E61" s="27"/>
    </row>
    <row r="62" spans="5:11" ht="20.100000000000001" customHeight="1" x14ac:dyDescent="0.2">
      <c r="E62" s="27"/>
    </row>
    <row r="63" spans="5:11" ht="20.100000000000001" customHeight="1" x14ac:dyDescent="0.2">
      <c r="E63" s="27"/>
    </row>
    <row r="64" spans="5:11" ht="20.100000000000001" customHeight="1" x14ac:dyDescent="0.2">
      <c r="E64" s="27"/>
    </row>
    <row r="65" spans="5:5" ht="20.100000000000001" customHeight="1" x14ac:dyDescent="0.2">
      <c r="E65" s="27"/>
    </row>
    <row r="66" spans="5:5" ht="20.100000000000001" customHeight="1" x14ac:dyDescent="0.2">
      <c r="E66" s="27"/>
    </row>
    <row r="67" spans="5:5" ht="20.100000000000001" customHeight="1" x14ac:dyDescent="0.2">
      <c r="E67" s="27"/>
    </row>
    <row r="68" spans="5:5" ht="20.100000000000001" customHeight="1" x14ac:dyDescent="0.2">
      <c r="E68" s="27"/>
    </row>
    <row r="69" spans="5:5" ht="20.100000000000001" customHeight="1" x14ac:dyDescent="0.2">
      <c r="E69" s="27"/>
    </row>
    <row r="70" spans="5:5" ht="20.100000000000001" customHeight="1" x14ac:dyDescent="0.2">
      <c r="E70" s="27"/>
    </row>
    <row r="71" spans="5:5" ht="20.100000000000001" customHeight="1" x14ac:dyDescent="0.2">
      <c r="E71" s="27"/>
    </row>
    <row r="72" spans="5:5" ht="20.100000000000001" customHeight="1" x14ac:dyDescent="0.2">
      <c r="E72" s="27"/>
    </row>
    <row r="73" spans="5:5" ht="20.100000000000001" customHeight="1" x14ac:dyDescent="0.2">
      <c r="E73" s="27"/>
    </row>
    <row r="74" spans="5:5" ht="20.100000000000001" customHeight="1" x14ac:dyDescent="0.2">
      <c r="E74" s="27"/>
    </row>
    <row r="75" spans="5:5" ht="20.100000000000001" customHeight="1" x14ac:dyDescent="0.2">
      <c r="E75" s="27"/>
    </row>
    <row r="76" spans="5:5" ht="20.100000000000001" customHeight="1" x14ac:dyDescent="0.2">
      <c r="E76" s="27"/>
    </row>
    <row r="77" spans="5:5" ht="20.100000000000001" customHeight="1" x14ac:dyDescent="0.2">
      <c r="E77" s="27"/>
    </row>
    <row r="78" spans="5:5" ht="20.100000000000001" customHeight="1" x14ac:dyDescent="0.2">
      <c r="E78" s="27"/>
    </row>
    <row r="79" spans="5:5" ht="20.100000000000001" customHeight="1" x14ac:dyDescent="0.2">
      <c r="E79" s="27"/>
    </row>
    <row r="80" spans="5:5" ht="20.100000000000001" customHeight="1" x14ac:dyDescent="0.2">
      <c r="E80" s="27"/>
    </row>
    <row r="81" spans="5:5" ht="20.100000000000001" customHeight="1" x14ac:dyDescent="0.2">
      <c r="E81" s="27"/>
    </row>
    <row r="82" spans="5:5" ht="20.100000000000001" customHeight="1" x14ac:dyDescent="0.2">
      <c r="E82" s="27"/>
    </row>
    <row r="83" spans="5:5" ht="20.100000000000001" customHeight="1" x14ac:dyDescent="0.2">
      <c r="E83" s="27"/>
    </row>
    <row r="84" spans="5:5" ht="20.100000000000001" customHeight="1" x14ac:dyDescent="0.2">
      <c r="E84" s="27"/>
    </row>
    <row r="85" spans="5:5" ht="20.100000000000001" customHeight="1" x14ac:dyDescent="0.2">
      <c r="E85" s="27"/>
    </row>
    <row r="86" spans="5:5" ht="20.100000000000001" customHeight="1" x14ac:dyDescent="0.2">
      <c r="E86" s="27"/>
    </row>
    <row r="87" spans="5:5" ht="20.100000000000001" customHeight="1" x14ac:dyDescent="0.2">
      <c r="E87" s="27"/>
    </row>
    <row r="88" spans="5:5" ht="20.100000000000001" customHeight="1" x14ac:dyDescent="0.2">
      <c r="E88" s="27"/>
    </row>
    <row r="89" spans="5:5" ht="20.100000000000001" customHeight="1" x14ac:dyDescent="0.2">
      <c r="E89" s="27"/>
    </row>
    <row r="90" spans="5:5" ht="20.100000000000001" customHeight="1" x14ac:dyDescent="0.2">
      <c r="E90" s="27"/>
    </row>
    <row r="91" spans="5:5" ht="20.100000000000001" customHeight="1" x14ac:dyDescent="0.2">
      <c r="E91" s="27"/>
    </row>
    <row r="92" spans="5:5" ht="20.100000000000001" customHeight="1" x14ac:dyDescent="0.2">
      <c r="E92" s="27"/>
    </row>
    <row r="93" spans="5:5" ht="20.100000000000001" customHeight="1" x14ac:dyDescent="0.2">
      <c r="E93" s="27"/>
    </row>
    <row r="94" spans="5:5" ht="20.100000000000001" customHeight="1" x14ac:dyDescent="0.2">
      <c r="E94" s="27"/>
    </row>
    <row r="95" spans="5:5" ht="20.100000000000001" customHeight="1" x14ac:dyDescent="0.2">
      <c r="E95" s="27"/>
    </row>
    <row r="96" spans="5:5" ht="20.100000000000001" customHeight="1" x14ac:dyDescent="0.2">
      <c r="E96" s="27"/>
    </row>
    <row r="97" spans="5:5" ht="20.100000000000001" customHeight="1" x14ac:dyDescent="0.2">
      <c r="E97" s="27"/>
    </row>
    <row r="98" spans="5:5" ht="20.100000000000001" customHeight="1" x14ac:dyDescent="0.2">
      <c r="E98" s="27"/>
    </row>
    <row r="99" spans="5:5" ht="20.100000000000001" customHeight="1" x14ac:dyDescent="0.2">
      <c r="E99" s="27"/>
    </row>
    <row r="100" spans="5:5" ht="20.100000000000001" customHeight="1" x14ac:dyDescent="0.2">
      <c r="E100" s="27"/>
    </row>
    <row r="101" spans="5:5" ht="20.100000000000001" customHeight="1" x14ac:dyDescent="0.2">
      <c r="E101" s="27"/>
    </row>
    <row r="102" spans="5:5" ht="20.100000000000001" customHeight="1" x14ac:dyDescent="0.2">
      <c r="E102" s="27"/>
    </row>
    <row r="103" spans="5:5" ht="20.100000000000001" customHeight="1" x14ac:dyDescent="0.2"/>
    <row r="104" spans="5:5" ht="20.100000000000001" customHeight="1" x14ac:dyDescent="0.2"/>
    <row r="105" spans="5:5" ht="20.100000000000001" customHeight="1" x14ac:dyDescent="0.2"/>
    <row r="106" spans="5:5" ht="20.100000000000001" customHeight="1" x14ac:dyDescent="0.2"/>
    <row r="107" spans="5:5" ht="20.100000000000001" customHeight="1" x14ac:dyDescent="0.2"/>
    <row r="108" spans="5:5" ht="20.100000000000001" customHeight="1" x14ac:dyDescent="0.2"/>
    <row r="109" spans="5:5" ht="20.100000000000001" customHeight="1" x14ac:dyDescent="0.2"/>
    <row r="110" spans="5:5" ht="20.100000000000001" customHeight="1" x14ac:dyDescent="0.2"/>
    <row r="111" spans="5:5" ht="20.100000000000001" customHeight="1" x14ac:dyDescent="0.2"/>
    <row r="112" spans="5:5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</sheetData>
  <mergeCells count="4">
    <mergeCell ref="O4:R4"/>
    <mergeCell ref="F4:H4"/>
    <mergeCell ref="I4:K4"/>
    <mergeCell ref="L4:N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C120"/>
  <sheetViews>
    <sheetView workbookViewId="0">
      <pane xSplit="6" ySplit="5" topLeftCell="G6" activePane="bottomRight" state="frozen"/>
      <selection pane="topRight"/>
      <selection pane="bottomLeft"/>
      <selection pane="bottomRight" activeCell="A4" sqref="A4"/>
    </sheetView>
  </sheetViews>
  <sheetFormatPr defaultRowHeight="12.75" x14ac:dyDescent="0.2"/>
  <cols>
    <col min="1" max="1" width="6.85546875" customWidth="1"/>
    <col min="3" max="3" width="7.42578125" style="46" customWidth="1"/>
    <col min="4" max="4" width="30.7109375" bestFit="1" customWidth="1"/>
    <col min="5" max="5" width="4.42578125" bestFit="1" customWidth="1"/>
    <col min="6" max="6" width="34.7109375" customWidth="1"/>
    <col min="7" max="7" width="10.85546875" hidden="1" customWidth="1"/>
    <col min="8" max="10" width="10.85546875" customWidth="1"/>
    <col min="11" max="11" width="10" customWidth="1"/>
    <col min="12" max="12" width="10.85546875" customWidth="1"/>
    <col min="13" max="21" width="7.140625" customWidth="1"/>
    <col min="22" max="22" width="8.28515625" bestFit="1" customWidth="1"/>
    <col min="23" max="23" width="9.140625" customWidth="1"/>
    <col min="24" max="24" width="7.140625" customWidth="1"/>
    <col min="25" max="25" width="8.7109375" bestFit="1" customWidth="1"/>
    <col min="26" max="30" width="7.140625" customWidth="1"/>
  </cols>
  <sheetData>
    <row r="1" spans="1:29" ht="30" customHeight="1" x14ac:dyDescent="0.3">
      <c r="A1" s="22" t="s">
        <v>615</v>
      </c>
      <c r="B1" s="22"/>
      <c r="C1" s="22"/>
      <c r="D1" s="22"/>
      <c r="E1" s="22"/>
      <c r="F1" s="1"/>
      <c r="G1" s="57"/>
      <c r="H1" s="57"/>
      <c r="I1" s="57"/>
      <c r="J1" s="57"/>
      <c r="K1" s="57"/>
      <c r="L1" s="73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0"/>
      <c r="AA1" s="50"/>
      <c r="AB1" s="50"/>
      <c r="AC1" s="73"/>
    </row>
    <row r="2" spans="1:29" ht="26.25" customHeight="1" x14ac:dyDescent="0.3">
      <c r="A2" s="71" t="s">
        <v>592</v>
      </c>
      <c r="B2" s="22"/>
      <c r="C2" s="71"/>
      <c r="D2" s="22"/>
      <c r="E2" s="24"/>
      <c r="F2" s="1"/>
      <c r="G2" s="57"/>
      <c r="H2" s="57"/>
      <c r="I2" s="57"/>
      <c r="J2" s="57"/>
      <c r="K2" s="57"/>
      <c r="L2" s="73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0"/>
      <c r="AA2" s="50"/>
      <c r="AB2" s="50"/>
      <c r="AC2" s="73"/>
    </row>
    <row r="3" spans="1:29" ht="13.5" thickBot="1" x14ac:dyDescent="0.25">
      <c r="A3" s="1"/>
      <c r="B3" s="536"/>
      <c r="C3" s="1"/>
      <c r="D3" s="536"/>
      <c r="E3" s="26"/>
      <c r="F3" s="1"/>
      <c r="G3" s="57"/>
      <c r="H3" s="57"/>
      <c r="I3" s="57"/>
      <c r="J3" s="57"/>
      <c r="K3" s="57"/>
      <c r="L3" s="73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73"/>
      <c r="AA3" s="73"/>
      <c r="AB3" s="73"/>
      <c r="AC3" s="73"/>
    </row>
    <row r="4" spans="1:29" ht="24" thickBot="1" x14ac:dyDescent="0.3">
      <c r="A4" s="23" t="s">
        <v>243</v>
      </c>
      <c r="C4" s="23"/>
      <c r="E4" s="26"/>
      <c r="F4" s="200" t="s">
        <v>377</v>
      </c>
      <c r="G4" s="120"/>
      <c r="H4" s="120"/>
      <c r="I4" s="120"/>
      <c r="J4" s="120"/>
      <c r="K4" s="120"/>
      <c r="L4" s="121"/>
      <c r="M4" s="767" t="s">
        <v>264</v>
      </c>
      <c r="N4" s="768"/>
      <c r="O4" s="768"/>
      <c r="P4" s="768"/>
      <c r="Q4" s="768"/>
      <c r="R4" s="768"/>
      <c r="S4" s="768"/>
      <c r="T4" s="768"/>
      <c r="U4" s="768"/>
      <c r="V4" s="768"/>
      <c r="W4" s="768"/>
      <c r="X4" s="768"/>
      <c r="Y4" s="768"/>
      <c r="Z4" s="768"/>
      <c r="AA4" s="768"/>
      <c r="AB4" s="768"/>
      <c r="AC4" s="769"/>
    </row>
    <row r="5" spans="1:29" ht="51" customHeight="1" thickBot="1" x14ac:dyDescent="0.25">
      <c r="A5" s="102" t="s">
        <v>578</v>
      </c>
      <c r="B5" s="494" t="s">
        <v>577</v>
      </c>
      <c r="C5" s="102" t="s">
        <v>313</v>
      </c>
      <c r="D5" s="447" t="s">
        <v>594</v>
      </c>
      <c r="E5" s="4" t="s">
        <v>0</v>
      </c>
      <c r="F5" s="76" t="s">
        <v>1</v>
      </c>
      <c r="G5" s="117" t="s">
        <v>309</v>
      </c>
      <c r="H5" s="118" t="s">
        <v>474</v>
      </c>
      <c r="I5" s="118" t="s">
        <v>247</v>
      </c>
      <c r="J5" s="118" t="s">
        <v>259</v>
      </c>
      <c r="K5" s="339" t="s">
        <v>248</v>
      </c>
      <c r="L5" s="119" t="s">
        <v>310</v>
      </c>
      <c r="M5" s="122" t="s">
        <v>583</v>
      </c>
      <c r="N5" s="123" t="s">
        <v>584</v>
      </c>
      <c r="O5" s="123" t="s">
        <v>585</v>
      </c>
      <c r="P5" s="123" t="s">
        <v>586</v>
      </c>
      <c r="Q5" s="123" t="s">
        <v>587</v>
      </c>
      <c r="R5" s="123" t="s">
        <v>588</v>
      </c>
      <c r="S5" s="123" t="s">
        <v>589</v>
      </c>
      <c r="T5" s="123" t="s">
        <v>590</v>
      </c>
      <c r="U5" s="123" t="s">
        <v>591</v>
      </c>
      <c r="V5" s="159" t="s">
        <v>305</v>
      </c>
      <c r="W5" s="159" t="s">
        <v>306</v>
      </c>
      <c r="X5" s="159" t="s">
        <v>307</v>
      </c>
      <c r="Y5" s="78" t="s">
        <v>308</v>
      </c>
      <c r="Z5" s="160" t="s">
        <v>236</v>
      </c>
      <c r="AA5" s="160" t="s">
        <v>237</v>
      </c>
      <c r="AB5" s="160" t="s">
        <v>238</v>
      </c>
      <c r="AC5" s="79" t="s">
        <v>272</v>
      </c>
    </row>
    <row r="6" spans="1:29" ht="20.100000000000001" customHeight="1" x14ac:dyDescent="0.2">
      <c r="A6" s="85">
        <v>2</v>
      </c>
      <c r="B6" s="468">
        <v>600074056</v>
      </c>
      <c r="C6" s="492">
        <f>NB_stat!C6</f>
        <v>4419</v>
      </c>
      <c r="D6" s="13" t="str">
        <f>NB_stat!D6</f>
        <v>MŠ Nový Bor, Svojsíkova 754</v>
      </c>
      <c r="E6" s="11">
        <f>NB_stat!E6</f>
        <v>3141</v>
      </c>
      <c r="F6" s="412" t="str">
        <f>NB_stat!F6</f>
        <v>MŠ Nový Bor, Palackého 144</v>
      </c>
      <c r="G6" s="132">
        <f>ROUND(NB_rozp!R6,0)</f>
        <v>812856</v>
      </c>
      <c r="H6" s="37">
        <f t="shared" ref="H6:H30" si="0">ROUND((G6-K6)/1.358,0)</f>
        <v>595835</v>
      </c>
      <c r="I6" s="29">
        <f t="shared" ref="I6:I14" si="1">ROUND(G6-H6-J6-K6,0)</f>
        <v>201392</v>
      </c>
      <c r="J6" s="37">
        <f t="shared" ref="J6:J14" si="2">ROUND(H6*0.02,0)</f>
        <v>11917</v>
      </c>
      <c r="K6" s="37">
        <f>NB_stat!H6*NB_stat!AC6+NB_stat!I6*NB_stat!AD6+NB_stat!J6*NB_stat!AE6+NB_stat!K6*NB_stat!AF6+NB_stat!L6*NB_stat!AG6+NB_stat!M6*NB_stat!AH6+NB_stat!N6*NB_stat!AI6+NB_stat!O6*NB_stat!AJ6+NB_stat!P6*NB_stat!AK6</f>
        <v>3712</v>
      </c>
      <c r="L6" s="47">
        <f>ROUND(Y6/NB_rozp!E6/12,2)</f>
        <v>1.88</v>
      </c>
      <c r="M6" s="134">
        <f>IF(NB_stat!H6=0,0,12*1.358*1/NB_stat!T6*NB_rozp!$E6)</f>
        <v>12642.878856969141</v>
      </c>
      <c r="N6" s="72">
        <f>IF(NB_stat!I6=0,0,12*1.358*1/NB_stat!U6*NB_rozp!$E6)</f>
        <v>0</v>
      </c>
      <c r="O6" s="72">
        <f>IF(NB_stat!J6=0,0,12*1.358*1/NB_stat!V6*NB_rozp!$E6)</f>
        <v>0</v>
      </c>
      <c r="P6" s="72">
        <f>IF(NB_stat!K6=0,0,12*1.358*1/NB_stat!W6*NB_rozp!$E6)</f>
        <v>0</v>
      </c>
      <c r="Q6" s="72">
        <f>IF(NB_stat!L6=0,0,12*1.358*1/NB_stat!X6*NB_rozp!$E6)</f>
        <v>0</v>
      </c>
      <c r="R6" s="72">
        <f>IF(NB_stat!M6=0,0,12*1.358*1/NB_stat!Y6*NB_rozp!$E6)</f>
        <v>0</v>
      </c>
      <c r="S6" s="72">
        <f>IF(NB_stat!N6=0,0,12*1.358*1/NB_stat!Z6*NB_rozp!$E6)</f>
        <v>0</v>
      </c>
      <c r="T6" s="72">
        <f>IF(NB_stat!O6=0,0,12*1.358*1/NB_stat!AA6*NB_rozp!$E6)</f>
        <v>0</v>
      </c>
      <c r="U6" s="72">
        <f>IF(NB_stat!P6=0,0,12*1.358*1/NB_stat!AB6*NB_rozp!$E6)</f>
        <v>0</v>
      </c>
      <c r="V6" s="37">
        <f>ROUND((M6*NB_stat!H6+P6*NB_stat!K6+S6*NB_stat!N6)/1.358,0)</f>
        <v>595835</v>
      </c>
      <c r="W6" s="37">
        <f>ROUND((N6*NB_stat!I6+Q6*NB_stat!L6+T6*NB_stat!O6)/1.358,0)</f>
        <v>0</v>
      </c>
      <c r="X6" s="37">
        <f>ROUND((O6*NB_stat!J6+R6*NB_stat!M6+U6*NB_stat!P6)/1.358,0)</f>
        <v>0</v>
      </c>
      <c r="Y6" s="37">
        <f t="shared" ref="Y6" si="3">SUM(V6:X6)</f>
        <v>595835</v>
      </c>
      <c r="Z6" s="74">
        <f>IF(NB_stat!T6=0,0,NB_stat!H6/NB_stat!T6)+IF(NB_stat!W6=0,0,NB_stat!K6/NB_stat!W6)+IF(NB_stat!Z6=0,0,NB_stat!N6/NB_stat!Z6)</f>
        <v>1.8765281976509616</v>
      </c>
      <c r="AA6" s="74">
        <f>IF(NB_stat!U6=0,0,NB_stat!I6/NB_stat!U6)+IF(NB_stat!X6=0,0,NB_stat!L6/NB_stat!X6)+IF(NB_stat!AA6=0,0,NB_stat!O6/NB_stat!AA6)</f>
        <v>0</v>
      </c>
      <c r="AB6" s="74">
        <f>IF(NB_stat!V6=0,0,NB_stat!J6/NB_stat!V6)+IF(NB_stat!Y6=0,0,NB_stat!M6/NB_stat!Y6)+IF(NB_stat!AB6=0,0,NB_stat!P6/NB_stat!AB6)</f>
        <v>0</v>
      </c>
      <c r="AC6" s="135">
        <f t="shared" ref="AC6" si="4">SUM(Z6:AB6)</f>
        <v>1.8765281976509616</v>
      </c>
    </row>
    <row r="7" spans="1:29" ht="20.100000000000001" customHeight="1" x14ac:dyDescent="0.2">
      <c r="A7" s="85">
        <v>2</v>
      </c>
      <c r="B7" s="468">
        <v>600074056</v>
      </c>
      <c r="C7" s="85">
        <f>NB_stat!C7</f>
        <v>4419</v>
      </c>
      <c r="D7" s="13" t="str">
        <f>NB_stat!D7</f>
        <v>MŠ Nový Bor, Svojsíkova 754</v>
      </c>
      <c r="E7" s="11">
        <f>NB_stat!E7</f>
        <v>3141</v>
      </c>
      <c r="F7" s="60" t="str">
        <f>NB_stat!F7</f>
        <v>MŠ Nový Bor, Svojsíkova 754</v>
      </c>
      <c r="G7" s="132">
        <f>ROUND(NB_rozp!R7,0)</f>
        <v>829893</v>
      </c>
      <c r="H7" s="37">
        <f t="shared" si="0"/>
        <v>608295</v>
      </c>
      <c r="I7" s="29">
        <f t="shared" si="1"/>
        <v>205604</v>
      </c>
      <c r="J7" s="37">
        <f t="shared" si="2"/>
        <v>12166</v>
      </c>
      <c r="K7" s="37">
        <f>NB_stat!H7*NB_stat!AC7+NB_stat!I7*NB_stat!AD7+NB_stat!J7*NB_stat!AE7+NB_stat!K7*NB_stat!AF7+NB_stat!L7*NB_stat!AG7+NB_stat!M7*NB_stat!AH7+NB_stat!N7*NB_stat!AI7+NB_stat!O7*NB_stat!AJ7+NB_stat!P7*NB_stat!AK7</f>
        <v>3828</v>
      </c>
      <c r="L7" s="47">
        <f>ROUND(Y7/NB_rozp!E7/12,2)</f>
        <v>1.92</v>
      </c>
      <c r="M7" s="134">
        <f>IF(NB_stat!H7=0,0,12*1.358*1/NB_stat!T7*NB_rozp!$E7)</f>
        <v>12516.133391897827</v>
      </c>
      <c r="N7" s="72">
        <f>IF(NB_stat!I7=0,0,12*1.358*1/NB_stat!U7*NB_rozp!$E7)</f>
        <v>0</v>
      </c>
      <c r="O7" s="72">
        <f>IF(NB_stat!J7=0,0,12*1.358*1/NB_stat!V7*NB_rozp!$E7)</f>
        <v>0</v>
      </c>
      <c r="P7" s="72">
        <f>IF(NB_stat!K7=0,0,12*1.358*1/NB_stat!W7*NB_rozp!$E7)</f>
        <v>0</v>
      </c>
      <c r="Q7" s="72">
        <f>IF(NB_stat!L7=0,0,12*1.358*1/NB_stat!X7*NB_rozp!$E7)</f>
        <v>0</v>
      </c>
      <c r="R7" s="72">
        <f>IF(NB_stat!M7=0,0,12*1.358*1/NB_stat!Y7*NB_rozp!$E7)</f>
        <v>0</v>
      </c>
      <c r="S7" s="72">
        <f>IF(NB_stat!N7=0,0,12*1.358*1/NB_stat!Z7*NB_rozp!$E7)</f>
        <v>0</v>
      </c>
      <c r="T7" s="72">
        <f>IF(NB_stat!O7=0,0,12*1.358*1/NB_stat!AA7*NB_rozp!$E7)</f>
        <v>0</v>
      </c>
      <c r="U7" s="72">
        <f>IF(NB_stat!P7=0,0,12*1.358*1/NB_stat!AB7*NB_rozp!$E7)</f>
        <v>0</v>
      </c>
      <c r="V7" s="37">
        <f>ROUND((M7*NB_stat!H7+P7*NB_stat!K7+S7*NB_stat!N7)/1.358,0)</f>
        <v>608295</v>
      </c>
      <c r="W7" s="37">
        <f>ROUND((N7*NB_stat!I7+Q7*NB_stat!L7+T7*NB_stat!O7)/1.358,0)</f>
        <v>0</v>
      </c>
      <c r="X7" s="37">
        <f>ROUND((O7*NB_stat!J7+R7*NB_stat!M7+U7*NB_stat!P7)/1.358,0)</f>
        <v>0</v>
      </c>
      <c r="Y7" s="37">
        <f t="shared" ref="Y7:Y30" si="5">SUM(V7:X7)</f>
        <v>608295</v>
      </c>
      <c r="Z7" s="74">
        <f>IF(NB_stat!T7=0,0,NB_stat!H7/NB_stat!T7)+IF(NB_stat!W7=0,0,NB_stat!K7/NB_stat!W7)+IF(NB_stat!Z7=0,0,NB_stat!N7/NB_stat!Z7)</f>
        <v>1.9157695350148682</v>
      </c>
      <c r="AA7" s="74">
        <f>IF(NB_stat!U7=0,0,NB_stat!I7/NB_stat!U7)+IF(NB_stat!X7=0,0,NB_stat!L7/NB_stat!X7)+IF(NB_stat!AA7=0,0,NB_stat!O7/NB_stat!AA7)</f>
        <v>0</v>
      </c>
      <c r="AB7" s="74">
        <f>IF(NB_stat!V7=0,0,NB_stat!J7/NB_stat!V7)+IF(NB_stat!Y7=0,0,NB_stat!M7/NB_stat!Y7)+IF(NB_stat!AB7=0,0,NB_stat!P7/NB_stat!AB7)</f>
        <v>0</v>
      </c>
      <c r="AC7" s="135">
        <f t="shared" ref="AC7:AC30" si="6">SUM(Z7:AB7)</f>
        <v>1.9157695350148682</v>
      </c>
    </row>
    <row r="8" spans="1:29" ht="20.100000000000001" customHeight="1" x14ac:dyDescent="0.2">
      <c r="A8" s="85">
        <v>2</v>
      </c>
      <c r="B8" s="468">
        <v>600074056</v>
      </c>
      <c r="C8" s="85">
        <f>NB_stat!C8</f>
        <v>4419</v>
      </c>
      <c r="D8" s="13" t="str">
        <f>NB_stat!D8</f>
        <v>MŠ Nový Bor, Svojsíkova 754</v>
      </c>
      <c r="E8" s="11">
        <f>NB_stat!E8</f>
        <v>3141</v>
      </c>
      <c r="F8" s="412" t="str">
        <f>NB_stat!F8</f>
        <v>MŠ Nový Bor,  Luční 382</v>
      </c>
      <c r="G8" s="132">
        <f>ROUND(NB_rozp!R8,0)</f>
        <v>589211</v>
      </c>
      <c r="H8" s="37">
        <f t="shared" si="0"/>
        <v>432173</v>
      </c>
      <c r="I8" s="29">
        <f t="shared" si="1"/>
        <v>146075</v>
      </c>
      <c r="J8" s="37">
        <f t="shared" si="2"/>
        <v>8643</v>
      </c>
      <c r="K8" s="37">
        <f>NB_stat!H8*NB_stat!AC8+NB_stat!I8*NB_stat!AD8+NB_stat!J8*NB_stat!AE8+NB_stat!K8*NB_stat!AF8+NB_stat!L8*NB_stat!AG8+NB_stat!M8*NB_stat!AH8+NB_stat!N8*NB_stat!AI8+NB_stat!O8*NB_stat!AJ8+NB_stat!P8*NB_stat!AK8</f>
        <v>2320</v>
      </c>
      <c r="L8" s="47">
        <f>ROUND(Y8/NB_rozp!E8/12,2)</f>
        <v>1.36</v>
      </c>
      <c r="M8" s="134">
        <f>IF(NB_stat!H8=0,0,12*1.358*1/NB_stat!T8*NB_rozp!$E8)</f>
        <v>14672.268907563026</v>
      </c>
      <c r="N8" s="72">
        <f>IF(NB_stat!I8=0,0,12*1.358*1/NB_stat!U8*NB_rozp!$E8)</f>
        <v>0</v>
      </c>
      <c r="O8" s="72">
        <f>IF(NB_stat!J8=0,0,12*1.358*1/NB_stat!V8*NB_rozp!$E8)</f>
        <v>0</v>
      </c>
      <c r="P8" s="72">
        <f>IF(NB_stat!K8=0,0,12*1.358*1/NB_stat!W8*NB_rozp!$E8)</f>
        <v>0</v>
      </c>
      <c r="Q8" s="72">
        <f>IF(NB_stat!L8=0,0,12*1.358*1/NB_stat!X8*NB_rozp!$E8)</f>
        <v>0</v>
      </c>
      <c r="R8" s="72">
        <f>IF(NB_stat!M8=0,0,12*1.358*1/NB_stat!Y8*NB_rozp!$E8)</f>
        <v>0</v>
      </c>
      <c r="S8" s="72">
        <f>IF(NB_stat!N8=0,0,12*1.358*1/NB_stat!Z8*NB_rozp!$E8)</f>
        <v>0</v>
      </c>
      <c r="T8" s="72">
        <f>IF(NB_stat!O8=0,0,12*1.358*1/NB_stat!AA8*NB_rozp!$E8)</f>
        <v>0</v>
      </c>
      <c r="U8" s="72">
        <f>IF(NB_stat!P8=0,0,12*1.358*1/NB_stat!AB8*NB_rozp!$E8)</f>
        <v>0</v>
      </c>
      <c r="V8" s="37">
        <f>ROUND((M8*NB_stat!H8+P8*NB_stat!K8+S8*NB_stat!N8)/1.358,0)</f>
        <v>432173</v>
      </c>
      <c r="W8" s="37">
        <f>ROUND((N8*NB_stat!I8+Q8*NB_stat!L8+T8*NB_stat!O8)/1.358,0)</f>
        <v>0</v>
      </c>
      <c r="X8" s="37">
        <f>ROUND((O8*NB_stat!J8+R8*NB_stat!M8+U8*NB_stat!P8)/1.358,0)</f>
        <v>0</v>
      </c>
      <c r="Y8" s="37">
        <f t="shared" si="5"/>
        <v>432173</v>
      </c>
      <c r="Z8" s="74">
        <f>IF(NB_stat!T8=0,0,NB_stat!H8/NB_stat!T8)+IF(NB_stat!W8=0,0,NB_stat!K8/NB_stat!W8)+IF(NB_stat!Z8=0,0,NB_stat!N8/NB_stat!Z8)</f>
        <v>1.3610886531483342</v>
      </c>
      <c r="AA8" s="74">
        <f>IF(NB_stat!U8=0,0,NB_stat!I8/NB_stat!U8)+IF(NB_stat!X8=0,0,NB_stat!L8/NB_stat!X8)+IF(NB_stat!AA8=0,0,NB_stat!O8/NB_stat!AA8)</f>
        <v>0</v>
      </c>
      <c r="AB8" s="74">
        <f>IF(NB_stat!V8=0,0,NB_stat!J8/NB_stat!V8)+IF(NB_stat!Y8=0,0,NB_stat!M8/NB_stat!Y8)+IF(NB_stat!AB8=0,0,NB_stat!P8/NB_stat!AB8)</f>
        <v>0</v>
      </c>
      <c r="AC8" s="135">
        <f t="shared" si="6"/>
        <v>1.3610886531483342</v>
      </c>
    </row>
    <row r="9" spans="1:29" ht="20.100000000000001" customHeight="1" x14ac:dyDescent="0.2">
      <c r="A9" s="85">
        <v>2</v>
      </c>
      <c r="B9" s="468">
        <v>600074056</v>
      </c>
      <c r="C9" s="85">
        <f>NB_stat!C9</f>
        <v>4419</v>
      </c>
      <c r="D9" s="13" t="str">
        <f>NB_stat!D9</f>
        <v>MŠ Nový Bor, Svojsíkova 754</v>
      </c>
      <c r="E9" s="11">
        <f>NB_stat!E9</f>
        <v>3141</v>
      </c>
      <c r="F9" s="412" t="str">
        <f>NB_stat!F9</f>
        <v xml:space="preserve">MŠ Nový Bor, Generála Svobody 355 - výdejna </v>
      </c>
      <c r="G9" s="132">
        <f>ROUND(NB_rozp!R9,0)</f>
        <v>111370</v>
      </c>
      <c r="H9" s="37">
        <f t="shared" si="0"/>
        <v>81591</v>
      </c>
      <c r="I9" s="29">
        <f t="shared" si="1"/>
        <v>27577</v>
      </c>
      <c r="J9" s="37">
        <f t="shared" si="2"/>
        <v>1632</v>
      </c>
      <c r="K9" s="37">
        <f>NB_stat!H9*NB_stat!AC9+NB_stat!I9*NB_stat!AD9+NB_stat!J9*NB_stat!AE9+NB_stat!K9*NB_stat!AF9+NB_stat!L9*NB_stat!AG9+NB_stat!M9*NB_stat!AH9+NB_stat!N9*NB_stat!AI9+NB_stat!O9*NB_stat!AJ9+NB_stat!P9*NB_stat!AK9</f>
        <v>570</v>
      </c>
      <c r="L9" s="47">
        <f>ROUND(Y9/NB_rozp!E9/12,2)</f>
        <v>0.26</v>
      </c>
      <c r="M9" s="134">
        <f>IF(NB_stat!H9=0,0,12*1.358*1/NB_stat!T9*NB_rozp!$E9)</f>
        <v>0</v>
      </c>
      <c r="N9" s="72">
        <f>IF(NB_stat!I9=0,0,12*1.358*1/NB_stat!U9*NB_rozp!$E9)</f>
        <v>0</v>
      </c>
      <c r="O9" s="72">
        <f>IF(NB_stat!J9=0,0,12*1.358*1/NB_stat!V9*NB_rozp!$E9)</f>
        <v>0</v>
      </c>
      <c r="P9" s="72">
        <f>IF(NB_stat!K9=0,0,12*1.358*1/NB_stat!W9*NB_rozp!$E9)</f>
        <v>0</v>
      </c>
      <c r="Q9" s="72">
        <f>IF(NB_stat!L9=0,0,12*1.358*1/NB_stat!X9*NB_rozp!$E9)</f>
        <v>0</v>
      </c>
      <c r="R9" s="72">
        <f>IF(NB_stat!M9=0,0,12*1.358*1/NB_stat!Y9*NB_rozp!$E9)</f>
        <v>0</v>
      </c>
      <c r="S9" s="72">
        <f>IF(NB_stat!N9=0,0,12*1.358*1/NB_stat!Z9*NB_rozp!$E9)</f>
        <v>7386.6400797607157</v>
      </c>
      <c r="T9" s="72">
        <f>IF(NB_stat!O9=0,0,12*1.358*1/NB_stat!AA9*NB_rozp!$E9)</f>
        <v>0</v>
      </c>
      <c r="U9" s="72">
        <f>IF(NB_stat!P9=0,0,12*1.358*1/NB_stat!AB9*NB_rozp!$E9)</f>
        <v>0</v>
      </c>
      <c r="V9" s="37">
        <f>ROUND((M9*NB_stat!H9+P9*NB_stat!K9+S9*NB_stat!N9)/1.358,0)</f>
        <v>81590</v>
      </c>
      <c r="W9" s="37">
        <f>ROUND((N9*NB_stat!I9+Q9*NB_stat!L9+T9*NB_stat!O9)/1.358,0)</f>
        <v>0</v>
      </c>
      <c r="X9" s="37">
        <f>ROUND((O9*NB_stat!J9+R9*NB_stat!M9+U9*NB_stat!P9)/1.358,0)</f>
        <v>0</v>
      </c>
      <c r="Y9" s="37">
        <f t="shared" si="5"/>
        <v>81590</v>
      </c>
      <c r="Z9" s="74">
        <f>IF(NB_stat!T9=0,0,NB_stat!H9/NB_stat!T9)+IF(NB_stat!W9=0,0,NB_stat!K9/NB_stat!W9)+IF(NB_stat!Z9=0,0,NB_stat!N9/NB_stat!Z9)</f>
        <v>0.25696107553627773</v>
      </c>
      <c r="AA9" s="74">
        <f>IF(NB_stat!U9=0,0,NB_stat!I9/NB_stat!U9)+IF(NB_stat!X9=0,0,NB_stat!L9/NB_stat!X9)+IF(NB_stat!AA9=0,0,NB_stat!O9/NB_stat!AA9)</f>
        <v>0</v>
      </c>
      <c r="AB9" s="74">
        <f>IF(NB_stat!V9=0,0,NB_stat!J9/NB_stat!V9)+IF(NB_stat!Y9=0,0,NB_stat!M9/NB_stat!Y9)+IF(NB_stat!AB9=0,0,NB_stat!P9/NB_stat!AB9)</f>
        <v>0</v>
      </c>
      <c r="AC9" s="135">
        <f t="shared" si="6"/>
        <v>0.25696107553627773</v>
      </c>
    </row>
    <row r="10" spans="1:29" ht="20.100000000000001" customHeight="1" x14ac:dyDescent="0.2">
      <c r="A10" s="85">
        <v>2</v>
      </c>
      <c r="B10" s="468">
        <v>600074056</v>
      </c>
      <c r="C10" s="85">
        <f>NB_stat!C10</f>
        <v>4419</v>
      </c>
      <c r="D10" s="13" t="str">
        <f>NB_stat!D10</f>
        <v>MŠ Nový Bor, Svojsíkova 754</v>
      </c>
      <c r="E10" s="11">
        <f>NB_stat!E10</f>
        <v>3141</v>
      </c>
      <c r="F10" s="412" t="str">
        <f>NB_stat!F10</f>
        <v>MŠ Nový Bor, Kalinova 572 - výdejna</v>
      </c>
      <c r="G10" s="132">
        <f>ROUND(NB_rozp!R10,0)</f>
        <v>151673</v>
      </c>
      <c r="H10" s="37">
        <f t="shared" si="0"/>
        <v>111073</v>
      </c>
      <c r="I10" s="29">
        <f t="shared" si="1"/>
        <v>37543</v>
      </c>
      <c r="J10" s="37">
        <f t="shared" si="2"/>
        <v>2221</v>
      </c>
      <c r="K10" s="37">
        <f>NB_stat!H10*NB_stat!AC10+NB_stat!I10*NB_stat!AD10+NB_stat!J10*NB_stat!AE10+NB_stat!K10*NB_stat!AF10+NB_stat!L10*NB_stat!AG10+NB_stat!M10*NB_stat!AH10+NB_stat!N10*NB_stat!AI10+NB_stat!O10*NB_stat!AJ10+NB_stat!P10*NB_stat!AK10</f>
        <v>836</v>
      </c>
      <c r="L10" s="47">
        <f>ROUND(Y10/NB_rozp!E10/12,2)</f>
        <v>0.35</v>
      </c>
      <c r="M10" s="134">
        <f>IF(NB_stat!H10=0,0,12*1.358*1/NB_stat!T10*NB_rozp!$E10)</f>
        <v>0</v>
      </c>
      <c r="N10" s="72">
        <f>IF(NB_stat!I10=0,0,12*1.358*1/NB_stat!U10*NB_rozp!$E10)</f>
        <v>0</v>
      </c>
      <c r="O10" s="72">
        <f>IF(NB_stat!J10=0,0,12*1.358*1/NB_stat!V10*NB_rozp!$E10)</f>
        <v>0</v>
      </c>
      <c r="P10" s="72">
        <f>IF(NB_stat!K10=0,0,12*1.358*1/NB_stat!W10*NB_rozp!$E10)</f>
        <v>0</v>
      </c>
      <c r="Q10" s="72">
        <f>IF(NB_stat!L10=0,0,12*1.358*1/NB_stat!X10*NB_rozp!$E10)</f>
        <v>0</v>
      </c>
      <c r="R10" s="72">
        <f>IF(NB_stat!M10=0,0,12*1.358*1/NB_stat!Y10*NB_rozp!$E10)</f>
        <v>0</v>
      </c>
      <c r="S10" s="72">
        <f>IF(NB_stat!N10=0,0,12*1.358*1/NB_stat!Z10*NB_rozp!$E10)</f>
        <v>6856.2204397633041</v>
      </c>
      <c r="T10" s="72">
        <f>IF(NB_stat!O10=0,0,12*1.358*1/NB_stat!AA10*NB_rozp!$E10)</f>
        <v>0</v>
      </c>
      <c r="U10" s="72">
        <f>IF(NB_stat!P10=0,0,12*1.358*1/NB_stat!AB10*NB_rozp!$E10)</f>
        <v>0</v>
      </c>
      <c r="V10" s="37">
        <f>ROUND((M10*NB_stat!H10+P10*NB_stat!K10+S10*NB_stat!N10)/1.358,0)</f>
        <v>111073</v>
      </c>
      <c r="W10" s="37">
        <f>ROUND((N10*NB_stat!I10+Q10*NB_stat!L10+T10*NB_stat!O10)/1.358,0)</f>
        <v>0</v>
      </c>
      <c r="X10" s="37">
        <f>ROUND((O10*NB_stat!J10+R10*NB_stat!M10+U10*NB_stat!P10)/1.358,0)</f>
        <v>0</v>
      </c>
      <c r="Y10" s="37">
        <f t="shared" si="5"/>
        <v>111073</v>
      </c>
      <c r="Z10" s="74">
        <f>IF(NB_stat!T10=0,0,NB_stat!H10/NB_stat!T10)+IF(NB_stat!W10=0,0,NB_stat!K10/NB_stat!W10)+IF(NB_stat!Z10=0,0,NB_stat!N10/NB_stat!Z10)</f>
        <v>0.34981352553996503</v>
      </c>
      <c r="AA10" s="74">
        <f>IF(NB_stat!U10=0,0,NB_stat!I10/NB_stat!U10)+IF(NB_stat!X10=0,0,NB_stat!L10/NB_stat!X10)+IF(NB_stat!AA10=0,0,NB_stat!O10/NB_stat!AA10)</f>
        <v>0</v>
      </c>
      <c r="AB10" s="74">
        <f>IF(NB_stat!V10=0,0,NB_stat!J10/NB_stat!V10)+IF(NB_stat!Y10=0,0,NB_stat!M10/NB_stat!Y10)+IF(NB_stat!AB10=0,0,NB_stat!P10/NB_stat!AB10)</f>
        <v>0</v>
      </c>
      <c r="AC10" s="135">
        <f t="shared" si="6"/>
        <v>0.34981352553996503</v>
      </c>
    </row>
    <row r="11" spans="1:29" ht="20.100000000000001" customHeight="1" x14ac:dyDescent="0.2">
      <c r="A11" s="85">
        <v>2</v>
      </c>
      <c r="B11" s="468">
        <v>600074056</v>
      </c>
      <c r="C11" s="85">
        <f>NB_stat!C11</f>
        <v>4419</v>
      </c>
      <c r="D11" s="13" t="str">
        <f>NB_stat!D11</f>
        <v>MŠ Nový Bor, Svojsíkova 754</v>
      </c>
      <c r="E11" s="11">
        <f>NB_stat!E11</f>
        <v>3141</v>
      </c>
      <c r="F11" s="412" t="str">
        <f>NB_stat!F11</f>
        <v>MŠ Nový Bor, Kalinova 121</v>
      </c>
      <c r="G11" s="132">
        <f>ROUND(NB_rozp!R11,0)</f>
        <v>1156055</v>
      </c>
      <c r="H11" s="37">
        <f t="shared" si="0"/>
        <v>847481</v>
      </c>
      <c r="I11" s="29">
        <f t="shared" si="1"/>
        <v>286448</v>
      </c>
      <c r="J11" s="37">
        <f t="shared" si="2"/>
        <v>16950</v>
      </c>
      <c r="K11" s="37">
        <f>NB_stat!H11*NB_stat!AC11+NB_stat!I11*NB_stat!AD11+NB_stat!J11*NB_stat!AE11+NB_stat!K11*NB_stat!AF11+NB_stat!L11*NB_stat!AG11+NB_stat!M11*NB_stat!AH11+NB_stat!N11*NB_stat!AI11+NB_stat!O11*NB_stat!AJ11+NB_stat!P11*NB_stat!AK11</f>
        <v>5176</v>
      </c>
      <c r="L11" s="47">
        <f>ROUND(Y11/NB_rozp!E11/12,2)</f>
        <v>2.67</v>
      </c>
      <c r="M11" s="134">
        <f>IF(NB_stat!H11=0,0,12*1.358*1/NB_stat!T11*NB_rozp!$E11)</f>
        <v>12578.849994486443</v>
      </c>
      <c r="N11" s="72">
        <f>IF(NB_stat!I11=0,0,12*1.358*1/NB_stat!U11*NB_rozp!$E11)</f>
        <v>0</v>
      </c>
      <c r="O11" s="72">
        <f>IF(NB_stat!J11=0,0,12*1.358*1/NB_stat!V11*NB_rozp!$E11)</f>
        <v>0</v>
      </c>
      <c r="P11" s="72">
        <f>IF(NB_stat!K11=0,0,12*1.358*1/NB_stat!W11*NB_rozp!$E11)</f>
        <v>9006.8693249111711</v>
      </c>
      <c r="Q11" s="72">
        <f>IF(NB_stat!L11=0,0,12*1.358*1/NB_stat!X11*NB_rozp!$E11)</f>
        <v>0</v>
      </c>
      <c r="R11" s="72">
        <f>IF(NB_stat!M11=0,0,12*1.358*1/NB_stat!Y11*NB_rozp!$E11)</f>
        <v>0</v>
      </c>
      <c r="S11" s="72">
        <f>IF(NB_stat!N11=0,0,12*1.358*1/NB_stat!Z11*NB_rozp!$E11)</f>
        <v>0</v>
      </c>
      <c r="T11" s="72">
        <f>IF(NB_stat!O11=0,0,12*1.358*1/NB_stat!AA11*NB_rozp!$E11)</f>
        <v>0</v>
      </c>
      <c r="U11" s="72">
        <f>IF(NB_stat!P11=0,0,12*1.358*1/NB_stat!AB11*NB_rozp!$E11)</f>
        <v>0</v>
      </c>
      <c r="V11" s="37">
        <f>ROUND((M11*NB_stat!H11+P11*NB_stat!K11+S11*NB_stat!N11)/1.358,0)</f>
        <v>847481</v>
      </c>
      <c r="W11" s="37">
        <f>ROUND((N11*NB_stat!I11+Q11*NB_stat!L11+T11*NB_stat!O11)/1.358,0)</f>
        <v>0</v>
      </c>
      <c r="X11" s="37">
        <f>ROUND((O11*NB_stat!J11+R11*NB_stat!M11+U11*NB_stat!P11)/1.358,0)</f>
        <v>0</v>
      </c>
      <c r="Y11" s="37">
        <f t="shared" si="5"/>
        <v>847481</v>
      </c>
      <c r="Z11" s="74">
        <f>IF(NB_stat!T11=0,0,NB_stat!H11/NB_stat!T11)+IF(NB_stat!W11=0,0,NB_stat!K11/NB_stat!W11)+IF(NB_stat!Z11=0,0,NB_stat!N11/NB_stat!Z11)</f>
        <v>2.6690638685622954</v>
      </c>
      <c r="AA11" s="74">
        <f>IF(NB_stat!U11=0,0,NB_stat!I11/NB_stat!U11)+IF(NB_stat!X11=0,0,NB_stat!L11/NB_stat!X11)+IF(NB_stat!AA11=0,0,NB_stat!O11/NB_stat!AA11)</f>
        <v>0</v>
      </c>
      <c r="AB11" s="74">
        <f>IF(NB_stat!V11=0,0,NB_stat!J11/NB_stat!V11)+IF(NB_stat!Y11=0,0,NB_stat!M11/NB_stat!Y11)+IF(NB_stat!AB11=0,0,NB_stat!P11/NB_stat!AB11)</f>
        <v>0</v>
      </c>
      <c r="AC11" s="135">
        <f t="shared" si="6"/>
        <v>2.6690638685622954</v>
      </c>
    </row>
    <row r="12" spans="1:29" ht="20.100000000000001" customHeight="1" x14ac:dyDescent="0.2">
      <c r="A12" s="85">
        <v>3</v>
      </c>
      <c r="B12" s="468">
        <v>600074943</v>
      </c>
      <c r="C12" s="85">
        <f>NB_stat!C12</f>
        <v>4464</v>
      </c>
      <c r="D12" s="13" t="str">
        <f>NB_stat!D12</f>
        <v>ZŠ Nový Bor, B. Němcové 539</v>
      </c>
      <c r="E12" s="11">
        <f>NB_stat!E12</f>
        <v>3141</v>
      </c>
      <c r="F12" s="412" t="str">
        <f>NB_stat!F12</f>
        <v>ŠJ Nový Bor, Lesná 742</v>
      </c>
      <c r="G12" s="132">
        <f>ROUND(NB_rozp!R12,0)</f>
        <v>3108279</v>
      </c>
      <c r="H12" s="37">
        <f t="shared" si="0"/>
        <v>2269245</v>
      </c>
      <c r="I12" s="29">
        <f t="shared" si="1"/>
        <v>767005</v>
      </c>
      <c r="J12" s="37">
        <f t="shared" si="2"/>
        <v>45385</v>
      </c>
      <c r="K12" s="37">
        <f>NB_stat!H12*NB_stat!AC12+NB_stat!I12*NB_stat!AD12+NB_stat!J12*NB_stat!AE12+NB_stat!K12*NB_stat!AF12+NB_stat!L12*NB_stat!AG12+NB_stat!M12*NB_stat!AH12+NB_stat!N12*NB_stat!AI12+NB_stat!O12*NB_stat!AJ12+NB_stat!P12*NB_stat!AK12</f>
        <v>26644</v>
      </c>
      <c r="L12" s="47">
        <f>ROUND(Y12/NB_rozp!E12/12,2)</f>
        <v>7.15</v>
      </c>
      <c r="M12" s="134">
        <f>IF(NB_stat!H12=0,0,12*1.358*1/NB_stat!T12*NB_rozp!$E12)</f>
        <v>0</v>
      </c>
      <c r="N12" s="72">
        <f>IF(NB_stat!I12=0,0,12*1.358*1/NB_stat!U12*NB_rozp!$E12)</f>
        <v>6392.6353355500642</v>
      </c>
      <c r="O12" s="72">
        <f>IF(NB_stat!J12=0,0,12*1.358*1/NB_stat!V12*NB_rozp!$E12)</f>
        <v>0</v>
      </c>
      <c r="P12" s="72">
        <f>IF(NB_stat!K12=0,0,12*1.358*1/NB_stat!W12*NB_rozp!$E12)</f>
        <v>9987.8892324797598</v>
      </c>
      <c r="Q12" s="72">
        <f>IF(NB_stat!L12=0,0,12*1.358*1/NB_stat!X12*NB_rozp!$E12)</f>
        <v>0</v>
      </c>
      <c r="R12" s="72">
        <f>IF(NB_stat!M12=0,0,12*1.358*1/NB_stat!Y12*NB_rozp!$E12)</f>
        <v>0</v>
      </c>
      <c r="S12" s="72">
        <f>IF(NB_stat!N12=0,0,12*1.358*1/NB_stat!Z12*NB_rozp!$E12)</f>
        <v>0</v>
      </c>
      <c r="T12" s="72">
        <f>IF(NB_stat!O12=0,0,12*1.358*1/NB_stat!AA12*NB_rozp!$E12)</f>
        <v>0</v>
      </c>
      <c r="U12" s="72">
        <f>IF(NB_stat!P12=0,0,12*1.358*1/NB_stat!AB12*NB_rozp!$E12)</f>
        <v>0</v>
      </c>
      <c r="V12" s="37">
        <f>ROUND((M12*NB_stat!H12+P12*NB_stat!K12+S12*NB_stat!N12)/1.358,0)</f>
        <v>183871</v>
      </c>
      <c r="W12" s="37">
        <f>ROUND((N12*NB_stat!I12+Q12*NB_stat!L12+T12*NB_stat!O12)/1.358,0)</f>
        <v>2085374</v>
      </c>
      <c r="X12" s="37">
        <f>ROUND((O12*NB_stat!J12+R12*NB_stat!M12+U12*NB_stat!P12)/1.358,0)</f>
        <v>0</v>
      </c>
      <c r="Y12" s="37">
        <f t="shared" si="5"/>
        <v>2269245</v>
      </c>
      <c r="Z12" s="74">
        <f>IF(NB_stat!T12=0,0,NB_stat!H12/NB_stat!T12)+IF(NB_stat!W12=0,0,NB_stat!K12/NB_stat!W12)+IF(NB_stat!Z12=0,0,NB_stat!N12/NB_stat!Z12)</f>
        <v>0.57908573943458064</v>
      </c>
      <c r="AA12" s="74">
        <f>IF(NB_stat!U12=0,0,NB_stat!I12/NB_stat!U12)+IF(NB_stat!X12=0,0,NB_stat!L12/NB_stat!X12)+IF(NB_stat!AA12=0,0,NB_stat!O12/NB_stat!AA12)</f>
        <v>6.5676923570425734</v>
      </c>
      <c r="AB12" s="74">
        <f>IF(NB_stat!V12=0,0,NB_stat!J12/NB_stat!V12)+IF(NB_stat!Y12=0,0,NB_stat!M12/NB_stat!Y12)+IF(NB_stat!AB12=0,0,NB_stat!P12/NB_stat!AB12)</f>
        <v>0</v>
      </c>
      <c r="AC12" s="135">
        <f t="shared" si="6"/>
        <v>7.1467780964771537</v>
      </c>
    </row>
    <row r="13" spans="1:29" ht="20.100000000000001" customHeight="1" x14ac:dyDescent="0.2">
      <c r="A13" s="85">
        <v>4</v>
      </c>
      <c r="B13" s="468">
        <v>600074609</v>
      </c>
      <c r="C13" s="85">
        <f>NB_stat!C13</f>
        <v>4457</v>
      </c>
      <c r="D13" s="13" t="str">
        <f>NB_stat!D13</f>
        <v>ZŠ Nový Bor, Gen. Svobody 114</v>
      </c>
      <c r="E13" s="11">
        <f>NB_stat!E13</f>
        <v>3141</v>
      </c>
      <c r="F13" s="412" t="str">
        <f>NB_stat!F13</f>
        <v>ZŠ Nový Bor, Gen. Svobody 355 výdejna</v>
      </c>
      <c r="G13" s="132">
        <f>ROUND(NB_rozp!R13,0)</f>
        <v>247355</v>
      </c>
      <c r="H13" s="37">
        <f t="shared" si="0"/>
        <v>180412</v>
      </c>
      <c r="I13" s="29">
        <f t="shared" si="1"/>
        <v>60979</v>
      </c>
      <c r="J13" s="37">
        <f t="shared" si="2"/>
        <v>3608</v>
      </c>
      <c r="K13" s="37">
        <f>NB_stat!H13*NB_stat!AC13+NB_stat!I13*NB_stat!AD13+NB_stat!J13*NB_stat!AE13+NB_stat!K13*NB_stat!AF13+NB_stat!L13*NB_stat!AG13+NB_stat!M13*NB_stat!AH13+NB_stat!N13*NB_stat!AI13+NB_stat!O13*NB_stat!AJ13+NB_stat!P13*NB_stat!AK13</f>
        <v>2356</v>
      </c>
      <c r="L13" s="47">
        <f>ROUND(Y13/NB_rozp!E13/12,2)</f>
        <v>0.56999999999999995</v>
      </c>
      <c r="M13" s="134">
        <f>IF(NB_stat!H13=0,0,12*1.358*1/NB_stat!T13*NB_rozp!$E13)</f>
        <v>0</v>
      </c>
      <c r="N13" s="72">
        <f>IF(NB_stat!I13=0,0,12*1.358*1/NB_stat!U13*NB_rozp!$E13)</f>
        <v>0</v>
      </c>
      <c r="O13" s="72">
        <f>IF(NB_stat!J13=0,0,12*1.358*1/NB_stat!V13*NB_rozp!$E13)</f>
        <v>0</v>
      </c>
      <c r="P13" s="72">
        <f>IF(NB_stat!K13=0,0,12*1.358*1/NB_stat!W13*NB_rozp!$E13)</f>
        <v>0</v>
      </c>
      <c r="Q13" s="72">
        <f>IF(NB_stat!L13=0,0,12*1.358*1/NB_stat!X13*NB_rozp!$E13)</f>
        <v>0</v>
      </c>
      <c r="R13" s="72">
        <f>IF(NB_stat!M13=0,0,12*1.358*1/NB_stat!Y13*NB_rozp!$E13)</f>
        <v>0</v>
      </c>
      <c r="S13" s="72">
        <f>IF(NB_stat!N13=0,0,12*1.358*1/NB_stat!Z13*NB_rozp!$E13)</f>
        <v>0</v>
      </c>
      <c r="T13" s="72">
        <f>IF(NB_stat!O13=0,0,12*1.358*1/NB_stat!AA13*NB_rozp!$E13)</f>
        <v>3951.5890006155641</v>
      </c>
      <c r="U13" s="72">
        <f>IF(NB_stat!P13=0,0,12*1.358*1/NB_stat!AB13*NB_rozp!$E13)</f>
        <v>0</v>
      </c>
      <c r="V13" s="37">
        <f>ROUND((M13*NB_stat!H13+P13*NB_stat!K13+S13*NB_stat!N13)/1.358,0)</f>
        <v>0</v>
      </c>
      <c r="W13" s="37">
        <f>ROUND((N13*NB_stat!I13+Q13*NB_stat!L13+T13*NB_stat!O13)/1.358,0)</f>
        <v>180411</v>
      </c>
      <c r="X13" s="37">
        <f>ROUND((O13*NB_stat!J13+R13*NB_stat!M13+U13*NB_stat!P13)/1.358,0)</f>
        <v>0</v>
      </c>
      <c r="Y13" s="37">
        <f t="shared" si="5"/>
        <v>180411</v>
      </c>
      <c r="Z13" s="74">
        <f>IF(NB_stat!T13=0,0,NB_stat!H13/NB_stat!T13)+IF(NB_stat!W13=0,0,NB_stat!K13/NB_stat!W13)+IF(NB_stat!Z13=0,0,NB_stat!N13/NB_stat!Z13)</f>
        <v>0</v>
      </c>
      <c r="AA13" s="74">
        <f>IF(NB_stat!U13=0,0,NB_stat!I13/NB_stat!U13)+IF(NB_stat!X13=0,0,NB_stat!L13/NB_stat!X13)+IF(NB_stat!AA13=0,0,NB_stat!O13/NB_stat!AA13)</f>
        <v>0.56818871205395982</v>
      </c>
      <c r="AB13" s="74">
        <f>IF(NB_stat!V13=0,0,NB_stat!J13/NB_stat!V13)+IF(NB_stat!Y13=0,0,NB_stat!M13/NB_stat!Y13)+IF(NB_stat!AB13=0,0,NB_stat!P13/NB_stat!AB13)</f>
        <v>0</v>
      </c>
      <c r="AC13" s="135">
        <f t="shared" si="6"/>
        <v>0.56818871205395982</v>
      </c>
    </row>
    <row r="14" spans="1:29" ht="20.100000000000001" customHeight="1" x14ac:dyDescent="0.2">
      <c r="A14" s="85">
        <v>5</v>
      </c>
      <c r="B14" s="468">
        <v>600074617</v>
      </c>
      <c r="C14" s="85">
        <f>NB_stat!C14</f>
        <v>4456</v>
      </c>
      <c r="D14" s="13" t="str">
        <f>NB_stat!D14</f>
        <v>ZŠ Nový Bor, nám. Míru 128</v>
      </c>
      <c r="E14" s="11">
        <f>NB_stat!E14</f>
        <v>3141</v>
      </c>
      <c r="F14" s="60" t="str">
        <f>NB_stat!F14</f>
        <v>ZŠ Nový Bor, nám. Míru 128</v>
      </c>
      <c r="G14" s="132">
        <f>ROUND(NB_rozp!R14,0)</f>
        <v>4484983</v>
      </c>
      <c r="H14" s="37">
        <f t="shared" si="0"/>
        <v>3273205</v>
      </c>
      <c r="I14" s="29">
        <f t="shared" si="1"/>
        <v>1106344</v>
      </c>
      <c r="J14" s="37">
        <f t="shared" si="2"/>
        <v>65464</v>
      </c>
      <c r="K14" s="37">
        <f>NB_stat!H14*NB_stat!AC14+NB_stat!I14*NB_stat!AD14+NB_stat!J14*NB_stat!AE14+NB_stat!K14*NB_stat!AF14+NB_stat!L14*NB_stat!AG14+NB_stat!M14*NB_stat!AH14+NB_stat!N14*NB_stat!AI14+NB_stat!O14*NB_stat!AJ14+NB_stat!P14*NB_stat!AK14</f>
        <v>39970</v>
      </c>
      <c r="L14" s="47">
        <f>ROUND(Y14/NB_rozp!E14/12,2)</f>
        <v>10.31</v>
      </c>
      <c r="M14" s="134">
        <f>IF(NB_stat!H14=0,0,12*1.358*1/NB_stat!T14*NB_rozp!$E14)</f>
        <v>0</v>
      </c>
      <c r="N14" s="72">
        <f>IF(NB_stat!I14=0,0,12*1.358*1/NB_stat!U14*NB_rozp!$E14)</f>
        <v>5979.3062036171241</v>
      </c>
      <c r="O14" s="72">
        <f>IF(NB_stat!J14=0,0,12*1.358*1/NB_stat!V14*NB_rozp!$E14)</f>
        <v>0</v>
      </c>
      <c r="P14" s="72">
        <f>IF(NB_stat!K14=0,0,12*1.358*1/NB_stat!W14*NB_rozp!$E14)</f>
        <v>8675.3923815310554</v>
      </c>
      <c r="Q14" s="72">
        <f>IF(NB_stat!L14=0,0,12*1.358*1/NB_stat!X14*NB_rozp!$E14)</f>
        <v>5927.3835009233453</v>
      </c>
      <c r="R14" s="72">
        <f>IF(NB_stat!M14=0,0,12*1.358*1/NB_stat!Y14*NB_rozp!$E14)</f>
        <v>0</v>
      </c>
      <c r="S14" s="72">
        <f>IF(NB_stat!N14=0,0,12*1.358*1/NB_stat!Z14*NB_rozp!$E14)</f>
        <v>0</v>
      </c>
      <c r="T14" s="72">
        <f>IF(NB_stat!O14=0,0,12*1.358*1/NB_stat!AA14*NB_rozp!$E14)</f>
        <v>0</v>
      </c>
      <c r="U14" s="72">
        <f>IF(NB_stat!P14=0,0,12*1.358*1/NB_stat!AB14*NB_rozp!$E14)</f>
        <v>0</v>
      </c>
      <c r="V14" s="37">
        <f>ROUND((M14*NB_stat!H14+P14*NB_stat!K14+S14*NB_stat!N14)/1.358,0)</f>
        <v>268311</v>
      </c>
      <c r="W14" s="37">
        <f>ROUND((N14*NB_stat!I14+Q14*NB_stat!L14+T14*NB_stat!O14)/1.358,0)</f>
        <v>3004895</v>
      </c>
      <c r="X14" s="37">
        <f>ROUND((O14*NB_stat!J14+R14*NB_stat!M14+U14*NB_stat!P14)/1.358,0)</f>
        <v>0</v>
      </c>
      <c r="Y14" s="37">
        <f t="shared" si="5"/>
        <v>3273206</v>
      </c>
      <c r="Z14" s="74">
        <f>IF(NB_stat!T14=0,0,NB_stat!H14/NB_stat!T14)+IF(NB_stat!W14=0,0,NB_stat!K14/NB_stat!W14)+IF(NB_stat!Z14=0,0,NB_stat!N14/NB_stat!Z14)</f>
        <v>0.84502111546811143</v>
      </c>
      <c r="AA14" s="74">
        <f>IF(NB_stat!U14=0,0,NB_stat!I14/NB_stat!U14)+IF(NB_stat!X14=0,0,NB_stat!L14/NB_stat!X14)+IF(NB_stat!AA14=0,0,NB_stat!O14/NB_stat!AA14)</f>
        <v>9.4636389713196127</v>
      </c>
      <c r="AB14" s="74">
        <f>IF(NB_stat!V14=0,0,NB_stat!J14/NB_stat!V14)+IF(NB_stat!Y14=0,0,NB_stat!M14/NB_stat!Y14)+IF(NB_stat!AB14=0,0,NB_stat!P14/NB_stat!AB14)</f>
        <v>0</v>
      </c>
      <c r="AC14" s="135">
        <f t="shared" si="6"/>
        <v>10.308660086787723</v>
      </c>
    </row>
    <row r="15" spans="1:29" ht="20.100000000000001" customHeight="1" x14ac:dyDescent="0.2">
      <c r="A15" s="85">
        <v>9</v>
      </c>
      <c r="B15" s="468">
        <v>600074021</v>
      </c>
      <c r="C15" s="85">
        <f>NB_stat!C15</f>
        <v>4402</v>
      </c>
      <c r="D15" s="13" t="str">
        <f>NB_stat!D15</f>
        <v>MŠ Cvikov, Jiráskova 88/I</v>
      </c>
      <c r="E15" s="11">
        <f>NB_stat!E15</f>
        <v>3141</v>
      </c>
      <c r="F15" s="60" t="str">
        <f>NB_stat!F15</f>
        <v>MŠ Cvikov, Jiráskova 88/I</v>
      </c>
      <c r="G15" s="132">
        <f>ROUND(NB_rozp!R15,0)</f>
        <v>1081802</v>
      </c>
      <c r="H15" s="37">
        <f t="shared" si="0"/>
        <v>792471</v>
      </c>
      <c r="I15" s="29">
        <f t="shared" ref="I15:I30" si="7">ROUND(G15-H15-J15-K15,0)</f>
        <v>267856</v>
      </c>
      <c r="J15" s="37">
        <f t="shared" ref="J15:J30" si="8">ROUND(H15*0.02,0)</f>
        <v>15849</v>
      </c>
      <c r="K15" s="37">
        <f>NB_stat!H15*NB_stat!AC15+NB_stat!I15*NB_stat!AD15+NB_stat!J15*NB_stat!AE15+NB_stat!K15*NB_stat!AF15+NB_stat!L15*NB_stat!AG15+NB_stat!M15*NB_stat!AH15+NB_stat!N15*NB_stat!AI15+NB_stat!O15*NB_stat!AJ15+NB_stat!P15*NB_stat!AK15</f>
        <v>5626</v>
      </c>
      <c r="L15" s="47">
        <f>ROUND(Y15/NB_rozp!E15/12,2)</f>
        <v>2.5</v>
      </c>
      <c r="M15" s="134">
        <f>IF(NB_stat!H15=0,0,12*1.358*1/NB_stat!T15*NB_rozp!$E15)</f>
        <v>11094.596534779568</v>
      </c>
      <c r="N15" s="72">
        <f>IF(NB_stat!I15=0,0,12*1.358*1/NB_stat!U15*NB_rozp!$E15)</f>
        <v>0</v>
      </c>
      <c r="O15" s="72">
        <f>IF(NB_stat!J15=0,0,12*1.358*1/NB_stat!V15*NB_rozp!$E15)</f>
        <v>0</v>
      </c>
      <c r="P15" s="72">
        <f>IF(NB_stat!K15=0,0,12*1.358*1/NB_stat!W15*NB_rozp!$E15)</f>
        <v>0</v>
      </c>
      <c r="Q15" s="72">
        <f>IF(NB_stat!L15=0,0,12*1.358*1/NB_stat!X15*NB_rozp!$E15)</f>
        <v>0</v>
      </c>
      <c r="R15" s="72">
        <f>IF(NB_stat!M15=0,0,12*1.358*1/NB_stat!Y15*NB_rozp!$E15)</f>
        <v>0</v>
      </c>
      <c r="S15" s="72">
        <f>IF(NB_stat!N15=0,0,12*1.358*1/NB_stat!Z15*NB_rozp!$E15)</f>
        <v>0</v>
      </c>
      <c r="T15" s="72">
        <f>IF(NB_stat!O15=0,0,12*1.358*1/NB_stat!AA15*NB_rozp!$E15)</f>
        <v>0</v>
      </c>
      <c r="U15" s="72">
        <f>IF(NB_stat!P15=0,0,12*1.358*1/NB_stat!AB15*NB_rozp!$E15)</f>
        <v>0</v>
      </c>
      <c r="V15" s="37">
        <f>ROUND((M15*NB_stat!H15+P15*NB_stat!K15+S15*NB_stat!N15)/1.358,0)</f>
        <v>792471</v>
      </c>
      <c r="W15" s="37">
        <f>ROUND((N15*NB_stat!I15+Q15*NB_stat!L15+T15*NB_stat!O15)/1.358,0)</f>
        <v>0</v>
      </c>
      <c r="X15" s="37">
        <f>ROUND((O15*NB_stat!J15+R15*NB_stat!M15+U15*NB_stat!P15)/1.358,0)</f>
        <v>0</v>
      </c>
      <c r="Y15" s="37">
        <f t="shared" si="5"/>
        <v>792471</v>
      </c>
      <c r="Z15" s="74">
        <f>IF(NB_stat!T15=0,0,NB_stat!H15/NB_stat!T15)+IF(NB_stat!W15=0,0,NB_stat!K15/NB_stat!W15)+IF(NB_stat!Z15=0,0,NB_stat!N15/NB_stat!Z15)</f>
        <v>2.4958150071040675</v>
      </c>
      <c r="AA15" s="74">
        <f>IF(NB_stat!U15=0,0,NB_stat!I15/NB_stat!U15)+IF(NB_stat!X15=0,0,NB_stat!L15/NB_stat!X15)+IF(NB_stat!AA15=0,0,NB_stat!O15/NB_stat!AA15)</f>
        <v>0</v>
      </c>
      <c r="AB15" s="74">
        <f>IF(NB_stat!V15=0,0,NB_stat!J15/NB_stat!V15)+IF(NB_stat!Y15=0,0,NB_stat!M15/NB_stat!Y15)+IF(NB_stat!AB15=0,0,NB_stat!P15/NB_stat!AB15)</f>
        <v>0</v>
      </c>
      <c r="AC15" s="135">
        <f t="shared" si="6"/>
        <v>2.4958150071040675</v>
      </c>
    </row>
    <row r="16" spans="1:29" ht="20.100000000000001" customHeight="1" x14ac:dyDescent="0.2">
      <c r="A16" s="85">
        <v>9</v>
      </c>
      <c r="B16" s="468">
        <v>600074021</v>
      </c>
      <c r="C16" s="85">
        <f>NB_stat!C16</f>
        <v>4402</v>
      </c>
      <c r="D16" s="13" t="str">
        <f>NB_stat!D16</f>
        <v>MŠ Cvikov, Jiráskova 88/I</v>
      </c>
      <c r="E16" s="11">
        <f>NB_stat!E16</f>
        <v>3141</v>
      </c>
      <c r="F16" s="412" t="str">
        <f>NB_stat!F16</f>
        <v>MŠ Cvikov, Sídliště 592/II nově od 1.1.2017</v>
      </c>
      <c r="G16" s="132">
        <f>ROUND(NB_rozp!R16,0)</f>
        <v>854187</v>
      </c>
      <c r="H16" s="37">
        <f t="shared" si="0"/>
        <v>626463</v>
      </c>
      <c r="I16" s="29">
        <f t="shared" si="7"/>
        <v>211745</v>
      </c>
      <c r="J16" s="37">
        <f t="shared" si="8"/>
        <v>12529</v>
      </c>
      <c r="K16" s="37">
        <f>NB_stat!H16*NB_stat!AC16+NB_stat!I16*NB_stat!AD16+NB_stat!J16*NB_stat!AE16+NB_stat!K16*NB_stat!AF16+NB_stat!L16*NB_stat!AG16+NB_stat!M16*NB_stat!AH16+NB_stat!N16*NB_stat!AI16+NB_stat!O16*NB_stat!AJ16+NB_stat!P16*NB_stat!AK16</f>
        <v>3450</v>
      </c>
      <c r="L16" s="47">
        <f>ROUND(Y16/NB_rozp!E16/12,2)</f>
        <v>1.97</v>
      </c>
      <c r="M16" s="134">
        <f>IF(NB_stat!H16=0,0,12*1.358*1/NB_stat!T16*NB_rozp!$E16)</f>
        <v>13784.406177316465</v>
      </c>
      <c r="N16" s="72">
        <f>IF(NB_stat!I16=0,0,12*1.358*1/NB_stat!U16*NB_rozp!$E16)</f>
        <v>0</v>
      </c>
      <c r="O16" s="72">
        <f>IF(NB_stat!J16=0,0,12*1.358*1/NB_stat!V16*NB_rozp!$E16)</f>
        <v>0</v>
      </c>
      <c r="P16" s="72">
        <f>IF(NB_stat!K16=0,0,12*1.358*1/NB_stat!W16*NB_rozp!$E16)</f>
        <v>10956.287885255697</v>
      </c>
      <c r="Q16" s="72">
        <f>IF(NB_stat!L16=0,0,12*1.358*1/NB_stat!X16*NB_rozp!$E16)</f>
        <v>0</v>
      </c>
      <c r="R16" s="72">
        <f>IF(NB_stat!M16=0,0,12*1.358*1/NB_stat!Y16*NB_rozp!$E16)</f>
        <v>0</v>
      </c>
      <c r="S16" s="72">
        <f>IF(NB_stat!N16=0,0,12*1.358*1/NB_stat!Z16*NB_rozp!$E16)</f>
        <v>0</v>
      </c>
      <c r="T16" s="72">
        <f>IF(NB_stat!O16=0,0,12*1.358*1/NB_stat!AA16*NB_rozp!$E16)</f>
        <v>0</v>
      </c>
      <c r="U16" s="72">
        <f>IF(NB_stat!P16=0,0,12*1.358*1/NB_stat!AB16*NB_rozp!$E16)</f>
        <v>0</v>
      </c>
      <c r="V16" s="37">
        <f>ROUND((M16*NB_stat!H16+P16*NB_stat!K16+S16*NB_stat!N16)/1.358,0)</f>
        <v>626463</v>
      </c>
      <c r="W16" s="37">
        <f>ROUND((N16*NB_stat!I16+Q16*NB_stat!L16+T16*NB_stat!O16)/1.358,0)</f>
        <v>0</v>
      </c>
      <c r="X16" s="37">
        <f>ROUND((O16*NB_stat!J16+R16*NB_stat!M16+U16*NB_stat!P16)/1.358,0)</f>
        <v>0</v>
      </c>
      <c r="Y16" s="37">
        <f t="shared" si="5"/>
        <v>626463</v>
      </c>
      <c r="Z16" s="74">
        <f>IF(NB_stat!T16=0,0,NB_stat!H16/NB_stat!T16)+IF(NB_stat!W16=0,0,NB_stat!K16/NB_stat!W16)+IF(NB_stat!Z16=0,0,NB_stat!N16/NB_stat!Z16)</f>
        <v>1.9729869598106746</v>
      </c>
      <c r="AA16" s="74">
        <f>IF(NB_stat!U16=0,0,NB_stat!I16/NB_stat!U16)+IF(NB_stat!X16=0,0,NB_stat!L16/NB_stat!X16)+IF(NB_stat!AA16=0,0,NB_stat!O16/NB_stat!AA16)</f>
        <v>0</v>
      </c>
      <c r="AB16" s="74">
        <f>IF(NB_stat!V16=0,0,NB_stat!J16/NB_stat!V16)+IF(NB_stat!Y16=0,0,NB_stat!M16/NB_stat!Y16)+IF(NB_stat!AB16=0,0,NB_stat!P16/NB_stat!AB16)</f>
        <v>0</v>
      </c>
      <c r="AC16" s="135">
        <f t="shared" si="6"/>
        <v>1.9729869598106746</v>
      </c>
    </row>
    <row r="17" spans="1:29" ht="20.100000000000001" customHeight="1" x14ac:dyDescent="0.2">
      <c r="A17" s="85">
        <v>9</v>
      </c>
      <c r="B17" s="468">
        <v>600074021</v>
      </c>
      <c r="C17" s="85">
        <f>NB_stat!C17</f>
        <v>4402</v>
      </c>
      <c r="D17" s="13" t="str">
        <f>NB_stat!D17</f>
        <v>MŠ Cvikov, Jiráskova 88/I</v>
      </c>
      <c r="E17" s="11">
        <f>NB_stat!E17</f>
        <v>3141</v>
      </c>
      <c r="F17" s="412" t="str">
        <f>NB_stat!F17</f>
        <v xml:space="preserve">MŠ Cvikov-Lindava 278 - výdejna </v>
      </c>
      <c r="G17" s="132">
        <f>ROUND(NB_rozp!R17,0)</f>
        <v>117475</v>
      </c>
      <c r="H17" s="37">
        <f t="shared" si="0"/>
        <v>86058</v>
      </c>
      <c r="I17" s="29">
        <f t="shared" si="7"/>
        <v>29088</v>
      </c>
      <c r="J17" s="37">
        <f t="shared" si="8"/>
        <v>1721</v>
      </c>
      <c r="K17" s="37">
        <f>NB_stat!H17*NB_stat!AC17+NB_stat!I17*NB_stat!AD17+NB_stat!J17*NB_stat!AE17+NB_stat!K17*NB_stat!AF17+NB_stat!L17*NB_stat!AG17+NB_stat!M17*NB_stat!AH17+NB_stat!N17*NB_stat!AI17+NB_stat!O17*NB_stat!AJ17+NB_stat!P17*NB_stat!AK17</f>
        <v>608</v>
      </c>
      <c r="L17" s="47">
        <f>ROUND(Y17/NB_rozp!E17/12,2)</f>
        <v>0.27</v>
      </c>
      <c r="M17" s="134">
        <f>IF(NB_stat!H17=0,0,12*1.358*1/NB_stat!T17*NB_rozp!$E17)</f>
        <v>0</v>
      </c>
      <c r="N17" s="72">
        <f>IF(NB_stat!I17=0,0,12*1.358*1/NB_stat!U17*NB_rozp!$E17)</f>
        <v>0</v>
      </c>
      <c r="O17" s="72">
        <f>IF(NB_stat!J17=0,0,12*1.358*1/NB_stat!V17*NB_rozp!$E17)</f>
        <v>0</v>
      </c>
      <c r="P17" s="72">
        <f>IF(NB_stat!K17=0,0,12*1.358*1/NB_stat!W17*NB_rozp!$E17)</f>
        <v>0</v>
      </c>
      <c r="Q17" s="72">
        <f>IF(NB_stat!L17=0,0,12*1.358*1/NB_stat!X17*NB_rozp!$E17)</f>
        <v>0</v>
      </c>
      <c r="R17" s="72">
        <f>IF(NB_stat!M17=0,0,12*1.358*1/NB_stat!Y17*NB_rozp!$E17)</f>
        <v>0</v>
      </c>
      <c r="S17" s="72">
        <f>IF(NB_stat!N17=0,0,12*1.358*1/NB_stat!Z17*NB_rozp!$E17)</f>
        <v>7304.1919235037985</v>
      </c>
      <c r="T17" s="72">
        <f>IF(NB_stat!O17=0,0,12*1.358*1/NB_stat!AA17*NB_rozp!$E17)</f>
        <v>0</v>
      </c>
      <c r="U17" s="72">
        <f>IF(NB_stat!P17=0,0,12*1.358*1/NB_stat!AB17*NB_rozp!$E17)</f>
        <v>0</v>
      </c>
      <c r="V17" s="37">
        <f>ROUND((M17*NB_stat!H17+P17*NB_stat!K17+S17*NB_stat!N17)/1.358,0)</f>
        <v>86058</v>
      </c>
      <c r="W17" s="37">
        <f>ROUND((N17*NB_stat!I17+Q17*NB_stat!L17+T17*NB_stat!O17)/1.358,0)</f>
        <v>0</v>
      </c>
      <c r="X17" s="37">
        <f>ROUND((O17*NB_stat!J17+R17*NB_stat!M17+U17*NB_stat!P17)/1.358,0)</f>
        <v>0</v>
      </c>
      <c r="Y17" s="37">
        <f t="shared" si="5"/>
        <v>86058</v>
      </c>
      <c r="Z17" s="74">
        <f>IF(NB_stat!T17=0,0,NB_stat!H17/NB_stat!T17)+IF(NB_stat!W17=0,0,NB_stat!K17/NB_stat!W17)+IF(NB_stat!Z17=0,0,NB_stat!N17/NB_stat!Z17)</f>
        <v>0.27103245749194693</v>
      </c>
      <c r="AA17" s="74">
        <f>IF(NB_stat!U17=0,0,NB_stat!I17/NB_stat!U17)+IF(NB_stat!X17=0,0,NB_stat!L17/NB_stat!X17)+IF(NB_stat!AA17=0,0,NB_stat!O17/NB_stat!AA17)</f>
        <v>0</v>
      </c>
      <c r="AB17" s="74">
        <f>IF(NB_stat!V17=0,0,NB_stat!J17/NB_stat!V17)+IF(NB_stat!Y17=0,0,NB_stat!M17/NB_stat!Y17)+IF(NB_stat!AB17=0,0,NB_stat!P17/NB_stat!AB17)</f>
        <v>0</v>
      </c>
      <c r="AC17" s="135">
        <f t="shared" si="6"/>
        <v>0.27103245749194693</v>
      </c>
    </row>
    <row r="18" spans="1:29" ht="20.100000000000001" customHeight="1" x14ac:dyDescent="0.2">
      <c r="A18" s="85">
        <v>10</v>
      </c>
      <c r="B18" s="468">
        <v>600074722</v>
      </c>
      <c r="C18" s="85">
        <v>4481</v>
      </c>
      <c r="D18" s="13" t="s">
        <v>500</v>
      </c>
      <c r="E18" s="75">
        <v>3141</v>
      </c>
      <c r="F18" s="187" t="s">
        <v>505</v>
      </c>
      <c r="G18" s="132">
        <f>ROUND(NB_rozp!R18,0)</f>
        <v>1656927</v>
      </c>
      <c r="H18" s="37">
        <f t="shared" si="0"/>
        <v>1210556</v>
      </c>
      <c r="I18" s="29">
        <f t="shared" si="7"/>
        <v>409168</v>
      </c>
      <c r="J18" s="37">
        <f t="shared" si="8"/>
        <v>24211</v>
      </c>
      <c r="K18" s="37">
        <f>NB_stat!H18*NB_stat!AC18+NB_stat!I18*NB_stat!AD18+NB_stat!J18*NB_stat!AE18+NB_stat!K18*NB_stat!AF18+NB_stat!L18*NB_stat!AG18+NB_stat!M18*NB_stat!AH18+NB_stat!N18*NB_stat!AI18+NB_stat!O18*NB_stat!AJ18+NB_stat!P18*NB_stat!AK18</f>
        <v>12992</v>
      </c>
      <c r="L18" s="47">
        <f>ROUND(Y18/NB_rozp!E18/12,2)</f>
        <v>3.81</v>
      </c>
      <c r="M18" s="134">
        <f>IF(NB_stat!H18=0,0,12*1.358*1/NB_stat!T18*NB_rozp!$E18)</f>
        <v>0</v>
      </c>
      <c r="N18" s="72">
        <f>IF(NB_stat!I18=0,0,12*1.358*1/NB_stat!U18*NB_rozp!$E18)</f>
        <v>7338.9961937179887</v>
      </c>
      <c r="O18" s="72">
        <f>IF(NB_stat!J18=0,0,12*1.358*1/NB_stat!V18*NB_rozp!$E18)</f>
        <v>0</v>
      </c>
      <c r="P18" s="72">
        <f>IF(NB_stat!K18=0,0,12*1.358*1/NB_stat!W18*NB_rozp!$E18)</f>
        <v>0</v>
      </c>
      <c r="Q18" s="72">
        <f>IF(NB_stat!L18=0,0,12*1.358*1/NB_stat!X18*NB_rozp!$E18)</f>
        <v>0</v>
      </c>
      <c r="R18" s="72">
        <f>IF(NB_stat!M18=0,0,12*1.358*1/NB_stat!Y18*NB_rozp!$E18)</f>
        <v>0</v>
      </c>
      <c r="S18" s="72">
        <f>IF(NB_stat!N18=0,0,12*1.358*1/NB_stat!Z18*NB_rozp!$E18)</f>
        <v>0</v>
      </c>
      <c r="T18" s="72">
        <f>IF(NB_stat!O18=0,0,12*1.358*1/NB_stat!AA18*NB_rozp!$E18)</f>
        <v>0</v>
      </c>
      <c r="U18" s="72">
        <f>IF(NB_stat!P18=0,0,12*1.358*1/NB_stat!AB18*NB_rozp!$E18)</f>
        <v>0</v>
      </c>
      <c r="V18" s="37">
        <f>ROUND((M18*NB_stat!H18+P18*NB_stat!K18+S18*NB_stat!N18)/1.358,0)</f>
        <v>0</v>
      </c>
      <c r="W18" s="37">
        <f>ROUND((N18*NB_stat!I18+Q18*NB_stat!L18+T18*NB_stat!O18)/1.358,0)</f>
        <v>1210556</v>
      </c>
      <c r="X18" s="37">
        <f>ROUND((O18*NB_stat!J18+R18*NB_stat!M18+U18*NB_stat!P18)/1.358,0)</f>
        <v>0</v>
      </c>
      <c r="Y18" s="37">
        <f t="shared" si="5"/>
        <v>1210556</v>
      </c>
      <c r="Z18" s="74">
        <f>IF(NB_stat!T18=0,0,NB_stat!H18/NB_stat!T18)+IF(NB_stat!W18=0,0,NB_stat!K18/NB_stat!W18)+IF(NB_stat!Z18=0,0,NB_stat!N18/NB_stat!Z18)</f>
        <v>0</v>
      </c>
      <c r="AA18" s="74">
        <f>IF(NB_stat!U18=0,0,NB_stat!I18/NB_stat!U18)+IF(NB_stat!X18=0,0,NB_stat!L18/NB_stat!X18)+IF(NB_stat!AA18=0,0,NB_stat!O18/NB_stat!AA18)</f>
        <v>3.8125348739940677</v>
      </c>
      <c r="AB18" s="74">
        <f>IF(NB_stat!V18=0,0,NB_stat!J18/NB_stat!V18)+IF(NB_stat!Y18=0,0,NB_stat!M18/NB_stat!Y18)+IF(NB_stat!AB18=0,0,NB_stat!P18/NB_stat!AB18)</f>
        <v>0</v>
      </c>
      <c r="AC18" s="135">
        <f t="shared" si="6"/>
        <v>3.8125348739940677</v>
      </c>
    </row>
    <row r="19" spans="1:29" ht="20.100000000000001" customHeight="1" x14ac:dyDescent="0.2">
      <c r="A19" s="85">
        <v>12</v>
      </c>
      <c r="B19" s="468">
        <v>600074927</v>
      </c>
      <c r="C19" s="85">
        <f>NB_stat!C19</f>
        <v>4451</v>
      </c>
      <c r="D19" s="13" t="str">
        <f>NB_stat!D19</f>
        <v>ZŠ a MŠ Kamenický Šenov, nám. Míru 616</v>
      </c>
      <c r="E19" s="11">
        <f>NB_stat!E19</f>
        <v>3141</v>
      </c>
      <c r="F19" s="60" t="str">
        <f>NB_stat!F19</f>
        <v>MŠ Kamenický Šenov, Mistrovická 618 - výdejna</v>
      </c>
      <c r="G19" s="132">
        <f>ROUND(NB_rozp!R19,0)</f>
        <v>227859</v>
      </c>
      <c r="H19" s="37">
        <f t="shared" si="0"/>
        <v>166727</v>
      </c>
      <c r="I19" s="29">
        <f t="shared" si="7"/>
        <v>56353</v>
      </c>
      <c r="J19" s="37">
        <f t="shared" si="8"/>
        <v>3335</v>
      </c>
      <c r="K19" s="37">
        <f>NB_stat!H19*NB_stat!AC19+NB_stat!I19*NB_stat!AD19+NB_stat!J19*NB_stat!AE19+NB_stat!K19*NB_stat!AF19+NB_stat!L19*NB_stat!AG19+NB_stat!M19*NB_stat!AH19+NB_stat!N19*NB_stat!AI19+NB_stat!O19*NB_stat!AJ19+NB_stat!P19*NB_stat!AK19</f>
        <v>1444</v>
      </c>
      <c r="L19" s="47">
        <f>ROUND(Y19/NB_rozp!E19/12,2)</f>
        <v>0.53</v>
      </c>
      <c r="M19" s="134">
        <f>IF(NB_stat!H19=0,0,12*1.358*1/NB_stat!T19*NB_rozp!$E19)</f>
        <v>0</v>
      </c>
      <c r="N19" s="72">
        <f>IF(NB_stat!I19=0,0,12*1.358*1/NB_stat!U19*NB_rozp!$E19)</f>
        <v>0</v>
      </c>
      <c r="O19" s="72">
        <f>IF(NB_stat!J19=0,0,12*1.358*1/NB_stat!V19*NB_rozp!$E19)</f>
        <v>0</v>
      </c>
      <c r="P19" s="72">
        <f>IF(NB_stat!K19=0,0,12*1.358*1/NB_stat!W19*NB_rozp!$E19)</f>
        <v>0</v>
      </c>
      <c r="Q19" s="72">
        <f>IF(NB_stat!L19=0,0,12*1.358*1/NB_stat!X19*NB_rozp!$E19)</f>
        <v>0</v>
      </c>
      <c r="R19" s="72">
        <f>IF(NB_stat!M19=0,0,12*1.358*1/NB_stat!Y19*NB_rozp!$E19)</f>
        <v>0</v>
      </c>
      <c r="S19" s="72">
        <f>IF(NB_stat!N19=0,0,12*1.358*1/NB_stat!Z19*NB_rozp!$E19)</f>
        <v>5958.2859888329849</v>
      </c>
      <c r="T19" s="72">
        <f>IF(NB_stat!O19=0,0,12*1.358*1/NB_stat!AA19*NB_rozp!$E19)</f>
        <v>0</v>
      </c>
      <c r="U19" s="72">
        <f>IF(NB_stat!P19=0,0,12*1.358*1/NB_stat!AB19*NB_rozp!$E19)</f>
        <v>0</v>
      </c>
      <c r="V19" s="37">
        <f>ROUND((M19*NB_stat!H19+P19*NB_stat!K19+S19*NB_stat!N19)/1.358,0)</f>
        <v>166727</v>
      </c>
      <c r="W19" s="37">
        <f>ROUND((N19*NB_stat!I19+Q19*NB_stat!L19+T19*NB_stat!O19)/1.358,0)</f>
        <v>0</v>
      </c>
      <c r="X19" s="37">
        <f>ROUND((O19*NB_stat!J19+R19*NB_stat!M19+U19*NB_stat!P19)/1.358,0)</f>
        <v>0</v>
      </c>
      <c r="Y19" s="37">
        <f t="shared" si="5"/>
        <v>166727</v>
      </c>
      <c r="Z19" s="74">
        <f>IF(NB_stat!T19=0,0,NB_stat!H19/NB_stat!T19)+IF(NB_stat!W19=0,0,NB_stat!K19/NB_stat!W19)+IF(NB_stat!Z19=0,0,NB_stat!N19/NB_stat!Z19)</f>
        <v>0.52509040882295599</v>
      </c>
      <c r="AA19" s="74">
        <f>IF(NB_stat!U19=0,0,NB_stat!I19/NB_stat!U19)+IF(NB_stat!X19=0,0,NB_stat!L19/NB_stat!X19)+IF(NB_stat!AA19=0,0,NB_stat!O19/NB_stat!AA19)</f>
        <v>0</v>
      </c>
      <c r="AB19" s="74">
        <f>IF(NB_stat!V19=0,0,NB_stat!J19/NB_stat!V19)+IF(NB_stat!Y19=0,0,NB_stat!M19/NB_stat!Y19)+IF(NB_stat!AB19=0,0,NB_stat!P19/NB_stat!AB19)</f>
        <v>0</v>
      </c>
      <c r="AC19" s="135">
        <f t="shared" si="6"/>
        <v>0.52509040882295599</v>
      </c>
    </row>
    <row r="20" spans="1:29" ht="20.100000000000001" customHeight="1" x14ac:dyDescent="0.2">
      <c r="A20" s="85">
        <v>12</v>
      </c>
      <c r="B20" s="468">
        <v>600074927</v>
      </c>
      <c r="C20" s="85">
        <f>NB_stat!C20</f>
        <v>4451</v>
      </c>
      <c r="D20" s="13" t="str">
        <f>NB_stat!D20</f>
        <v>ZŠ a MŠ Kamenický Šenov, nám. Míru 616</v>
      </c>
      <c r="E20" s="11">
        <f>NB_stat!E20</f>
        <v>3141</v>
      </c>
      <c r="F20" s="60" t="str">
        <f>NB_stat!F20</f>
        <v>ŠJ Kamenický Šenov, nám. Míru 616</v>
      </c>
      <c r="G20" s="132">
        <f>ROUND(NB_rozp!R20,0)</f>
        <v>3610539</v>
      </c>
      <c r="H20" s="37">
        <f t="shared" si="0"/>
        <v>2639357</v>
      </c>
      <c r="I20" s="29">
        <f t="shared" si="7"/>
        <v>892103</v>
      </c>
      <c r="J20" s="37">
        <f t="shared" si="8"/>
        <v>52787</v>
      </c>
      <c r="K20" s="37">
        <f>NB_stat!H20*NB_stat!AC20+NB_stat!I20*NB_stat!AD20+NB_stat!J20*NB_stat!AE20+NB_stat!K20*NB_stat!AF20+NB_stat!L20*NB_stat!AG20+NB_stat!M20*NB_stat!AH20+NB_stat!N20*NB_stat!AI20+NB_stat!O20*NB_stat!AJ20+NB_stat!P20*NB_stat!AK20</f>
        <v>26292</v>
      </c>
      <c r="L20" s="47">
        <f>ROUND(Y20/NB_rozp!E20/12,2)</f>
        <v>8.31</v>
      </c>
      <c r="M20" s="134">
        <f>IF(NB_stat!H20=0,0,12*1.358*1/NB_stat!T20*NB_rozp!$E20)</f>
        <v>18260.479808759494</v>
      </c>
      <c r="N20" s="72">
        <f>IF(NB_stat!I20=0,0,12*1.358*1/NB_stat!U20*NB_rozp!$E20)</f>
        <v>6813.1983868182033</v>
      </c>
      <c r="O20" s="72">
        <f>IF(NB_stat!J20=0,0,12*1.358*1/NB_stat!V20*NB_rozp!$E20)</f>
        <v>0</v>
      </c>
      <c r="P20" s="72">
        <f>IF(NB_stat!K20=0,0,12*1.358*1/NB_stat!W20*NB_rozp!$E20)</f>
        <v>6310.141483202895</v>
      </c>
      <c r="Q20" s="72">
        <f>IF(NB_stat!L20=0,0,12*1.358*1/NB_stat!X20*NB_rozp!$E20)</f>
        <v>6089.5172144594608</v>
      </c>
      <c r="R20" s="72">
        <f>IF(NB_stat!M20=0,0,12*1.358*1/NB_stat!Y20*NB_rozp!$E20)</f>
        <v>0</v>
      </c>
      <c r="S20" s="72">
        <f>IF(NB_stat!N20=0,0,12*1.358*1/NB_stat!Z20*NB_rozp!$E20)</f>
        <v>0</v>
      </c>
      <c r="T20" s="72">
        <f>IF(NB_stat!O20=0,0,12*1.358*1/NB_stat!AA20*NB_rozp!$E20)</f>
        <v>0</v>
      </c>
      <c r="U20" s="72">
        <f>IF(NB_stat!P20=0,0,12*1.358*1/NB_stat!AB20*NB_rozp!$E20)</f>
        <v>0</v>
      </c>
      <c r="V20" s="37">
        <f>ROUND((M20*NB_stat!H20+P20*NB_stat!K20+S20*NB_stat!N20)/1.358,0)</f>
        <v>772743</v>
      </c>
      <c r="W20" s="37">
        <f>ROUND((N20*NB_stat!I20+Q20*NB_stat!L20+T20*NB_stat!O20)/1.358,0)</f>
        <v>1866615</v>
      </c>
      <c r="X20" s="37">
        <f>ROUND((O20*NB_stat!J20+R20*NB_stat!M20+U20*NB_stat!P20)/1.358,0)</f>
        <v>0</v>
      </c>
      <c r="Y20" s="37">
        <f t="shared" si="5"/>
        <v>2639358</v>
      </c>
      <c r="Z20" s="74">
        <f>IF(NB_stat!T20=0,0,NB_stat!H20/NB_stat!T20)+IF(NB_stat!W20=0,0,NB_stat!K20/NB_stat!W20)+IF(NB_stat!Z20=0,0,NB_stat!N20/NB_stat!Z20)</f>
        <v>2.4336821312439896</v>
      </c>
      <c r="AA20" s="74">
        <f>IF(NB_stat!U20=0,0,NB_stat!I20/NB_stat!U20)+IF(NB_stat!X20=0,0,NB_stat!L20/NB_stat!X20)+IF(NB_stat!AA20=0,0,NB_stat!O20/NB_stat!AA20)</f>
        <v>5.8787312936422387</v>
      </c>
      <c r="AB20" s="74">
        <f>IF(NB_stat!V20=0,0,NB_stat!J20/NB_stat!V20)+IF(NB_stat!Y20=0,0,NB_stat!M20/NB_stat!Y20)+IF(NB_stat!AB20=0,0,NB_stat!P20/NB_stat!AB20)</f>
        <v>0</v>
      </c>
      <c r="AC20" s="135">
        <f t="shared" si="6"/>
        <v>8.3124134248862287</v>
      </c>
    </row>
    <row r="21" spans="1:29" ht="20.100000000000001" customHeight="1" x14ac:dyDescent="0.2">
      <c r="A21" s="85">
        <v>12</v>
      </c>
      <c r="B21" s="468">
        <v>600074927</v>
      </c>
      <c r="C21" s="85">
        <f>NB_stat!C21</f>
        <v>4451</v>
      </c>
      <c r="D21" s="13" t="str">
        <f>NB_stat!D21</f>
        <v>ZŠ a MŠ Kamenický Šenov, nám. Míru 616</v>
      </c>
      <c r="E21" s="11">
        <f>NB_stat!E21</f>
        <v>3141</v>
      </c>
      <c r="F21" s="60" t="str">
        <f>NB_stat!F21</f>
        <v>MŠ Kamenický Šenov, Pískovec I/909 - výdejna</v>
      </c>
      <c r="G21" s="132">
        <f>ROUND(NB_rozp!R21,0)</f>
        <v>248557</v>
      </c>
      <c r="H21" s="37">
        <f t="shared" si="0"/>
        <v>181828</v>
      </c>
      <c r="I21" s="29">
        <f t="shared" si="7"/>
        <v>61458</v>
      </c>
      <c r="J21" s="37">
        <f t="shared" si="8"/>
        <v>3637</v>
      </c>
      <c r="K21" s="37">
        <f>NB_stat!H21*NB_stat!AC21+NB_stat!I21*NB_stat!AD21+NB_stat!J21*NB_stat!AE21+NB_stat!K21*NB_stat!AF21+NB_stat!L21*NB_stat!AG21+NB_stat!M21*NB_stat!AH21+NB_stat!N21*NB_stat!AI21+NB_stat!O21*NB_stat!AJ21+NB_stat!P21*NB_stat!AK21</f>
        <v>1634</v>
      </c>
      <c r="L21" s="47">
        <f>ROUND(Y21/NB_rozp!E21/12,2)</f>
        <v>0.56999999999999995</v>
      </c>
      <c r="M21" s="134">
        <f>IF(NB_stat!H21=0,0,12*1.358*1/NB_stat!T21*NB_rozp!$E21)</f>
        <v>0</v>
      </c>
      <c r="N21" s="72">
        <f>IF(NB_stat!I21=0,0,12*1.358*1/NB_stat!U21*NB_rozp!$E21)</f>
        <v>0</v>
      </c>
      <c r="O21" s="72">
        <f>IF(NB_stat!J21=0,0,12*1.358*1/NB_stat!V21*NB_rozp!$E21)</f>
        <v>0</v>
      </c>
      <c r="P21" s="72">
        <f>IF(NB_stat!K21=0,0,12*1.358*1/NB_stat!W21*NB_rozp!$E21)</f>
        <v>0</v>
      </c>
      <c r="Q21" s="72">
        <f>IF(NB_stat!L21=0,0,12*1.358*1/NB_stat!X21*NB_rozp!$E21)</f>
        <v>0</v>
      </c>
      <c r="R21" s="72">
        <f>IF(NB_stat!M21=0,0,12*1.358*1/NB_stat!Y21*NB_rozp!$E21)</f>
        <v>0</v>
      </c>
      <c r="S21" s="72">
        <f>IF(NB_stat!N21=0,0,12*1.358*1/NB_stat!Z21*NB_rozp!$E21)</f>
        <v>5742.3884668582778</v>
      </c>
      <c r="T21" s="72">
        <f>IF(NB_stat!O21=0,0,12*1.358*1/NB_stat!AA21*NB_rozp!$E21)</f>
        <v>0</v>
      </c>
      <c r="U21" s="72">
        <f>IF(NB_stat!P21=0,0,12*1.358*1/NB_stat!AB21*NB_rozp!$E21)</f>
        <v>0</v>
      </c>
      <c r="V21" s="37">
        <f>ROUND((M21*NB_stat!H21+P21*NB_stat!K21+S21*NB_stat!N21)/1.358,0)</f>
        <v>181828</v>
      </c>
      <c r="W21" s="37">
        <f>ROUND((N21*NB_stat!I21+Q21*NB_stat!L21+T21*NB_stat!O21)/1.358,0)</f>
        <v>0</v>
      </c>
      <c r="X21" s="37">
        <f>ROUND((O21*NB_stat!J21+R21*NB_stat!M21+U21*NB_stat!P21)/1.358,0)</f>
        <v>0</v>
      </c>
      <c r="Y21" s="37">
        <f t="shared" si="5"/>
        <v>181828</v>
      </c>
      <c r="Z21" s="74">
        <f>IF(NB_stat!T21=0,0,NB_stat!H21/NB_stat!T21)+IF(NB_stat!W21=0,0,NB_stat!K21/NB_stat!W21)+IF(NB_stat!Z21=0,0,NB_stat!N21/NB_stat!Z21)</f>
        <v>0.57265119123433494</v>
      </c>
      <c r="AA21" s="74">
        <f>IF(NB_stat!U21=0,0,NB_stat!I21/NB_stat!U21)+IF(NB_stat!X21=0,0,NB_stat!L21/NB_stat!X21)+IF(NB_stat!AA21=0,0,NB_stat!O21/NB_stat!AA21)</f>
        <v>0</v>
      </c>
      <c r="AB21" s="74">
        <f>IF(NB_stat!V21=0,0,NB_stat!J21/NB_stat!V21)+IF(NB_stat!Y21=0,0,NB_stat!M21/NB_stat!Y21)+IF(NB_stat!AB21=0,0,NB_stat!P21/NB_stat!AB21)</f>
        <v>0</v>
      </c>
      <c r="AC21" s="135">
        <f t="shared" si="6"/>
        <v>0.57265119123433494</v>
      </c>
    </row>
    <row r="22" spans="1:29" ht="20.100000000000001" customHeight="1" x14ac:dyDescent="0.2">
      <c r="A22" s="85">
        <v>13</v>
      </c>
      <c r="B22" s="468">
        <v>650033841</v>
      </c>
      <c r="C22" s="85">
        <f>NB_stat!C22</f>
        <v>4450</v>
      </c>
      <c r="D22" s="13" t="str">
        <f>NB_stat!D22</f>
        <v>ZŠ a MŠ Kamenický Šenov-Prácheň 126</v>
      </c>
      <c r="E22" s="11">
        <f>NB_stat!E22</f>
        <v>3141</v>
      </c>
      <c r="F22" s="60" t="str">
        <f>NB_stat!F22</f>
        <v>ZŠ a MŠ Kamenický Šenov-Prácheň 126 - výdejna</v>
      </c>
      <c r="G22" s="132">
        <f>ROUND(NB_rozp!R22,0)</f>
        <v>270199</v>
      </c>
      <c r="H22" s="37">
        <f t="shared" si="0"/>
        <v>197653</v>
      </c>
      <c r="I22" s="29">
        <f t="shared" si="7"/>
        <v>66807</v>
      </c>
      <c r="J22" s="37">
        <f t="shared" si="8"/>
        <v>3953</v>
      </c>
      <c r="K22" s="37">
        <f>NB_stat!H22*NB_stat!AC22+NB_stat!I22*NB_stat!AD22+NB_stat!J22*NB_stat!AE22+NB_stat!K22*NB_stat!AF22+NB_stat!L22*NB_stat!AG22+NB_stat!M22*NB_stat!AH22+NB_stat!N22*NB_stat!AI22+NB_stat!O22*NB_stat!AJ22+NB_stat!P22*NB_stat!AK22</f>
        <v>1786</v>
      </c>
      <c r="L22" s="47">
        <f>ROUND(Y22/NB_rozp!E22/12,2)</f>
        <v>0.62</v>
      </c>
      <c r="M22" s="134">
        <f>IF(NB_stat!H22=0,0,12*1.358*1/NB_stat!T22*NB_rozp!$E22)</f>
        <v>0</v>
      </c>
      <c r="N22" s="72">
        <f>IF(NB_stat!I22=0,0,12*1.358*1/NB_stat!U22*NB_rozp!$E22)</f>
        <v>0</v>
      </c>
      <c r="O22" s="72">
        <f>IF(NB_stat!J22=0,0,12*1.358*1/NB_stat!V22*NB_rozp!$E22)</f>
        <v>0</v>
      </c>
      <c r="P22" s="72">
        <f>IF(NB_stat!K22=0,0,12*1.358*1/NB_stat!W22*NB_rozp!$E22)</f>
        <v>0</v>
      </c>
      <c r="Q22" s="72">
        <f>IF(NB_stat!L22=0,0,12*1.358*1/NB_stat!X22*NB_rozp!$E22)</f>
        <v>0</v>
      </c>
      <c r="R22" s="72">
        <f>IF(NB_stat!M22=0,0,12*1.358*1/NB_stat!Y22*NB_rozp!$E22)</f>
        <v>0</v>
      </c>
      <c r="S22" s="72">
        <f>IF(NB_stat!N22=0,0,12*1.358*1/NB_stat!Z22*NB_rozp!$E22)</f>
        <v>7146.3271900650989</v>
      </c>
      <c r="T22" s="72">
        <f>IF(NB_stat!O22=0,0,12*1.358*1/NB_stat!AA22*NB_rozp!$E22)</f>
        <v>4819.9600716313844</v>
      </c>
      <c r="U22" s="72">
        <f>IF(NB_stat!P22=0,0,12*1.358*1/NB_stat!AB22*NB_rozp!$E22)</f>
        <v>0</v>
      </c>
      <c r="V22" s="37">
        <f>ROUND((M22*NB_stat!H22+P22*NB_stat!K22+S22*NB_stat!N22)/1.358,0)</f>
        <v>94723</v>
      </c>
      <c r="W22" s="37">
        <f>ROUND((N22*NB_stat!I22+Q22*NB_stat!L22+T22*NB_stat!O22)/1.358,0)</f>
        <v>102930</v>
      </c>
      <c r="X22" s="37">
        <f>ROUND((O22*NB_stat!J22+R22*NB_stat!M22+U22*NB_stat!P22)/1.358,0)</f>
        <v>0</v>
      </c>
      <c r="Y22" s="37">
        <f t="shared" si="5"/>
        <v>197653</v>
      </c>
      <c r="Z22" s="74">
        <f>IF(NB_stat!T22=0,0,NB_stat!H22/NB_stat!T22)+IF(NB_stat!W22=0,0,NB_stat!K22/NB_stat!W22)+IF(NB_stat!Z22=0,0,NB_stat!N22/NB_stat!Z22)</f>
        <v>0.29832149411337111</v>
      </c>
      <c r="AA22" s="74">
        <f>IF(NB_stat!U22=0,0,NB_stat!I22/NB_stat!U22)+IF(NB_stat!X22=0,0,NB_stat!L22/NB_stat!X22)+IF(NB_stat!AA22=0,0,NB_stat!O22/NB_stat!AA22)</f>
        <v>0.32416832921384786</v>
      </c>
      <c r="AB22" s="74">
        <f>IF(NB_stat!V22=0,0,NB_stat!J22/NB_stat!V22)+IF(NB_stat!Y22=0,0,NB_stat!M22/NB_stat!Y22)+IF(NB_stat!AB22=0,0,NB_stat!P22/NB_stat!AB22)</f>
        <v>0</v>
      </c>
      <c r="AC22" s="135">
        <f t="shared" si="6"/>
        <v>0.62248982332721892</v>
      </c>
    </row>
    <row r="23" spans="1:29" ht="20.100000000000001" customHeight="1" x14ac:dyDescent="0.2">
      <c r="A23" s="85">
        <v>14</v>
      </c>
      <c r="B23" s="468">
        <v>600074862</v>
      </c>
      <c r="C23" s="85">
        <f>NB_stat!C23</f>
        <v>4430</v>
      </c>
      <c r="D23" s="13" t="str">
        <f>NB_stat!D23</f>
        <v>ZŠ a MŠ Kunratice u Cvikova 255</v>
      </c>
      <c r="E23" s="11">
        <f>NB_stat!E23</f>
        <v>3141</v>
      </c>
      <c r="F23" s="60" t="str">
        <f>NB_stat!F23</f>
        <v>ZŠ a MŠ Kunratice u Cvikova 255</v>
      </c>
      <c r="G23" s="132">
        <f>ROUND(NB_rozp!R23,0)</f>
        <v>582762</v>
      </c>
      <c r="H23" s="37">
        <f t="shared" si="0"/>
        <v>427467</v>
      </c>
      <c r="I23" s="29">
        <f t="shared" si="7"/>
        <v>144484</v>
      </c>
      <c r="J23" s="37">
        <f t="shared" si="8"/>
        <v>8549</v>
      </c>
      <c r="K23" s="37">
        <f>NB_stat!H23*NB_stat!AC23+NB_stat!I23*NB_stat!AD23+NB_stat!J23*NB_stat!AE23+NB_stat!K23*NB_stat!AF23+NB_stat!L23*NB_stat!AG23+NB_stat!M23*NB_stat!AH23+NB_stat!N23*NB_stat!AI23+NB_stat!O23*NB_stat!AJ23+NB_stat!P23*NB_stat!AK23</f>
        <v>2262</v>
      </c>
      <c r="L23" s="47">
        <f>ROUND(Y23/NB_rozp!E23/12,2)</f>
        <v>1.35</v>
      </c>
      <c r="M23" s="134">
        <f>IF(NB_stat!H23=0,0,12*1.358*1/NB_stat!T23*NB_rozp!$E23)</f>
        <v>17314.3758351166</v>
      </c>
      <c r="N23" s="72">
        <f>IF(NB_stat!I23=0,0,12*1.358*1/NB_stat!U23*NB_rozp!$E23)</f>
        <v>12049.900179078462</v>
      </c>
      <c r="O23" s="72">
        <f>IF(NB_stat!J23=0,0,12*1.358*1/NB_stat!V23*NB_rozp!$E23)</f>
        <v>0</v>
      </c>
      <c r="P23" s="72">
        <f>IF(NB_stat!K23=0,0,12*1.358*1/NB_stat!W23*NB_rozp!$E23)</f>
        <v>0</v>
      </c>
      <c r="Q23" s="72">
        <f>IF(NB_stat!L23=0,0,12*1.358*1/NB_stat!X23*NB_rozp!$E23)</f>
        <v>0</v>
      </c>
      <c r="R23" s="72">
        <f>IF(NB_stat!M23=0,0,12*1.358*1/NB_stat!Y23*NB_rozp!$E23)</f>
        <v>0</v>
      </c>
      <c r="S23" s="72">
        <f>IF(NB_stat!N23=0,0,12*1.358*1/NB_stat!Z23*NB_rozp!$E23)</f>
        <v>0</v>
      </c>
      <c r="T23" s="72">
        <f>IF(NB_stat!O23=0,0,12*1.358*1/NB_stat!AA23*NB_rozp!$E23)</f>
        <v>0</v>
      </c>
      <c r="U23" s="72">
        <f>IF(NB_stat!P23=0,0,12*1.358*1/NB_stat!AB23*NB_rozp!$E23)</f>
        <v>0</v>
      </c>
      <c r="V23" s="37">
        <f>ROUND((M23*NB_stat!H23+P23*NB_stat!K23+S23*NB_stat!N23)/1.358,0)</f>
        <v>267748</v>
      </c>
      <c r="W23" s="37">
        <f>ROUND((N23*NB_stat!I23+Q23*NB_stat!L23+T23*NB_stat!O23)/1.358,0)</f>
        <v>159719</v>
      </c>
      <c r="X23" s="37">
        <f>ROUND((O23*NB_stat!J23+R23*NB_stat!M23+U23*NB_stat!P23)/1.358,0)</f>
        <v>0</v>
      </c>
      <c r="Y23" s="37">
        <f t="shared" si="5"/>
        <v>427467</v>
      </c>
      <c r="Z23" s="74">
        <f>IF(NB_stat!T23=0,0,NB_stat!H23/NB_stat!T23)+IF(NB_stat!W23=0,0,NB_stat!K23/NB_stat!W23)+IF(NB_stat!Z23=0,0,NB_stat!N23/NB_stat!Z23)</f>
        <v>0.84324792115294633</v>
      </c>
      <c r="AA23" s="74">
        <f>IF(NB_stat!U23=0,0,NB_stat!I23/NB_stat!U23)+IF(NB_stat!X23=0,0,NB_stat!L23/NB_stat!X23)+IF(NB_stat!AA23=0,0,NB_stat!O23/NB_stat!AA23)</f>
        <v>0.50301982119390187</v>
      </c>
      <c r="AB23" s="74">
        <f>IF(NB_stat!V23=0,0,NB_stat!J23/NB_stat!V23)+IF(NB_stat!Y23=0,0,NB_stat!M23/NB_stat!Y23)+IF(NB_stat!AB23=0,0,NB_stat!P23/NB_stat!AB23)</f>
        <v>0</v>
      </c>
      <c r="AC23" s="135">
        <f t="shared" si="6"/>
        <v>1.3462677423468481</v>
      </c>
    </row>
    <row r="24" spans="1:29" ht="20.100000000000001" customHeight="1" x14ac:dyDescent="0.2">
      <c r="A24" s="85">
        <v>15</v>
      </c>
      <c r="B24" s="468">
        <v>600075001</v>
      </c>
      <c r="C24" s="85">
        <f>NB_stat!C24</f>
        <v>4433</v>
      </c>
      <c r="D24" s="13" t="str">
        <f>NB_stat!D24</f>
        <v xml:space="preserve">ZŠ a MŠ Okrouhlá 11 </v>
      </c>
      <c r="E24" s="11">
        <f>NB_stat!E24</f>
        <v>3141</v>
      </c>
      <c r="F24" s="60" t="str">
        <f>NB_stat!F24</f>
        <v xml:space="preserve">ZŠ a MŠ Okrouhlá 11 </v>
      </c>
      <c r="G24" s="132">
        <f>ROUND(NB_rozp!R24,0)</f>
        <v>453306</v>
      </c>
      <c r="H24" s="37">
        <f t="shared" si="0"/>
        <v>332566</v>
      </c>
      <c r="I24" s="29">
        <f t="shared" si="7"/>
        <v>112407</v>
      </c>
      <c r="J24" s="37">
        <f t="shared" si="8"/>
        <v>6651</v>
      </c>
      <c r="K24" s="37">
        <f>NB_stat!H24*NB_stat!AC24+NB_stat!I24*NB_stat!AD24+NB_stat!J24*NB_stat!AE24+NB_stat!K24*NB_stat!AF24+NB_stat!L24*NB_stat!AG24+NB_stat!M24*NB_stat!AH24+NB_stat!N24*NB_stat!AI24+NB_stat!O24*NB_stat!AJ24+NB_stat!P24*NB_stat!AK24</f>
        <v>1682</v>
      </c>
      <c r="L24" s="47">
        <f>ROUND(Y24/NB_rozp!E24/12,2)</f>
        <v>1.05</v>
      </c>
      <c r="M24" s="134">
        <f>IF(NB_stat!H24=0,0,12*1.358*1/NB_stat!T24*NB_rozp!$E24)</f>
        <v>18060.2987040076</v>
      </c>
      <c r="N24" s="72">
        <f>IF(NB_stat!I24=0,0,12*1.358*1/NB_stat!U24*NB_rozp!$E24)</f>
        <v>12049.900179078462</v>
      </c>
      <c r="O24" s="72">
        <f>IF(NB_stat!J24=0,0,12*1.358*1/NB_stat!V24*NB_rozp!$E24)</f>
        <v>0</v>
      </c>
      <c r="P24" s="72">
        <f>IF(NB_stat!K24=0,0,12*1.358*1/NB_stat!W24*NB_rozp!$E24)</f>
        <v>0</v>
      </c>
      <c r="Q24" s="72">
        <f>IF(NB_stat!L24=0,0,12*1.358*1/NB_stat!X24*NB_rozp!$E24)</f>
        <v>0</v>
      </c>
      <c r="R24" s="72">
        <f>IF(NB_stat!M24=0,0,12*1.358*1/NB_stat!Y24*NB_rozp!$E24)</f>
        <v>0</v>
      </c>
      <c r="S24" s="72">
        <f>IF(NB_stat!N24=0,0,12*1.358*1/NB_stat!Z24*NB_rozp!$E24)</f>
        <v>0</v>
      </c>
      <c r="T24" s="72">
        <f>IF(NB_stat!O24=0,0,12*1.358*1/NB_stat!AA24*NB_rozp!$E24)</f>
        <v>0</v>
      </c>
      <c r="U24" s="72">
        <f>IF(NB_stat!P24=0,0,12*1.358*1/NB_stat!AB24*NB_rozp!$E24)</f>
        <v>0</v>
      </c>
      <c r="V24" s="37">
        <f>ROUND((M24*NB_stat!H24+P24*NB_stat!K24+S24*NB_stat!N24)/1.358,0)</f>
        <v>226086</v>
      </c>
      <c r="W24" s="37">
        <f>ROUND((N24*NB_stat!I24+Q24*NB_stat!L24+T24*NB_stat!O24)/1.358,0)</f>
        <v>106479</v>
      </c>
      <c r="X24" s="37">
        <f>ROUND((O24*NB_stat!J24+R24*NB_stat!M24+U24*NB_stat!P24)/1.358,0)</f>
        <v>0</v>
      </c>
      <c r="Y24" s="37">
        <f t="shared" si="5"/>
        <v>332565</v>
      </c>
      <c r="Z24" s="74">
        <f>IF(NB_stat!T24=0,0,NB_stat!H24/NB_stat!T24)+IF(NB_stat!W24=0,0,NB_stat!K24/NB_stat!W24)+IF(NB_stat!Z24=0,0,NB_stat!N24/NB_stat!Z24)</f>
        <v>0.71203770951709611</v>
      </c>
      <c r="AA24" s="74">
        <f>IF(NB_stat!U24=0,0,NB_stat!I24/NB_stat!U24)+IF(NB_stat!X24=0,0,NB_stat!L24/NB_stat!X24)+IF(NB_stat!AA24=0,0,NB_stat!O24/NB_stat!AA24)</f>
        <v>0.33534654746260123</v>
      </c>
      <c r="AB24" s="74">
        <f>IF(NB_stat!V24=0,0,NB_stat!J24/NB_stat!V24)+IF(NB_stat!Y24=0,0,NB_stat!M24/NB_stat!Y24)+IF(NB_stat!AB24=0,0,NB_stat!P24/NB_stat!AB24)</f>
        <v>0</v>
      </c>
      <c r="AC24" s="135">
        <f t="shared" si="6"/>
        <v>1.0473842569796974</v>
      </c>
    </row>
    <row r="25" spans="1:29" ht="20.100000000000001" customHeight="1" x14ac:dyDescent="0.2">
      <c r="A25" s="85">
        <v>16</v>
      </c>
      <c r="B25" s="468">
        <v>600074854</v>
      </c>
      <c r="C25" s="85">
        <f>NB_stat!C25</f>
        <v>4487</v>
      </c>
      <c r="D25" s="13" t="str">
        <f>NB_stat!D25</f>
        <v>ZŠ a MŠ Polevsko 167</v>
      </c>
      <c r="E25" s="11">
        <f>NB_stat!E25</f>
        <v>3141</v>
      </c>
      <c r="F25" s="60" t="str">
        <f>NB_stat!F25</f>
        <v>ZŠ a MŠ Polevsko 167</v>
      </c>
      <c r="G25" s="132">
        <f>ROUND(NB_rozp!R25,0)</f>
        <v>928928</v>
      </c>
      <c r="H25" s="37">
        <f t="shared" si="0"/>
        <v>680795</v>
      </c>
      <c r="I25" s="29">
        <f t="shared" si="7"/>
        <v>230109</v>
      </c>
      <c r="J25" s="37">
        <f t="shared" si="8"/>
        <v>13616</v>
      </c>
      <c r="K25" s="37">
        <f>NB_stat!H25*NB_stat!AC25+NB_stat!I25*NB_stat!AD25+NB_stat!J25*NB_stat!AE25+NB_stat!K25*NB_stat!AF25+NB_stat!L25*NB_stat!AG25+NB_stat!M25*NB_stat!AH25+NB_stat!N25*NB_stat!AI25+NB_stat!O25*NB_stat!AJ25+NB_stat!P25*NB_stat!AK25</f>
        <v>4408</v>
      </c>
      <c r="L25" s="47">
        <f>ROUND(Y25/NB_rozp!E25/12,2)</f>
        <v>2.14</v>
      </c>
      <c r="M25" s="134">
        <f>IF(NB_stat!H25=0,0,12*1.358*1/NB_stat!T25*NB_rozp!$E25)</f>
        <v>17314.3758351166</v>
      </c>
      <c r="N25" s="72">
        <f>IF(NB_stat!I25=0,0,12*1.358*1/NB_stat!U25*NB_rozp!$E25)</f>
        <v>10198.503845888366</v>
      </c>
      <c r="O25" s="72">
        <f>IF(NB_stat!J25=0,0,12*1.358*1/NB_stat!V25*NB_rozp!$E25)</f>
        <v>0</v>
      </c>
      <c r="P25" s="72">
        <f>IF(NB_stat!K25=0,0,12*1.358*1/NB_stat!W25*NB_rozp!$E25)</f>
        <v>0</v>
      </c>
      <c r="Q25" s="72">
        <f>IF(NB_stat!L25=0,0,12*1.358*1/NB_stat!X25*NB_rozp!$E25)</f>
        <v>0</v>
      </c>
      <c r="R25" s="72">
        <f>IF(NB_stat!M25=0,0,12*1.358*1/NB_stat!Y25*NB_rozp!$E25)</f>
        <v>0</v>
      </c>
      <c r="S25" s="72">
        <f>IF(NB_stat!N25=0,0,12*1.358*1/NB_stat!Z25*NB_rozp!$E25)</f>
        <v>0</v>
      </c>
      <c r="T25" s="72">
        <f>IF(NB_stat!O25=0,0,12*1.358*1/NB_stat!AA25*NB_rozp!$E25)</f>
        <v>0</v>
      </c>
      <c r="U25" s="72">
        <f>IF(NB_stat!P25=0,0,12*1.358*1/NB_stat!AB25*NB_rozp!$E25)</f>
        <v>0</v>
      </c>
      <c r="V25" s="37">
        <f>ROUND((M25*NB_stat!H25+P25*NB_stat!K25+S25*NB_stat!N25)/1.358,0)</f>
        <v>267748</v>
      </c>
      <c r="W25" s="37">
        <f>ROUND((N25*NB_stat!I25+Q25*NB_stat!L25+T25*NB_stat!O25)/1.358,0)</f>
        <v>413047</v>
      </c>
      <c r="X25" s="37">
        <f>ROUND((O25*NB_stat!J25+R25*NB_stat!M25+U25*NB_stat!P25)/1.358,0)</f>
        <v>0</v>
      </c>
      <c r="Y25" s="37">
        <f t="shared" si="5"/>
        <v>680795</v>
      </c>
      <c r="Z25" s="74">
        <f>IF(NB_stat!T25=0,0,NB_stat!H25/NB_stat!T25)+IF(NB_stat!W25=0,0,NB_stat!K25/NB_stat!W25)+IF(NB_stat!Z25=0,0,NB_stat!N25/NB_stat!Z25)</f>
        <v>0.84324792115294633</v>
      </c>
      <c r="AA25" s="74">
        <f>IF(NB_stat!U25=0,0,NB_stat!I25/NB_stat!U25)+IF(NB_stat!X25=0,0,NB_stat!L25/NB_stat!X25)+IF(NB_stat!AA25=0,0,NB_stat!O25/NB_stat!AA25)</f>
        <v>1.3008532240564397</v>
      </c>
      <c r="AB25" s="74">
        <f>IF(NB_stat!V25=0,0,NB_stat!J25/NB_stat!V25)+IF(NB_stat!Y25=0,0,NB_stat!M25/NB_stat!Y25)+IF(NB_stat!AB25=0,0,NB_stat!P25/NB_stat!AB25)</f>
        <v>0</v>
      </c>
      <c r="AC25" s="135">
        <f t="shared" si="6"/>
        <v>2.1441011452093859</v>
      </c>
    </row>
    <row r="26" spans="1:29" ht="20.100000000000001" customHeight="1" x14ac:dyDescent="0.2">
      <c r="A26" s="85">
        <v>17</v>
      </c>
      <c r="B26" s="468">
        <v>600074803</v>
      </c>
      <c r="C26" s="85">
        <f>NB_stat!C26</f>
        <v>4488</v>
      </c>
      <c r="D26" s="13" t="str">
        <f>NB_stat!D26</f>
        <v>ZŠ a MŠ Prysk, Dolní Prysk 56</v>
      </c>
      <c r="E26" s="11">
        <f>NB_stat!E26</f>
        <v>3141</v>
      </c>
      <c r="F26" s="60" t="str">
        <f>NB_stat!F26</f>
        <v>ZŠ a MŠ Prysk, Dolní Prysk 56 - výdejna</v>
      </c>
      <c r="G26" s="132">
        <f>ROUND(NB_rozp!R26,0)</f>
        <v>277404</v>
      </c>
      <c r="H26" s="37">
        <f t="shared" si="0"/>
        <v>202931</v>
      </c>
      <c r="I26" s="29">
        <f t="shared" si="7"/>
        <v>68590</v>
      </c>
      <c r="J26" s="37">
        <f t="shared" si="8"/>
        <v>4059</v>
      </c>
      <c r="K26" s="37">
        <f>NB_stat!H26*NB_stat!AC26+NB_stat!I26*NB_stat!AD26+NB_stat!J26*NB_stat!AE26+NB_stat!K26*NB_stat!AF26+NB_stat!L26*NB_stat!AG26+NB_stat!M26*NB_stat!AH26+NB_stat!N26*NB_stat!AI26+NB_stat!O26*NB_stat!AJ26+NB_stat!P26*NB_stat!AK26</f>
        <v>1824</v>
      </c>
      <c r="L26" s="47">
        <f>ROUND(Y26/NB_rozp!E26/12,2)</f>
        <v>0.64</v>
      </c>
      <c r="M26" s="134">
        <f>IF(NB_stat!H26=0,0,12*1.358*1/NB_stat!T26*NB_rozp!$E26)</f>
        <v>0</v>
      </c>
      <c r="N26" s="72">
        <f>IF(NB_stat!I26=0,0,12*1.358*1/NB_stat!U26*NB_rozp!$E26)</f>
        <v>0</v>
      </c>
      <c r="O26" s="72">
        <f>IF(NB_stat!J26=0,0,12*1.358*1/NB_stat!V26*NB_rozp!$E26)</f>
        <v>0</v>
      </c>
      <c r="P26" s="72">
        <f>IF(NB_stat!K26=0,0,12*1.358*1/NB_stat!W26*NB_rozp!$E26)</f>
        <v>0</v>
      </c>
      <c r="Q26" s="72">
        <f>IF(NB_stat!L26=0,0,12*1.358*1/NB_stat!X26*NB_rozp!$E26)</f>
        <v>0</v>
      </c>
      <c r="R26" s="72">
        <f>IF(NB_stat!M26=0,0,12*1.358*1/NB_stat!Y26*NB_rozp!$E26)</f>
        <v>0</v>
      </c>
      <c r="S26" s="72">
        <f>IF(NB_stat!N26=0,0,12*1.358*1/NB_stat!Z26*NB_rozp!$E26)</f>
        <v>6925.7503340466401</v>
      </c>
      <c r="T26" s="72">
        <f>IF(NB_stat!O26=0,0,12*1.358*1/NB_stat!AA26*NB_rozp!$E26)</f>
        <v>4819.9600716313844</v>
      </c>
      <c r="U26" s="72">
        <f>IF(NB_stat!P26=0,0,12*1.358*1/NB_stat!AB26*NB_rozp!$E26)</f>
        <v>0</v>
      </c>
      <c r="V26" s="37">
        <f>ROUND((M26*NB_stat!H26+P26*NB_stat!K26+S26*NB_stat!N26)/1.358,0)</f>
        <v>107099</v>
      </c>
      <c r="W26" s="37">
        <f>ROUND((N26*NB_stat!I26+Q26*NB_stat!L26+T26*NB_stat!O26)/1.358,0)</f>
        <v>95831</v>
      </c>
      <c r="X26" s="37">
        <f>ROUND((O26*NB_stat!J26+R26*NB_stat!M26+U26*NB_stat!P26)/1.358,0)</f>
        <v>0</v>
      </c>
      <c r="Y26" s="37">
        <f t="shared" si="5"/>
        <v>202930</v>
      </c>
      <c r="Z26" s="74">
        <f>IF(NB_stat!T26=0,0,NB_stat!H26/NB_stat!T26)+IF(NB_stat!W26=0,0,NB_stat!K26/NB_stat!W26)+IF(NB_stat!Z26=0,0,NB_stat!N26/NB_stat!Z26)</f>
        <v>0.33729916846117852</v>
      </c>
      <c r="AA26" s="74">
        <f>IF(NB_stat!U26=0,0,NB_stat!I26/NB_stat!U26)+IF(NB_stat!X26=0,0,NB_stat!L26/NB_stat!X26)+IF(NB_stat!AA26=0,0,NB_stat!O26/NB_stat!AA26)</f>
        <v>0.30181189271634112</v>
      </c>
      <c r="AB26" s="74">
        <f>IF(NB_stat!V26=0,0,NB_stat!J26/NB_stat!V26)+IF(NB_stat!Y26=0,0,NB_stat!M26/NB_stat!Y26)+IF(NB_stat!AB26=0,0,NB_stat!P26/NB_stat!AB26)</f>
        <v>0</v>
      </c>
      <c r="AC26" s="135">
        <f t="shared" si="6"/>
        <v>0.6391110611775197</v>
      </c>
    </row>
    <row r="27" spans="1:29" ht="20.100000000000001" customHeight="1" x14ac:dyDescent="0.2">
      <c r="A27" s="85">
        <v>18</v>
      </c>
      <c r="B27" s="468">
        <v>650025768</v>
      </c>
      <c r="C27" s="85">
        <f>NB_stat!C27</f>
        <v>4434</v>
      </c>
      <c r="D27" s="13" t="str">
        <f>NB_stat!D27</f>
        <v>ZŠ a MŠ Skalice u Č. Lípy 264</v>
      </c>
      <c r="E27" s="11">
        <f>NB_stat!E27</f>
        <v>3141</v>
      </c>
      <c r="F27" s="60" t="str">
        <f>NB_stat!F27</f>
        <v>ZŠ a MŠ Skalice u Č. Lípy 261</v>
      </c>
      <c r="G27" s="132">
        <f>ROUND(NB_rozp!R27,0)</f>
        <v>1087318</v>
      </c>
      <c r="H27" s="37">
        <f t="shared" si="0"/>
        <v>795081</v>
      </c>
      <c r="I27" s="29">
        <f t="shared" si="7"/>
        <v>268737</v>
      </c>
      <c r="J27" s="37">
        <f t="shared" si="8"/>
        <v>15902</v>
      </c>
      <c r="K27" s="37">
        <f>NB_stat!H27*NB_stat!AC27+NB_stat!I27*NB_stat!AD27+NB_stat!J27*NB_stat!AE27+NB_stat!K27*NB_stat!AF27+NB_stat!L27*NB_stat!AG27+NB_stat!M27*NB_stat!AH27+NB_stat!N27*NB_stat!AI27+NB_stat!O27*NB_stat!AJ27+NB_stat!P27*NB_stat!AK27</f>
        <v>7598</v>
      </c>
      <c r="L27" s="47">
        <f>ROUND(Y27/NB_rozp!E27/12,2)</f>
        <v>2.5</v>
      </c>
      <c r="M27" s="134">
        <f>IF(NB_stat!H27=0,0,12*1.358*1/NB_stat!T27*NB_rozp!$E27)</f>
        <v>0</v>
      </c>
      <c r="N27" s="72">
        <f>IF(NB_stat!I27=0,0,12*1.358*1/NB_stat!U27*NB_rozp!$E27)</f>
        <v>8242.1380598506639</v>
      </c>
      <c r="O27" s="72">
        <f>IF(NB_stat!J27=0,0,12*1.358*1/NB_stat!V27*NB_rozp!$E27)</f>
        <v>0</v>
      </c>
      <c r="P27" s="72">
        <f>IF(NB_stat!K27=0,0,12*1.358*1/NB_stat!W27*NB_rozp!$E27)</f>
        <v>0</v>
      </c>
      <c r="Q27" s="72">
        <f>IF(NB_stat!L27=0,0,12*1.358*1/NB_stat!X27*NB_rozp!$E27)</f>
        <v>0</v>
      </c>
      <c r="R27" s="72">
        <f>IF(NB_stat!M27=0,0,12*1.358*1/NB_stat!Y27*NB_rozp!$E27)</f>
        <v>0</v>
      </c>
      <c r="S27" s="72">
        <f>IF(NB_stat!N27=0,0,12*1.358*1/NB_stat!Z27*NB_rozp!$E27)</f>
        <v>0</v>
      </c>
      <c r="T27" s="72">
        <f>IF(NB_stat!O27=0,0,12*1.358*1/NB_stat!AA27*NB_rozp!$E27)</f>
        <v>0</v>
      </c>
      <c r="U27" s="72">
        <f>IF(NB_stat!P27=0,0,12*1.358*1/NB_stat!AB27*NB_rozp!$E27)</f>
        <v>0</v>
      </c>
      <c r="V27" s="37">
        <f>ROUND((M27*NB_stat!H27+P27*NB_stat!K27+S27*NB_stat!N27)/1.358,0)</f>
        <v>0</v>
      </c>
      <c r="W27" s="37">
        <f>ROUND((N27*NB_stat!I27+Q27*NB_stat!L27+T27*NB_stat!O27)/1.358,0)</f>
        <v>795081</v>
      </c>
      <c r="X27" s="37">
        <f>ROUND((O27*NB_stat!J27+R27*NB_stat!M27+U27*NB_stat!P27)/1.358,0)</f>
        <v>0</v>
      </c>
      <c r="Y27" s="37">
        <f t="shared" si="5"/>
        <v>795081</v>
      </c>
      <c r="Z27" s="74">
        <f>IF(NB_stat!T27=0,0,NB_stat!H27/NB_stat!T27)+IF(NB_stat!W27=0,0,NB_stat!K27/NB_stat!W27)+IF(NB_stat!Z27=0,0,NB_stat!N27/NB_stat!Z27)</f>
        <v>0</v>
      </c>
      <c r="AA27" s="74">
        <f>IF(NB_stat!U27=0,0,NB_stat!I27/NB_stat!U27)+IF(NB_stat!X27=0,0,NB_stat!L27/NB_stat!X27)+IF(NB_stat!AA27=0,0,NB_stat!O27/NB_stat!AA27)</f>
        <v>2.5040345952496841</v>
      </c>
      <c r="AB27" s="74">
        <f>IF(NB_stat!V27=0,0,NB_stat!J27/NB_stat!V27)+IF(NB_stat!Y27=0,0,NB_stat!M27/NB_stat!Y27)+IF(NB_stat!AB27=0,0,NB_stat!P27/NB_stat!AB27)</f>
        <v>0</v>
      </c>
      <c r="AC27" s="135">
        <f t="shared" si="6"/>
        <v>2.5040345952496841</v>
      </c>
    </row>
    <row r="28" spans="1:29" ht="20.100000000000001" customHeight="1" x14ac:dyDescent="0.2">
      <c r="A28" s="85">
        <v>18</v>
      </c>
      <c r="B28" s="468">
        <v>650025768</v>
      </c>
      <c r="C28" s="85">
        <f>NB_stat!C28</f>
        <v>4434</v>
      </c>
      <c r="D28" s="13" t="str">
        <f>NB_stat!D28</f>
        <v>ZŠ a MŠ Skalice u Č. Lípy 264</v>
      </c>
      <c r="E28" s="11">
        <f>NB_stat!E28</f>
        <v>3141</v>
      </c>
      <c r="F28" s="60" t="str">
        <f>NB_stat!F28</f>
        <v xml:space="preserve">MŠ Skalice u Č. Lípy 161 </v>
      </c>
      <c r="G28" s="132">
        <f>ROUND(NB_rozp!R28,0)</f>
        <v>659151</v>
      </c>
      <c r="H28" s="37">
        <f t="shared" si="0"/>
        <v>483376</v>
      </c>
      <c r="I28" s="29">
        <f t="shared" si="7"/>
        <v>163381</v>
      </c>
      <c r="J28" s="37">
        <f t="shared" si="8"/>
        <v>9668</v>
      </c>
      <c r="K28" s="37">
        <f>NB_stat!H28*NB_stat!AC28+NB_stat!I28*NB_stat!AD28+NB_stat!J28*NB_stat!AE28+NB_stat!K28*NB_stat!AF28+NB_stat!L28*NB_stat!AG28+NB_stat!M28*NB_stat!AH28+NB_stat!N28*NB_stat!AI28+NB_stat!O28*NB_stat!AJ28+NB_stat!P28*NB_stat!AK28</f>
        <v>2726</v>
      </c>
      <c r="L28" s="47">
        <f>ROUND(Y28/NB_rozp!E28/12,2)</f>
        <v>1.52</v>
      </c>
      <c r="M28" s="134">
        <f>IF(NB_stat!H28=0,0,12*1.358*1/NB_stat!T28*NB_rozp!$E28)</f>
        <v>13966.479838929094</v>
      </c>
      <c r="N28" s="72">
        <f>IF(NB_stat!I28=0,0,12*1.358*1/NB_stat!U28*NB_rozp!$E28)</f>
        <v>0</v>
      </c>
      <c r="O28" s="72">
        <f>IF(NB_stat!J28=0,0,12*1.358*1/NB_stat!V28*NB_rozp!$E28)</f>
        <v>0</v>
      </c>
      <c r="P28" s="72">
        <f>IF(NB_stat!K28=0,0,12*1.358*1/NB_stat!W28*NB_rozp!$E28)</f>
        <v>0</v>
      </c>
      <c r="Q28" s="72">
        <f>IF(NB_stat!L28=0,0,12*1.358*1/NB_stat!X28*NB_rozp!$E28)</f>
        <v>0</v>
      </c>
      <c r="R28" s="72">
        <f>IF(NB_stat!M28=0,0,12*1.358*1/NB_stat!Y28*NB_rozp!$E28)</f>
        <v>0</v>
      </c>
      <c r="S28" s="72">
        <f>IF(NB_stat!N28=0,0,12*1.358*1/NB_stat!Z28*NB_rozp!$E28)</f>
        <v>0</v>
      </c>
      <c r="T28" s="72">
        <f>IF(NB_stat!O28=0,0,12*1.358*1/NB_stat!AA28*NB_rozp!$E28)</f>
        <v>0</v>
      </c>
      <c r="U28" s="72">
        <f>IF(NB_stat!P28=0,0,12*1.358*1/NB_stat!AB28*NB_rozp!$E28)</f>
        <v>0</v>
      </c>
      <c r="V28" s="37">
        <f>ROUND((M28*NB_stat!H28+P28*NB_stat!K28+S28*NB_stat!N28)/1.358,0)</f>
        <v>483376</v>
      </c>
      <c r="W28" s="37">
        <f>ROUND((N28*NB_stat!I28+Q28*NB_stat!L28+T28*NB_stat!O28)/1.358,0)</f>
        <v>0</v>
      </c>
      <c r="X28" s="37">
        <f>ROUND((O28*NB_stat!J28+R28*NB_stat!M28+U28*NB_stat!P28)/1.358,0)</f>
        <v>0</v>
      </c>
      <c r="Y28" s="37">
        <f t="shared" si="5"/>
        <v>483376</v>
      </c>
      <c r="Z28" s="74">
        <f>IF(NB_stat!T28=0,0,NB_stat!H28/NB_stat!T28)+IF(NB_stat!W28=0,0,NB_stat!K28/NB_stat!W28)+IF(NB_stat!Z28=0,0,NB_stat!N28/NB_stat!Z28)</f>
        <v>1.5223480696626477</v>
      </c>
      <c r="AA28" s="74">
        <f>IF(NB_stat!U28=0,0,NB_stat!I28/NB_stat!U28)+IF(NB_stat!X28=0,0,NB_stat!L28/NB_stat!X28)+IF(NB_stat!AA28=0,0,NB_stat!O28/NB_stat!AA28)</f>
        <v>0</v>
      </c>
      <c r="AB28" s="74">
        <f>IF(NB_stat!V28=0,0,NB_stat!J28/NB_stat!V28)+IF(NB_stat!Y28=0,0,NB_stat!M28/NB_stat!Y28)+IF(NB_stat!AB28=0,0,NB_stat!P28/NB_stat!AB28)</f>
        <v>0</v>
      </c>
      <c r="AC28" s="135">
        <f t="shared" si="6"/>
        <v>1.5223480696626477</v>
      </c>
    </row>
    <row r="29" spans="1:29" ht="20.100000000000001" customHeight="1" x14ac:dyDescent="0.2">
      <c r="A29" s="85">
        <v>18</v>
      </c>
      <c r="B29" s="468">
        <v>600074668</v>
      </c>
      <c r="C29" s="85">
        <f>NB_stat!C29</f>
        <v>4441</v>
      </c>
      <c r="D29" s="13" t="str">
        <f>NB_stat!D29</f>
        <v>ZŠ a MŠ Sloup v Čechách 81</v>
      </c>
      <c r="E29" s="11">
        <f>NB_stat!E29</f>
        <v>3141</v>
      </c>
      <c r="F29" s="60" t="str">
        <f>NB_stat!F29</f>
        <v>ZŠ a MŠ Sloup v Čechách 81</v>
      </c>
      <c r="G29" s="132">
        <f>ROUND(NB_rozp!R29,0)</f>
        <v>1266188</v>
      </c>
      <c r="H29" s="37">
        <f t="shared" si="0"/>
        <v>927865</v>
      </c>
      <c r="I29" s="29">
        <f t="shared" si="7"/>
        <v>313618</v>
      </c>
      <c r="J29" s="37">
        <f t="shared" si="8"/>
        <v>18557</v>
      </c>
      <c r="K29" s="37">
        <f>NB_stat!H29*NB_stat!AC29+NB_stat!I29*NB_stat!AD29+NB_stat!J29*NB_stat!AE29+NB_stat!K29*NB_stat!AF29+NB_stat!L29*NB_stat!AG29+NB_stat!M29*NB_stat!AH29+NB_stat!N29*NB_stat!AI29+NB_stat!O29*NB_stat!AJ29+NB_stat!P29*NB_stat!AK29</f>
        <v>6148</v>
      </c>
      <c r="L29" s="47">
        <f>ROUND(Y29/NB_rozp!E29/12,2)</f>
        <v>2.92</v>
      </c>
      <c r="M29" s="134">
        <f>IF(NB_stat!H29=0,0,12*1.358*1/NB_stat!T29*NB_rozp!$E29)</f>
        <v>13362.627522133336</v>
      </c>
      <c r="N29" s="72">
        <f>IF(NB_stat!I29=0,0,12*1.358*1/NB_stat!U29*NB_rozp!$E29)</f>
        <v>10354.966294811553</v>
      </c>
      <c r="O29" s="72">
        <f>IF(NB_stat!J29=0,0,12*1.358*1/NB_stat!V29*NB_rozp!$E29)</f>
        <v>0</v>
      </c>
      <c r="P29" s="72">
        <f>IF(NB_stat!K29=0,0,12*1.358*1/NB_stat!W29*NB_rozp!$E29)</f>
        <v>0</v>
      </c>
      <c r="Q29" s="72">
        <f>IF(NB_stat!L29=0,0,12*1.358*1/NB_stat!X29*NB_rozp!$E29)</f>
        <v>0</v>
      </c>
      <c r="R29" s="72">
        <f>IF(NB_stat!M29=0,0,12*1.358*1/NB_stat!Y29*NB_rozp!$E29)</f>
        <v>0</v>
      </c>
      <c r="S29" s="72">
        <f>IF(NB_stat!N29=0,0,12*1.358*1/NB_stat!Z29*NB_rozp!$E29)</f>
        <v>0</v>
      </c>
      <c r="T29" s="72">
        <f>IF(NB_stat!O29=0,0,12*1.358*1/NB_stat!AA29*NB_rozp!$E29)</f>
        <v>0</v>
      </c>
      <c r="U29" s="72">
        <f>IF(NB_stat!P29=0,0,12*1.358*1/NB_stat!AB29*NB_rozp!$E29)</f>
        <v>0</v>
      </c>
      <c r="V29" s="37">
        <f>ROUND((M29*NB_stat!H29+P29*NB_stat!K29+S29*NB_stat!N29)/1.358,0)</f>
        <v>531356</v>
      </c>
      <c r="W29" s="37">
        <f>ROUND((N29*NB_stat!I29+Q29*NB_stat!L29+T29*NB_stat!O29)/1.358,0)</f>
        <v>396508</v>
      </c>
      <c r="X29" s="37">
        <f>ROUND((O29*NB_stat!J29+R29*NB_stat!M29+U29*NB_stat!P29)/1.358,0)</f>
        <v>0</v>
      </c>
      <c r="Y29" s="37">
        <f t="shared" si="5"/>
        <v>927864</v>
      </c>
      <c r="Z29" s="74">
        <f>IF(NB_stat!T29=0,0,NB_stat!H29/NB_stat!T29)+IF(NB_stat!W29=0,0,NB_stat!K29/NB_stat!W29)+IF(NB_stat!Z29=0,0,NB_stat!N29/NB_stat!Z29)</f>
        <v>1.6734578063645689</v>
      </c>
      <c r="AA29" s="74">
        <f>IF(NB_stat!U29=0,0,NB_stat!I29/NB_stat!U29)+IF(NB_stat!X29=0,0,NB_stat!L29/NB_stat!X29)+IF(NB_stat!AA29=0,0,NB_stat!O29/NB_stat!AA29)</f>
        <v>1.2487663210996247</v>
      </c>
      <c r="AB29" s="74">
        <f>IF(NB_stat!V29=0,0,NB_stat!J29/NB_stat!V29)+IF(NB_stat!Y29=0,0,NB_stat!M29/NB_stat!Y29)+IF(NB_stat!AB29=0,0,NB_stat!P29/NB_stat!AB29)</f>
        <v>0</v>
      </c>
      <c r="AC29" s="135">
        <f t="shared" si="6"/>
        <v>2.9222241274641938</v>
      </c>
    </row>
    <row r="30" spans="1:29" ht="20.100000000000001" customHeight="1" thickBot="1" x14ac:dyDescent="0.25">
      <c r="A30" s="464">
        <v>20</v>
      </c>
      <c r="B30" s="533">
        <v>600074242</v>
      </c>
      <c r="C30" s="85">
        <f>NB_stat!C30</f>
        <v>4428</v>
      </c>
      <c r="D30" s="64" t="str">
        <f>NB_stat!D30</f>
        <v>MŠ Svor 208</v>
      </c>
      <c r="E30" s="41">
        <f>NB_stat!E30</f>
        <v>3141</v>
      </c>
      <c r="F30" s="145" t="str">
        <f>NB_stat!F30</f>
        <v>MŠ Svor 208</v>
      </c>
      <c r="G30" s="132">
        <f>ROUND(NB_rozp!R30,0)</f>
        <v>679625</v>
      </c>
      <c r="H30" s="37">
        <f t="shared" si="0"/>
        <v>498453</v>
      </c>
      <c r="I30" s="29">
        <f t="shared" si="7"/>
        <v>168477</v>
      </c>
      <c r="J30" s="37">
        <f t="shared" si="8"/>
        <v>9969</v>
      </c>
      <c r="K30" s="37">
        <f>NB_stat!H30*NB_stat!AC30+NB_stat!I30*NB_stat!AD30+NB_stat!J30*NB_stat!AE30+NB_stat!K30*NB_stat!AF30+NB_stat!L30*NB_stat!AG30+NB_stat!M30*NB_stat!AH30+NB_stat!N30*NB_stat!AI30+NB_stat!O30*NB_stat!AJ30+NB_stat!P30*NB_stat!AK30</f>
        <v>2726</v>
      </c>
      <c r="L30" s="47">
        <f>ROUND(Y30/NB_rozp!E30/12,2)</f>
        <v>1.57</v>
      </c>
      <c r="M30" s="134">
        <f>IF(NB_stat!H30=0,0,12*1.358*1/NB_stat!T30*NB_rozp!$E30)</f>
        <v>17314.3758351166</v>
      </c>
      <c r="N30" s="72">
        <f>IF(NB_stat!I30=0,0,12*1.358*1/NB_stat!U30*NB_rozp!$E30)</f>
        <v>12049.900179078462</v>
      </c>
      <c r="O30" s="72">
        <f>IF(NB_stat!J30=0,0,12*1.358*1/NB_stat!V30*NB_rozp!$E30)</f>
        <v>0</v>
      </c>
      <c r="P30" s="72">
        <f>IF(NB_stat!K30=0,0,12*1.358*1/NB_stat!W30*NB_rozp!$E30)</f>
        <v>0</v>
      </c>
      <c r="Q30" s="72">
        <f>IF(NB_stat!L30=0,0,12*1.358*1/NB_stat!X30*NB_rozp!$E30)</f>
        <v>0</v>
      </c>
      <c r="R30" s="72">
        <f>IF(NB_stat!M30=0,0,12*1.358*1/NB_stat!Y30*NB_rozp!$E30)</f>
        <v>0</v>
      </c>
      <c r="S30" s="72">
        <f>IF(NB_stat!N30=0,0,12*1.358*1/NB_stat!Z30*NB_rozp!$E30)</f>
        <v>0</v>
      </c>
      <c r="T30" s="72">
        <f>IF(NB_stat!O30=0,0,12*1.358*1/NB_stat!AA30*NB_rozp!$E30)</f>
        <v>0</v>
      </c>
      <c r="U30" s="72">
        <f>IF(NB_stat!P30=0,0,12*1.358*1/NB_stat!AB30*NB_rozp!$E30)</f>
        <v>0</v>
      </c>
      <c r="V30" s="37">
        <f>ROUND((M30*NB_stat!H30+P30*NB_stat!K30+S30*NB_stat!N30)/1.358,0)</f>
        <v>267748</v>
      </c>
      <c r="W30" s="37">
        <f>ROUND((N30*NB_stat!I30+Q30*NB_stat!L30+T30*NB_stat!O30)/1.358,0)</f>
        <v>230705</v>
      </c>
      <c r="X30" s="37">
        <f>ROUND((O30*NB_stat!J30+R30*NB_stat!M30+U30*NB_stat!P30)/1.358,0)</f>
        <v>0</v>
      </c>
      <c r="Y30" s="37">
        <f t="shared" si="5"/>
        <v>498453</v>
      </c>
      <c r="Z30" s="74">
        <f>IF(NB_stat!T30=0,0,NB_stat!H30/NB_stat!T30)+IF(NB_stat!W30=0,0,NB_stat!K30/NB_stat!W30)+IF(NB_stat!Z30=0,0,NB_stat!N30/NB_stat!Z30)</f>
        <v>0.84324792115294633</v>
      </c>
      <c r="AA30" s="74">
        <f>IF(NB_stat!U30=0,0,NB_stat!I30/NB_stat!U30)+IF(NB_stat!X30=0,0,NB_stat!L30/NB_stat!X30)+IF(NB_stat!AA30=0,0,NB_stat!O30/NB_stat!AA30)</f>
        <v>0.72658418616896936</v>
      </c>
      <c r="AB30" s="74">
        <f>IF(NB_stat!V30=0,0,NB_stat!J30/NB_stat!V30)+IF(NB_stat!Y30=0,0,NB_stat!M30/NB_stat!Y30)+IF(NB_stat!AB30=0,0,NB_stat!P30/NB_stat!AB30)</f>
        <v>0</v>
      </c>
      <c r="AC30" s="135">
        <f t="shared" si="6"/>
        <v>1.5698321073219157</v>
      </c>
    </row>
    <row r="31" spans="1:29" ht="20.100000000000001" customHeight="1" thickBot="1" x14ac:dyDescent="0.25">
      <c r="A31" s="465"/>
      <c r="B31" s="495"/>
      <c r="C31" s="537"/>
      <c r="D31" s="365" t="s">
        <v>43</v>
      </c>
      <c r="E31" s="366"/>
      <c r="F31" s="367"/>
      <c r="G31" s="133">
        <f t="shared" ref="G31:AC31" si="9">SUM(G6:G30)</f>
        <v>25493902</v>
      </c>
      <c r="H31" s="112">
        <f t="shared" si="9"/>
        <v>18648957</v>
      </c>
      <c r="I31" s="112">
        <f t="shared" si="9"/>
        <v>6303348</v>
      </c>
      <c r="J31" s="112">
        <f t="shared" si="9"/>
        <v>372979</v>
      </c>
      <c r="K31" s="112">
        <f t="shared" si="9"/>
        <v>168618</v>
      </c>
      <c r="L31" s="471">
        <f t="shared" si="9"/>
        <v>58.74</v>
      </c>
      <c r="M31" s="137">
        <f t="shared" si="9"/>
        <v>192882.1472421918</v>
      </c>
      <c r="N31" s="112">
        <f t="shared" si="9"/>
        <v>91469.444857489361</v>
      </c>
      <c r="O31" s="112">
        <f t="shared" si="9"/>
        <v>0</v>
      </c>
      <c r="P31" s="112">
        <f t="shared" si="9"/>
        <v>44936.58030738058</v>
      </c>
      <c r="Q31" s="112">
        <f t="shared" si="9"/>
        <v>12016.900715382806</v>
      </c>
      <c r="R31" s="112">
        <f t="shared" si="9"/>
        <v>0</v>
      </c>
      <c r="S31" s="112">
        <f t="shared" si="9"/>
        <v>47319.804422830821</v>
      </c>
      <c r="T31" s="112">
        <f t="shared" si="9"/>
        <v>13591.509143878331</v>
      </c>
      <c r="U31" s="112">
        <f t="shared" si="9"/>
        <v>0</v>
      </c>
      <c r="V31" s="112">
        <f t="shared" si="9"/>
        <v>8000803</v>
      </c>
      <c r="W31" s="112">
        <f t="shared" si="9"/>
        <v>10648151</v>
      </c>
      <c r="X31" s="112">
        <f t="shared" si="9"/>
        <v>0</v>
      </c>
      <c r="Y31" s="112">
        <f t="shared" si="9"/>
        <v>18648954</v>
      </c>
      <c r="Z31" s="129">
        <f t="shared" si="9"/>
        <v>25.197797877641069</v>
      </c>
      <c r="AA31" s="129">
        <f t="shared" si="9"/>
        <v>33.535371125213864</v>
      </c>
      <c r="AB31" s="129">
        <f t="shared" si="9"/>
        <v>0</v>
      </c>
      <c r="AC31" s="130">
        <f t="shared" si="9"/>
        <v>58.733169002854922</v>
      </c>
    </row>
    <row r="32" spans="1:29" s="43" customFormat="1" ht="20.100000000000001" customHeight="1" x14ac:dyDescent="0.2">
      <c r="C32" s="40"/>
      <c r="G32" s="49">
        <f>H31+I31+J31+K31</f>
        <v>25493902</v>
      </c>
      <c r="H32" s="49">
        <f>Y31</f>
        <v>18648954</v>
      </c>
      <c r="I32" s="49"/>
      <c r="J32" s="49"/>
      <c r="K32" s="49"/>
      <c r="Y32" s="49">
        <f>SUM(V31:X31)</f>
        <v>18648954</v>
      </c>
      <c r="Z32" s="53"/>
      <c r="AC32" s="52">
        <f>SUM(Z31:AB31)</f>
        <v>58.733169002854936</v>
      </c>
    </row>
    <row r="33" spans="3:29" s="43" customFormat="1" ht="20.100000000000001" customHeight="1" x14ac:dyDescent="0.2">
      <c r="C33" s="40"/>
      <c r="G33" s="49">
        <f>NB_rozp!R31</f>
        <v>25493900.005986061</v>
      </c>
      <c r="H33" s="49"/>
      <c r="I33" s="49"/>
      <c r="J33" s="49"/>
      <c r="Y33" s="49"/>
      <c r="AC33" s="52"/>
    </row>
    <row r="34" spans="3:29" s="43" customFormat="1" ht="20.100000000000001" customHeight="1" x14ac:dyDescent="0.2">
      <c r="C34" s="40"/>
    </row>
    <row r="35" spans="3:29" s="43" customFormat="1" ht="20.100000000000001" customHeight="1" x14ac:dyDescent="0.2">
      <c r="C35" s="40"/>
    </row>
    <row r="36" spans="3:29" s="43" customFormat="1" ht="20.100000000000001" customHeight="1" x14ac:dyDescent="0.2">
      <c r="C36" s="40"/>
    </row>
    <row r="37" spans="3:29" s="43" customFormat="1" ht="20.100000000000001" customHeight="1" x14ac:dyDescent="0.2">
      <c r="C37" s="40"/>
    </row>
    <row r="38" spans="3:29" s="43" customFormat="1" ht="20.100000000000001" customHeight="1" x14ac:dyDescent="0.2">
      <c r="C38" s="40"/>
    </row>
    <row r="39" spans="3:29" s="43" customFormat="1" ht="20.100000000000001" customHeight="1" x14ac:dyDescent="0.2">
      <c r="C39" s="40"/>
    </row>
    <row r="40" spans="3:29" s="43" customFormat="1" ht="20.100000000000001" customHeight="1" x14ac:dyDescent="0.2">
      <c r="C40" s="40"/>
    </row>
    <row r="41" spans="3:29" s="43" customFormat="1" ht="20.100000000000001" customHeight="1" x14ac:dyDescent="0.2">
      <c r="C41" s="40"/>
    </row>
    <row r="42" spans="3:29" s="43" customFormat="1" ht="20.100000000000001" customHeight="1" x14ac:dyDescent="0.2">
      <c r="C42" s="40"/>
    </row>
    <row r="43" spans="3:29" s="43" customFormat="1" ht="20.100000000000001" customHeight="1" x14ac:dyDescent="0.2">
      <c r="C43" s="46"/>
      <c r="D43"/>
      <c r="E43"/>
      <c r="F43"/>
    </row>
    <row r="44" spans="3:29" ht="20.100000000000001" customHeight="1" x14ac:dyDescent="0.2"/>
    <row r="45" spans="3:29" ht="20.100000000000001" customHeight="1" x14ac:dyDescent="0.2"/>
    <row r="46" spans="3:29" ht="20.100000000000001" customHeight="1" x14ac:dyDescent="0.2"/>
    <row r="47" spans="3:29" ht="20.100000000000001" customHeight="1" x14ac:dyDescent="0.2"/>
    <row r="48" spans="3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61455-0312-4B0A-A24E-CA9CE68D56E6}">
  <sheetPr>
    <tabColor rgb="FFFF0000"/>
  </sheetPr>
  <dimension ref="A1:AS34"/>
  <sheetViews>
    <sheetView workbookViewId="0">
      <pane xSplit="6" ySplit="5" topLeftCell="P6" activePane="bottomRight" state="frozen"/>
      <selection pane="topRight" activeCell="G1" sqref="G1"/>
      <selection pane="bottomLeft" activeCell="A6" sqref="A6"/>
      <selection pane="bottomRight" activeCell="P9" sqref="P9"/>
    </sheetView>
  </sheetViews>
  <sheetFormatPr defaultRowHeight="12.75" x14ac:dyDescent="0.2"/>
  <cols>
    <col min="1" max="1" width="6.42578125" style="46" customWidth="1"/>
    <col min="2" max="2" width="8.7109375" style="46" bestFit="1" customWidth="1"/>
    <col min="3" max="3" width="4.7109375" style="46" bestFit="1" customWidth="1"/>
    <col min="4" max="4" width="30.85546875" style="443" bestFit="1" customWidth="1"/>
    <col min="5" max="5" width="4.42578125" bestFit="1" customWidth="1"/>
    <col min="6" max="6" width="34.42578125" style="443" customWidth="1"/>
    <col min="7" max="15" width="6.7109375" customWidth="1"/>
    <col min="16" max="16" width="10" customWidth="1"/>
    <col min="20" max="28" width="6.7109375" customWidth="1"/>
    <col min="33" max="33" width="9.85546875" customWidth="1"/>
    <col min="37" max="45" width="5.7109375" customWidth="1"/>
    <col min="251" max="251" width="6.42578125" customWidth="1"/>
    <col min="252" max="252" width="26.5703125" customWidth="1"/>
    <col min="253" max="253" width="4.42578125" bestFit="1" customWidth="1"/>
    <col min="254" max="254" width="30.42578125" customWidth="1"/>
    <col min="255" max="263" width="6.7109375" customWidth="1"/>
    <col min="264" max="264" width="10" customWidth="1"/>
    <col min="268" max="276" width="6.7109375" customWidth="1"/>
    <col min="281" max="281" width="8.28515625" customWidth="1"/>
    <col min="285" max="293" width="5.7109375" customWidth="1"/>
    <col min="507" max="507" width="6.42578125" customWidth="1"/>
    <col min="508" max="508" width="26.5703125" customWidth="1"/>
    <col min="509" max="509" width="4.42578125" bestFit="1" customWidth="1"/>
    <col min="510" max="510" width="30.42578125" customWidth="1"/>
    <col min="511" max="519" width="6.7109375" customWidth="1"/>
    <col min="520" max="520" width="10" customWidth="1"/>
    <col min="524" max="532" width="6.7109375" customWidth="1"/>
    <col min="537" max="537" width="8.28515625" customWidth="1"/>
    <col min="541" max="549" width="5.7109375" customWidth="1"/>
    <col min="763" max="763" width="6.42578125" customWidth="1"/>
    <col min="764" max="764" width="26.5703125" customWidth="1"/>
    <col min="765" max="765" width="4.42578125" bestFit="1" customWidth="1"/>
    <col min="766" max="766" width="30.42578125" customWidth="1"/>
    <col min="767" max="775" width="6.7109375" customWidth="1"/>
    <col min="776" max="776" width="10" customWidth="1"/>
    <col min="780" max="788" width="6.7109375" customWidth="1"/>
    <col min="793" max="793" width="8.28515625" customWidth="1"/>
    <col min="797" max="805" width="5.7109375" customWidth="1"/>
    <col min="1019" max="1019" width="6.42578125" customWidth="1"/>
    <col min="1020" max="1020" width="26.5703125" customWidth="1"/>
    <col min="1021" max="1021" width="4.42578125" bestFit="1" customWidth="1"/>
    <col min="1022" max="1022" width="30.42578125" customWidth="1"/>
    <col min="1023" max="1031" width="6.7109375" customWidth="1"/>
    <col min="1032" max="1032" width="10" customWidth="1"/>
    <col min="1036" max="1044" width="6.7109375" customWidth="1"/>
    <col min="1049" max="1049" width="8.28515625" customWidth="1"/>
    <col min="1053" max="1061" width="5.7109375" customWidth="1"/>
    <col min="1275" max="1275" width="6.42578125" customWidth="1"/>
    <col min="1276" max="1276" width="26.5703125" customWidth="1"/>
    <col min="1277" max="1277" width="4.42578125" bestFit="1" customWidth="1"/>
    <col min="1278" max="1278" width="30.42578125" customWidth="1"/>
    <col min="1279" max="1287" width="6.7109375" customWidth="1"/>
    <col min="1288" max="1288" width="10" customWidth="1"/>
    <col min="1292" max="1300" width="6.7109375" customWidth="1"/>
    <col min="1305" max="1305" width="8.28515625" customWidth="1"/>
    <col min="1309" max="1317" width="5.7109375" customWidth="1"/>
    <col min="1531" max="1531" width="6.42578125" customWidth="1"/>
    <col min="1532" max="1532" width="26.5703125" customWidth="1"/>
    <col min="1533" max="1533" width="4.42578125" bestFit="1" customWidth="1"/>
    <col min="1534" max="1534" width="30.42578125" customWidth="1"/>
    <col min="1535" max="1543" width="6.7109375" customWidth="1"/>
    <col min="1544" max="1544" width="10" customWidth="1"/>
    <col min="1548" max="1556" width="6.7109375" customWidth="1"/>
    <col min="1561" max="1561" width="8.28515625" customWidth="1"/>
    <col min="1565" max="1573" width="5.7109375" customWidth="1"/>
    <col min="1787" max="1787" width="6.42578125" customWidth="1"/>
    <col min="1788" max="1788" width="26.5703125" customWidth="1"/>
    <col min="1789" max="1789" width="4.42578125" bestFit="1" customWidth="1"/>
    <col min="1790" max="1790" width="30.42578125" customWidth="1"/>
    <col min="1791" max="1799" width="6.7109375" customWidth="1"/>
    <col min="1800" max="1800" width="10" customWidth="1"/>
    <col min="1804" max="1812" width="6.7109375" customWidth="1"/>
    <col min="1817" max="1817" width="8.28515625" customWidth="1"/>
    <col min="1821" max="1829" width="5.7109375" customWidth="1"/>
    <col min="2043" max="2043" width="6.42578125" customWidth="1"/>
    <col min="2044" max="2044" width="26.5703125" customWidth="1"/>
    <col min="2045" max="2045" width="4.42578125" bestFit="1" customWidth="1"/>
    <col min="2046" max="2046" width="30.42578125" customWidth="1"/>
    <col min="2047" max="2055" width="6.7109375" customWidth="1"/>
    <col min="2056" max="2056" width="10" customWidth="1"/>
    <col min="2060" max="2068" width="6.7109375" customWidth="1"/>
    <col min="2073" max="2073" width="8.28515625" customWidth="1"/>
    <col min="2077" max="2085" width="5.7109375" customWidth="1"/>
    <col min="2299" max="2299" width="6.42578125" customWidth="1"/>
    <col min="2300" max="2300" width="26.5703125" customWidth="1"/>
    <col min="2301" max="2301" width="4.42578125" bestFit="1" customWidth="1"/>
    <col min="2302" max="2302" width="30.42578125" customWidth="1"/>
    <col min="2303" max="2311" width="6.7109375" customWidth="1"/>
    <col min="2312" max="2312" width="10" customWidth="1"/>
    <col min="2316" max="2324" width="6.7109375" customWidth="1"/>
    <col min="2329" max="2329" width="8.28515625" customWidth="1"/>
    <col min="2333" max="2341" width="5.7109375" customWidth="1"/>
    <col min="2555" max="2555" width="6.42578125" customWidth="1"/>
    <col min="2556" max="2556" width="26.5703125" customWidth="1"/>
    <col min="2557" max="2557" width="4.42578125" bestFit="1" customWidth="1"/>
    <col min="2558" max="2558" width="30.42578125" customWidth="1"/>
    <col min="2559" max="2567" width="6.7109375" customWidth="1"/>
    <col min="2568" max="2568" width="10" customWidth="1"/>
    <col min="2572" max="2580" width="6.7109375" customWidth="1"/>
    <col min="2585" max="2585" width="8.28515625" customWidth="1"/>
    <col min="2589" max="2597" width="5.7109375" customWidth="1"/>
    <col min="2811" max="2811" width="6.42578125" customWidth="1"/>
    <col min="2812" max="2812" width="26.5703125" customWidth="1"/>
    <col min="2813" max="2813" width="4.42578125" bestFit="1" customWidth="1"/>
    <col min="2814" max="2814" width="30.42578125" customWidth="1"/>
    <col min="2815" max="2823" width="6.7109375" customWidth="1"/>
    <col min="2824" max="2824" width="10" customWidth="1"/>
    <col min="2828" max="2836" width="6.7109375" customWidth="1"/>
    <col min="2841" max="2841" width="8.28515625" customWidth="1"/>
    <col min="2845" max="2853" width="5.7109375" customWidth="1"/>
    <col min="3067" max="3067" width="6.42578125" customWidth="1"/>
    <col min="3068" max="3068" width="26.5703125" customWidth="1"/>
    <col min="3069" max="3069" width="4.42578125" bestFit="1" customWidth="1"/>
    <col min="3070" max="3070" width="30.42578125" customWidth="1"/>
    <col min="3071" max="3079" width="6.7109375" customWidth="1"/>
    <col min="3080" max="3080" width="10" customWidth="1"/>
    <col min="3084" max="3092" width="6.7109375" customWidth="1"/>
    <col min="3097" max="3097" width="8.28515625" customWidth="1"/>
    <col min="3101" max="3109" width="5.7109375" customWidth="1"/>
    <col min="3323" max="3323" width="6.42578125" customWidth="1"/>
    <col min="3324" max="3324" width="26.5703125" customWidth="1"/>
    <col min="3325" max="3325" width="4.42578125" bestFit="1" customWidth="1"/>
    <col min="3326" max="3326" width="30.42578125" customWidth="1"/>
    <col min="3327" max="3335" width="6.7109375" customWidth="1"/>
    <col min="3336" max="3336" width="10" customWidth="1"/>
    <col min="3340" max="3348" width="6.7109375" customWidth="1"/>
    <col min="3353" max="3353" width="8.28515625" customWidth="1"/>
    <col min="3357" max="3365" width="5.7109375" customWidth="1"/>
    <col min="3579" max="3579" width="6.42578125" customWidth="1"/>
    <col min="3580" max="3580" width="26.5703125" customWidth="1"/>
    <col min="3581" max="3581" width="4.42578125" bestFit="1" customWidth="1"/>
    <col min="3582" max="3582" width="30.42578125" customWidth="1"/>
    <col min="3583" max="3591" width="6.7109375" customWidth="1"/>
    <col min="3592" max="3592" width="10" customWidth="1"/>
    <col min="3596" max="3604" width="6.7109375" customWidth="1"/>
    <col min="3609" max="3609" width="8.28515625" customWidth="1"/>
    <col min="3613" max="3621" width="5.7109375" customWidth="1"/>
    <col min="3835" max="3835" width="6.42578125" customWidth="1"/>
    <col min="3836" max="3836" width="26.5703125" customWidth="1"/>
    <col min="3837" max="3837" width="4.42578125" bestFit="1" customWidth="1"/>
    <col min="3838" max="3838" width="30.42578125" customWidth="1"/>
    <col min="3839" max="3847" width="6.7109375" customWidth="1"/>
    <col min="3848" max="3848" width="10" customWidth="1"/>
    <col min="3852" max="3860" width="6.7109375" customWidth="1"/>
    <col min="3865" max="3865" width="8.28515625" customWidth="1"/>
    <col min="3869" max="3877" width="5.7109375" customWidth="1"/>
    <col min="4091" max="4091" width="6.42578125" customWidth="1"/>
    <col min="4092" max="4092" width="26.5703125" customWidth="1"/>
    <col min="4093" max="4093" width="4.42578125" bestFit="1" customWidth="1"/>
    <col min="4094" max="4094" width="30.42578125" customWidth="1"/>
    <col min="4095" max="4103" width="6.7109375" customWidth="1"/>
    <col min="4104" max="4104" width="10" customWidth="1"/>
    <col min="4108" max="4116" width="6.7109375" customWidth="1"/>
    <col min="4121" max="4121" width="8.28515625" customWidth="1"/>
    <col min="4125" max="4133" width="5.7109375" customWidth="1"/>
    <col min="4347" max="4347" width="6.42578125" customWidth="1"/>
    <col min="4348" max="4348" width="26.5703125" customWidth="1"/>
    <col min="4349" max="4349" width="4.42578125" bestFit="1" customWidth="1"/>
    <col min="4350" max="4350" width="30.42578125" customWidth="1"/>
    <col min="4351" max="4359" width="6.7109375" customWidth="1"/>
    <col min="4360" max="4360" width="10" customWidth="1"/>
    <col min="4364" max="4372" width="6.7109375" customWidth="1"/>
    <col min="4377" max="4377" width="8.28515625" customWidth="1"/>
    <col min="4381" max="4389" width="5.7109375" customWidth="1"/>
    <col min="4603" max="4603" width="6.42578125" customWidth="1"/>
    <col min="4604" max="4604" width="26.5703125" customWidth="1"/>
    <col min="4605" max="4605" width="4.42578125" bestFit="1" customWidth="1"/>
    <col min="4606" max="4606" width="30.42578125" customWidth="1"/>
    <col min="4607" max="4615" width="6.7109375" customWidth="1"/>
    <col min="4616" max="4616" width="10" customWidth="1"/>
    <col min="4620" max="4628" width="6.7109375" customWidth="1"/>
    <col min="4633" max="4633" width="8.28515625" customWidth="1"/>
    <col min="4637" max="4645" width="5.7109375" customWidth="1"/>
    <col min="4859" max="4859" width="6.42578125" customWidth="1"/>
    <col min="4860" max="4860" width="26.5703125" customWidth="1"/>
    <col min="4861" max="4861" width="4.42578125" bestFit="1" customWidth="1"/>
    <col min="4862" max="4862" width="30.42578125" customWidth="1"/>
    <col min="4863" max="4871" width="6.7109375" customWidth="1"/>
    <col min="4872" max="4872" width="10" customWidth="1"/>
    <col min="4876" max="4884" width="6.7109375" customWidth="1"/>
    <col min="4889" max="4889" width="8.28515625" customWidth="1"/>
    <col min="4893" max="4901" width="5.7109375" customWidth="1"/>
    <col min="5115" max="5115" width="6.42578125" customWidth="1"/>
    <col min="5116" max="5116" width="26.5703125" customWidth="1"/>
    <col min="5117" max="5117" width="4.42578125" bestFit="1" customWidth="1"/>
    <col min="5118" max="5118" width="30.42578125" customWidth="1"/>
    <col min="5119" max="5127" width="6.7109375" customWidth="1"/>
    <col min="5128" max="5128" width="10" customWidth="1"/>
    <col min="5132" max="5140" width="6.7109375" customWidth="1"/>
    <col min="5145" max="5145" width="8.28515625" customWidth="1"/>
    <col min="5149" max="5157" width="5.7109375" customWidth="1"/>
    <col min="5371" max="5371" width="6.42578125" customWidth="1"/>
    <col min="5372" max="5372" width="26.5703125" customWidth="1"/>
    <col min="5373" max="5373" width="4.42578125" bestFit="1" customWidth="1"/>
    <col min="5374" max="5374" width="30.42578125" customWidth="1"/>
    <col min="5375" max="5383" width="6.7109375" customWidth="1"/>
    <col min="5384" max="5384" width="10" customWidth="1"/>
    <col min="5388" max="5396" width="6.7109375" customWidth="1"/>
    <col min="5401" max="5401" width="8.28515625" customWidth="1"/>
    <col min="5405" max="5413" width="5.7109375" customWidth="1"/>
    <col min="5627" max="5627" width="6.42578125" customWidth="1"/>
    <col min="5628" max="5628" width="26.5703125" customWidth="1"/>
    <col min="5629" max="5629" width="4.42578125" bestFit="1" customWidth="1"/>
    <col min="5630" max="5630" width="30.42578125" customWidth="1"/>
    <col min="5631" max="5639" width="6.7109375" customWidth="1"/>
    <col min="5640" max="5640" width="10" customWidth="1"/>
    <col min="5644" max="5652" width="6.7109375" customWidth="1"/>
    <col min="5657" max="5657" width="8.28515625" customWidth="1"/>
    <col min="5661" max="5669" width="5.7109375" customWidth="1"/>
    <col min="5883" max="5883" width="6.42578125" customWidth="1"/>
    <col min="5884" max="5884" width="26.5703125" customWidth="1"/>
    <col min="5885" max="5885" width="4.42578125" bestFit="1" customWidth="1"/>
    <col min="5886" max="5886" width="30.42578125" customWidth="1"/>
    <col min="5887" max="5895" width="6.7109375" customWidth="1"/>
    <col min="5896" max="5896" width="10" customWidth="1"/>
    <col min="5900" max="5908" width="6.7109375" customWidth="1"/>
    <col min="5913" max="5913" width="8.28515625" customWidth="1"/>
    <col min="5917" max="5925" width="5.7109375" customWidth="1"/>
    <col min="6139" max="6139" width="6.42578125" customWidth="1"/>
    <col min="6140" max="6140" width="26.5703125" customWidth="1"/>
    <col min="6141" max="6141" width="4.42578125" bestFit="1" customWidth="1"/>
    <col min="6142" max="6142" width="30.42578125" customWidth="1"/>
    <col min="6143" max="6151" width="6.7109375" customWidth="1"/>
    <col min="6152" max="6152" width="10" customWidth="1"/>
    <col min="6156" max="6164" width="6.7109375" customWidth="1"/>
    <col min="6169" max="6169" width="8.28515625" customWidth="1"/>
    <col min="6173" max="6181" width="5.7109375" customWidth="1"/>
    <col min="6395" max="6395" width="6.42578125" customWidth="1"/>
    <col min="6396" max="6396" width="26.5703125" customWidth="1"/>
    <col min="6397" max="6397" width="4.42578125" bestFit="1" customWidth="1"/>
    <col min="6398" max="6398" width="30.42578125" customWidth="1"/>
    <col min="6399" max="6407" width="6.7109375" customWidth="1"/>
    <col min="6408" max="6408" width="10" customWidth="1"/>
    <col min="6412" max="6420" width="6.7109375" customWidth="1"/>
    <col min="6425" max="6425" width="8.28515625" customWidth="1"/>
    <col min="6429" max="6437" width="5.7109375" customWidth="1"/>
    <col min="6651" max="6651" width="6.42578125" customWidth="1"/>
    <col min="6652" max="6652" width="26.5703125" customWidth="1"/>
    <col min="6653" max="6653" width="4.42578125" bestFit="1" customWidth="1"/>
    <col min="6654" max="6654" width="30.42578125" customWidth="1"/>
    <col min="6655" max="6663" width="6.7109375" customWidth="1"/>
    <col min="6664" max="6664" width="10" customWidth="1"/>
    <col min="6668" max="6676" width="6.7109375" customWidth="1"/>
    <col min="6681" max="6681" width="8.28515625" customWidth="1"/>
    <col min="6685" max="6693" width="5.7109375" customWidth="1"/>
    <col min="6907" max="6907" width="6.42578125" customWidth="1"/>
    <col min="6908" max="6908" width="26.5703125" customWidth="1"/>
    <col min="6909" max="6909" width="4.42578125" bestFit="1" customWidth="1"/>
    <col min="6910" max="6910" width="30.42578125" customWidth="1"/>
    <col min="6911" max="6919" width="6.7109375" customWidth="1"/>
    <col min="6920" max="6920" width="10" customWidth="1"/>
    <col min="6924" max="6932" width="6.7109375" customWidth="1"/>
    <col min="6937" max="6937" width="8.28515625" customWidth="1"/>
    <col min="6941" max="6949" width="5.7109375" customWidth="1"/>
    <col min="7163" max="7163" width="6.42578125" customWidth="1"/>
    <col min="7164" max="7164" width="26.5703125" customWidth="1"/>
    <col min="7165" max="7165" width="4.42578125" bestFit="1" customWidth="1"/>
    <col min="7166" max="7166" width="30.42578125" customWidth="1"/>
    <col min="7167" max="7175" width="6.7109375" customWidth="1"/>
    <col min="7176" max="7176" width="10" customWidth="1"/>
    <col min="7180" max="7188" width="6.7109375" customWidth="1"/>
    <col min="7193" max="7193" width="8.28515625" customWidth="1"/>
    <col min="7197" max="7205" width="5.7109375" customWidth="1"/>
    <col min="7419" max="7419" width="6.42578125" customWidth="1"/>
    <col min="7420" max="7420" width="26.5703125" customWidth="1"/>
    <col min="7421" max="7421" width="4.42578125" bestFit="1" customWidth="1"/>
    <col min="7422" max="7422" width="30.42578125" customWidth="1"/>
    <col min="7423" max="7431" width="6.7109375" customWidth="1"/>
    <col min="7432" max="7432" width="10" customWidth="1"/>
    <col min="7436" max="7444" width="6.7109375" customWidth="1"/>
    <col min="7449" max="7449" width="8.28515625" customWidth="1"/>
    <col min="7453" max="7461" width="5.7109375" customWidth="1"/>
    <col min="7675" max="7675" width="6.42578125" customWidth="1"/>
    <col min="7676" max="7676" width="26.5703125" customWidth="1"/>
    <col min="7677" max="7677" width="4.42578125" bestFit="1" customWidth="1"/>
    <col min="7678" max="7678" width="30.42578125" customWidth="1"/>
    <col min="7679" max="7687" width="6.7109375" customWidth="1"/>
    <col min="7688" max="7688" width="10" customWidth="1"/>
    <col min="7692" max="7700" width="6.7109375" customWidth="1"/>
    <col min="7705" max="7705" width="8.28515625" customWidth="1"/>
    <col min="7709" max="7717" width="5.7109375" customWidth="1"/>
    <col min="7931" max="7931" width="6.42578125" customWidth="1"/>
    <col min="7932" max="7932" width="26.5703125" customWidth="1"/>
    <col min="7933" max="7933" width="4.42578125" bestFit="1" customWidth="1"/>
    <col min="7934" max="7934" width="30.42578125" customWidth="1"/>
    <col min="7935" max="7943" width="6.7109375" customWidth="1"/>
    <col min="7944" max="7944" width="10" customWidth="1"/>
    <col min="7948" max="7956" width="6.7109375" customWidth="1"/>
    <col min="7961" max="7961" width="8.28515625" customWidth="1"/>
    <col min="7965" max="7973" width="5.7109375" customWidth="1"/>
    <col min="8187" max="8187" width="6.42578125" customWidth="1"/>
    <col min="8188" max="8188" width="26.5703125" customWidth="1"/>
    <col min="8189" max="8189" width="4.42578125" bestFit="1" customWidth="1"/>
    <col min="8190" max="8190" width="30.42578125" customWidth="1"/>
    <col min="8191" max="8199" width="6.7109375" customWidth="1"/>
    <col min="8200" max="8200" width="10" customWidth="1"/>
    <col min="8204" max="8212" width="6.7109375" customWidth="1"/>
    <col min="8217" max="8217" width="8.28515625" customWidth="1"/>
    <col min="8221" max="8229" width="5.7109375" customWidth="1"/>
    <col min="8443" max="8443" width="6.42578125" customWidth="1"/>
    <col min="8444" max="8444" width="26.5703125" customWidth="1"/>
    <col min="8445" max="8445" width="4.42578125" bestFit="1" customWidth="1"/>
    <col min="8446" max="8446" width="30.42578125" customWidth="1"/>
    <col min="8447" max="8455" width="6.7109375" customWidth="1"/>
    <col min="8456" max="8456" width="10" customWidth="1"/>
    <col min="8460" max="8468" width="6.7109375" customWidth="1"/>
    <col min="8473" max="8473" width="8.28515625" customWidth="1"/>
    <col min="8477" max="8485" width="5.7109375" customWidth="1"/>
    <col min="8699" max="8699" width="6.42578125" customWidth="1"/>
    <col min="8700" max="8700" width="26.5703125" customWidth="1"/>
    <col min="8701" max="8701" width="4.42578125" bestFit="1" customWidth="1"/>
    <col min="8702" max="8702" width="30.42578125" customWidth="1"/>
    <col min="8703" max="8711" width="6.7109375" customWidth="1"/>
    <col min="8712" max="8712" width="10" customWidth="1"/>
    <col min="8716" max="8724" width="6.7109375" customWidth="1"/>
    <col min="8729" max="8729" width="8.28515625" customWidth="1"/>
    <col min="8733" max="8741" width="5.7109375" customWidth="1"/>
    <col min="8955" max="8955" width="6.42578125" customWidth="1"/>
    <col min="8956" max="8956" width="26.5703125" customWidth="1"/>
    <col min="8957" max="8957" width="4.42578125" bestFit="1" customWidth="1"/>
    <col min="8958" max="8958" width="30.42578125" customWidth="1"/>
    <col min="8959" max="8967" width="6.7109375" customWidth="1"/>
    <col min="8968" max="8968" width="10" customWidth="1"/>
    <col min="8972" max="8980" width="6.7109375" customWidth="1"/>
    <col min="8985" max="8985" width="8.28515625" customWidth="1"/>
    <col min="8989" max="8997" width="5.7109375" customWidth="1"/>
    <col min="9211" max="9211" width="6.42578125" customWidth="1"/>
    <col min="9212" max="9212" width="26.5703125" customWidth="1"/>
    <col min="9213" max="9213" width="4.42578125" bestFit="1" customWidth="1"/>
    <col min="9214" max="9214" width="30.42578125" customWidth="1"/>
    <col min="9215" max="9223" width="6.7109375" customWidth="1"/>
    <col min="9224" max="9224" width="10" customWidth="1"/>
    <col min="9228" max="9236" width="6.7109375" customWidth="1"/>
    <col min="9241" max="9241" width="8.28515625" customWidth="1"/>
    <col min="9245" max="9253" width="5.7109375" customWidth="1"/>
    <col min="9467" max="9467" width="6.42578125" customWidth="1"/>
    <col min="9468" max="9468" width="26.5703125" customWidth="1"/>
    <col min="9469" max="9469" width="4.42578125" bestFit="1" customWidth="1"/>
    <col min="9470" max="9470" width="30.42578125" customWidth="1"/>
    <col min="9471" max="9479" width="6.7109375" customWidth="1"/>
    <col min="9480" max="9480" width="10" customWidth="1"/>
    <col min="9484" max="9492" width="6.7109375" customWidth="1"/>
    <col min="9497" max="9497" width="8.28515625" customWidth="1"/>
    <col min="9501" max="9509" width="5.7109375" customWidth="1"/>
    <col min="9723" max="9723" width="6.42578125" customWidth="1"/>
    <col min="9724" max="9724" width="26.5703125" customWidth="1"/>
    <col min="9725" max="9725" width="4.42578125" bestFit="1" customWidth="1"/>
    <col min="9726" max="9726" width="30.42578125" customWidth="1"/>
    <col min="9727" max="9735" width="6.7109375" customWidth="1"/>
    <col min="9736" max="9736" width="10" customWidth="1"/>
    <col min="9740" max="9748" width="6.7109375" customWidth="1"/>
    <col min="9753" max="9753" width="8.28515625" customWidth="1"/>
    <col min="9757" max="9765" width="5.7109375" customWidth="1"/>
    <col min="9979" max="9979" width="6.42578125" customWidth="1"/>
    <col min="9980" max="9980" width="26.5703125" customWidth="1"/>
    <col min="9981" max="9981" width="4.42578125" bestFit="1" customWidth="1"/>
    <col min="9982" max="9982" width="30.42578125" customWidth="1"/>
    <col min="9983" max="9991" width="6.7109375" customWidth="1"/>
    <col min="9992" max="9992" width="10" customWidth="1"/>
    <col min="9996" max="10004" width="6.7109375" customWidth="1"/>
    <col min="10009" max="10009" width="8.28515625" customWidth="1"/>
    <col min="10013" max="10021" width="5.7109375" customWidth="1"/>
    <col min="10235" max="10235" width="6.42578125" customWidth="1"/>
    <col min="10236" max="10236" width="26.5703125" customWidth="1"/>
    <col min="10237" max="10237" width="4.42578125" bestFit="1" customWidth="1"/>
    <col min="10238" max="10238" width="30.42578125" customWidth="1"/>
    <col min="10239" max="10247" width="6.7109375" customWidth="1"/>
    <col min="10248" max="10248" width="10" customWidth="1"/>
    <col min="10252" max="10260" width="6.7109375" customWidth="1"/>
    <col min="10265" max="10265" width="8.28515625" customWidth="1"/>
    <col min="10269" max="10277" width="5.7109375" customWidth="1"/>
    <col min="10491" max="10491" width="6.42578125" customWidth="1"/>
    <col min="10492" max="10492" width="26.5703125" customWidth="1"/>
    <col min="10493" max="10493" width="4.42578125" bestFit="1" customWidth="1"/>
    <col min="10494" max="10494" width="30.42578125" customWidth="1"/>
    <col min="10495" max="10503" width="6.7109375" customWidth="1"/>
    <col min="10504" max="10504" width="10" customWidth="1"/>
    <col min="10508" max="10516" width="6.7109375" customWidth="1"/>
    <col min="10521" max="10521" width="8.28515625" customWidth="1"/>
    <col min="10525" max="10533" width="5.7109375" customWidth="1"/>
    <col min="10747" max="10747" width="6.42578125" customWidth="1"/>
    <col min="10748" max="10748" width="26.5703125" customWidth="1"/>
    <col min="10749" max="10749" width="4.42578125" bestFit="1" customWidth="1"/>
    <col min="10750" max="10750" width="30.42578125" customWidth="1"/>
    <col min="10751" max="10759" width="6.7109375" customWidth="1"/>
    <col min="10760" max="10760" width="10" customWidth="1"/>
    <col min="10764" max="10772" width="6.7109375" customWidth="1"/>
    <col min="10777" max="10777" width="8.28515625" customWidth="1"/>
    <col min="10781" max="10789" width="5.7109375" customWidth="1"/>
    <col min="11003" max="11003" width="6.42578125" customWidth="1"/>
    <col min="11004" max="11004" width="26.5703125" customWidth="1"/>
    <col min="11005" max="11005" width="4.42578125" bestFit="1" customWidth="1"/>
    <col min="11006" max="11006" width="30.42578125" customWidth="1"/>
    <col min="11007" max="11015" width="6.7109375" customWidth="1"/>
    <col min="11016" max="11016" width="10" customWidth="1"/>
    <col min="11020" max="11028" width="6.7109375" customWidth="1"/>
    <col min="11033" max="11033" width="8.28515625" customWidth="1"/>
    <col min="11037" max="11045" width="5.7109375" customWidth="1"/>
    <col min="11259" max="11259" width="6.42578125" customWidth="1"/>
    <col min="11260" max="11260" width="26.5703125" customWidth="1"/>
    <col min="11261" max="11261" width="4.42578125" bestFit="1" customWidth="1"/>
    <col min="11262" max="11262" width="30.42578125" customWidth="1"/>
    <col min="11263" max="11271" width="6.7109375" customWidth="1"/>
    <col min="11272" max="11272" width="10" customWidth="1"/>
    <col min="11276" max="11284" width="6.7109375" customWidth="1"/>
    <col min="11289" max="11289" width="8.28515625" customWidth="1"/>
    <col min="11293" max="11301" width="5.7109375" customWidth="1"/>
    <col min="11515" max="11515" width="6.42578125" customWidth="1"/>
    <col min="11516" max="11516" width="26.5703125" customWidth="1"/>
    <col min="11517" max="11517" width="4.42578125" bestFit="1" customWidth="1"/>
    <col min="11518" max="11518" width="30.42578125" customWidth="1"/>
    <col min="11519" max="11527" width="6.7109375" customWidth="1"/>
    <col min="11528" max="11528" width="10" customWidth="1"/>
    <col min="11532" max="11540" width="6.7109375" customWidth="1"/>
    <col min="11545" max="11545" width="8.28515625" customWidth="1"/>
    <col min="11549" max="11557" width="5.7109375" customWidth="1"/>
    <col min="11771" max="11771" width="6.42578125" customWidth="1"/>
    <col min="11772" max="11772" width="26.5703125" customWidth="1"/>
    <col min="11773" max="11773" width="4.42578125" bestFit="1" customWidth="1"/>
    <col min="11774" max="11774" width="30.42578125" customWidth="1"/>
    <col min="11775" max="11783" width="6.7109375" customWidth="1"/>
    <col min="11784" max="11784" width="10" customWidth="1"/>
    <col min="11788" max="11796" width="6.7109375" customWidth="1"/>
    <col min="11801" max="11801" width="8.28515625" customWidth="1"/>
    <col min="11805" max="11813" width="5.7109375" customWidth="1"/>
    <col min="12027" max="12027" width="6.42578125" customWidth="1"/>
    <col min="12028" max="12028" width="26.5703125" customWidth="1"/>
    <col min="12029" max="12029" width="4.42578125" bestFit="1" customWidth="1"/>
    <col min="12030" max="12030" width="30.42578125" customWidth="1"/>
    <col min="12031" max="12039" width="6.7109375" customWidth="1"/>
    <col min="12040" max="12040" width="10" customWidth="1"/>
    <col min="12044" max="12052" width="6.7109375" customWidth="1"/>
    <col min="12057" max="12057" width="8.28515625" customWidth="1"/>
    <col min="12061" max="12069" width="5.7109375" customWidth="1"/>
    <col min="12283" max="12283" width="6.42578125" customWidth="1"/>
    <col min="12284" max="12284" width="26.5703125" customWidth="1"/>
    <col min="12285" max="12285" width="4.42578125" bestFit="1" customWidth="1"/>
    <col min="12286" max="12286" width="30.42578125" customWidth="1"/>
    <col min="12287" max="12295" width="6.7109375" customWidth="1"/>
    <col min="12296" max="12296" width="10" customWidth="1"/>
    <col min="12300" max="12308" width="6.7109375" customWidth="1"/>
    <col min="12313" max="12313" width="8.28515625" customWidth="1"/>
    <col min="12317" max="12325" width="5.7109375" customWidth="1"/>
    <col min="12539" max="12539" width="6.42578125" customWidth="1"/>
    <col min="12540" max="12540" width="26.5703125" customWidth="1"/>
    <col min="12541" max="12541" width="4.42578125" bestFit="1" customWidth="1"/>
    <col min="12542" max="12542" width="30.42578125" customWidth="1"/>
    <col min="12543" max="12551" width="6.7109375" customWidth="1"/>
    <col min="12552" max="12552" width="10" customWidth="1"/>
    <col min="12556" max="12564" width="6.7109375" customWidth="1"/>
    <col min="12569" max="12569" width="8.28515625" customWidth="1"/>
    <col min="12573" max="12581" width="5.7109375" customWidth="1"/>
    <col min="12795" max="12795" width="6.42578125" customWidth="1"/>
    <col min="12796" max="12796" width="26.5703125" customWidth="1"/>
    <col min="12797" max="12797" width="4.42578125" bestFit="1" customWidth="1"/>
    <col min="12798" max="12798" width="30.42578125" customWidth="1"/>
    <col min="12799" max="12807" width="6.7109375" customWidth="1"/>
    <col min="12808" max="12808" width="10" customWidth="1"/>
    <col min="12812" max="12820" width="6.7109375" customWidth="1"/>
    <col min="12825" max="12825" width="8.28515625" customWidth="1"/>
    <col min="12829" max="12837" width="5.7109375" customWidth="1"/>
    <col min="13051" max="13051" width="6.42578125" customWidth="1"/>
    <col min="13052" max="13052" width="26.5703125" customWidth="1"/>
    <col min="13053" max="13053" width="4.42578125" bestFit="1" customWidth="1"/>
    <col min="13054" max="13054" width="30.42578125" customWidth="1"/>
    <col min="13055" max="13063" width="6.7109375" customWidth="1"/>
    <col min="13064" max="13064" width="10" customWidth="1"/>
    <col min="13068" max="13076" width="6.7109375" customWidth="1"/>
    <col min="13081" max="13081" width="8.28515625" customWidth="1"/>
    <col min="13085" max="13093" width="5.7109375" customWidth="1"/>
    <col min="13307" max="13307" width="6.42578125" customWidth="1"/>
    <col min="13308" max="13308" width="26.5703125" customWidth="1"/>
    <col min="13309" max="13309" width="4.42578125" bestFit="1" customWidth="1"/>
    <col min="13310" max="13310" width="30.42578125" customWidth="1"/>
    <col min="13311" max="13319" width="6.7109375" customWidth="1"/>
    <col min="13320" max="13320" width="10" customWidth="1"/>
    <col min="13324" max="13332" width="6.7109375" customWidth="1"/>
    <col min="13337" max="13337" width="8.28515625" customWidth="1"/>
    <col min="13341" max="13349" width="5.7109375" customWidth="1"/>
    <col min="13563" max="13563" width="6.42578125" customWidth="1"/>
    <col min="13564" max="13564" width="26.5703125" customWidth="1"/>
    <col min="13565" max="13565" width="4.42578125" bestFit="1" customWidth="1"/>
    <col min="13566" max="13566" width="30.42578125" customWidth="1"/>
    <col min="13567" max="13575" width="6.7109375" customWidth="1"/>
    <col min="13576" max="13576" width="10" customWidth="1"/>
    <col min="13580" max="13588" width="6.7109375" customWidth="1"/>
    <col min="13593" max="13593" width="8.28515625" customWidth="1"/>
    <col min="13597" max="13605" width="5.7109375" customWidth="1"/>
    <col min="13819" max="13819" width="6.42578125" customWidth="1"/>
    <col min="13820" max="13820" width="26.5703125" customWidth="1"/>
    <col min="13821" max="13821" width="4.42578125" bestFit="1" customWidth="1"/>
    <col min="13822" max="13822" width="30.42578125" customWidth="1"/>
    <col min="13823" max="13831" width="6.7109375" customWidth="1"/>
    <col min="13832" max="13832" width="10" customWidth="1"/>
    <col min="13836" max="13844" width="6.7109375" customWidth="1"/>
    <col min="13849" max="13849" width="8.28515625" customWidth="1"/>
    <col min="13853" max="13861" width="5.7109375" customWidth="1"/>
    <col min="14075" max="14075" width="6.42578125" customWidth="1"/>
    <col min="14076" max="14076" width="26.5703125" customWidth="1"/>
    <col min="14077" max="14077" width="4.42578125" bestFit="1" customWidth="1"/>
    <col min="14078" max="14078" width="30.42578125" customWidth="1"/>
    <col min="14079" max="14087" width="6.7109375" customWidth="1"/>
    <col min="14088" max="14088" width="10" customWidth="1"/>
    <col min="14092" max="14100" width="6.7109375" customWidth="1"/>
    <col min="14105" max="14105" width="8.28515625" customWidth="1"/>
    <col min="14109" max="14117" width="5.7109375" customWidth="1"/>
    <col min="14331" max="14331" width="6.42578125" customWidth="1"/>
    <col min="14332" max="14332" width="26.5703125" customWidth="1"/>
    <col min="14333" max="14333" width="4.42578125" bestFit="1" customWidth="1"/>
    <col min="14334" max="14334" width="30.42578125" customWidth="1"/>
    <col min="14335" max="14343" width="6.7109375" customWidth="1"/>
    <col min="14344" max="14344" width="10" customWidth="1"/>
    <col min="14348" max="14356" width="6.7109375" customWidth="1"/>
    <col min="14361" max="14361" width="8.28515625" customWidth="1"/>
    <col min="14365" max="14373" width="5.7109375" customWidth="1"/>
    <col min="14587" max="14587" width="6.42578125" customWidth="1"/>
    <col min="14588" max="14588" width="26.5703125" customWidth="1"/>
    <col min="14589" max="14589" width="4.42578125" bestFit="1" customWidth="1"/>
    <col min="14590" max="14590" width="30.42578125" customWidth="1"/>
    <col min="14591" max="14599" width="6.7109375" customWidth="1"/>
    <col min="14600" max="14600" width="10" customWidth="1"/>
    <col min="14604" max="14612" width="6.7109375" customWidth="1"/>
    <col min="14617" max="14617" width="8.28515625" customWidth="1"/>
    <col min="14621" max="14629" width="5.7109375" customWidth="1"/>
    <col min="14843" max="14843" width="6.42578125" customWidth="1"/>
    <col min="14844" max="14844" width="26.5703125" customWidth="1"/>
    <col min="14845" max="14845" width="4.42578125" bestFit="1" customWidth="1"/>
    <col min="14846" max="14846" width="30.42578125" customWidth="1"/>
    <col min="14847" max="14855" width="6.7109375" customWidth="1"/>
    <col min="14856" max="14856" width="10" customWidth="1"/>
    <col min="14860" max="14868" width="6.7109375" customWidth="1"/>
    <col min="14873" max="14873" width="8.28515625" customWidth="1"/>
    <col min="14877" max="14885" width="5.7109375" customWidth="1"/>
    <col min="15099" max="15099" width="6.42578125" customWidth="1"/>
    <col min="15100" max="15100" width="26.5703125" customWidth="1"/>
    <col min="15101" max="15101" width="4.42578125" bestFit="1" customWidth="1"/>
    <col min="15102" max="15102" width="30.42578125" customWidth="1"/>
    <col min="15103" max="15111" width="6.7109375" customWidth="1"/>
    <col min="15112" max="15112" width="10" customWidth="1"/>
    <col min="15116" max="15124" width="6.7109375" customWidth="1"/>
    <col min="15129" max="15129" width="8.28515625" customWidth="1"/>
    <col min="15133" max="15141" width="5.7109375" customWidth="1"/>
    <col min="15355" max="15355" width="6.42578125" customWidth="1"/>
    <col min="15356" max="15356" width="26.5703125" customWidth="1"/>
    <col min="15357" max="15357" width="4.42578125" bestFit="1" customWidth="1"/>
    <col min="15358" max="15358" width="30.42578125" customWidth="1"/>
    <col min="15359" max="15367" width="6.7109375" customWidth="1"/>
    <col min="15368" max="15368" width="10" customWidth="1"/>
    <col min="15372" max="15380" width="6.7109375" customWidth="1"/>
    <col min="15385" max="15385" width="8.28515625" customWidth="1"/>
    <col min="15389" max="15397" width="5.7109375" customWidth="1"/>
    <col min="15611" max="15611" width="6.42578125" customWidth="1"/>
    <col min="15612" max="15612" width="26.5703125" customWidth="1"/>
    <col min="15613" max="15613" width="4.42578125" bestFit="1" customWidth="1"/>
    <col min="15614" max="15614" width="30.42578125" customWidth="1"/>
    <col min="15615" max="15623" width="6.7109375" customWidth="1"/>
    <col min="15624" max="15624" width="10" customWidth="1"/>
    <col min="15628" max="15636" width="6.7109375" customWidth="1"/>
    <col min="15641" max="15641" width="8.28515625" customWidth="1"/>
    <col min="15645" max="15653" width="5.7109375" customWidth="1"/>
    <col min="15867" max="15867" width="6.42578125" customWidth="1"/>
    <col min="15868" max="15868" width="26.5703125" customWidth="1"/>
    <col min="15869" max="15869" width="4.42578125" bestFit="1" customWidth="1"/>
    <col min="15870" max="15870" width="30.42578125" customWidth="1"/>
    <col min="15871" max="15879" width="6.7109375" customWidth="1"/>
    <col min="15880" max="15880" width="10" customWidth="1"/>
    <col min="15884" max="15892" width="6.7109375" customWidth="1"/>
    <col min="15897" max="15897" width="8.28515625" customWidth="1"/>
    <col min="15901" max="15909" width="5.7109375" customWidth="1"/>
    <col min="16123" max="16123" width="6.42578125" customWidth="1"/>
    <col min="16124" max="16124" width="26.5703125" customWidth="1"/>
    <col min="16125" max="16125" width="4.42578125" bestFit="1" customWidth="1"/>
    <col min="16126" max="16126" width="30.42578125" customWidth="1"/>
    <col min="16127" max="16135" width="6.7109375" customWidth="1"/>
    <col min="16136" max="16136" width="10" customWidth="1"/>
    <col min="16140" max="16148" width="6.7109375" customWidth="1"/>
    <col min="16153" max="16153" width="8.28515625" customWidth="1"/>
    <col min="16157" max="16165" width="5.7109375" customWidth="1"/>
  </cols>
  <sheetData>
    <row r="1" spans="1:45" ht="20.25" x14ac:dyDescent="0.3">
      <c r="A1" s="526" t="s">
        <v>615</v>
      </c>
      <c r="B1" s="7"/>
      <c r="C1" s="7"/>
      <c r="D1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45" ht="21" thickBot="1" x14ac:dyDescent="0.35">
      <c r="A2" s="527" t="s">
        <v>631</v>
      </c>
      <c r="B2" s="7"/>
      <c r="C2" s="7"/>
      <c r="D2"/>
      <c r="E2" s="12"/>
      <c r="F2" s="8"/>
      <c r="G2" s="311" t="s">
        <v>610</v>
      </c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311" t="s">
        <v>630</v>
      </c>
      <c r="U2" s="43"/>
      <c r="V2" s="43"/>
      <c r="W2" s="43"/>
      <c r="X2" s="43"/>
      <c r="Y2" s="43"/>
      <c r="Z2" s="43"/>
      <c r="AA2" s="43"/>
      <c r="AB2" s="43"/>
      <c r="AC2" s="43"/>
    </row>
    <row r="3" spans="1:45" ht="13.5" thickBot="1" x14ac:dyDescent="0.25">
      <c r="A3" s="8"/>
      <c r="B3" s="7"/>
      <c r="C3" s="7"/>
      <c r="D3"/>
      <c r="E3" s="12"/>
      <c r="F3" s="8"/>
      <c r="G3" s="788" t="s">
        <v>633</v>
      </c>
      <c r="H3" s="789"/>
      <c r="I3" s="789"/>
      <c r="J3" s="789"/>
      <c r="K3" s="789"/>
      <c r="L3" s="789"/>
      <c r="M3" s="789"/>
      <c r="N3" s="789"/>
      <c r="O3" s="789"/>
      <c r="P3" s="789"/>
      <c r="Q3" s="789"/>
      <c r="R3" s="789"/>
      <c r="S3" s="790"/>
      <c r="T3" s="791" t="s">
        <v>631</v>
      </c>
      <c r="U3" s="792"/>
      <c r="V3" s="792"/>
      <c r="W3" s="792"/>
      <c r="X3" s="792"/>
      <c r="Y3" s="792"/>
      <c r="Z3" s="792"/>
      <c r="AA3" s="792"/>
      <c r="AB3" s="792"/>
      <c r="AC3" s="793"/>
      <c r="AD3" s="793"/>
      <c r="AE3" s="793"/>
      <c r="AF3" s="794"/>
      <c r="AG3" s="795" t="s">
        <v>619</v>
      </c>
      <c r="AH3" s="796"/>
      <c r="AI3" s="796"/>
      <c r="AJ3" s="797"/>
      <c r="AK3" s="798" t="s">
        <v>620</v>
      </c>
      <c r="AL3" s="798"/>
      <c r="AM3" s="798"/>
      <c r="AN3" s="798"/>
      <c r="AO3" s="798"/>
      <c r="AP3" s="798"/>
      <c r="AQ3" s="798"/>
      <c r="AR3" s="798"/>
      <c r="AS3" s="799"/>
    </row>
    <row r="4" spans="1:45" ht="16.5" customHeight="1" thickBot="1" x14ac:dyDescent="0.3">
      <c r="A4" s="23" t="s">
        <v>243</v>
      </c>
      <c r="B4" s="7"/>
      <c r="C4" s="7"/>
      <c r="D4"/>
      <c r="E4" s="2"/>
      <c r="F4" s="8"/>
      <c r="G4" s="800" t="s">
        <v>371</v>
      </c>
      <c r="H4" s="801"/>
      <c r="I4" s="802"/>
      <c r="J4" s="803" t="s">
        <v>372</v>
      </c>
      <c r="K4" s="804"/>
      <c r="L4" s="805"/>
      <c r="M4" s="806" t="s">
        <v>373</v>
      </c>
      <c r="N4" s="804"/>
      <c r="O4" s="807"/>
      <c r="P4" s="808" t="s">
        <v>621</v>
      </c>
      <c r="Q4" s="810" t="s">
        <v>622</v>
      </c>
      <c r="R4" s="812" t="s">
        <v>623</v>
      </c>
      <c r="S4" s="777" t="s">
        <v>624</v>
      </c>
      <c r="T4" s="800" t="s">
        <v>371</v>
      </c>
      <c r="U4" s="801"/>
      <c r="V4" s="801"/>
      <c r="W4" s="806" t="s">
        <v>372</v>
      </c>
      <c r="X4" s="804"/>
      <c r="Y4" s="807"/>
      <c r="Z4" s="806" t="s">
        <v>373</v>
      </c>
      <c r="AA4" s="804"/>
      <c r="AB4" s="807"/>
      <c r="AC4" s="814" t="s">
        <v>625</v>
      </c>
      <c r="AD4" s="786" t="s">
        <v>622</v>
      </c>
      <c r="AE4" s="775" t="s">
        <v>623</v>
      </c>
      <c r="AF4" s="777" t="s">
        <v>624</v>
      </c>
      <c r="AG4" s="779" t="s">
        <v>632</v>
      </c>
      <c r="AH4" s="781" t="s">
        <v>626</v>
      </c>
      <c r="AI4" s="783" t="s">
        <v>627</v>
      </c>
      <c r="AJ4" s="784" t="s">
        <v>628</v>
      </c>
      <c r="AK4" s="770" t="s">
        <v>293</v>
      </c>
      <c r="AL4" s="771"/>
      <c r="AM4" s="772"/>
      <c r="AN4" s="773" t="s">
        <v>441</v>
      </c>
      <c r="AO4" s="771"/>
      <c r="AP4" s="774"/>
      <c r="AQ4" s="770" t="s">
        <v>295</v>
      </c>
      <c r="AR4" s="771"/>
      <c r="AS4" s="772"/>
    </row>
    <row r="5" spans="1:45" ht="40.5" customHeight="1" thickBot="1" x14ac:dyDescent="0.25">
      <c r="A5" s="591" t="s">
        <v>629</v>
      </c>
      <c r="B5" s="36" t="s">
        <v>579</v>
      </c>
      <c r="C5" s="36" t="s">
        <v>313</v>
      </c>
      <c r="D5" s="679" t="s">
        <v>594</v>
      </c>
      <c r="E5" s="36" t="s">
        <v>0</v>
      </c>
      <c r="F5" s="224" t="s">
        <v>1</v>
      </c>
      <c r="G5" s="680" t="s">
        <v>228</v>
      </c>
      <c r="H5" s="681" t="s">
        <v>229</v>
      </c>
      <c r="I5" s="682" t="s">
        <v>230</v>
      </c>
      <c r="J5" s="680" t="s">
        <v>228</v>
      </c>
      <c r="K5" s="681" t="s">
        <v>229</v>
      </c>
      <c r="L5" s="683" t="s">
        <v>230</v>
      </c>
      <c r="M5" s="684" t="s">
        <v>228</v>
      </c>
      <c r="N5" s="681" t="s">
        <v>229</v>
      </c>
      <c r="O5" s="682" t="s">
        <v>230</v>
      </c>
      <c r="P5" s="809"/>
      <c r="Q5" s="811"/>
      <c r="R5" s="813"/>
      <c r="S5" s="778"/>
      <c r="T5" s="685" t="s">
        <v>228</v>
      </c>
      <c r="U5" s="686" t="s">
        <v>229</v>
      </c>
      <c r="V5" s="687" t="s">
        <v>230</v>
      </c>
      <c r="W5" s="685" t="s">
        <v>228</v>
      </c>
      <c r="X5" s="686" t="s">
        <v>229</v>
      </c>
      <c r="Y5" s="688" t="s">
        <v>230</v>
      </c>
      <c r="Z5" s="689" t="s">
        <v>228</v>
      </c>
      <c r="AA5" s="686" t="s">
        <v>229</v>
      </c>
      <c r="AB5" s="688" t="s">
        <v>230</v>
      </c>
      <c r="AC5" s="815"/>
      <c r="AD5" s="787"/>
      <c r="AE5" s="776"/>
      <c r="AF5" s="778"/>
      <c r="AG5" s="780"/>
      <c r="AH5" s="782"/>
      <c r="AI5" s="782"/>
      <c r="AJ5" s="785"/>
      <c r="AK5" s="690" t="s">
        <v>228</v>
      </c>
      <c r="AL5" s="691" t="s">
        <v>229</v>
      </c>
      <c r="AM5" s="692" t="s">
        <v>230</v>
      </c>
      <c r="AN5" s="693" t="s">
        <v>228</v>
      </c>
      <c r="AO5" s="691" t="s">
        <v>229</v>
      </c>
      <c r="AP5" s="694" t="s">
        <v>230</v>
      </c>
      <c r="AQ5" s="690" t="s">
        <v>228</v>
      </c>
      <c r="AR5" s="691" t="s">
        <v>229</v>
      </c>
      <c r="AS5" s="692" t="s">
        <v>230</v>
      </c>
    </row>
    <row r="6" spans="1:45" ht="12.75" customHeight="1" x14ac:dyDescent="0.2">
      <c r="A6" s="581">
        <f>NB_stat!A6</f>
        <v>2</v>
      </c>
      <c r="B6" s="695">
        <f>NB_stat!B6</f>
        <v>600074056</v>
      </c>
      <c r="C6" s="695">
        <f>NB_stat!C6</f>
        <v>4419</v>
      </c>
      <c r="D6" s="695" t="str">
        <f>NB_stat!D6</f>
        <v>MŠ Nový Bor, Svojsíkova 754</v>
      </c>
      <c r="E6" s="695">
        <f>NB_stat!E6</f>
        <v>3141</v>
      </c>
      <c r="F6" s="582" t="str">
        <f>NB_stat!F6</f>
        <v>MŠ Nový Bor, Palackého 144</v>
      </c>
      <c r="G6" s="581">
        <v>67</v>
      </c>
      <c r="H6" s="695">
        <v>0</v>
      </c>
      <c r="I6" s="696">
        <v>0</v>
      </c>
      <c r="J6" s="581">
        <v>0</v>
      </c>
      <c r="K6" s="695">
        <v>0</v>
      </c>
      <c r="L6" s="582">
        <v>0</v>
      </c>
      <c r="M6" s="581">
        <v>0</v>
      </c>
      <c r="N6" s="695">
        <v>0</v>
      </c>
      <c r="O6" s="582">
        <v>0</v>
      </c>
      <c r="P6" s="697">
        <v>614481</v>
      </c>
      <c r="Q6" s="698">
        <f>ROUND(P6/12*4,0)</f>
        <v>204827</v>
      </c>
      <c r="R6" s="699">
        <v>1.94</v>
      </c>
      <c r="S6" s="700">
        <f>ROUND(R6/12*4,2)</f>
        <v>0.65</v>
      </c>
      <c r="T6" s="583">
        <f>NB_stat!H6</f>
        <v>64</v>
      </c>
      <c r="U6" s="695">
        <f>NB_stat!I6</f>
        <v>0</v>
      </c>
      <c r="V6" s="696">
        <f>NB_stat!J6</f>
        <v>0</v>
      </c>
      <c r="W6" s="581">
        <f>NB_stat!K6</f>
        <v>0</v>
      </c>
      <c r="X6" s="695">
        <f>NB_stat!L6</f>
        <v>0</v>
      </c>
      <c r="Y6" s="582">
        <f>NB_stat!M6</f>
        <v>0</v>
      </c>
      <c r="Z6" s="583">
        <f>NB_stat!N6</f>
        <v>0</v>
      </c>
      <c r="AA6" s="695">
        <f>NB_stat!O6</f>
        <v>0</v>
      </c>
      <c r="AB6" s="696">
        <f>NB_stat!P6</f>
        <v>0</v>
      </c>
      <c r="AC6" s="697">
        <f>NB_ZUKA!H6</f>
        <v>595835</v>
      </c>
      <c r="AD6" s="698">
        <f>ROUND(AC6/12*4,0)</f>
        <v>198612</v>
      </c>
      <c r="AE6" s="701">
        <f>NB_ZUKA!L6</f>
        <v>1.88</v>
      </c>
      <c r="AF6" s="700">
        <f>ROUND(AE6/12*4,2)</f>
        <v>0.63</v>
      </c>
      <c r="AG6" s="702">
        <f t="shared" ref="AG6:AG30" si="0">AD6-Q6</f>
        <v>-6215</v>
      </c>
      <c r="AH6" s="699">
        <f t="shared" ref="AH6:AH30" si="1">AF6-S6</f>
        <v>-2.0000000000000018E-2</v>
      </c>
      <c r="AI6" s="699">
        <v>0</v>
      </c>
      <c r="AJ6" s="703">
        <f>AH6</f>
        <v>-2.0000000000000018E-2</v>
      </c>
      <c r="AK6" s="704">
        <f t="shared" ref="AK6:AS21" si="2">T6-G6</f>
        <v>-3</v>
      </c>
      <c r="AL6" s="705">
        <f t="shared" si="2"/>
        <v>0</v>
      </c>
      <c r="AM6" s="726">
        <f t="shared" si="2"/>
        <v>0</v>
      </c>
      <c r="AN6" s="704">
        <f t="shared" si="2"/>
        <v>0</v>
      </c>
      <c r="AO6" s="705">
        <f t="shared" si="2"/>
        <v>0</v>
      </c>
      <c r="AP6" s="706">
        <f t="shared" si="2"/>
        <v>0</v>
      </c>
      <c r="AQ6" s="707">
        <f t="shared" si="2"/>
        <v>0</v>
      </c>
      <c r="AR6" s="705">
        <f t="shared" si="2"/>
        <v>0</v>
      </c>
      <c r="AS6" s="706">
        <f t="shared" si="2"/>
        <v>0</v>
      </c>
    </row>
    <row r="7" spans="1:45" ht="12.75" customHeight="1" x14ac:dyDescent="0.2">
      <c r="A7" s="58">
        <f>NB_stat!A7</f>
        <v>2</v>
      </c>
      <c r="B7" s="20">
        <f>NB_stat!B7</f>
        <v>600074056</v>
      </c>
      <c r="C7" s="20">
        <f>NB_stat!C7</f>
        <v>4419</v>
      </c>
      <c r="D7" s="20" t="str">
        <f>NB_stat!D7</f>
        <v>MŠ Nový Bor, Svojsíkova 754</v>
      </c>
      <c r="E7" s="20">
        <f>NB_stat!E7</f>
        <v>3141</v>
      </c>
      <c r="F7" s="144" t="str">
        <f>NB_stat!F7</f>
        <v>MŠ Nový Bor, Svojsíkova 754</v>
      </c>
      <c r="G7" s="5">
        <v>83</v>
      </c>
      <c r="H7" s="11">
        <v>0</v>
      </c>
      <c r="I7" s="259">
        <v>0</v>
      </c>
      <c r="J7" s="13">
        <v>0</v>
      </c>
      <c r="K7" s="11">
        <v>0</v>
      </c>
      <c r="L7" s="60">
        <v>0</v>
      </c>
      <c r="M7" s="13">
        <v>0</v>
      </c>
      <c r="N7" s="11">
        <v>0</v>
      </c>
      <c r="O7" s="60">
        <v>0</v>
      </c>
      <c r="P7" s="105">
        <v>710545</v>
      </c>
      <c r="Q7" s="29">
        <f t="shared" ref="Q7:Q30" si="3">ROUND(P7/12*4,0)</f>
        <v>236848</v>
      </c>
      <c r="R7" s="74">
        <v>2.2400000000000002</v>
      </c>
      <c r="S7" s="47">
        <f t="shared" ref="S7:S30" si="4">ROUND(R7/12*4,2)</f>
        <v>0.75</v>
      </c>
      <c r="T7" s="5">
        <f>NB_stat!H7</f>
        <v>66</v>
      </c>
      <c r="U7" s="11">
        <f>NB_stat!I7</f>
        <v>0</v>
      </c>
      <c r="V7" s="259">
        <f>NB_stat!J7</f>
        <v>0</v>
      </c>
      <c r="W7" s="13">
        <f>NB_stat!K7</f>
        <v>0</v>
      </c>
      <c r="X7" s="11">
        <f>NB_stat!L7</f>
        <v>0</v>
      </c>
      <c r="Y7" s="60">
        <f>NB_stat!M7</f>
        <v>0</v>
      </c>
      <c r="Z7" s="5">
        <f>NB_stat!N7</f>
        <v>0</v>
      </c>
      <c r="AA7" s="11">
        <f>NB_stat!O7</f>
        <v>0</v>
      </c>
      <c r="AB7" s="259">
        <f>NB_stat!P7</f>
        <v>0</v>
      </c>
      <c r="AC7" s="105">
        <f>NB_ZUKA!H7</f>
        <v>608295</v>
      </c>
      <c r="AD7" s="29">
        <f t="shared" ref="AD7:AD30" si="5">ROUND(AC7/12*4,0)</f>
        <v>202765</v>
      </c>
      <c r="AE7" s="708">
        <f>NB_ZUKA!L7</f>
        <v>1.92</v>
      </c>
      <c r="AF7" s="47">
        <f t="shared" ref="AF7:AF30" si="6">ROUND(AE7/12*4,2)</f>
        <v>0.64</v>
      </c>
      <c r="AG7" s="378">
        <f t="shared" si="0"/>
        <v>-34083</v>
      </c>
      <c r="AH7" s="74">
        <f t="shared" si="1"/>
        <v>-0.10999999999999999</v>
      </c>
      <c r="AI7" s="74">
        <v>0</v>
      </c>
      <c r="AJ7" s="419">
        <f t="shared" ref="AJ7:AJ30" si="7">AH7</f>
        <v>-0.10999999999999999</v>
      </c>
      <c r="AK7" s="207">
        <f t="shared" si="2"/>
        <v>-17</v>
      </c>
      <c r="AL7" s="300">
        <f t="shared" si="2"/>
        <v>0</v>
      </c>
      <c r="AM7" s="727">
        <f t="shared" si="2"/>
        <v>0</v>
      </c>
      <c r="AN7" s="207">
        <f t="shared" si="2"/>
        <v>0</v>
      </c>
      <c r="AO7" s="300">
        <f t="shared" si="2"/>
        <v>0</v>
      </c>
      <c r="AP7" s="170">
        <f t="shared" si="2"/>
        <v>0</v>
      </c>
      <c r="AQ7" s="409">
        <f t="shared" si="2"/>
        <v>0</v>
      </c>
      <c r="AR7" s="300">
        <f t="shared" si="2"/>
        <v>0</v>
      </c>
      <c r="AS7" s="170">
        <f t="shared" si="2"/>
        <v>0</v>
      </c>
    </row>
    <row r="8" spans="1:45" ht="12.75" customHeight="1" x14ac:dyDescent="0.2">
      <c r="A8" s="13">
        <f>NB_stat!A8</f>
        <v>2</v>
      </c>
      <c r="B8" s="11">
        <f>NB_stat!B8</f>
        <v>600074056</v>
      </c>
      <c r="C8" s="11">
        <f>NB_stat!C8</f>
        <v>4419</v>
      </c>
      <c r="D8" s="11" t="str">
        <f>NB_stat!D8</f>
        <v>MŠ Nový Bor, Svojsíkova 754</v>
      </c>
      <c r="E8" s="11">
        <f>NB_stat!E8</f>
        <v>3141</v>
      </c>
      <c r="F8" s="60" t="str">
        <f>NB_stat!F8</f>
        <v>MŠ Nový Bor,  Luční 382</v>
      </c>
      <c r="G8" s="5">
        <v>36</v>
      </c>
      <c r="H8" s="11">
        <v>0</v>
      </c>
      <c r="I8" s="259">
        <v>0</v>
      </c>
      <c r="J8" s="13">
        <v>0</v>
      </c>
      <c r="K8" s="11">
        <v>0</v>
      </c>
      <c r="L8" s="60">
        <v>0</v>
      </c>
      <c r="M8" s="13">
        <v>0</v>
      </c>
      <c r="N8" s="11">
        <v>0</v>
      </c>
      <c r="O8" s="60">
        <v>0</v>
      </c>
      <c r="P8" s="105">
        <v>401089</v>
      </c>
      <c r="Q8" s="29">
        <f t="shared" si="3"/>
        <v>133696</v>
      </c>
      <c r="R8" s="74">
        <v>1.26</v>
      </c>
      <c r="S8" s="47">
        <f t="shared" si="4"/>
        <v>0.42</v>
      </c>
      <c r="T8" s="5">
        <f>NB_stat!H8</f>
        <v>40</v>
      </c>
      <c r="U8" s="11">
        <f>NB_stat!I8</f>
        <v>0</v>
      </c>
      <c r="V8" s="259">
        <f>NB_stat!J8</f>
        <v>0</v>
      </c>
      <c r="W8" s="13">
        <f>NB_stat!K8</f>
        <v>0</v>
      </c>
      <c r="X8" s="11">
        <f>NB_stat!L8</f>
        <v>0</v>
      </c>
      <c r="Y8" s="60">
        <f>NB_stat!M8</f>
        <v>0</v>
      </c>
      <c r="Z8" s="5">
        <f>NB_stat!N8</f>
        <v>0</v>
      </c>
      <c r="AA8" s="11">
        <f>NB_stat!O8</f>
        <v>0</v>
      </c>
      <c r="AB8" s="259">
        <f>NB_stat!P8</f>
        <v>0</v>
      </c>
      <c r="AC8" s="105">
        <f>NB_ZUKA!H8</f>
        <v>432173</v>
      </c>
      <c r="AD8" s="29">
        <f t="shared" si="5"/>
        <v>144058</v>
      </c>
      <c r="AE8" s="708">
        <f>NB_ZUKA!L8</f>
        <v>1.36</v>
      </c>
      <c r="AF8" s="47">
        <f t="shared" si="6"/>
        <v>0.45</v>
      </c>
      <c r="AG8" s="378">
        <f t="shared" si="0"/>
        <v>10362</v>
      </c>
      <c r="AH8" s="74">
        <f t="shared" si="1"/>
        <v>3.0000000000000027E-2</v>
      </c>
      <c r="AI8" s="74">
        <v>0</v>
      </c>
      <c r="AJ8" s="419">
        <f t="shared" si="7"/>
        <v>3.0000000000000027E-2</v>
      </c>
      <c r="AK8" s="207">
        <f t="shared" si="2"/>
        <v>4</v>
      </c>
      <c r="AL8" s="300">
        <f t="shared" si="2"/>
        <v>0</v>
      </c>
      <c r="AM8" s="727">
        <f t="shared" si="2"/>
        <v>0</v>
      </c>
      <c r="AN8" s="207">
        <f t="shared" si="2"/>
        <v>0</v>
      </c>
      <c r="AO8" s="300">
        <f t="shared" si="2"/>
        <v>0</v>
      </c>
      <c r="AP8" s="170">
        <f t="shared" si="2"/>
        <v>0</v>
      </c>
      <c r="AQ8" s="409">
        <f t="shared" si="2"/>
        <v>0</v>
      </c>
      <c r="AR8" s="300">
        <f t="shared" si="2"/>
        <v>0</v>
      </c>
      <c r="AS8" s="170">
        <f t="shared" si="2"/>
        <v>0</v>
      </c>
    </row>
    <row r="9" spans="1:45" ht="12.75" customHeight="1" x14ac:dyDescent="0.2">
      <c r="A9" s="13">
        <f>NB_stat!A9</f>
        <v>2</v>
      </c>
      <c r="B9" s="11">
        <f>NB_stat!B9</f>
        <v>600074056</v>
      </c>
      <c r="C9" s="11">
        <f>NB_stat!C9</f>
        <v>4419</v>
      </c>
      <c r="D9" s="11" t="str">
        <f>NB_stat!D9</f>
        <v>MŠ Nový Bor, Svojsíkova 754</v>
      </c>
      <c r="E9" s="11">
        <f>NB_stat!E9</f>
        <v>3141</v>
      </c>
      <c r="F9" s="60" t="str">
        <f>NB_stat!F9</f>
        <v xml:space="preserve">MŠ Nový Bor, Generála Svobody 355 - výdejna </v>
      </c>
      <c r="G9" s="5">
        <v>0</v>
      </c>
      <c r="H9" s="11">
        <v>0</v>
      </c>
      <c r="I9" s="259">
        <v>0</v>
      </c>
      <c r="J9" s="13">
        <v>0</v>
      </c>
      <c r="K9" s="11">
        <v>0</v>
      </c>
      <c r="L9" s="60">
        <v>0</v>
      </c>
      <c r="M9" s="13">
        <v>19</v>
      </c>
      <c r="N9" s="11">
        <v>0</v>
      </c>
      <c r="O9" s="60">
        <v>0</v>
      </c>
      <c r="P9" s="105">
        <v>98928</v>
      </c>
      <c r="Q9" s="29">
        <f t="shared" si="3"/>
        <v>32976</v>
      </c>
      <c r="R9" s="74">
        <v>0.31</v>
      </c>
      <c r="S9" s="47">
        <f t="shared" si="4"/>
        <v>0.1</v>
      </c>
      <c r="T9" s="5">
        <f>NB_stat!H9</f>
        <v>0</v>
      </c>
      <c r="U9" s="11">
        <f>NB_stat!I9</f>
        <v>0</v>
      </c>
      <c r="V9" s="259">
        <f>NB_stat!J9</f>
        <v>0</v>
      </c>
      <c r="W9" s="13">
        <f>NB_stat!K9</f>
        <v>0</v>
      </c>
      <c r="X9" s="11">
        <f>NB_stat!L9</f>
        <v>0</v>
      </c>
      <c r="Y9" s="60">
        <f>NB_stat!M9</f>
        <v>0</v>
      </c>
      <c r="Z9" s="5">
        <f>NB_stat!N9</f>
        <v>15</v>
      </c>
      <c r="AA9" s="11">
        <f>NB_stat!O9</f>
        <v>0</v>
      </c>
      <c r="AB9" s="259">
        <f>NB_stat!P9</f>
        <v>0</v>
      </c>
      <c r="AC9" s="105">
        <f>NB_ZUKA!H9</f>
        <v>81591</v>
      </c>
      <c r="AD9" s="29">
        <f t="shared" si="5"/>
        <v>27197</v>
      </c>
      <c r="AE9" s="708">
        <f>NB_ZUKA!L9</f>
        <v>0.26</v>
      </c>
      <c r="AF9" s="47">
        <f t="shared" si="6"/>
        <v>0.09</v>
      </c>
      <c r="AG9" s="378">
        <f t="shared" si="0"/>
        <v>-5779</v>
      </c>
      <c r="AH9" s="74">
        <f t="shared" si="1"/>
        <v>-1.0000000000000009E-2</v>
      </c>
      <c r="AI9" s="74">
        <v>0</v>
      </c>
      <c r="AJ9" s="419">
        <f t="shared" si="7"/>
        <v>-1.0000000000000009E-2</v>
      </c>
      <c r="AK9" s="207">
        <f t="shared" si="2"/>
        <v>0</v>
      </c>
      <c r="AL9" s="300">
        <f t="shared" si="2"/>
        <v>0</v>
      </c>
      <c r="AM9" s="727">
        <f t="shared" si="2"/>
        <v>0</v>
      </c>
      <c r="AN9" s="207">
        <f t="shared" si="2"/>
        <v>0</v>
      </c>
      <c r="AO9" s="300">
        <f t="shared" si="2"/>
        <v>0</v>
      </c>
      <c r="AP9" s="170">
        <f t="shared" si="2"/>
        <v>0</v>
      </c>
      <c r="AQ9" s="409">
        <f t="shared" si="2"/>
        <v>-4</v>
      </c>
      <c r="AR9" s="300">
        <f t="shared" si="2"/>
        <v>0</v>
      </c>
      <c r="AS9" s="170">
        <f t="shared" si="2"/>
        <v>0</v>
      </c>
    </row>
    <row r="10" spans="1:45" x14ac:dyDescent="0.2">
      <c r="A10" s="13">
        <f>NB_stat!A10</f>
        <v>2</v>
      </c>
      <c r="B10" s="11">
        <f>NB_stat!B10</f>
        <v>600074056</v>
      </c>
      <c r="C10" s="11">
        <f>NB_stat!C10</f>
        <v>4419</v>
      </c>
      <c r="D10" s="11" t="str">
        <f>NB_stat!D10</f>
        <v>MŠ Nový Bor, Svojsíkova 754</v>
      </c>
      <c r="E10" s="11">
        <f>NB_stat!E10</f>
        <v>3141</v>
      </c>
      <c r="F10" s="60" t="str">
        <f>NB_stat!F10</f>
        <v>MŠ Nový Bor, Kalinova 572 - výdejna</v>
      </c>
      <c r="G10" s="5">
        <v>0</v>
      </c>
      <c r="H10" s="11">
        <v>0</v>
      </c>
      <c r="I10" s="259">
        <v>0</v>
      </c>
      <c r="J10" s="13">
        <v>0</v>
      </c>
      <c r="K10" s="11">
        <v>0</v>
      </c>
      <c r="L10" s="60">
        <v>0</v>
      </c>
      <c r="M10" s="13">
        <v>20</v>
      </c>
      <c r="N10" s="11">
        <v>0</v>
      </c>
      <c r="O10" s="60">
        <v>0</v>
      </c>
      <c r="P10" s="105">
        <v>103052</v>
      </c>
      <c r="Q10" s="29">
        <f t="shared" si="3"/>
        <v>34351</v>
      </c>
      <c r="R10" s="74">
        <v>0.32</v>
      </c>
      <c r="S10" s="47">
        <f t="shared" si="4"/>
        <v>0.11</v>
      </c>
      <c r="T10" s="5">
        <f>NB_stat!H10</f>
        <v>0</v>
      </c>
      <c r="U10" s="11">
        <f>NB_stat!I10</f>
        <v>0</v>
      </c>
      <c r="V10" s="259">
        <f>NB_stat!J10</f>
        <v>0</v>
      </c>
      <c r="W10" s="13">
        <f>NB_stat!K10</f>
        <v>0</v>
      </c>
      <c r="X10" s="11">
        <f>NB_stat!L10</f>
        <v>0</v>
      </c>
      <c r="Y10" s="60">
        <f>NB_stat!M10</f>
        <v>0</v>
      </c>
      <c r="Z10" s="5">
        <f>NB_stat!N10</f>
        <v>22</v>
      </c>
      <c r="AA10" s="11">
        <f>NB_stat!O10</f>
        <v>0</v>
      </c>
      <c r="AB10" s="259">
        <f>NB_stat!P10</f>
        <v>0</v>
      </c>
      <c r="AC10" s="105">
        <f>NB_ZUKA!H10</f>
        <v>111073</v>
      </c>
      <c r="AD10" s="29">
        <f t="shared" si="5"/>
        <v>37024</v>
      </c>
      <c r="AE10" s="708">
        <f>NB_ZUKA!L10</f>
        <v>0.35</v>
      </c>
      <c r="AF10" s="47">
        <f t="shared" si="6"/>
        <v>0.12</v>
      </c>
      <c r="AG10" s="378">
        <f t="shared" si="0"/>
        <v>2673</v>
      </c>
      <c r="AH10" s="74">
        <f t="shared" si="1"/>
        <v>9.999999999999995E-3</v>
      </c>
      <c r="AI10" s="74">
        <v>0</v>
      </c>
      <c r="AJ10" s="419">
        <f t="shared" si="7"/>
        <v>9.999999999999995E-3</v>
      </c>
      <c r="AK10" s="207">
        <f t="shared" si="2"/>
        <v>0</v>
      </c>
      <c r="AL10" s="300">
        <f t="shared" si="2"/>
        <v>0</v>
      </c>
      <c r="AM10" s="727">
        <f t="shared" si="2"/>
        <v>0</v>
      </c>
      <c r="AN10" s="207">
        <f t="shared" si="2"/>
        <v>0</v>
      </c>
      <c r="AO10" s="300">
        <f t="shared" si="2"/>
        <v>0</v>
      </c>
      <c r="AP10" s="170">
        <f t="shared" si="2"/>
        <v>0</v>
      </c>
      <c r="AQ10" s="409">
        <f t="shared" si="2"/>
        <v>2</v>
      </c>
      <c r="AR10" s="300">
        <f t="shared" si="2"/>
        <v>0</v>
      </c>
      <c r="AS10" s="170">
        <f t="shared" si="2"/>
        <v>0</v>
      </c>
    </row>
    <row r="11" spans="1:45" x14ac:dyDescent="0.2">
      <c r="A11" s="13">
        <f>NB_stat!A11</f>
        <v>2</v>
      </c>
      <c r="B11" s="11">
        <f>NB_stat!B11</f>
        <v>600074056</v>
      </c>
      <c r="C11" s="11">
        <f>NB_stat!C11</f>
        <v>4419</v>
      </c>
      <c r="D11" s="11" t="str">
        <f>NB_stat!D11</f>
        <v>MŠ Nový Bor, Svojsíkova 754</v>
      </c>
      <c r="E11" s="11">
        <f>NB_stat!E11</f>
        <v>3141</v>
      </c>
      <c r="F11" s="60" t="str">
        <f>NB_stat!F11</f>
        <v>MŠ Nový Bor, Kalinova 121</v>
      </c>
      <c r="G11" s="5">
        <v>68</v>
      </c>
      <c r="H11" s="11">
        <v>0</v>
      </c>
      <c r="I11" s="259">
        <v>0</v>
      </c>
      <c r="J11" s="13">
        <v>39</v>
      </c>
      <c r="K11" s="11">
        <v>0</v>
      </c>
      <c r="L11" s="60">
        <v>0</v>
      </c>
      <c r="M11" s="13">
        <v>0</v>
      </c>
      <c r="N11" s="11">
        <v>0</v>
      </c>
      <c r="O11" s="60">
        <v>0</v>
      </c>
      <c r="P11" s="105">
        <v>875362</v>
      </c>
      <c r="Q11" s="29">
        <f t="shared" si="3"/>
        <v>291787</v>
      </c>
      <c r="R11" s="74">
        <v>2.76</v>
      </c>
      <c r="S11" s="47">
        <f t="shared" si="4"/>
        <v>0.92</v>
      </c>
      <c r="T11" s="5">
        <f>NB_stat!H11</f>
        <v>65</v>
      </c>
      <c r="U11" s="11">
        <f>NB_stat!I11</f>
        <v>0</v>
      </c>
      <c r="V11" s="259">
        <f>NB_stat!J11</f>
        <v>0</v>
      </c>
      <c r="W11" s="13">
        <f>NB_stat!K11</f>
        <v>37</v>
      </c>
      <c r="X11" s="11">
        <f>NB_stat!L11</f>
        <v>0</v>
      </c>
      <c r="Y11" s="60">
        <f>NB_stat!M11</f>
        <v>0</v>
      </c>
      <c r="Z11" s="5">
        <f>NB_stat!N11</f>
        <v>0</v>
      </c>
      <c r="AA11" s="11">
        <f>NB_stat!O11</f>
        <v>0</v>
      </c>
      <c r="AB11" s="259">
        <f>NB_stat!P11</f>
        <v>0</v>
      </c>
      <c r="AC11" s="105">
        <f>NB_ZUKA!H11</f>
        <v>847481</v>
      </c>
      <c r="AD11" s="29">
        <f t="shared" si="5"/>
        <v>282494</v>
      </c>
      <c r="AE11" s="708">
        <f>NB_ZUKA!L11</f>
        <v>2.67</v>
      </c>
      <c r="AF11" s="47">
        <f t="shared" si="6"/>
        <v>0.89</v>
      </c>
      <c r="AG11" s="378">
        <f t="shared" si="0"/>
        <v>-9293</v>
      </c>
      <c r="AH11" s="74">
        <f t="shared" si="1"/>
        <v>-3.0000000000000027E-2</v>
      </c>
      <c r="AI11" s="74">
        <v>0</v>
      </c>
      <c r="AJ11" s="419">
        <f t="shared" si="7"/>
        <v>-3.0000000000000027E-2</v>
      </c>
      <c r="AK11" s="207">
        <f t="shared" si="2"/>
        <v>-3</v>
      </c>
      <c r="AL11" s="300">
        <f t="shared" si="2"/>
        <v>0</v>
      </c>
      <c r="AM11" s="727">
        <f t="shared" si="2"/>
        <v>0</v>
      </c>
      <c r="AN11" s="207">
        <f t="shared" si="2"/>
        <v>-2</v>
      </c>
      <c r="AO11" s="300">
        <f t="shared" si="2"/>
        <v>0</v>
      </c>
      <c r="AP11" s="170">
        <f t="shared" si="2"/>
        <v>0</v>
      </c>
      <c r="AQ11" s="409">
        <f t="shared" si="2"/>
        <v>0</v>
      </c>
      <c r="AR11" s="300">
        <f t="shared" si="2"/>
        <v>0</v>
      </c>
      <c r="AS11" s="170">
        <f t="shared" si="2"/>
        <v>0</v>
      </c>
    </row>
    <row r="12" spans="1:45" x14ac:dyDescent="0.2">
      <c r="A12" s="13">
        <f>NB_stat!A12</f>
        <v>3</v>
      </c>
      <c r="B12" s="11">
        <f>NB_stat!B12</f>
        <v>600074943</v>
      </c>
      <c r="C12" s="11">
        <f>NB_stat!C12</f>
        <v>4464</v>
      </c>
      <c r="D12" s="11" t="str">
        <f>NB_stat!D12</f>
        <v>ZŠ Nový Bor, B. Němcové 539</v>
      </c>
      <c r="E12" s="11">
        <f>NB_stat!E12</f>
        <v>3141</v>
      </c>
      <c r="F12" s="60" t="str">
        <f>NB_stat!F12</f>
        <v>ŠJ Nový Bor, Lesná 742</v>
      </c>
      <c r="G12" s="5">
        <v>0</v>
      </c>
      <c r="H12" s="11">
        <v>515</v>
      </c>
      <c r="I12" s="259">
        <v>0</v>
      </c>
      <c r="J12" s="13">
        <v>25</v>
      </c>
      <c r="K12" s="11">
        <v>0</v>
      </c>
      <c r="L12" s="60">
        <v>0</v>
      </c>
      <c r="M12" s="13">
        <v>0</v>
      </c>
      <c r="N12" s="11">
        <v>0</v>
      </c>
      <c r="O12" s="60">
        <v>0</v>
      </c>
      <c r="P12" s="105">
        <v>2536962</v>
      </c>
      <c r="Q12" s="29">
        <f t="shared" si="3"/>
        <v>845654</v>
      </c>
      <c r="R12" s="74">
        <v>7.99</v>
      </c>
      <c r="S12" s="47">
        <f t="shared" si="4"/>
        <v>2.66</v>
      </c>
      <c r="T12" s="5">
        <f>NB_stat!H12</f>
        <v>0</v>
      </c>
      <c r="U12" s="11">
        <f>NB_stat!I12</f>
        <v>443</v>
      </c>
      <c r="V12" s="259">
        <f>NB_stat!J12</f>
        <v>0</v>
      </c>
      <c r="W12" s="13">
        <f>NB_stat!K12</f>
        <v>25</v>
      </c>
      <c r="X12" s="11">
        <f>NB_stat!L12</f>
        <v>0</v>
      </c>
      <c r="Y12" s="60">
        <f>NB_stat!M12</f>
        <v>0</v>
      </c>
      <c r="Z12" s="5">
        <f>NB_stat!N12</f>
        <v>0</v>
      </c>
      <c r="AA12" s="11">
        <f>NB_stat!O12</f>
        <v>0</v>
      </c>
      <c r="AB12" s="259">
        <f>NB_stat!P12</f>
        <v>0</v>
      </c>
      <c r="AC12" s="105">
        <f>NB_ZUKA!H12</f>
        <v>2269245</v>
      </c>
      <c r="AD12" s="29">
        <f t="shared" si="5"/>
        <v>756415</v>
      </c>
      <c r="AE12" s="708">
        <f>NB_ZUKA!L12</f>
        <v>7.15</v>
      </c>
      <c r="AF12" s="47">
        <f t="shared" si="6"/>
        <v>2.38</v>
      </c>
      <c r="AG12" s="378">
        <f t="shared" si="0"/>
        <v>-89239</v>
      </c>
      <c r="AH12" s="74">
        <f t="shared" si="1"/>
        <v>-0.28000000000000025</v>
      </c>
      <c r="AI12" s="74">
        <v>0</v>
      </c>
      <c r="AJ12" s="419">
        <f t="shared" si="7"/>
        <v>-0.28000000000000025</v>
      </c>
      <c r="AK12" s="207">
        <f t="shared" si="2"/>
        <v>0</v>
      </c>
      <c r="AL12" s="300">
        <f t="shared" si="2"/>
        <v>-72</v>
      </c>
      <c r="AM12" s="727">
        <f t="shared" si="2"/>
        <v>0</v>
      </c>
      <c r="AN12" s="207">
        <f t="shared" si="2"/>
        <v>0</v>
      </c>
      <c r="AO12" s="300">
        <f t="shared" si="2"/>
        <v>0</v>
      </c>
      <c r="AP12" s="170">
        <f t="shared" si="2"/>
        <v>0</v>
      </c>
      <c r="AQ12" s="409">
        <f t="shared" si="2"/>
        <v>0</v>
      </c>
      <c r="AR12" s="300">
        <f t="shared" si="2"/>
        <v>0</v>
      </c>
      <c r="AS12" s="170">
        <f t="shared" si="2"/>
        <v>0</v>
      </c>
    </row>
    <row r="13" spans="1:45" x14ac:dyDescent="0.2">
      <c r="A13" s="13">
        <f>NB_stat!A13</f>
        <v>4</v>
      </c>
      <c r="B13" s="11">
        <f>NB_stat!B13</f>
        <v>600074609</v>
      </c>
      <c r="C13" s="11">
        <f>NB_stat!C13</f>
        <v>4457</v>
      </c>
      <c r="D13" s="11" t="str">
        <f>NB_stat!D13</f>
        <v>ZŠ Nový Bor, Gen. Svobody 114</v>
      </c>
      <c r="E13" s="11">
        <f>NB_stat!E13</f>
        <v>3141</v>
      </c>
      <c r="F13" s="60" t="str">
        <f>NB_stat!F13</f>
        <v>ZŠ Nový Bor, Gen. Svobody 355 výdejna</v>
      </c>
      <c r="G13" s="5">
        <v>0</v>
      </c>
      <c r="H13" s="11">
        <v>0</v>
      </c>
      <c r="I13" s="259">
        <v>0</v>
      </c>
      <c r="J13" s="13">
        <v>0</v>
      </c>
      <c r="K13" s="11">
        <v>0</v>
      </c>
      <c r="L13" s="60">
        <v>0</v>
      </c>
      <c r="M13" s="13">
        <v>0</v>
      </c>
      <c r="N13" s="11">
        <v>75</v>
      </c>
      <c r="O13" s="60">
        <v>0</v>
      </c>
      <c r="P13" s="105">
        <v>207847</v>
      </c>
      <c r="Q13" s="29">
        <f t="shared" si="3"/>
        <v>69282</v>
      </c>
      <c r="R13" s="74">
        <v>0.65</v>
      </c>
      <c r="S13" s="47">
        <f t="shared" si="4"/>
        <v>0.22</v>
      </c>
      <c r="T13" s="5">
        <f>NB_stat!H13</f>
        <v>0</v>
      </c>
      <c r="U13" s="11">
        <f>NB_stat!I13</f>
        <v>0</v>
      </c>
      <c r="V13" s="259">
        <f>NB_stat!J13</f>
        <v>0</v>
      </c>
      <c r="W13" s="13">
        <f>NB_stat!K13</f>
        <v>0</v>
      </c>
      <c r="X13" s="11">
        <f>NB_stat!L13</f>
        <v>0</v>
      </c>
      <c r="Y13" s="60">
        <f>NB_stat!M13</f>
        <v>0</v>
      </c>
      <c r="Z13" s="5">
        <f>NB_stat!N13</f>
        <v>0</v>
      </c>
      <c r="AA13" s="11">
        <f>NB_stat!O13</f>
        <v>62</v>
      </c>
      <c r="AB13" s="259">
        <f>NB_stat!P13</f>
        <v>0</v>
      </c>
      <c r="AC13" s="105">
        <f>NB_ZUKA!H13</f>
        <v>180412</v>
      </c>
      <c r="AD13" s="29">
        <f t="shared" si="5"/>
        <v>60137</v>
      </c>
      <c r="AE13" s="708">
        <f>NB_ZUKA!L13</f>
        <v>0.56999999999999995</v>
      </c>
      <c r="AF13" s="47">
        <f t="shared" si="6"/>
        <v>0.19</v>
      </c>
      <c r="AG13" s="378">
        <f t="shared" si="0"/>
        <v>-9145</v>
      </c>
      <c r="AH13" s="74">
        <f t="shared" si="1"/>
        <v>-0.03</v>
      </c>
      <c r="AI13" s="74">
        <v>0</v>
      </c>
      <c r="AJ13" s="419">
        <f t="shared" si="7"/>
        <v>-0.03</v>
      </c>
      <c r="AK13" s="207">
        <f t="shared" si="2"/>
        <v>0</v>
      </c>
      <c r="AL13" s="300">
        <f t="shared" si="2"/>
        <v>0</v>
      </c>
      <c r="AM13" s="727">
        <f t="shared" si="2"/>
        <v>0</v>
      </c>
      <c r="AN13" s="207">
        <f t="shared" si="2"/>
        <v>0</v>
      </c>
      <c r="AO13" s="300">
        <f t="shared" si="2"/>
        <v>0</v>
      </c>
      <c r="AP13" s="170">
        <f t="shared" si="2"/>
        <v>0</v>
      </c>
      <c r="AQ13" s="409">
        <f t="shared" si="2"/>
        <v>0</v>
      </c>
      <c r="AR13" s="300">
        <f t="shared" si="2"/>
        <v>-13</v>
      </c>
      <c r="AS13" s="170">
        <f t="shared" si="2"/>
        <v>0</v>
      </c>
    </row>
    <row r="14" spans="1:45" x14ac:dyDescent="0.2">
      <c r="A14" s="13">
        <f>NB_stat!A14</f>
        <v>5</v>
      </c>
      <c r="B14" s="11">
        <f>NB_stat!B14</f>
        <v>600074617</v>
      </c>
      <c r="C14" s="11">
        <f>NB_stat!C14</f>
        <v>4456</v>
      </c>
      <c r="D14" s="11" t="str">
        <f>NB_stat!D14</f>
        <v>ZŠ Nový Bor, nám. Míru 128</v>
      </c>
      <c r="E14" s="11">
        <f>NB_stat!E14</f>
        <v>3141</v>
      </c>
      <c r="F14" s="60" t="str">
        <f>NB_stat!F14</f>
        <v>ZŠ Nový Bor, nám. Míru 128</v>
      </c>
      <c r="G14" s="5">
        <v>0</v>
      </c>
      <c r="H14" s="11">
        <v>576</v>
      </c>
      <c r="I14" s="259">
        <v>0</v>
      </c>
      <c r="J14" s="13">
        <v>42</v>
      </c>
      <c r="K14" s="11">
        <v>75</v>
      </c>
      <c r="L14" s="60">
        <v>0</v>
      </c>
      <c r="M14" s="13">
        <v>0</v>
      </c>
      <c r="N14" s="11">
        <v>0</v>
      </c>
      <c r="O14" s="60">
        <v>0</v>
      </c>
      <c r="P14" s="105">
        <v>3154266</v>
      </c>
      <c r="Q14" s="29">
        <f t="shared" si="3"/>
        <v>1051422</v>
      </c>
      <c r="R14" s="74">
        <v>9.93</v>
      </c>
      <c r="S14" s="47">
        <f t="shared" si="4"/>
        <v>3.31</v>
      </c>
      <c r="T14" s="5">
        <f>NB_stat!H14</f>
        <v>0</v>
      </c>
      <c r="U14" s="11">
        <f>NB_stat!I14</f>
        <v>621</v>
      </c>
      <c r="V14" s="259">
        <f>NB_stat!J14</f>
        <v>0</v>
      </c>
      <c r="W14" s="13">
        <f>NB_stat!K14</f>
        <v>42</v>
      </c>
      <c r="X14" s="11">
        <f>NB_stat!L14</f>
        <v>62</v>
      </c>
      <c r="Y14" s="60">
        <f>NB_stat!M14</f>
        <v>0</v>
      </c>
      <c r="Z14" s="5">
        <f>NB_stat!N14</f>
        <v>0</v>
      </c>
      <c r="AA14" s="11">
        <f>NB_stat!O14</f>
        <v>0</v>
      </c>
      <c r="AB14" s="259">
        <f>NB_stat!P14</f>
        <v>0</v>
      </c>
      <c r="AC14" s="105">
        <f>NB_ZUKA!H14</f>
        <v>3273205</v>
      </c>
      <c r="AD14" s="29">
        <f t="shared" si="5"/>
        <v>1091068</v>
      </c>
      <c r="AE14" s="708">
        <f>NB_ZUKA!L14</f>
        <v>10.31</v>
      </c>
      <c r="AF14" s="47">
        <f t="shared" si="6"/>
        <v>3.44</v>
      </c>
      <c r="AG14" s="378">
        <f t="shared" si="0"/>
        <v>39646</v>
      </c>
      <c r="AH14" s="74">
        <f t="shared" si="1"/>
        <v>0.12999999999999989</v>
      </c>
      <c r="AI14" s="74">
        <v>0</v>
      </c>
      <c r="AJ14" s="419">
        <f t="shared" si="7"/>
        <v>0.12999999999999989</v>
      </c>
      <c r="AK14" s="207">
        <f t="shared" si="2"/>
        <v>0</v>
      </c>
      <c r="AL14" s="300">
        <f t="shared" si="2"/>
        <v>45</v>
      </c>
      <c r="AM14" s="727">
        <f t="shared" si="2"/>
        <v>0</v>
      </c>
      <c r="AN14" s="207">
        <f t="shared" si="2"/>
        <v>0</v>
      </c>
      <c r="AO14" s="300">
        <f t="shared" si="2"/>
        <v>-13</v>
      </c>
      <c r="AP14" s="170">
        <f t="shared" si="2"/>
        <v>0</v>
      </c>
      <c r="AQ14" s="409">
        <f t="shared" si="2"/>
        <v>0</v>
      </c>
      <c r="AR14" s="300">
        <f t="shared" si="2"/>
        <v>0</v>
      </c>
      <c r="AS14" s="170">
        <f t="shared" si="2"/>
        <v>0</v>
      </c>
    </row>
    <row r="15" spans="1:45" x14ac:dyDescent="0.2">
      <c r="A15" s="13">
        <f>NB_stat!A15</f>
        <v>9</v>
      </c>
      <c r="B15" s="11">
        <f>NB_stat!B15</f>
        <v>600074021</v>
      </c>
      <c r="C15" s="11">
        <f>NB_stat!C15</f>
        <v>4402</v>
      </c>
      <c r="D15" s="11" t="str">
        <f>NB_stat!D15</f>
        <v>MŠ Cvikov, Jiráskova 88/I</v>
      </c>
      <c r="E15" s="11">
        <f>NB_stat!E15</f>
        <v>3141</v>
      </c>
      <c r="F15" s="60" t="str">
        <f>NB_stat!F15</f>
        <v>MŠ Cvikov, Jiráskova 88/I</v>
      </c>
      <c r="G15" s="5">
        <v>102</v>
      </c>
      <c r="H15" s="11">
        <v>0</v>
      </c>
      <c r="I15" s="259">
        <v>0</v>
      </c>
      <c r="J15" s="13">
        <v>0</v>
      </c>
      <c r="K15" s="11">
        <v>0</v>
      </c>
      <c r="L15" s="60">
        <v>0</v>
      </c>
      <c r="M15" s="13">
        <v>0</v>
      </c>
      <c r="N15" s="11">
        <v>0</v>
      </c>
      <c r="O15" s="60">
        <v>0</v>
      </c>
      <c r="P15" s="105">
        <v>821761</v>
      </c>
      <c r="Q15" s="29">
        <f t="shared" si="3"/>
        <v>273920</v>
      </c>
      <c r="R15" s="74">
        <v>2.59</v>
      </c>
      <c r="S15" s="47">
        <f t="shared" si="4"/>
        <v>0.86</v>
      </c>
      <c r="T15" s="5">
        <f>NB_stat!H15</f>
        <v>97</v>
      </c>
      <c r="U15" s="11">
        <f>NB_stat!I15</f>
        <v>0</v>
      </c>
      <c r="V15" s="259">
        <f>NB_stat!J15</f>
        <v>0</v>
      </c>
      <c r="W15" s="13">
        <f>NB_stat!K15</f>
        <v>0</v>
      </c>
      <c r="X15" s="11">
        <f>NB_stat!L15</f>
        <v>0</v>
      </c>
      <c r="Y15" s="60">
        <f>NB_stat!M15</f>
        <v>0</v>
      </c>
      <c r="Z15" s="5">
        <f>NB_stat!N15</f>
        <v>0</v>
      </c>
      <c r="AA15" s="11">
        <f>NB_stat!O15</f>
        <v>0</v>
      </c>
      <c r="AB15" s="259">
        <f>NB_stat!P15</f>
        <v>0</v>
      </c>
      <c r="AC15" s="105">
        <f>NB_ZUKA!H15</f>
        <v>792471</v>
      </c>
      <c r="AD15" s="29">
        <f t="shared" si="5"/>
        <v>264157</v>
      </c>
      <c r="AE15" s="708">
        <f>NB_ZUKA!L15</f>
        <v>2.5</v>
      </c>
      <c r="AF15" s="47">
        <f t="shared" si="6"/>
        <v>0.83</v>
      </c>
      <c r="AG15" s="378">
        <f t="shared" si="0"/>
        <v>-9763</v>
      </c>
      <c r="AH15" s="74">
        <f t="shared" si="1"/>
        <v>-3.0000000000000027E-2</v>
      </c>
      <c r="AI15" s="74">
        <v>0</v>
      </c>
      <c r="AJ15" s="419">
        <f t="shared" si="7"/>
        <v>-3.0000000000000027E-2</v>
      </c>
      <c r="AK15" s="207">
        <f t="shared" si="2"/>
        <v>-5</v>
      </c>
      <c r="AL15" s="300">
        <f t="shared" si="2"/>
        <v>0</v>
      </c>
      <c r="AM15" s="727">
        <f t="shared" si="2"/>
        <v>0</v>
      </c>
      <c r="AN15" s="207">
        <f t="shared" si="2"/>
        <v>0</v>
      </c>
      <c r="AO15" s="300">
        <f t="shared" si="2"/>
        <v>0</v>
      </c>
      <c r="AP15" s="170">
        <f t="shared" si="2"/>
        <v>0</v>
      </c>
      <c r="AQ15" s="409">
        <f t="shared" si="2"/>
        <v>0</v>
      </c>
      <c r="AR15" s="300">
        <f t="shared" si="2"/>
        <v>0</v>
      </c>
      <c r="AS15" s="170">
        <f t="shared" si="2"/>
        <v>0</v>
      </c>
    </row>
    <row r="16" spans="1:45" x14ac:dyDescent="0.2">
      <c r="A16" s="13">
        <f>NB_stat!A16</f>
        <v>9</v>
      </c>
      <c r="B16" s="11">
        <f>NB_stat!B16</f>
        <v>600074021</v>
      </c>
      <c r="C16" s="11">
        <f>NB_stat!C16</f>
        <v>4402</v>
      </c>
      <c r="D16" s="11" t="str">
        <f>NB_stat!D16</f>
        <v>MŠ Cvikov, Jiráskova 88/I</v>
      </c>
      <c r="E16" s="11">
        <f>NB_stat!E16</f>
        <v>3141</v>
      </c>
      <c r="F16" s="60" t="str">
        <f>NB_stat!F16</f>
        <v>MŠ Cvikov, Sídliště 592/II nově od 1.1.2017</v>
      </c>
      <c r="G16" s="5">
        <v>50</v>
      </c>
      <c r="H16" s="11">
        <v>0</v>
      </c>
      <c r="I16" s="259">
        <v>0</v>
      </c>
      <c r="J16" s="13">
        <v>15</v>
      </c>
      <c r="K16" s="11">
        <v>0</v>
      </c>
      <c r="L16" s="60">
        <v>0</v>
      </c>
      <c r="M16" s="13">
        <v>0</v>
      </c>
      <c r="N16" s="11">
        <v>0</v>
      </c>
      <c r="O16" s="60">
        <v>0</v>
      </c>
      <c r="P16" s="105">
        <v>626669</v>
      </c>
      <c r="Q16" s="29">
        <f t="shared" si="3"/>
        <v>208890</v>
      </c>
      <c r="R16" s="74">
        <v>1.97</v>
      </c>
      <c r="S16" s="47">
        <f t="shared" si="4"/>
        <v>0.66</v>
      </c>
      <c r="T16" s="5">
        <f>NB_stat!H16</f>
        <v>49</v>
      </c>
      <c r="U16" s="11">
        <f>NB_stat!I16</f>
        <v>0</v>
      </c>
      <c r="V16" s="259">
        <f>NB_stat!J16</f>
        <v>0</v>
      </c>
      <c r="W16" s="13">
        <f>NB_stat!K16</f>
        <v>16</v>
      </c>
      <c r="X16" s="11">
        <f>NB_stat!L16</f>
        <v>0</v>
      </c>
      <c r="Y16" s="60">
        <f>NB_stat!M16</f>
        <v>0</v>
      </c>
      <c r="Z16" s="5">
        <f>NB_stat!N16</f>
        <v>0</v>
      </c>
      <c r="AA16" s="11">
        <f>NB_stat!O16</f>
        <v>0</v>
      </c>
      <c r="AB16" s="259">
        <f>NB_stat!P16</f>
        <v>0</v>
      </c>
      <c r="AC16" s="105">
        <f>NB_ZUKA!H16</f>
        <v>626463</v>
      </c>
      <c r="AD16" s="29">
        <f t="shared" si="5"/>
        <v>208821</v>
      </c>
      <c r="AE16" s="708">
        <f>NB_ZUKA!L16</f>
        <v>1.97</v>
      </c>
      <c r="AF16" s="47">
        <f t="shared" si="6"/>
        <v>0.66</v>
      </c>
      <c r="AG16" s="378">
        <f t="shared" si="0"/>
        <v>-69</v>
      </c>
      <c r="AH16" s="74">
        <f t="shared" si="1"/>
        <v>0</v>
      </c>
      <c r="AI16" s="74">
        <v>0</v>
      </c>
      <c r="AJ16" s="419">
        <f t="shared" si="7"/>
        <v>0</v>
      </c>
      <c r="AK16" s="207">
        <f t="shared" si="2"/>
        <v>-1</v>
      </c>
      <c r="AL16" s="300">
        <f t="shared" si="2"/>
        <v>0</v>
      </c>
      <c r="AM16" s="727">
        <f t="shared" si="2"/>
        <v>0</v>
      </c>
      <c r="AN16" s="207">
        <f t="shared" si="2"/>
        <v>1</v>
      </c>
      <c r="AO16" s="300">
        <f t="shared" si="2"/>
        <v>0</v>
      </c>
      <c r="AP16" s="170">
        <f t="shared" si="2"/>
        <v>0</v>
      </c>
      <c r="AQ16" s="409">
        <f t="shared" si="2"/>
        <v>0</v>
      </c>
      <c r="AR16" s="300">
        <f t="shared" si="2"/>
        <v>0</v>
      </c>
      <c r="AS16" s="170">
        <f t="shared" si="2"/>
        <v>0</v>
      </c>
    </row>
    <row r="17" spans="1:45" x14ac:dyDescent="0.2">
      <c r="A17" s="13">
        <f>NB_stat!A17</f>
        <v>9</v>
      </c>
      <c r="B17" s="11">
        <f>NB_stat!B17</f>
        <v>600074021</v>
      </c>
      <c r="C17" s="11">
        <f>NB_stat!C17</f>
        <v>4402</v>
      </c>
      <c r="D17" s="11" t="str">
        <f>NB_stat!D17</f>
        <v>MŠ Cvikov, Jiráskova 88/I</v>
      </c>
      <c r="E17" s="11">
        <f>NB_stat!E17</f>
        <v>3141</v>
      </c>
      <c r="F17" s="60" t="str">
        <f>NB_stat!F17</f>
        <v xml:space="preserve">MŠ Cvikov-Lindava 278 - výdejna </v>
      </c>
      <c r="G17" s="5">
        <v>0</v>
      </c>
      <c r="H17" s="11">
        <v>0</v>
      </c>
      <c r="I17" s="259">
        <v>0</v>
      </c>
      <c r="J17" s="13">
        <v>0</v>
      </c>
      <c r="K17" s="11">
        <v>0</v>
      </c>
      <c r="L17" s="60">
        <v>0</v>
      </c>
      <c r="M17" s="13">
        <v>15</v>
      </c>
      <c r="N17" s="11">
        <v>0</v>
      </c>
      <c r="O17" s="60">
        <v>0</v>
      </c>
      <c r="P17" s="105">
        <v>81591</v>
      </c>
      <c r="Q17" s="29">
        <f t="shared" si="3"/>
        <v>27197</v>
      </c>
      <c r="R17" s="74">
        <v>0.26</v>
      </c>
      <c r="S17" s="47">
        <f t="shared" si="4"/>
        <v>0.09</v>
      </c>
      <c r="T17" s="5">
        <f>NB_stat!H17</f>
        <v>0</v>
      </c>
      <c r="U17" s="11">
        <f>NB_stat!I17</f>
        <v>0</v>
      </c>
      <c r="V17" s="259">
        <f>NB_stat!J17</f>
        <v>0</v>
      </c>
      <c r="W17" s="13">
        <f>NB_stat!K17</f>
        <v>0</v>
      </c>
      <c r="X17" s="11">
        <f>NB_stat!L17</f>
        <v>0</v>
      </c>
      <c r="Y17" s="60">
        <f>NB_stat!M17</f>
        <v>0</v>
      </c>
      <c r="Z17" s="5">
        <f>NB_stat!N17</f>
        <v>16</v>
      </c>
      <c r="AA17" s="11">
        <f>NB_stat!O17</f>
        <v>0</v>
      </c>
      <c r="AB17" s="259">
        <f>NB_stat!P17</f>
        <v>0</v>
      </c>
      <c r="AC17" s="105">
        <f>NB_ZUKA!H17</f>
        <v>86058</v>
      </c>
      <c r="AD17" s="29">
        <f t="shared" si="5"/>
        <v>28686</v>
      </c>
      <c r="AE17" s="708">
        <f>NB_ZUKA!L17</f>
        <v>0.27</v>
      </c>
      <c r="AF17" s="47">
        <f t="shared" si="6"/>
        <v>0.09</v>
      </c>
      <c r="AG17" s="378">
        <f t="shared" si="0"/>
        <v>1489</v>
      </c>
      <c r="AH17" s="74">
        <f t="shared" si="1"/>
        <v>0</v>
      </c>
      <c r="AI17" s="74">
        <v>0</v>
      </c>
      <c r="AJ17" s="419">
        <f t="shared" si="7"/>
        <v>0</v>
      </c>
      <c r="AK17" s="207">
        <f t="shared" si="2"/>
        <v>0</v>
      </c>
      <c r="AL17" s="300">
        <f t="shared" si="2"/>
        <v>0</v>
      </c>
      <c r="AM17" s="727">
        <f t="shared" si="2"/>
        <v>0</v>
      </c>
      <c r="AN17" s="207">
        <f t="shared" si="2"/>
        <v>0</v>
      </c>
      <c r="AO17" s="300">
        <f t="shared" si="2"/>
        <v>0</v>
      </c>
      <c r="AP17" s="170">
        <f t="shared" si="2"/>
        <v>0</v>
      </c>
      <c r="AQ17" s="409">
        <f t="shared" si="2"/>
        <v>1</v>
      </c>
      <c r="AR17" s="300">
        <f t="shared" si="2"/>
        <v>0</v>
      </c>
      <c r="AS17" s="170">
        <f t="shared" si="2"/>
        <v>0</v>
      </c>
    </row>
    <row r="18" spans="1:45" x14ac:dyDescent="0.2">
      <c r="A18" s="13">
        <f>NB_stat!A18</f>
        <v>10</v>
      </c>
      <c r="B18" s="11">
        <f>NB_stat!B18</f>
        <v>600074722</v>
      </c>
      <c r="C18" s="11">
        <f>NB_stat!C18</f>
        <v>4481</v>
      </c>
      <c r="D18" s="11" t="str">
        <f>NB_stat!D18</f>
        <v>ZŠ Cvikov, Sad 5. května 130/I</v>
      </c>
      <c r="E18" s="11">
        <f>NB_stat!E18</f>
        <v>3141</v>
      </c>
      <c r="F18" s="60" t="str">
        <f>NB_stat!F18</f>
        <v>ZŠ Cvikov, Jiráskova 95</v>
      </c>
      <c r="G18" s="5">
        <v>0</v>
      </c>
      <c r="H18" s="11">
        <v>211</v>
      </c>
      <c r="I18" s="259">
        <v>0</v>
      </c>
      <c r="J18" s="13">
        <v>0</v>
      </c>
      <c r="K18" s="11">
        <v>0</v>
      </c>
      <c r="L18" s="60">
        <v>0</v>
      </c>
      <c r="M18" s="13">
        <v>0</v>
      </c>
      <c r="N18" s="11">
        <v>0</v>
      </c>
      <c r="O18" s="60">
        <v>0</v>
      </c>
      <c r="P18" s="105">
        <v>1154666</v>
      </c>
      <c r="Q18" s="29">
        <f t="shared" si="3"/>
        <v>384889</v>
      </c>
      <c r="R18" s="74">
        <v>3.64</v>
      </c>
      <c r="S18" s="47">
        <f t="shared" si="4"/>
        <v>1.21</v>
      </c>
      <c r="T18" s="5">
        <f>NB_stat!H18</f>
        <v>0</v>
      </c>
      <c r="U18" s="11">
        <f>NB_stat!I18</f>
        <v>224</v>
      </c>
      <c r="V18" s="259">
        <f>NB_stat!J18</f>
        <v>0</v>
      </c>
      <c r="W18" s="13">
        <f>NB_stat!K18</f>
        <v>0</v>
      </c>
      <c r="X18" s="11">
        <f>NB_stat!L18</f>
        <v>0</v>
      </c>
      <c r="Y18" s="60">
        <f>NB_stat!M18</f>
        <v>0</v>
      </c>
      <c r="Z18" s="5">
        <f>NB_stat!N18</f>
        <v>0</v>
      </c>
      <c r="AA18" s="11">
        <f>NB_stat!O18</f>
        <v>0</v>
      </c>
      <c r="AB18" s="259">
        <f>NB_stat!P18</f>
        <v>0</v>
      </c>
      <c r="AC18" s="105">
        <f>NB_ZUKA!H18</f>
        <v>1210556</v>
      </c>
      <c r="AD18" s="29">
        <f t="shared" si="5"/>
        <v>403519</v>
      </c>
      <c r="AE18" s="708">
        <f>NB_ZUKA!L18</f>
        <v>3.81</v>
      </c>
      <c r="AF18" s="47">
        <f t="shared" si="6"/>
        <v>1.27</v>
      </c>
      <c r="AG18" s="378">
        <f t="shared" si="0"/>
        <v>18630</v>
      </c>
      <c r="AH18" s="74">
        <f t="shared" si="1"/>
        <v>6.0000000000000053E-2</v>
      </c>
      <c r="AI18" s="74">
        <v>0</v>
      </c>
      <c r="AJ18" s="419">
        <f t="shared" si="7"/>
        <v>6.0000000000000053E-2</v>
      </c>
      <c r="AK18" s="207">
        <f t="shared" si="2"/>
        <v>0</v>
      </c>
      <c r="AL18" s="300">
        <f t="shared" si="2"/>
        <v>13</v>
      </c>
      <c r="AM18" s="727">
        <f t="shared" si="2"/>
        <v>0</v>
      </c>
      <c r="AN18" s="207">
        <f t="shared" si="2"/>
        <v>0</v>
      </c>
      <c r="AO18" s="300">
        <f t="shared" si="2"/>
        <v>0</v>
      </c>
      <c r="AP18" s="170">
        <f t="shared" si="2"/>
        <v>0</v>
      </c>
      <c r="AQ18" s="409">
        <f t="shared" si="2"/>
        <v>0</v>
      </c>
      <c r="AR18" s="300">
        <f t="shared" si="2"/>
        <v>0</v>
      </c>
      <c r="AS18" s="170">
        <f t="shared" si="2"/>
        <v>0</v>
      </c>
    </row>
    <row r="19" spans="1:45" x14ac:dyDescent="0.2">
      <c r="A19" s="13">
        <f>NB_stat!A19</f>
        <v>12</v>
      </c>
      <c r="B19" s="11">
        <f>NB_stat!B19</f>
        <v>600074927</v>
      </c>
      <c r="C19" s="11">
        <f>NB_stat!C19</f>
        <v>4451</v>
      </c>
      <c r="D19" s="11" t="str">
        <f>NB_stat!D19</f>
        <v>ZŠ a MŠ Kamenický Šenov, nám. Míru 616</v>
      </c>
      <c r="E19" s="11">
        <f>NB_stat!E19</f>
        <v>3141</v>
      </c>
      <c r="F19" s="60" t="str">
        <f>NB_stat!F19</f>
        <v>MŠ Kamenický Šenov, Mistrovická 618 - výdejna</v>
      </c>
      <c r="G19" s="5">
        <v>0</v>
      </c>
      <c r="H19" s="11">
        <v>0</v>
      </c>
      <c r="I19" s="259">
        <v>0</v>
      </c>
      <c r="J19" s="13">
        <v>0</v>
      </c>
      <c r="K19" s="11">
        <v>0</v>
      </c>
      <c r="L19" s="60">
        <v>0</v>
      </c>
      <c r="M19" s="13">
        <v>35</v>
      </c>
      <c r="N19" s="11">
        <v>0</v>
      </c>
      <c r="O19" s="60">
        <v>0</v>
      </c>
      <c r="P19" s="105">
        <v>157230</v>
      </c>
      <c r="Q19" s="29">
        <f t="shared" si="3"/>
        <v>52410</v>
      </c>
      <c r="R19" s="74">
        <v>0.5</v>
      </c>
      <c r="S19" s="47">
        <f t="shared" si="4"/>
        <v>0.17</v>
      </c>
      <c r="T19" s="5">
        <f>NB_stat!H19</f>
        <v>0</v>
      </c>
      <c r="U19" s="11">
        <f>NB_stat!I19</f>
        <v>0</v>
      </c>
      <c r="V19" s="259">
        <f>NB_stat!J19</f>
        <v>0</v>
      </c>
      <c r="W19" s="13">
        <f>NB_stat!K19</f>
        <v>0</v>
      </c>
      <c r="X19" s="11">
        <f>NB_stat!L19</f>
        <v>0</v>
      </c>
      <c r="Y19" s="60">
        <f>NB_stat!M19</f>
        <v>0</v>
      </c>
      <c r="Z19" s="5">
        <f>NB_stat!N19</f>
        <v>38</v>
      </c>
      <c r="AA19" s="11">
        <f>NB_stat!O19</f>
        <v>0</v>
      </c>
      <c r="AB19" s="259">
        <f>NB_stat!P19</f>
        <v>0</v>
      </c>
      <c r="AC19" s="105">
        <f>NB_ZUKA!H19</f>
        <v>166727</v>
      </c>
      <c r="AD19" s="29">
        <f t="shared" si="5"/>
        <v>55576</v>
      </c>
      <c r="AE19" s="708">
        <f>NB_ZUKA!L19</f>
        <v>0.53</v>
      </c>
      <c r="AF19" s="47">
        <f t="shared" si="6"/>
        <v>0.18</v>
      </c>
      <c r="AG19" s="378">
        <f t="shared" si="0"/>
        <v>3166</v>
      </c>
      <c r="AH19" s="74">
        <f t="shared" si="1"/>
        <v>9.9999999999999811E-3</v>
      </c>
      <c r="AI19" s="74">
        <v>0</v>
      </c>
      <c r="AJ19" s="419">
        <f t="shared" si="7"/>
        <v>9.9999999999999811E-3</v>
      </c>
      <c r="AK19" s="207">
        <f t="shared" si="2"/>
        <v>0</v>
      </c>
      <c r="AL19" s="300">
        <f t="shared" si="2"/>
        <v>0</v>
      </c>
      <c r="AM19" s="727">
        <f t="shared" si="2"/>
        <v>0</v>
      </c>
      <c r="AN19" s="207">
        <f t="shared" si="2"/>
        <v>0</v>
      </c>
      <c r="AO19" s="300">
        <f t="shared" si="2"/>
        <v>0</v>
      </c>
      <c r="AP19" s="170">
        <f t="shared" si="2"/>
        <v>0</v>
      </c>
      <c r="AQ19" s="409">
        <f t="shared" si="2"/>
        <v>3</v>
      </c>
      <c r="AR19" s="300">
        <f t="shared" si="2"/>
        <v>0</v>
      </c>
      <c r="AS19" s="170">
        <f t="shared" si="2"/>
        <v>0</v>
      </c>
    </row>
    <row r="20" spans="1:45" x14ac:dyDescent="0.2">
      <c r="A20" s="13">
        <f>NB_stat!A20</f>
        <v>12</v>
      </c>
      <c r="B20" s="11">
        <f>NB_stat!B20</f>
        <v>600074927</v>
      </c>
      <c r="C20" s="11">
        <f>NB_stat!C20</f>
        <v>4451</v>
      </c>
      <c r="D20" s="11" t="str">
        <f>NB_stat!D20</f>
        <v>ZŠ a MŠ Kamenický Šenov, nám. Míru 616</v>
      </c>
      <c r="E20" s="11">
        <f>NB_stat!E20</f>
        <v>3141</v>
      </c>
      <c r="F20" s="60" t="str">
        <f>NB_stat!F20</f>
        <v>ŠJ Kamenický Šenov, nám. Míru 616</v>
      </c>
      <c r="G20" s="5">
        <v>24</v>
      </c>
      <c r="H20" s="11">
        <v>323</v>
      </c>
      <c r="I20" s="259">
        <v>0</v>
      </c>
      <c r="J20" s="13">
        <v>118</v>
      </c>
      <c r="K20" s="11">
        <v>54</v>
      </c>
      <c r="L20" s="60">
        <v>0</v>
      </c>
      <c r="M20" s="13">
        <v>0</v>
      </c>
      <c r="N20" s="11">
        <v>0</v>
      </c>
      <c r="O20" s="60">
        <v>0</v>
      </c>
      <c r="P20" s="105">
        <v>2711342</v>
      </c>
      <c r="Q20" s="29">
        <f t="shared" si="3"/>
        <v>903781</v>
      </c>
      <c r="R20" s="74">
        <v>8.5399999999999991</v>
      </c>
      <c r="S20" s="47">
        <f t="shared" si="4"/>
        <v>2.85</v>
      </c>
      <c r="T20" s="5">
        <f>NB_stat!H20</f>
        <v>16</v>
      </c>
      <c r="U20" s="11">
        <f>NB_stat!I20</f>
        <v>322</v>
      </c>
      <c r="V20" s="259">
        <f>NB_stat!J20</f>
        <v>0</v>
      </c>
      <c r="W20" s="13">
        <f>NB_stat!K20</f>
        <v>120</v>
      </c>
      <c r="X20" s="11">
        <f>NB_stat!L20</f>
        <v>56</v>
      </c>
      <c r="Y20" s="60">
        <f>NB_stat!M20</f>
        <v>0</v>
      </c>
      <c r="Z20" s="5">
        <f>NB_stat!N20</f>
        <v>0</v>
      </c>
      <c r="AA20" s="11">
        <f>NB_stat!O20</f>
        <v>0</v>
      </c>
      <c r="AB20" s="259">
        <f>NB_stat!P20</f>
        <v>0</v>
      </c>
      <c r="AC20" s="105">
        <f>NB_ZUKA!H20</f>
        <v>2639357</v>
      </c>
      <c r="AD20" s="29">
        <f t="shared" si="5"/>
        <v>879786</v>
      </c>
      <c r="AE20" s="708">
        <f>NB_ZUKA!L20</f>
        <v>8.31</v>
      </c>
      <c r="AF20" s="47">
        <f t="shared" si="6"/>
        <v>2.77</v>
      </c>
      <c r="AG20" s="378">
        <f t="shared" si="0"/>
        <v>-23995</v>
      </c>
      <c r="AH20" s="74">
        <f t="shared" si="1"/>
        <v>-8.0000000000000071E-2</v>
      </c>
      <c r="AI20" s="74">
        <v>0</v>
      </c>
      <c r="AJ20" s="419">
        <f t="shared" si="7"/>
        <v>-8.0000000000000071E-2</v>
      </c>
      <c r="AK20" s="207">
        <f t="shared" si="2"/>
        <v>-8</v>
      </c>
      <c r="AL20" s="300">
        <f t="shared" si="2"/>
        <v>-1</v>
      </c>
      <c r="AM20" s="727">
        <f t="shared" si="2"/>
        <v>0</v>
      </c>
      <c r="AN20" s="207">
        <f t="shared" si="2"/>
        <v>2</v>
      </c>
      <c r="AO20" s="300">
        <f t="shared" si="2"/>
        <v>2</v>
      </c>
      <c r="AP20" s="170">
        <f t="shared" si="2"/>
        <v>0</v>
      </c>
      <c r="AQ20" s="409">
        <f t="shared" si="2"/>
        <v>0</v>
      </c>
      <c r="AR20" s="300">
        <f t="shared" si="2"/>
        <v>0</v>
      </c>
      <c r="AS20" s="170">
        <f t="shared" si="2"/>
        <v>0</v>
      </c>
    </row>
    <row r="21" spans="1:45" x14ac:dyDescent="0.2">
      <c r="A21" s="13">
        <f>NB_stat!A21</f>
        <v>12</v>
      </c>
      <c r="B21" s="11">
        <f>NB_stat!B21</f>
        <v>600074927</v>
      </c>
      <c r="C21" s="11">
        <f>NB_stat!C21</f>
        <v>4451</v>
      </c>
      <c r="D21" s="11" t="str">
        <f>NB_stat!D21</f>
        <v>ZŠ a MŠ Kamenický Šenov, nám. Míru 616</v>
      </c>
      <c r="E21" s="11">
        <f>NB_stat!E21</f>
        <v>3141</v>
      </c>
      <c r="F21" s="60" t="str">
        <f>NB_stat!F21</f>
        <v>MŠ Kamenický Šenov, Pískovec I/909 - výdejna</v>
      </c>
      <c r="G21" s="5">
        <v>0</v>
      </c>
      <c r="H21" s="11">
        <v>0</v>
      </c>
      <c r="I21" s="259">
        <v>0</v>
      </c>
      <c r="J21" s="13">
        <v>0</v>
      </c>
      <c r="K21" s="11">
        <v>0</v>
      </c>
      <c r="L21" s="60">
        <v>0</v>
      </c>
      <c r="M21" s="13">
        <v>42</v>
      </c>
      <c r="N21" s="11">
        <v>0</v>
      </c>
      <c r="O21" s="60">
        <v>0</v>
      </c>
      <c r="P21" s="105">
        <v>178874</v>
      </c>
      <c r="Q21" s="29">
        <f t="shared" si="3"/>
        <v>59625</v>
      </c>
      <c r="R21" s="74">
        <v>0.56000000000000005</v>
      </c>
      <c r="S21" s="47">
        <f t="shared" si="4"/>
        <v>0.19</v>
      </c>
      <c r="T21" s="5">
        <f>NB_stat!H21</f>
        <v>0</v>
      </c>
      <c r="U21" s="11">
        <f>NB_stat!I21</f>
        <v>0</v>
      </c>
      <c r="V21" s="259">
        <f>NB_stat!J21</f>
        <v>0</v>
      </c>
      <c r="W21" s="13">
        <f>NB_stat!K21</f>
        <v>0</v>
      </c>
      <c r="X21" s="11">
        <f>NB_stat!L21</f>
        <v>0</v>
      </c>
      <c r="Y21" s="60">
        <f>NB_stat!M21</f>
        <v>0</v>
      </c>
      <c r="Z21" s="5">
        <f>NB_stat!N21</f>
        <v>43</v>
      </c>
      <c r="AA21" s="11">
        <f>NB_stat!O21</f>
        <v>0</v>
      </c>
      <c r="AB21" s="259">
        <f>NB_stat!P21</f>
        <v>0</v>
      </c>
      <c r="AC21" s="105">
        <f>NB_ZUKA!H21</f>
        <v>181828</v>
      </c>
      <c r="AD21" s="29">
        <f t="shared" si="5"/>
        <v>60609</v>
      </c>
      <c r="AE21" s="708">
        <f>NB_ZUKA!L21</f>
        <v>0.56999999999999995</v>
      </c>
      <c r="AF21" s="47">
        <f t="shared" si="6"/>
        <v>0.19</v>
      </c>
      <c r="AG21" s="378">
        <f t="shared" si="0"/>
        <v>984</v>
      </c>
      <c r="AH21" s="74">
        <f t="shared" si="1"/>
        <v>0</v>
      </c>
      <c r="AI21" s="74">
        <v>0</v>
      </c>
      <c r="AJ21" s="419">
        <f t="shared" si="7"/>
        <v>0</v>
      </c>
      <c r="AK21" s="207">
        <f t="shared" si="2"/>
        <v>0</v>
      </c>
      <c r="AL21" s="300">
        <f t="shared" si="2"/>
        <v>0</v>
      </c>
      <c r="AM21" s="727">
        <f t="shared" si="2"/>
        <v>0</v>
      </c>
      <c r="AN21" s="207">
        <f t="shared" si="2"/>
        <v>0</v>
      </c>
      <c r="AO21" s="300">
        <f t="shared" si="2"/>
        <v>0</v>
      </c>
      <c r="AP21" s="170">
        <f t="shared" si="2"/>
        <v>0</v>
      </c>
      <c r="AQ21" s="409">
        <f t="shared" si="2"/>
        <v>1</v>
      </c>
      <c r="AR21" s="300">
        <f t="shared" si="2"/>
        <v>0</v>
      </c>
      <c r="AS21" s="170">
        <f t="shared" si="2"/>
        <v>0</v>
      </c>
    </row>
    <row r="22" spans="1:45" x14ac:dyDescent="0.2">
      <c r="A22" s="13">
        <f>NB_stat!A22</f>
        <v>13</v>
      </c>
      <c r="B22" s="11">
        <f>NB_stat!B22</f>
        <v>650033841</v>
      </c>
      <c r="C22" s="11">
        <f>NB_stat!C22</f>
        <v>4450</v>
      </c>
      <c r="D22" s="11" t="str">
        <f>NB_stat!D22</f>
        <v>ZŠ a MŠ Kamenický Šenov-Prácheň 126</v>
      </c>
      <c r="E22" s="11">
        <f>NB_stat!E22</f>
        <v>3141</v>
      </c>
      <c r="F22" s="60" t="str">
        <f>NB_stat!F22</f>
        <v>ZŠ a MŠ Kamenický Šenov-Prácheň 126 - výdejna</v>
      </c>
      <c r="G22" s="5">
        <v>0</v>
      </c>
      <c r="H22" s="11">
        <v>0</v>
      </c>
      <c r="I22" s="259">
        <v>0</v>
      </c>
      <c r="J22" s="13">
        <v>0</v>
      </c>
      <c r="K22" s="11">
        <v>0</v>
      </c>
      <c r="L22" s="60">
        <v>0</v>
      </c>
      <c r="M22" s="13">
        <v>24</v>
      </c>
      <c r="N22" s="11">
        <v>29</v>
      </c>
      <c r="O22" s="60">
        <v>0</v>
      </c>
      <c r="P22" s="105">
        <v>221741</v>
      </c>
      <c r="Q22" s="29">
        <f t="shared" si="3"/>
        <v>73914</v>
      </c>
      <c r="R22" s="74">
        <v>0.7</v>
      </c>
      <c r="S22" s="47">
        <f t="shared" si="4"/>
        <v>0.23</v>
      </c>
      <c r="T22" s="5">
        <f>NB_stat!H22</f>
        <v>0</v>
      </c>
      <c r="U22" s="11">
        <f>NB_stat!I22</f>
        <v>0</v>
      </c>
      <c r="V22" s="259">
        <f>NB_stat!J22</f>
        <v>0</v>
      </c>
      <c r="W22" s="13">
        <f>NB_stat!K22</f>
        <v>0</v>
      </c>
      <c r="X22" s="11">
        <f>NB_stat!L22</f>
        <v>0</v>
      </c>
      <c r="Y22" s="60">
        <f>NB_stat!M22</f>
        <v>0</v>
      </c>
      <c r="Z22" s="5">
        <f>NB_stat!N22</f>
        <v>18</v>
      </c>
      <c r="AA22" s="11">
        <f>NB_stat!O22</f>
        <v>29</v>
      </c>
      <c r="AB22" s="259">
        <f>NB_stat!P22</f>
        <v>0</v>
      </c>
      <c r="AC22" s="105">
        <f>NB_ZUKA!H22</f>
        <v>197653</v>
      </c>
      <c r="AD22" s="29">
        <f t="shared" si="5"/>
        <v>65884</v>
      </c>
      <c r="AE22" s="708">
        <f>NB_ZUKA!L22</f>
        <v>0.62</v>
      </c>
      <c r="AF22" s="47">
        <f t="shared" si="6"/>
        <v>0.21</v>
      </c>
      <c r="AG22" s="378">
        <f t="shared" si="0"/>
        <v>-8030</v>
      </c>
      <c r="AH22" s="74">
        <f t="shared" si="1"/>
        <v>-2.0000000000000018E-2</v>
      </c>
      <c r="AI22" s="74">
        <v>0</v>
      </c>
      <c r="AJ22" s="419">
        <f t="shared" si="7"/>
        <v>-2.0000000000000018E-2</v>
      </c>
      <c r="AK22" s="207">
        <f t="shared" ref="AK22:AS30" si="8">T22-G22</f>
        <v>0</v>
      </c>
      <c r="AL22" s="300">
        <f t="shared" si="8"/>
        <v>0</v>
      </c>
      <c r="AM22" s="727">
        <f t="shared" si="8"/>
        <v>0</v>
      </c>
      <c r="AN22" s="207">
        <f t="shared" si="8"/>
        <v>0</v>
      </c>
      <c r="AO22" s="300">
        <f t="shared" si="8"/>
        <v>0</v>
      </c>
      <c r="AP22" s="170">
        <f t="shared" si="8"/>
        <v>0</v>
      </c>
      <c r="AQ22" s="409">
        <f t="shared" si="8"/>
        <v>-6</v>
      </c>
      <c r="AR22" s="300">
        <f t="shared" si="8"/>
        <v>0</v>
      </c>
      <c r="AS22" s="170">
        <f t="shared" si="8"/>
        <v>0</v>
      </c>
    </row>
    <row r="23" spans="1:45" x14ac:dyDescent="0.2">
      <c r="A23" s="13">
        <f>NB_stat!A23</f>
        <v>14</v>
      </c>
      <c r="B23" s="11">
        <f>NB_stat!B23</f>
        <v>600074862</v>
      </c>
      <c r="C23" s="11">
        <f>NB_stat!C23</f>
        <v>4430</v>
      </c>
      <c r="D23" s="11" t="str">
        <f>NB_stat!D23</f>
        <v>ZŠ a MŠ Kunratice u Cvikova 255</v>
      </c>
      <c r="E23" s="11">
        <f>NB_stat!E23</f>
        <v>3141</v>
      </c>
      <c r="F23" s="60" t="str">
        <f>NB_stat!F23</f>
        <v>ZŠ a MŠ Kunratice u Cvikova 255</v>
      </c>
      <c r="G23" s="5">
        <v>22</v>
      </c>
      <c r="H23" s="11">
        <v>18</v>
      </c>
      <c r="I23" s="259">
        <v>0</v>
      </c>
      <c r="J23" s="13">
        <v>0</v>
      </c>
      <c r="K23" s="11">
        <v>0</v>
      </c>
      <c r="L23" s="60">
        <v>0</v>
      </c>
      <c r="M23" s="13">
        <v>0</v>
      </c>
      <c r="N23" s="11">
        <v>0</v>
      </c>
      <c r="O23" s="60">
        <v>0</v>
      </c>
      <c r="P23" s="105">
        <v>437401</v>
      </c>
      <c r="Q23" s="29">
        <f t="shared" si="3"/>
        <v>145800</v>
      </c>
      <c r="R23" s="74">
        <v>1.38</v>
      </c>
      <c r="S23" s="47">
        <f t="shared" si="4"/>
        <v>0.46</v>
      </c>
      <c r="T23" s="5">
        <f>NB_stat!H23</f>
        <v>21</v>
      </c>
      <c r="U23" s="11">
        <f>NB_stat!I23</f>
        <v>18</v>
      </c>
      <c r="V23" s="259">
        <f>NB_stat!J23</f>
        <v>0</v>
      </c>
      <c r="W23" s="13">
        <f>NB_stat!K23</f>
        <v>0</v>
      </c>
      <c r="X23" s="11">
        <f>NB_stat!L23</f>
        <v>0</v>
      </c>
      <c r="Y23" s="60">
        <f>NB_stat!M23</f>
        <v>0</v>
      </c>
      <c r="Z23" s="5">
        <f>NB_stat!N23</f>
        <v>0</v>
      </c>
      <c r="AA23" s="11">
        <f>NB_stat!O23</f>
        <v>0</v>
      </c>
      <c r="AB23" s="259">
        <f>NB_stat!P23</f>
        <v>0</v>
      </c>
      <c r="AC23" s="105">
        <f>NB_ZUKA!H23</f>
        <v>427467</v>
      </c>
      <c r="AD23" s="29">
        <f t="shared" si="5"/>
        <v>142489</v>
      </c>
      <c r="AE23" s="708">
        <f>NB_ZUKA!L23</f>
        <v>1.35</v>
      </c>
      <c r="AF23" s="47">
        <f t="shared" si="6"/>
        <v>0.45</v>
      </c>
      <c r="AG23" s="378">
        <f t="shared" si="0"/>
        <v>-3311</v>
      </c>
      <c r="AH23" s="74">
        <f t="shared" si="1"/>
        <v>-1.0000000000000009E-2</v>
      </c>
      <c r="AI23" s="74">
        <v>0</v>
      </c>
      <c r="AJ23" s="419">
        <f t="shared" si="7"/>
        <v>-1.0000000000000009E-2</v>
      </c>
      <c r="AK23" s="207">
        <f t="shared" si="8"/>
        <v>-1</v>
      </c>
      <c r="AL23" s="300">
        <f t="shared" si="8"/>
        <v>0</v>
      </c>
      <c r="AM23" s="727">
        <f t="shared" si="8"/>
        <v>0</v>
      </c>
      <c r="AN23" s="207">
        <f t="shared" si="8"/>
        <v>0</v>
      </c>
      <c r="AO23" s="300">
        <f t="shared" si="8"/>
        <v>0</v>
      </c>
      <c r="AP23" s="170">
        <f t="shared" si="8"/>
        <v>0</v>
      </c>
      <c r="AQ23" s="409">
        <f t="shared" si="8"/>
        <v>0</v>
      </c>
      <c r="AR23" s="300">
        <f t="shared" si="8"/>
        <v>0</v>
      </c>
      <c r="AS23" s="170">
        <f t="shared" si="8"/>
        <v>0</v>
      </c>
    </row>
    <row r="24" spans="1:45" x14ac:dyDescent="0.2">
      <c r="A24" s="13">
        <f>NB_stat!A24</f>
        <v>15</v>
      </c>
      <c r="B24" s="11">
        <f>NB_stat!B24</f>
        <v>600075001</v>
      </c>
      <c r="C24" s="11">
        <f>NB_stat!C24</f>
        <v>4433</v>
      </c>
      <c r="D24" s="11" t="str">
        <f>NB_stat!D24</f>
        <v xml:space="preserve">ZŠ a MŠ Okrouhlá 11 </v>
      </c>
      <c r="E24" s="11">
        <f>NB_stat!E24</f>
        <v>3141</v>
      </c>
      <c r="F24" s="60" t="str">
        <f>NB_stat!F24</f>
        <v xml:space="preserve">ZŠ a MŠ Okrouhlá 11 </v>
      </c>
      <c r="G24" s="5">
        <v>15</v>
      </c>
      <c r="H24" s="11">
        <v>10</v>
      </c>
      <c r="I24" s="259">
        <v>0</v>
      </c>
      <c r="J24" s="13">
        <v>0</v>
      </c>
      <c r="K24" s="11">
        <v>0</v>
      </c>
      <c r="L24" s="60">
        <v>0</v>
      </c>
      <c r="M24" s="13">
        <v>0</v>
      </c>
      <c r="N24" s="11">
        <v>0</v>
      </c>
      <c r="O24" s="60">
        <v>0</v>
      </c>
      <c r="P24" s="105">
        <v>292708</v>
      </c>
      <c r="Q24" s="29">
        <f t="shared" si="3"/>
        <v>97569</v>
      </c>
      <c r="R24" s="74">
        <v>0.92</v>
      </c>
      <c r="S24" s="47">
        <f t="shared" si="4"/>
        <v>0.31</v>
      </c>
      <c r="T24" s="5">
        <f>NB_stat!H24</f>
        <v>17</v>
      </c>
      <c r="U24" s="11">
        <f>NB_stat!I24</f>
        <v>12</v>
      </c>
      <c r="V24" s="259">
        <f>NB_stat!J24</f>
        <v>0</v>
      </c>
      <c r="W24" s="13">
        <f>NB_stat!K24</f>
        <v>0</v>
      </c>
      <c r="X24" s="11">
        <f>NB_stat!L24</f>
        <v>0</v>
      </c>
      <c r="Y24" s="60">
        <f>NB_stat!M24</f>
        <v>0</v>
      </c>
      <c r="Z24" s="5">
        <f>NB_stat!N24</f>
        <v>0</v>
      </c>
      <c r="AA24" s="11">
        <f>NB_stat!O24</f>
        <v>0</v>
      </c>
      <c r="AB24" s="259">
        <f>NB_stat!P24</f>
        <v>0</v>
      </c>
      <c r="AC24" s="105">
        <f>NB_ZUKA!H24</f>
        <v>332566</v>
      </c>
      <c r="AD24" s="29">
        <f t="shared" si="5"/>
        <v>110855</v>
      </c>
      <c r="AE24" s="708">
        <f>NB_ZUKA!L24</f>
        <v>1.05</v>
      </c>
      <c r="AF24" s="47">
        <f t="shared" si="6"/>
        <v>0.35</v>
      </c>
      <c r="AG24" s="378">
        <f t="shared" si="0"/>
        <v>13286</v>
      </c>
      <c r="AH24" s="74">
        <f t="shared" si="1"/>
        <v>3.999999999999998E-2</v>
      </c>
      <c r="AI24" s="74">
        <v>0</v>
      </c>
      <c r="AJ24" s="419">
        <f t="shared" si="7"/>
        <v>3.999999999999998E-2</v>
      </c>
      <c r="AK24" s="207">
        <f t="shared" si="8"/>
        <v>2</v>
      </c>
      <c r="AL24" s="300">
        <f t="shared" si="8"/>
        <v>2</v>
      </c>
      <c r="AM24" s="727">
        <f t="shared" si="8"/>
        <v>0</v>
      </c>
      <c r="AN24" s="207">
        <f t="shared" si="8"/>
        <v>0</v>
      </c>
      <c r="AO24" s="300">
        <f t="shared" si="8"/>
        <v>0</v>
      </c>
      <c r="AP24" s="170">
        <f t="shared" si="8"/>
        <v>0</v>
      </c>
      <c r="AQ24" s="409">
        <f t="shared" si="8"/>
        <v>0</v>
      </c>
      <c r="AR24" s="300">
        <f t="shared" si="8"/>
        <v>0</v>
      </c>
      <c r="AS24" s="170">
        <f t="shared" si="8"/>
        <v>0</v>
      </c>
    </row>
    <row r="25" spans="1:45" x14ac:dyDescent="0.2">
      <c r="A25" s="13">
        <f>NB_stat!A25</f>
        <v>16</v>
      </c>
      <c r="B25" s="11">
        <f>NB_stat!B25</f>
        <v>600074854</v>
      </c>
      <c r="C25" s="11">
        <f>NB_stat!C25</f>
        <v>4487</v>
      </c>
      <c r="D25" s="11" t="str">
        <f>NB_stat!D25</f>
        <v>ZŠ a MŠ Polevsko 167</v>
      </c>
      <c r="E25" s="11">
        <f>NB_stat!E25</f>
        <v>3141</v>
      </c>
      <c r="F25" s="60" t="str">
        <f>NB_stat!F25</f>
        <v>ZŠ a MŠ Polevsko 167</v>
      </c>
      <c r="G25" s="5">
        <v>31</v>
      </c>
      <c r="H25" s="11">
        <v>57</v>
      </c>
      <c r="I25" s="259">
        <v>0</v>
      </c>
      <c r="J25" s="13">
        <v>0</v>
      </c>
      <c r="K25" s="11">
        <v>0</v>
      </c>
      <c r="L25" s="60">
        <v>0</v>
      </c>
      <c r="M25" s="13">
        <v>0</v>
      </c>
      <c r="N25" s="11">
        <v>0</v>
      </c>
      <c r="O25" s="60">
        <v>0</v>
      </c>
      <c r="P25" s="105">
        <v>783922</v>
      </c>
      <c r="Q25" s="29">
        <f t="shared" si="3"/>
        <v>261307</v>
      </c>
      <c r="R25" s="74">
        <v>2.4700000000000002</v>
      </c>
      <c r="S25" s="47">
        <f t="shared" si="4"/>
        <v>0.82</v>
      </c>
      <c r="T25" s="5">
        <f>NB_stat!H25</f>
        <v>21</v>
      </c>
      <c r="U25" s="11">
        <f>NB_stat!I25</f>
        <v>55</v>
      </c>
      <c r="V25" s="259">
        <f>NB_stat!J25</f>
        <v>0</v>
      </c>
      <c r="W25" s="13">
        <f>NB_stat!K25</f>
        <v>0</v>
      </c>
      <c r="X25" s="11">
        <f>NB_stat!L25</f>
        <v>0</v>
      </c>
      <c r="Y25" s="60">
        <f>NB_stat!M25</f>
        <v>0</v>
      </c>
      <c r="Z25" s="5">
        <f>NB_stat!N25</f>
        <v>0</v>
      </c>
      <c r="AA25" s="11">
        <f>NB_stat!O25</f>
        <v>0</v>
      </c>
      <c r="AB25" s="259">
        <f>NB_stat!P25</f>
        <v>0</v>
      </c>
      <c r="AC25" s="105">
        <f>NB_ZUKA!H25</f>
        <v>680795</v>
      </c>
      <c r="AD25" s="29">
        <f t="shared" si="5"/>
        <v>226932</v>
      </c>
      <c r="AE25" s="708">
        <f>NB_ZUKA!L25</f>
        <v>2.14</v>
      </c>
      <c r="AF25" s="47">
        <f t="shared" si="6"/>
        <v>0.71</v>
      </c>
      <c r="AG25" s="378">
        <f t="shared" si="0"/>
        <v>-34375</v>
      </c>
      <c r="AH25" s="74">
        <f t="shared" si="1"/>
        <v>-0.10999999999999999</v>
      </c>
      <c r="AI25" s="74">
        <v>0</v>
      </c>
      <c r="AJ25" s="419">
        <f t="shared" si="7"/>
        <v>-0.10999999999999999</v>
      </c>
      <c r="AK25" s="207">
        <f t="shared" si="8"/>
        <v>-10</v>
      </c>
      <c r="AL25" s="300">
        <f t="shared" si="8"/>
        <v>-2</v>
      </c>
      <c r="AM25" s="727">
        <f t="shared" si="8"/>
        <v>0</v>
      </c>
      <c r="AN25" s="207">
        <f t="shared" si="8"/>
        <v>0</v>
      </c>
      <c r="AO25" s="300">
        <f t="shared" si="8"/>
        <v>0</v>
      </c>
      <c r="AP25" s="170">
        <f t="shared" si="8"/>
        <v>0</v>
      </c>
      <c r="AQ25" s="409">
        <f t="shared" si="8"/>
        <v>0</v>
      </c>
      <c r="AR25" s="300">
        <f t="shared" si="8"/>
        <v>0</v>
      </c>
      <c r="AS25" s="170">
        <f t="shared" si="8"/>
        <v>0</v>
      </c>
    </row>
    <row r="26" spans="1:45" x14ac:dyDescent="0.2">
      <c r="A26" s="13">
        <f>NB_stat!A26</f>
        <v>17</v>
      </c>
      <c r="B26" s="11">
        <f>NB_stat!B26</f>
        <v>600074803</v>
      </c>
      <c r="C26" s="11">
        <f>NB_stat!C26</f>
        <v>4488</v>
      </c>
      <c r="D26" s="11" t="str">
        <f>NB_stat!D26</f>
        <v>ZŠ a MŠ Prysk, Dolní Prysk 56</v>
      </c>
      <c r="E26" s="11">
        <f>NB_stat!E26</f>
        <v>3141</v>
      </c>
      <c r="F26" s="60" t="str">
        <f>NB_stat!F26</f>
        <v>ZŠ a MŠ Prysk, Dolní Prysk 56 - výdejna</v>
      </c>
      <c r="G26" s="5">
        <v>0</v>
      </c>
      <c r="H26" s="11">
        <v>0</v>
      </c>
      <c r="I26" s="259">
        <v>0</v>
      </c>
      <c r="J26" s="13">
        <v>0</v>
      </c>
      <c r="K26" s="11">
        <v>0</v>
      </c>
      <c r="L26" s="60">
        <v>0</v>
      </c>
      <c r="M26" s="13">
        <v>18</v>
      </c>
      <c r="N26" s="11">
        <v>25</v>
      </c>
      <c r="O26" s="60">
        <v>0</v>
      </c>
      <c r="P26" s="105">
        <v>183456</v>
      </c>
      <c r="Q26" s="29">
        <f t="shared" si="3"/>
        <v>61152</v>
      </c>
      <c r="R26" s="74">
        <v>0.57999999999999996</v>
      </c>
      <c r="S26" s="47">
        <f t="shared" si="4"/>
        <v>0.19</v>
      </c>
      <c r="T26" s="5">
        <f>NB_stat!H26</f>
        <v>0</v>
      </c>
      <c r="U26" s="11">
        <f>NB_stat!I26</f>
        <v>0</v>
      </c>
      <c r="V26" s="259">
        <f>NB_stat!J26</f>
        <v>0</v>
      </c>
      <c r="W26" s="13">
        <f>NB_stat!K26</f>
        <v>0</v>
      </c>
      <c r="X26" s="11">
        <f>NB_stat!L26</f>
        <v>0</v>
      </c>
      <c r="Y26" s="60">
        <f>NB_stat!M26</f>
        <v>0</v>
      </c>
      <c r="Z26" s="5">
        <f>NB_stat!N26</f>
        <v>21</v>
      </c>
      <c r="AA26" s="11">
        <f>NB_stat!O26</f>
        <v>27</v>
      </c>
      <c r="AB26" s="259">
        <f>NB_stat!P26</f>
        <v>0</v>
      </c>
      <c r="AC26" s="105">
        <f>NB_ZUKA!H26</f>
        <v>202931</v>
      </c>
      <c r="AD26" s="29">
        <f t="shared" si="5"/>
        <v>67644</v>
      </c>
      <c r="AE26" s="708">
        <f>NB_ZUKA!L26</f>
        <v>0.64</v>
      </c>
      <c r="AF26" s="47">
        <f t="shared" si="6"/>
        <v>0.21</v>
      </c>
      <c r="AG26" s="378">
        <f t="shared" si="0"/>
        <v>6492</v>
      </c>
      <c r="AH26" s="74">
        <f t="shared" si="1"/>
        <v>1.999999999999999E-2</v>
      </c>
      <c r="AI26" s="74">
        <v>0</v>
      </c>
      <c r="AJ26" s="419">
        <f t="shared" si="7"/>
        <v>1.999999999999999E-2</v>
      </c>
      <c r="AK26" s="207">
        <f t="shared" si="8"/>
        <v>0</v>
      </c>
      <c r="AL26" s="300">
        <f t="shared" si="8"/>
        <v>0</v>
      </c>
      <c r="AM26" s="727">
        <f t="shared" si="8"/>
        <v>0</v>
      </c>
      <c r="AN26" s="207">
        <f t="shared" si="8"/>
        <v>0</v>
      </c>
      <c r="AO26" s="300">
        <f t="shared" si="8"/>
        <v>0</v>
      </c>
      <c r="AP26" s="170">
        <f t="shared" si="8"/>
        <v>0</v>
      </c>
      <c r="AQ26" s="409">
        <f t="shared" si="8"/>
        <v>3</v>
      </c>
      <c r="AR26" s="300">
        <f t="shared" si="8"/>
        <v>2</v>
      </c>
      <c r="AS26" s="170">
        <f t="shared" si="8"/>
        <v>0</v>
      </c>
    </row>
    <row r="27" spans="1:45" x14ac:dyDescent="0.2">
      <c r="A27" s="13">
        <f>NB_stat!A27</f>
        <v>18</v>
      </c>
      <c r="B27" s="11">
        <f>NB_stat!B27</f>
        <v>650025768</v>
      </c>
      <c r="C27" s="11">
        <f>NB_stat!C27</f>
        <v>4434</v>
      </c>
      <c r="D27" s="11" t="str">
        <f>NB_stat!D27</f>
        <v>ZŠ a MŠ Skalice u Č. Lípy 264</v>
      </c>
      <c r="E27" s="11">
        <f>NB_stat!E27</f>
        <v>3141</v>
      </c>
      <c r="F27" s="60" t="str">
        <f>NB_stat!F27</f>
        <v>ZŠ a MŠ Skalice u Č. Lípy 261</v>
      </c>
      <c r="G27" s="5">
        <v>0</v>
      </c>
      <c r="H27" s="11">
        <v>134</v>
      </c>
      <c r="I27" s="259">
        <v>0</v>
      </c>
      <c r="J27" s="13">
        <v>0</v>
      </c>
      <c r="K27" s="11">
        <v>0</v>
      </c>
      <c r="L27" s="60">
        <v>0</v>
      </c>
      <c r="M27" s="13">
        <v>0</v>
      </c>
      <c r="N27" s="11">
        <v>0</v>
      </c>
      <c r="O27" s="60">
        <v>0</v>
      </c>
      <c r="P27" s="105">
        <v>809159</v>
      </c>
      <c r="Q27" s="29">
        <f t="shared" si="3"/>
        <v>269720</v>
      </c>
      <c r="R27" s="74">
        <v>2.5499999999999998</v>
      </c>
      <c r="S27" s="47">
        <f t="shared" si="4"/>
        <v>0.85</v>
      </c>
      <c r="T27" s="5">
        <f>NB_stat!H27</f>
        <v>0</v>
      </c>
      <c r="U27" s="11">
        <f>NB_stat!I27</f>
        <v>131</v>
      </c>
      <c r="V27" s="259">
        <f>NB_stat!J27</f>
        <v>0</v>
      </c>
      <c r="W27" s="13">
        <f>NB_stat!K27</f>
        <v>0</v>
      </c>
      <c r="X27" s="11">
        <f>NB_stat!L27</f>
        <v>0</v>
      </c>
      <c r="Y27" s="60">
        <f>NB_stat!M27</f>
        <v>0</v>
      </c>
      <c r="Z27" s="5">
        <f>NB_stat!N27</f>
        <v>0</v>
      </c>
      <c r="AA27" s="11">
        <f>NB_stat!O27</f>
        <v>0</v>
      </c>
      <c r="AB27" s="259">
        <f>NB_stat!P27</f>
        <v>0</v>
      </c>
      <c r="AC27" s="105">
        <f>NB_ZUKA!H27</f>
        <v>795081</v>
      </c>
      <c r="AD27" s="29">
        <f t="shared" si="5"/>
        <v>265027</v>
      </c>
      <c r="AE27" s="708">
        <f>NB_ZUKA!L27</f>
        <v>2.5</v>
      </c>
      <c r="AF27" s="47">
        <f t="shared" si="6"/>
        <v>0.83</v>
      </c>
      <c r="AG27" s="378">
        <f t="shared" si="0"/>
        <v>-4693</v>
      </c>
      <c r="AH27" s="74">
        <f t="shared" si="1"/>
        <v>-2.0000000000000018E-2</v>
      </c>
      <c r="AI27" s="74">
        <v>0</v>
      </c>
      <c r="AJ27" s="419">
        <f t="shared" si="7"/>
        <v>-2.0000000000000018E-2</v>
      </c>
      <c r="AK27" s="207">
        <f t="shared" si="8"/>
        <v>0</v>
      </c>
      <c r="AL27" s="300">
        <f t="shared" si="8"/>
        <v>-3</v>
      </c>
      <c r="AM27" s="727">
        <f t="shared" si="8"/>
        <v>0</v>
      </c>
      <c r="AN27" s="207">
        <f t="shared" si="8"/>
        <v>0</v>
      </c>
      <c r="AO27" s="300">
        <f t="shared" si="8"/>
        <v>0</v>
      </c>
      <c r="AP27" s="170">
        <f t="shared" si="8"/>
        <v>0</v>
      </c>
      <c r="AQ27" s="409">
        <f t="shared" si="8"/>
        <v>0</v>
      </c>
      <c r="AR27" s="300">
        <f t="shared" si="8"/>
        <v>0</v>
      </c>
      <c r="AS27" s="170">
        <f t="shared" si="8"/>
        <v>0</v>
      </c>
    </row>
    <row r="28" spans="1:45" x14ac:dyDescent="0.2">
      <c r="A28" s="13">
        <f>NB_stat!A28</f>
        <v>18</v>
      </c>
      <c r="B28" s="11">
        <f>NB_stat!B28</f>
        <v>650025768</v>
      </c>
      <c r="C28" s="11">
        <f>NB_stat!C28</f>
        <v>4434</v>
      </c>
      <c r="D28" s="11" t="str">
        <f>NB_stat!D28</f>
        <v>ZŠ a MŠ Skalice u Č. Lípy 264</v>
      </c>
      <c r="E28" s="11">
        <f>NB_stat!E28</f>
        <v>3141</v>
      </c>
      <c r="F28" s="60" t="str">
        <f>NB_stat!F28</f>
        <v xml:space="preserve">MŠ Skalice u Č. Lípy 161 </v>
      </c>
      <c r="G28" s="5">
        <v>49</v>
      </c>
      <c r="H28" s="11">
        <v>0</v>
      </c>
      <c r="I28" s="259">
        <v>0</v>
      </c>
      <c r="J28" s="13">
        <v>0</v>
      </c>
      <c r="K28" s="11">
        <v>0</v>
      </c>
      <c r="L28" s="60">
        <v>0</v>
      </c>
      <c r="M28" s="13">
        <v>0</v>
      </c>
      <c r="N28" s="11">
        <v>0</v>
      </c>
      <c r="O28" s="60">
        <v>0</v>
      </c>
      <c r="P28" s="105">
        <v>497376</v>
      </c>
      <c r="Q28" s="29">
        <f t="shared" si="3"/>
        <v>165792</v>
      </c>
      <c r="R28" s="74">
        <v>1.57</v>
      </c>
      <c r="S28" s="47">
        <f t="shared" si="4"/>
        <v>0.52</v>
      </c>
      <c r="T28" s="5">
        <f>NB_stat!H28</f>
        <v>47</v>
      </c>
      <c r="U28" s="11">
        <f>NB_stat!I28</f>
        <v>0</v>
      </c>
      <c r="V28" s="259">
        <f>NB_stat!J28</f>
        <v>0</v>
      </c>
      <c r="W28" s="13">
        <f>NB_stat!K28</f>
        <v>0</v>
      </c>
      <c r="X28" s="11">
        <f>NB_stat!L28</f>
        <v>0</v>
      </c>
      <c r="Y28" s="60">
        <f>NB_stat!M28</f>
        <v>0</v>
      </c>
      <c r="Z28" s="5">
        <f>NB_stat!N28</f>
        <v>0</v>
      </c>
      <c r="AA28" s="11">
        <f>NB_stat!O28</f>
        <v>0</v>
      </c>
      <c r="AB28" s="259">
        <f>NB_stat!P28</f>
        <v>0</v>
      </c>
      <c r="AC28" s="105">
        <f>NB_ZUKA!H28</f>
        <v>483376</v>
      </c>
      <c r="AD28" s="29">
        <f t="shared" si="5"/>
        <v>161125</v>
      </c>
      <c r="AE28" s="708">
        <f>NB_ZUKA!L28</f>
        <v>1.52</v>
      </c>
      <c r="AF28" s="47">
        <f t="shared" si="6"/>
        <v>0.51</v>
      </c>
      <c r="AG28" s="378">
        <f t="shared" si="0"/>
        <v>-4667</v>
      </c>
      <c r="AH28" s="74">
        <f t="shared" si="1"/>
        <v>-1.0000000000000009E-2</v>
      </c>
      <c r="AI28" s="74">
        <v>0</v>
      </c>
      <c r="AJ28" s="419">
        <f t="shared" si="7"/>
        <v>-1.0000000000000009E-2</v>
      </c>
      <c r="AK28" s="207">
        <f t="shared" si="8"/>
        <v>-2</v>
      </c>
      <c r="AL28" s="300">
        <f t="shared" si="8"/>
        <v>0</v>
      </c>
      <c r="AM28" s="727">
        <f t="shared" si="8"/>
        <v>0</v>
      </c>
      <c r="AN28" s="207">
        <f t="shared" si="8"/>
        <v>0</v>
      </c>
      <c r="AO28" s="300">
        <f t="shared" si="8"/>
        <v>0</v>
      </c>
      <c r="AP28" s="170">
        <f t="shared" si="8"/>
        <v>0</v>
      </c>
      <c r="AQ28" s="409">
        <f t="shared" si="8"/>
        <v>0</v>
      </c>
      <c r="AR28" s="300">
        <f t="shared" si="8"/>
        <v>0</v>
      </c>
      <c r="AS28" s="170">
        <f t="shared" si="8"/>
        <v>0</v>
      </c>
    </row>
    <row r="29" spans="1:45" x14ac:dyDescent="0.2">
      <c r="A29" s="13">
        <f>NB_stat!A29</f>
        <v>18</v>
      </c>
      <c r="B29" s="11">
        <f>NB_stat!B29</f>
        <v>600074668</v>
      </c>
      <c r="C29" s="11">
        <f>NB_stat!C29</f>
        <v>4441</v>
      </c>
      <c r="D29" s="11" t="str">
        <f>NB_stat!D29</f>
        <v>ZŠ a MŠ Sloup v Čechách 81</v>
      </c>
      <c r="E29" s="11">
        <f>NB_stat!E29</f>
        <v>3141</v>
      </c>
      <c r="F29" s="60" t="str">
        <f>NB_stat!F29</f>
        <v>ZŠ a MŠ Sloup v Čechách 81</v>
      </c>
      <c r="G29" s="5">
        <v>58</v>
      </c>
      <c r="H29" s="11">
        <v>50</v>
      </c>
      <c r="I29" s="259">
        <v>0</v>
      </c>
      <c r="J29" s="13">
        <v>0</v>
      </c>
      <c r="K29" s="11">
        <v>0</v>
      </c>
      <c r="L29" s="60">
        <v>0</v>
      </c>
      <c r="M29" s="13">
        <v>0</v>
      </c>
      <c r="N29" s="11">
        <v>0</v>
      </c>
      <c r="O29" s="60">
        <v>0</v>
      </c>
      <c r="P29" s="105">
        <v>943025</v>
      </c>
      <c r="Q29" s="29">
        <f t="shared" si="3"/>
        <v>314342</v>
      </c>
      <c r="R29" s="74">
        <v>2.97</v>
      </c>
      <c r="S29" s="47">
        <f t="shared" si="4"/>
        <v>0.99</v>
      </c>
      <c r="T29" s="5">
        <f>NB_stat!H29</f>
        <v>54</v>
      </c>
      <c r="U29" s="11">
        <f>NB_stat!I29</f>
        <v>52</v>
      </c>
      <c r="V29" s="259">
        <f>NB_stat!J29</f>
        <v>0</v>
      </c>
      <c r="W29" s="13">
        <f>NB_stat!K29</f>
        <v>0</v>
      </c>
      <c r="X29" s="11">
        <f>NB_stat!L29</f>
        <v>0</v>
      </c>
      <c r="Y29" s="60">
        <f>NB_stat!M29</f>
        <v>0</v>
      </c>
      <c r="Z29" s="5">
        <f>NB_stat!N29</f>
        <v>0</v>
      </c>
      <c r="AA29" s="11">
        <f>NB_stat!O29</f>
        <v>0</v>
      </c>
      <c r="AB29" s="259">
        <f>NB_stat!P29</f>
        <v>0</v>
      </c>
      <c r="AC29" s="105">
        <f>NB_ZUKA!H29</f>
        <v>927865</v>
      </c>
      <c r="AD29" s="29">
        <f t="shared" si="5"/>
        <v>309288</v>
      </c>
      <c r="AE29" s="708">
        <f>NB_ZUKA!L29</f>
        <v>2.92</v>
      </c>
      <c r="AF29" s="47">
        <f t="shared" si="6"/>
        <v>0.97</v>
      </c>
      <c r="AG29" s="378">
        <f t="shared" si="0"/>
        <v>-5054</v>
      </c>
      <c r="AH29" s="74">
        <f t="shared" si="1"/>
        <v>-2.0000000000000018E-2</v>
      </c>
      <c r="AI29" s="74">
        <v>0</v>
      </c>
      <c r="AJ29" s="419">
        <f t="shared" si="7"/>
        <v>-2.0000000000000018E-2</v>
      </c>
      <c r="AK29" s="207">
        <f t="shared" si="8"/>
        <v>-4</v>
      </c>
      <c r="AL29" s="300">
        <f t="shared" si="8"/>
        <v>2</v>
      </c>
      <c r="AM29" s="727">
        <f t="shared" si="8"/>
        <v>0</v>
      </c>
      <c r="AN29" s="207">
        <f t="shared" si="8"/>
        <v>0</v>
      </c>
      <c r="AO29" s="300">
        <f t="shared" si="8"/>
        <v>0</v>
      </c>
      <c r="AP29" s="170">
        <f t="shared" si="8"/>
        <v>0</v>
      </c>
      <c r="AQ29" s="409">
        <f t="shared" si="8"/>
        <v>0</v>
      </c>
      <c r="AR29" s="300">
        <f t="shared" si="8"/>
        <v>0</v>
      </c>
      <c r="AS29" s="170">
        <f t="shared" si="8"/>
        <v>0</v>
      </c>
    </row>
    <row r="30" spans="1:45" ht="13.5" thickBot="1" x14ac:dyDescent="0.25">
      <c r="A30" s="64">
        <f>NB_stat!A30</f>
        <v>20</v>
      </c>
      <c r="B30" s="41">
        <f>NB_stat!B30</f>
        <v>600074242</v>
      </c>
      <c r="C30" s="41">
        <f>NB_stat!C30</f>
        <v>4428</v>
      </c>
      <c r="D30" s="41" t="str">
        <f>NB_stat!D30</f>
        <v>MŠ Svor 208</v>
      </c>
      <c r="E30" s="41">
        <f>NB_stat!E30</f>
        <v>3141</v>
      </c>
      <c r="F30" s="145" t="str">
        <f>NB_stat!F30</f>
        <v>MŠ Svor 208</v>
      </c>
      <c r="G30" s="253">
        <v>22</v>
      </c>
      <c r="H30" s="41">
        <v>27</v>
      </c>
      <c r="I30" s="637">
        <v>0</v>
      </c>
      <c r="J30" s="64">
        <v>0</v>
      </c>
      <c r="K30" s="41">
        <v>0</v>
      </c>
      <c r="L30" s="145">
        <v>0</v>
      </c>
      <c r="M30" s="64">
        <v>0</v>
      </c>
      <c r="N30" s="41">
        <v>0</v>
      </c>
      <c r="O30" s="145">
        <v>0</v>
      </c>
      <c r="P30" s="718">
        <v>517260</v>
      </c>
      <c r="Q30" s="266">
        <f t="shared" si="3"/>
        <v>172420</v>
      </c>
      <c r="R30" s="294">
        <v>1.63</v>
      </c>
      <c r="S30" s="720">
        <f t="shared" si="4"/>
        <v>0.54</v>
      </c>
      <c r="T30" s="253">
        <f>NB_stat!H30</f>
        <v>21</v>
      </c>
      <c r="U30" s="41">
        <f>NB_stat!I30</f>
        <v>26</v>
      </c>
      <c r="V30" s="637">
        <f>NB_stat!J30</f>
        <v>0</v>
      </c>
      <c r="W30" s="64">
        <f>NB_stat!K30</f>
        <v>0</v>
      </c>
      <c r="X30" s="41">
        <f>NB_stat!L30</f>
        <v>0</v>
      </c>
      <c r="Y30" s="145">
        <f>NB_stat!M30</f>
        <v>0</v>
      </c>
      <c r="Z30" s="253">
        <f>NB_stat!N30</f>
        <v>0</v>
      </c>
      <c r="AA30" s="41">
        <f>NB_stat!O30</f>
        <v>0</v>
      </c>
      <c r="AB30" s="637">
        <f>NB_stat!P30</f>
        <v>0</v>
      </c>
      <c r="AC30" s="718">
        <f>NB_ZUKA!H30</f>
        <v>498453</v>
      </c>
      <c r="AD30" s="266">
        <f t="shared" si="5"/>
        <v>166151</v>
      </c>
      <c r="AE30" s="719">
        <f>NB_ZUKA!L30</f>
        <v>1.57</v>
      </c>
      <c r="AF30" s="720">
        <f t="shared" si="6"/>
        <v>0.52</v>
      </c>
      <c r="AG30" s="379">
        <f t="shared" si="0"/>
        <v>-6269</v>
      </c>
      <c r="AH30" s="294">
        <f t="shared" si="1"/>
        <v>-2.0000000000000018E-2</v>
      </c>
      <c r="AI30" s="294">
        <v>0</v>
      </c>
      <c r="AJ30" s="721">
        <f t="shared" si="7"/>
        <v>-2.0000000000000018E-2</v>
      </c>
      <c r="AK30" s="722">
        <f t="shared" si="8"/>
        <v>-1</v>
      </c>
      <c r="AL30" s="723">
        <f t="shared" si="8"/>
        <v>-1</v>
      </c>
      <c r="AM30" s="728">
        <f t="shared" si="8"/>
        <v>0</v>
      </c>
      <c r="AN30" s="722">
        <f t="shared" si="8"/>
        <v>0</v>
      </c>
      <c r="AO30" s="723">
        <f t="shared" si="8"/>
        <v>0</v>
      </c>
      <c r="AP30" s="724">
        <f t="shared" si="8"/>
        <v>0</v>
      </c>
      <c r="AQ30" s="729">
        <f t="shared" si="8"/>
        <v>0</v>
      </c>
      <c r="AR30" s="723">
        <f t="shared" si="8"/>
        <v>0</v>
      </c>
      <c r="AS30" s="724">
        <f t="shared" si="8"/>
        <v>0</v>
      </c>
    </row>
    <row r="31" spans="1:45" ht="13.5" thickBot="1" x14ac:dyDescent="0.25">
      <c r="A31" s="738"/>
      <c r="B31" s="248"/>
      <c r="C31" s="248"/>
      <c r="D31" s="148" t="s">
        <v>43</v>
      </c>
      <c r="E31" s="203"/>
      <c r="F31" s="136"/>
      <c r="G31" s="137">
        <f t="shared" ref="G31:AS31" si="9">SUM(G6:G30)</f>
        <v>627</v>
      </c>
      <c r="H31" s="112">
        <f t="shared" si="9"/>
        <v>1921</v>
      </c>
      <c r="I31" s="165">
        <f t="shared" si="9"/>
        <v>0</v>
      </c>
      <c r="J31" s="137">
        <f t="shared" si="9"/>
        <v>239</v>
      </c>
      <c r="K31" s="112">
        <f t="shared" si="9"/>
        <v>129</v>
      </c>
      <c r="L31" s="156">
        <f t="shared" si="9"/>
        <v>0</v>
      </c>
      <c r="M31" s="137">
        <f t="shared" si="9"/>
        <v>173</v>
      </c>
      <c r="N31" s="112">
        <f t="shared" si="9"/>
        <v>129</v>
      </c>
      <c r="O31" s="147">
        <f t="shared" si="9"/>
        <v>0</v>
      </c>
      <c r="P31" s="137">
        <f t="shared" si="9"/>
        <v>19120713</v>
      </c>
      <c r="Q31" s="112">
        <f t="shared" si="9"/>
        <v>6373571</v>
      </c>
      <c r="R31" s="129">
        <f t="shared" si="9"/>
        <v>60.230000000000004</v>
      </c>
      <c r="S31" s="286">
        <f t="shared" si="9"/>
        <v>20.079999999999998</v>
      </c>
      <c r="T31" s="137">
        <f t="shared" si="9"/>
        <v>578</v>
      </c>
      <c r="U31" s="112">
        <f t="shared" si="9"/>
        <v>1904</v>
      </c>
      <c r="V31" s="165">
        <f t="shared" si="9"/>
        <v>0</v>
      </c>
      <c r="W31" s="137">
        <f t="shared" si="9"/>
        <v>240</v>
      </c>
      <c r="X31" s="112">
        <f t="shared" si="9"/>
        <v>118</v>
      </c>
      <c r="Y31" s="156">
        <f t="shared" si="9"/>
        <v>0</v>
      </c>
      <c r="Z31" s="133">
        <f t="shared" si="9"/>
        <v>173</v>
      </c>
      <c r="AA31" s="112">
        <f t="shared" si="9"/>
        <v>118</v>
      </c>
      <c r="AB31" s="165">
        <f t="shared" si="9"/>
        <v>0</v>
      </c>
      <c r="AC31" s="137">
        <f t="shared" si="9"/>
        <v>18648957</v>
      </c>
      <c r="AD31" s="112">
        <f t="shared" si="9"/>
        <v>6216319</v>
      </c>
      <c r="AE31" s="725">
        <f t="shared" si="9"/>
        <v>58.74</v>
      </c>
      <c r="AF31" s="130">
        <f t="shared" si="9"/>
        <v>19.579999999999998</v>
      </c>
      <c r="AG31" s="137">
        <f t="shared" si="9"/>
        <v>-157252</v>
      </c>
      <c r="AH31" s="129">
        <f t="shared" si="9"/>
        <v>-0.50000000000000056</v>
      </c>
      <c r="AI31" s="129">
        <f t="shared" si="9"/>
        <v>0</v>
      </c>
      <c r="AJ31" s="471">
        <f t="shared" si="9"/>
        <v>-0.50000000000000056</v>
      </c>
      <c r="AK31" s="137">
        <f t="shared" si="9"/>
        <v>-49</v>
      </c>
      <c r="AL31" s="112">
        <f t="shared" si="9"/>
        <v>-17</v>
      </c>
      <c r="AM31" s="165">
        <f t="shared" si="9"/>
        <v>0</v>
      </c>
      <c r="AN31" s="137">
        <f t="shared" si="9"/>
        <v>1</v>
      </c>
      <c r="AO31" s="112">
        <f t="shared" si="9"/>
        <v>-11</v>
      </c>
      <c r="AP31" s="156">
        <f t="shared" si="9"/>
        <v>0</v>
      </c>
      <c r="AQ31" s="133">
        <f t="shared" si="9"/>
        <v>0</v>
      </c>
      <c r="AR31" s="112">
        <f t="shared" si="9"/>
        <v>-11</v>
      </c>
      <c r="AS31" s="156">
        <f t="shared" si="9"/>
        <v>0</v>
      </c>
    </row>
    <row r="32" spans="1:45" x14ac:dyDescent="0.2">
      <c r="O32" s="57"/>
      <c r="AG32" s="67">
        <f>AD31-Q31</f>
        <v>-157252</v>
      </c>
      <c r="AH32" s="730">
        <f>AF31-S31</f>
        <v>-0.5</v>
      </c>
      <c r="AI32" s="730">
        <v>0</v>
      </c>
      <c r="AJ32" s="730">
        <f>AH31</f>
        <v>-0.50000000000000056</v>
      </c>
      <c r="AK32" s="67">
        <f t="shared" ref="AK32:AS32" si="10">T31-G31</f>
        <v>-49</v>
      </c>
      <c r="AL32" s="67">
        <f t="shared" si="10"/>
        <v>-17</v>
      </c>
      <c r="AM32" s="67">
        <f t="shared" si="10"/>
        <v>0</v>
      </c>
      <c r="AN32" s="67">
        <f t="shared" si="10"/>
        <v>1</v>
      </c>
      <c r="AO32" s="67">
        <f t="shared" si="10"/>
        <v>-11</v>
      </c>
      <c r="AP32" s="67">
        <f t="shared" si="10"/>
        <v>0</v>
      </c>
      <c r="AQ32" s="67">
        <f t="shared" si="10"/>
        <v>0</v>
      </c>
      <c r="AR32" s="67">
        <f t="shared" si="10"/>
        <v>-11</v>
      </c>
      <c r="AS32" s="67">
        <f t="shared" si="10"/>
        <v>0</v>
      </c>
    </row>
    <row r="33" spans="1:45" x14ac:dyDescent="0.2"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</row>
    <row r="34" spans="1:45" s="429" customFormat="1" x14ac:dyDescent="0.2">
      <c r="A34" s="46"/>
      <c r="B34" s="46"/>
      <c r="C34" s="46"/>
      <c r="D34" s="443"/>
      <c r="E34"/>
      <c r="F34" s="443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 s="52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</row>
  </sheetData>
  <mergeCells count="25">
    <mergeCell ref="AD4:AD5"/>
    <mergeCell ref="G3:S3"/>
    <mergeCell ref="T3:AF3"/>
    <mergeCell ref="AG3:AJ3"/>
    <mergeCell ref="AK3:AS3"/>
    <mergeCell ref="G4:I4"/>
    <mergeCell ref="J4:L4"/>
    <mergeCell ref="M4:O4"/>
    <mergeCell ref="P4:P5"/>
    <mergeCell ref="Q4:Q5"/>
    <mergeCell ref="R4:R5"/>
    <mergeCell ref="S4:S5"/>
    <mergeCell ref="T4:V4"/>
    <mergeCell ref="W4:Y4"/>
    <mergeCell ref="Z4:AB4"/>
    <mergeCell ref="AC4:AC5"/>
    <mergeCell ref="AK4:AM4"/>
    <mergeCell ref="AN4:AP4"/>
    <mergeCell ref="AQ4:AS4"/>
    <mergeCell ref="AE4:AE5"/>
    <mergeCell ref="AF4:AF5"/>
    <mergeCell ref="AG4:AG5"/>
    <mergeCell ref="AH4:AH5"/>
    <mergeCell ref="AI4:AI5"/>
    <mergeCell ref="AJ4:AJ5"/>
  </mergeCell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K111"/>
  <sheetViews>
    <sheetView zoomScaleNormal="100" workbookViewId="0">
      <pane xSplit="7" ySplit="5" topLeftCell="H11" activePane="bottomRight" state="frozen"/>
      <selection pane="topRight"/>
      <selection pane="bottomLeft"/>
      <selection pane="bottomRight" activeCell="F29" sqref="F29"/>
    </sheetView>
  </sheetViews>
  <sheetFormatPr defaultColWidth="11.28515625" defaultRowHeight="18" customHeight="1" x14ac:dyDescent="0.2"/>
  <cols>
    <col min="1" max="1" width="6.7109375" style="7" customWidth="1"/>
    <col min="2" max="2" width="9.7109375" style="7" customWidth="1"/>
    <col min="3" max="3" width="7.140625" style="7" customWidth="1"/>
    <col min="4" max="4" width="37.28515625" style="1" customWidth="1"/>
    <col min="5" max="5" width="5.28515625" style="7" customWidth="1"/>
    <col min="6" max="6" width="37.5703125" style="1" customWidth="1"/>
    <col min="7" max="7" width="7.7109375" style="66" customWidth="1"/>
    <col min="8" max="28" width="6.5703125" style="1" customWidth="1"/>
    <col min="29" max="29" width="8" style="1" customWidth="1"/>
    <col min="30" max="30" width="7.42578125" style="1" customWidth="1"/>
    <col min="31" max="31" width="8.42578125" style="1" customWidth="1"/>
    <col min="32" max="37" width="6.5703125" style="1" customWidth="1"/>
    <col min="38" max="16384" width="11.28515625" style="1"/>
  </cols>
  <sheetData>
    <row r="1" spans="1:37" ht="23.25" customHeight="1" x14ac:dyDescent="0.3">
      <c r="A1" s="526" t="s">
        <v>615</v>
      </c>
      <c r="D1" s="22"/>
      <c r="E1" s="201"/>
      <c r="AD1" s="27"/>
      <c r="AG1" s="27"/>
      <c r="AH1" s="27"/>
      <c r="AI1" s="27"/>
      <c r="AJ1" s="27"/>
    </row>
    <row r="2" spans="1:37" ht="18" customHeight="1" thickBot="1" x14ac:dyDescent="0.35">
      <c r="A2" s="527" t="s">
        <v>284</v>
      </c>
      <c r="D2" s="71"/>
      <c r="E2" s="202"/>
      <c r="H2" s="311" t="s">
        <v>630</v>
      </c>
      <c r="I2" s="675"/>
      <c r="V2" s="40"/>
      <c r="W2" s="40"/>
      <c r="X2" s="40"/>
      <c r="Y2" s="40"/>
      <c r="Z2" s="40"/>
      <c r="AA2" s="40"/>
      <c r="AB2" s="40"/>
      <c r="AD2" s="27"/>
      <c r="AG2" s="27"/>
      <c r="AH2" s="27"/>
      <c r="AI2" s="27"/>
      <c r="AJ2" s="27"/>
      <c r="AK2" s="40"/>
    </row>
    <row r="3" spans="1:37" ht="18" customHeight="1" thickBot="1" x14ac:dyDescent="0.25">
      <c r="A3" s="8"/>
      <c r="D3" s="627"/>
      <c r="E3" s="2"/>
      <c r="F3" s="3" t="s">
        <v>362</v>
      </c>
      <c r="H3" s="761" t="s">
        <v>449</v>
      </c>
      <c r="I3" s="762"/>
      <c r="J3" s="762"/>
      <c r="K3" s="762"/>
      <c r="L3" s="762"/>
      <c r="M3" s="762"/>
      <c r="N3" s="762"/>
      <c r="O3" s="762"/>
      <c r="P3" s="762"/>
      <c r="Q3" s="762"/>
      <c r="R3" s="762"/>
      <c r="S3" s="763"/>
      <c r="T3" s="14"/>
      <c r="U3" s="14"/>
      <c r="V3" s="40"/>
      <c r="W3" s="40"/>
      <c r="X3" s="40"/>
      <c r="Y3" s="40"/>
      <c r="Z3" s="40"/>
      <c r="AA3" s="40"/>
      <c r="AB3" s="40"/>
      <c r="AD3" s="27"/>
      <c r="AG3" s="27"/>
      <c r="AH3" s="27"/>
      <c r="AI3" s="27"/>
      <c r="AJ3" s="27"/>
      <c r="AK3" s="40"/>
    </row>
    <row r="4" spans="1:37" ht="24" thickBot="1" x14ac:dyDescent="0.3">
      <c r="A4" s="529" t="s">
        <v>244</v>
      </c>
      <c r="E4" s="2"/>
      <c r="F4" s="200" t="s">
        <v>377</v>
      </c>
      <c r="G4" s="250"/>
      <c r="H4" s="761" t="s">
        <v>293</v>
      </c>
      <c r="I4" s="762"/>
      <c r="J4" s="763"/>
      <c r="K4" s="761" t="s">
        <v>441</v>
      </c>
      <c r="L4" s="762"/>
      <c r="M4" s="763"/>
      <c r="N4" s="761" t="s">
        <v>295</v>
      </c>
      <c r="O4" s="762"/>
      <c r="P4" s="763"/>
      <c r="Q4" s="761" t="s">
        <v>448</v>
      </c>
      <c r="R4" s="762"/>
      <c r="S4" s="763"/>
      <c r="T4" s="820" t="s">
        <v>287</v>
      </c>
      <c r="U4" s="821"/>
      <c r="V4" s="822"/>
      <c r="W4" s="761" t="s">
        <v>288</v>
      </c>
      <c r="X4" s="762"/>
      <c r="Y4" s="763"/>
      <c r="Z4" s="761" t="s">
        <v>289</v>
      </c>
      <c r="AA4" s="762"/>
      <c r="AB4" s="763"/>
      <c r="AC4" s="761" t="s">
        <v>290</v>
      </c>
      <c r="AD4" s="762"/>
      <c r="AE4" s="763"/>
      <c r="AF4" s="761" t="s">
        <v>291</v>
      </c>
      <c r="AG4" s="762"/>
      <c r="AH4" s="763"/>
      <c r="AI4" s="761" t="s">
        <v>292</v>
      </c>
      <c r="AJ4" s="762"/>
      <c r="AK4" s="763"/>
    </row>
    <row r="5" spans="1:37" ht="23.25" thickBot="1" x14ac:dyDescent="0.25">
      <c r="A5" s="102" t="s">
        <v>578</v>
      </c>
      <c r="B5" s="435" t="s">
        <v>579</v>
      </c>
      <c r="C5" s="435" t="s">
        <v>313</v>
      </c>
      <c r="D5" s="447" t="s">
        <v>594</v>
      </c>
      <c r="E5" s="4" t="s">
        <v>0</v>
      </c>
      <c r="F5" s="76" t="s">
        <v>1</v>
      </c>
      <c r="G5" s="226" t="s">
        <v>2</v>
      </c>
      <c r="H5" s="15" t="s">
        <v>228</v>
      </c>
      <c r="I5" s="16" t="s">
        <v>229</v>
      </c>
      <c r="J5" s="77" t="s">
        <v>230</v>
      </c>
      <c r="K5" s="499" t="s">
        <v>228</v>
      </c>
      <c r="L5" s="16" t="s">
        <v>229</v>
      </c>
      <c r="M5" s="77" t="s">
        <v>230</v>
      </c>
      <c r="N5" s="15" t="s">
        <v>228</v>
      </c>
      <c r="O5" s="16" t="s">
        <v>229</v>
      </c>
      <c r="P5" s="77" t="s">
        <v>230</v>
      </c>
      <c r="Q5" s="15" t="s">
        <v>228</v>
      </c>
      <c r="R5" s="16" t="s">
        <v>229</v>
      </c>
      <c r="S5" s="77" t="s">
        <v>230</v>
      </c>
      <c r="T5" s="86" t="s">
        <v>265</v>
      </c>
      <c r="U5" s="87" t="s">
        <v>268</v>
      </c>
      <c r="V5" s="88" t="s">
        <v>266</v>
      </c>
      <c r="W5" s="86" t="s">
        <v>265</v>
      </c>
      <c r="X5" s="87" t="s">
        <v>268</v>
      </c>
      <c r="Y5" s="88" t="s">
        <v>266</v>
      </c>
      <c r="Z5" s="86" t="s">
        <v>265</v>
      </c>
      <c r="AA5" s="87" t="s">
        <v>268</v>
      </c>
      <c r="AB5" s="88" t="s">
        <v>266</v>
      </c>
      <c r="AC5" s="86" t="s">
        <v>260</v>
      </c>
      <c r="AD5" s="87" t="s">
        <v>261</v>
      </c>
      <c r="AE5" s="88" t="s">
        <v>267</v>
      </c>
      <c r="AF5" s="96" t="s">
        <v>260</v>
      </c>
      <c r="AG5" s="97" t="s">
        <v>261</v>
      </c>
      <c r="AH5" s="98" t="s">
        <v>267</v>
      </c>
      <c r="AI5" s="96" t="s">
        <v>260</v>
      </c>
      <c r="AJ5" s="97" t="s">
        <v>261</v>
      </c>
      <c r="AK5" s="98" t="s">
        <v>267</v>
      </c>
    </row>
    <row r="6" spans="1:37" ht="20.100000000000001" customHeight="1" x14ac:dyDescent="0.2">
      <c r="A6" s="538">
        <v>2</v>
      </c>
      <c r="B6" s="496">
        <v>600098893</v>
      </c>
      <c r="C6" s="496">
        <v>5451</v>
      </c>
      <c r="D6" s="301" t="s">
        <v>162</v>
      </c>
      <c r="E6" s="245">
        <v>3141</v>
      </c>
      <c r="F6" s="477" t="s">
        <v>162</v>
      </c>
      <c r="G6" s="498">
        <v>210</v>
      </c>
      <c r="H6" s="659">
        <v>99</v>
      </c>
      <c r="I6" s="660"/>
      <c r="J6" s="615"/>
      <c r="K6" s="659">
        <v>21</v>
      </c>
      <c r="L6" s="660"/>
      <c r="M6" s="661"/>
      <c r="N6" s="662"/>
      <c r="O6" s="660"/>
      <c r="P6" s="144"/>
      <c r="Q6" s="58">
        <f t="shared" ref="Q6:S12" si="0">H6+K6+N6</f>
        <v>120</v>
      </c>
      <c r="R6" s="20">
        <f t="shared" si="0"/>
        <v>0</v>
      </c>
      <c r="S6" s="144">
        <f t="shared" si="0"/>
        <v>0</v>
      </c>
      <c r="T6" s="90">
        <f>VLOOKUP(H6,SJMS_normativy!$A$3:$B$334,2,0)</f>
        <v>39.089255999999999</v>
      </c>
      <c r="U6" s="17">
        <f>IF(I6=0,0,VLOOKUP(SUM(I6+J6),SJZS_normativy!$A$4:$C$1075,2,0))</f>
        <v>0</v>
      </c>
      <c r="V6" s="91">
        <f>IF(J6=0,0,VLOOKUP(SUM(I6+J6),SJZS_normativy!$A$4:$C$1075,2,0))</f>
        <v>0</v>
      </c>
      <c r="W6" s="90">
        <f>VLOOKUP(K6,SJMS_normativy!$A$3:$B$334,2,0)/0.6</f>
        <v>41.506180000000008</v>
      </c>
      <c r="X6" s="17">
        <f>IF(L6=0,0,VLOOKUP(SUM(L6+M6),SJZS_normativy!$A$4:$C$1075,2,0))/0.6</f>
        <v>0</v>
      </c>
      <c r="Y6" s="91">
        <f>IF(M6=0,0,VLOOKUP(SUM(L6+M6),SJZS_normativy!$A$4:$C$1075,2,0))/0.6</f>
        <v>0</v>
      </c>
      <c r="Z6" s="90">
        <f>VLOOKUP(N6,SJMS_normativy!$A$3:$B$334,2,0)/0.4</f>
        <v>0</v>
      </c>
      <c r="AA6" s="17">
        <f>IF(O6=0,0,VLOOKUP(SUM(O6+P6),SJZS_normativy!$A$4:$C$1075,2,0))/0.4</f>
        <v>0</v>
      </c>
      <c r="AB6" s="91">
        <f>IF(P6=0,0,VLOOKUP(SUM(O6+P6),SJZS_normativy!$A$4:$C$1075,2,0))/0.4</f>
        <v>0</v>
      </c>
      <c r="AC6" s="94">
        <f>SJMS_normativy!$I$5</f>
        <v>58</v>
      </c>
      <c r="AD6" s="44">
        <f>SJZS_normativy!$I$5</f>
        <v>58</v>
      </c>
      <c r="AE6" s="95">
        <f>SJZS_normativy!$I$5</f>
        <v>58</v>
      </c>
      <c r="AF6" s="94">
        <f>SJMS_normativy!$J$5</f>
        <v>38</v>
      </c>
      <c r="AG6" s="44">
        <f>SJZS_normativy!$J$5</f>
        <v>38</v>
      </c>
      <c r="AH6" s="95">
        <f>SJZS_normativy!$J$5</f>
        <v>38</v>
      </c>
      <c r="AI6" s="94">
        <f>SJMS_normativy!$K$5</f>
        <v>38</v>
      </c>
      <c r="AJ6" s="44">
        <f>SJZS_normativy!$K$5</f>
        <v>38</v>
      </c>
      <c r="AK6" s="95">
        <f>SJZS_normativy!$K$5</f>
        <v>38</v>
      </c>
    </row>
    <row r="7" spans="1:37" ht="20.100000000000001" customHeight="1" x14ac:dyDescent="0.2">
      <c r="A7" s="430">
        <v>2</v>
      </c>
      <c r="B7" s="436">
        <v>600098893</v>
      </c>
      <c r="C7" s="436">
        <v>5451</v>
      </c>
      <c r="D7" s="5" t="s">
        <v>162</v>
      </c>
      <c r="E7" s="75">
        <v>3141</v>
      </c>
      <c r="F7" s="260" t="s">
        <v>404</v>
      </c>
      <c r="G7" s="319">
        <v>27</v>
      </c>
      <c r="H7" s="616"/>
      <c r="I7" s="617"/>
      <c r="J7" s="618"/>
      <c r="K7" s="616"/>
      <c r="L7" s="617"/>
      <c r="M7" s="621"/>
      <c r="N7" s="622">
        <v>21</v>
      </c>
      <c r="O7" s="617"/>
      <c r="P7" s="60"/>
      <c r="Q7" s="13">
        <f t="shared" si="0"/>
        <v>21</v>
      </c>
      <c r="R7" s="11">
        <f t="shared" si="0"/>
        <v>0</v>
      </c>
      <c r="S7" s="60">
        <f t="shared" si="0"/>
        <v>0</v>
      </c>
      <c r="T7" s="90">
        <f>VLOOKUP(H7,SJMS_normativy!$A$3:$B$334,2,0)</f>
        <v>0</v>
      </c>
      <c r="U7" s="17">
        <f>IF(I7=0,0,VLOOKUP(SUM(I7+J7),SJZS_normativy!$A$4:$C$1075,2,0))</f>
        <v>0</v>
      </c>
      <c r="V7" s="91">
        <f>IF(J7=0,0,VLOOKUP(SUM(I7+J7),SJZS_normativy!$A$4:$C$1075,2,0))</f>
        <v>0</v>
      </c>
      <c r="W7" s="90">
        <f>VLOOKUP(K7,SJMS_normativy!$A$3:$B$334,2,0)/0.6</f>
        <v>0</v>
      </c>
      <c r="X7" s="17">
        <f>IF(L7=0,0,VLOOKUP(SUM(L7+M7),SJZS_normativy!$A$4:$C$1075,2,0))/0.6</f>
        <v>0</v>
      </c>
      <c r="Y7" s="91">
        <f>IF(M7=0,0,VLOOKUP(SUM(L7+M7),SJZS_normativy!$A$4:$C$1075,2,0))/0.6</f>
        <v>0</v>
      </c>
      <c r="Z7" s="90">
        <f>VLOOKUP(N7,SJMS_normativy!$A$3:$B$334,2,0)/0.4</f>
        <v>62.259270000000001</v>
      </c>
      <c r="AA7" s="17">
        <f>IF(O7=0,0,VLOOKUP(SUM(O7+P7),SJZS_normativy!$A$4:$C$1075,2,0))/0.4</f>
        <v>0</v>
      </c>
      <c r="AB7" s="91">
        <f>IF(P7=0,0,VLOOKUP(SUM(O7+P7),SJZS_normativy!$A$4:$C$1075,2,0))/0.4</f>
        <v>0</v>
      </c>
      <c r="AC7" s="94">
        <f>SJMS_normativy!$I$5</f>
        <v>58</v>
      </c>
      <c r="AD7" s="44">
        <f>SJZS_normativy!$I$5</f>
        <v>58</v>
      </c>
      <c r="AE7" s="95">
        <f>SJZS_normativy!$I$5</f>
        <v>58</v>
      </c>
      <c r="AF7" s="94">
        <f>SJMS_normativy!$J$5</f>
        <v>38</v>
      </c>
      <c r="AG7" s="44">
        <f>SJZS_normativy!$J$5</f>
        <v>38</v>
      </c>
      <c r="AH7" s="95">
        <f>SJZS_normativy!$J$5</f>
        <v>38</v>
      </c>
      <c r="AI7" s="94">
        <f>SJMS_normativy!$K$5</f>
        <v>38</v>
      </c>
      <c r="AJ7" s="44">
        <f>SJZS_normativy!$K$5</f>
        <v>38</v>
      </c>
      <c r="AK7" s="95">
        <f>SJZS_normativy!$K$5</f>
        <v>38</v>
      </c>
    </row>
    <row r="8" spans="1:37" ht="20.100000000000001" customHeight="1" x14ac:dyDescent="0.2">
      <c r="A8" s="430">
        <v>3</v>
      </c>
      <c r="B8" s="436">
        <v>600098834</v>
      </c>
      <c r="C8" s="436">
        <v>5450</v>
      </c>
      <c r="D8" s="600" t="s">
        <v>612</v>
      </c>
      <c r="E8" s="75">
        <v>3141</v>
      </c>
      <c r="F8" s="600" t="s">
        <v>612</v>
      </c>
      <c r="G8" s="319">
        <v>110</v>
      </c>
      <c r="H8" s="616">
        <v>84</v>
      </c>
      <c r="I8" s="617"/>
      <c r="J8" s="618"/>
      <c r="K8" s="616"/>
      <c r="L8" s="617"/>
      <c r="M8" s="621"/>
      <c r="N8" s="622"/>
      <c r="O8" s="617"/>
      <c r="P8" s="60"/>
      <c r="Q8" s="13">
        <f t="shared" si="0"/>
        <v>84</v>
      </c>
      <c r="R8" s="11">
        <f t="shared" si="0"/>
        <v>0</v>
      </c>
      <c r="S8" s="60">
        <f t="shared" si="0"/>
        <v>0</v>
      </c>
      <c r="T8" s="90">
        <f>VLOOKUP(H8,SJMS_normativy!$A$3:$B$334,2,0)</f>
        <v>37.228776000000003</v>
      </c>
      <c r="U8" s="17">
        <f>IF(I8=0,0,VLOOKUP(SUM(I8+J8),SJZS_normativy!$A$4:$C$1075,2,0))</f>
        <v>0</v>
      </c>
      <c r="V8" s="91">
        <f>IF(J8=0,0,VLOOKUP(SUM(I8+J8),SJZS_normativy!$A$4:$C$1075,2,0))</f>
        <v>0</v>
      </c>
      <c r="W8" s="90">
        <f>VLOOKUP(K8,SJMS_normativy!$A$3:$B$334,2,0)/0.6</f>
        <v>0</v>
      </c>
      <c r="X8" s="17">
        <f>IF(L8=0,0,VLOOKUP(SUM(L8+M8),SJZS_normativy!$A$4:$C$1075,2,0))/0.6</f>
        <v>0</v>
      </c>
      <c r="Y8" s="91">
        <f>IF(M8=0,0,VLOOKUP(SUM(L8+M8),SJZS_normativy!$A$4:$C$1075,2,0))/0.6</f>
        <v>0</v>
      </c>
      <c r="Z8" s="90">
        <f>VLOOKUP(N8,SJMS_normativy!$A$3:$B$334,2,0)/0.4</f>
        <v>0</v>
      </c>
      <c r="AA8" s="17">
        <f>IF(O8=0,0,VLOOKUP(SUM(O8+P8),SJZS_normativy!$A$4:$C$1075,2,0))/0.4</f>
        <v>0</v>
      </c>
      <c r="AB8" s="91">
        <f>IF(P8=0,0,VLOOKUP(SUM(O8+P8),SJZS_normativy!$A$4:$C$1075,2,0))/0.4</f>
        <v>0</v>
      </c>
      <c r="AC8" s="94">
        <f>SJMS_normativy!$I$5</f>
        <v>58</v>
      </c>
      <c r="AD8" s="44">
        <f>SJZS_normativy!$I$5</f>
        <v>58</v>
      </c>
      <c r="AE8" s="95">
        <f>SJZS_normativy!$I$5</f>
        <v>58</v>
      </c>
      <c r="AF8" s="94">
        <f>SJMS_normativy!$J$5</f>
        <v>38</v>
      </c>
      <c r="AG8" s="44">
        <f>SJZS_normativy!$J$5</f>
        <v>38</v>
      </c>
      <c r="AH8" s="95">
        <f>SJZS_normativy!$J$5</f>
        <v>38</v>
      </c>
      <c r="AI8" s="94">
        <f>SJMS_normativy!$K$5</f>
        <v>38</v>
      </c>
      <c r="AJ8" s="44">
        <f>SJZS_normativy!$K$5</f>
        <v>38</v>
      </c>
      <c r="AK8" s="95">
        <f>SJZS_normativy!$K$5</f>
        <v>38</v>
      </c>
    </row>
    <row r="9" spans="1:37" ht="20.100000000000001" customHeight="1" x14ac:dyDescent="0.2">
      <c r="A9" s="430">
        <v>1</v>
      </c>
      <c r="B9" s="436">
        <v>600099482</v>
      </c>
      <c r="C9" s="436">
        <v>5489</v>
      </c>
      <c r="D9" s="5" t="s">
        <v>493</v>
      </c>
      <c r="E9" s="75">
        <v>3141</v>
      </c>
      <c r="F9" s="259" t="s">
        <v>493</v>
      </c>
      <c r="G9" s="319">
        <v>80</v>
      </c>
      <c r="H9" s="616">
        <v>44</v>
      </c>
      <c r="I9" s="617"/>
      <c r="J9" s="618"/>
      <c r="K9" s="616"/>
      <c r="L9" s="617"/>
      <c r="M9" s="621"/>
      <c r="N9" s="622"/>
      <c r="O9" s="617"/>
      <c r="P9" s="60"/>
      <c r="Q9" s="13">
        <f t="shared" si="0"/>
        <v>44</v>
      </c>
      <c r="R9" s="11">
        <f t="shared" si="0"/>
        <v>0</v>
      </c>
      <c r="S9" s="60">
        <f t="shared" si="0"/>
        <v>0</v>
      </c>
      <c r="T9" s="90">
        <f>VLOOKUP(H9,SJMS_normativy!$A$3:$B$334,2,0)</f>
        <v>30.247896000000001</v>
      </c>
      <c r="U9" s="17">
        <f>IF(I9=0,0,VLOOKUP(SUM(I9+J9),SJZS_normativy!$A$4:$C$1075,2,0))</f>
        <v>0</v>
      </c>
      <c r="V9" s="91">
        <f>IF(J9=0,0,VLOOKUP(SUM(I9+J9),SJZS_normativy!$A$4:$C$1075,2,0))</f>
        <v>0</v>
      </c>
      <c r="W9" s="90">
        <f>VLOOKUP(K9,SJMS_normativy!$A$3:$B$334,2,0)/0.6</f>
        <v>0</v>
      </c>
      <c r="X9" s="17">
        <f>IF(L9=0,0,VLOOKUP(SUM(L9+M9),SJZS_normativy!$A$4:$C$1075,2,0))/0.6</f>
        <v>0</v>
      </c>
      <c r="Y9" s="91">
        <f>IF(M9=0,0,VLOOKUP(SUM(L9+M9),SJZS_normativy!$A$4:$C$1075,2,0))/0.6</f>
        <v>0</v>
      </c>
      <c r="Z9" s="90">
        <f>VLOOKUP(N9,SJMS_normativy!$A$3:$B$334,2,0)/0.4</f>
        <v>0</v>
      </c>
      <c r="AA9" s="17">
        <f>IF(O9=0,0,VLOOKUP(SUM(O9+P9),SJZS_normativy!$A$4:$C$1075,2,0))/0.4</f>
        <v>0</v>
      </c>
      <c r="AB9" s="91">
        <f>IF(P9=0,0,VLOOKUP(SUM(O9+P9),SJZS_normativy!$A$4:$C$1075,2,0))/0.4</f>
        <v>0</v>
      </c>
      <c r="AC9" s="94">
        <f>SJMS_normativy!$I$5</f>
        <v>58</v>
      </c>
      <c r="AD9" s="44">
        <f>SJZS_normativy!$I$5</f>
        <v>58</v>
      </c>
      <c r="AE9" s="95">
        <f>SJZS_normativy!$I$5</f>
        <v>58</v>
      </c>
      <c r="AF9" s="94">
        <f>SJMS_normativy!$J$5</f>
        <v>38</v>
      </c>
      <c r="AG9" s="44">
        <f>SJZS_normativy!$J$5</f>
        <v>38</v>
      </c>
      <c r="AH9" s="95">
        <f>SJZS_normativy!$J$5</f>
        <v>38</v>
      </c>
      <c r="AI9" s="94">
        <f>SJMS_normativy!$K$5</f>
        <v>38</v>
      </c>
      <c r="AJ9" s="44">
        <f>SJZS_normativy!$K$5</f>
        <v>38</v>
      </c>
      <c r="AK9" s="95">
        <f>SJZS_normativy!$K$5</f>
        <v>38</v>
      </c>
    </row>
    <row r="10" spans="1:37" ht="20.100000000000001" customHeight="1" x14ac:dyDescent="0.2">
      <c r="A10" s="430">
        <v>8</v>
      </c>
      <c r="B10" s="436">
        <v>600099237</v>
      </c>
      <c r="C10" s="436">
        <v>5443</v>
      </c>
      <c r="D10" s="5" t="s">
        <v>163</v>
      </c>
      <c r="E10" s="75">
        <v>3141</v>
      </c>
      <c r="F10" s="259" t="s">
        <v>163</v>
      </c>
      <c r="G10" s="319">
        <v>806</v>
      </c>
      <c r="H10" s="616"/>
      <c r="I10" s="617">
        <v>360</v>
      </c>
      <c r="J10" s="618">
        <v>74</v>
      </c>
      <c r="K10" s="616"/>
      <c r="L10" s="617">
        <v>201</v>
      </c>
      <c r="M10" s="621"/>
      <c r="N10" s="622"/>
      <c r="O10" s="617"/>
      <c r="P10" s="60"/>
      <c r="Q10" s="13">
        <f t="shared" si="0"/>
        <v>0</v>
      </c>
      <c r="R10" s="11">
        <f t="shared" si="0"/>
        <v>561</v>
      </c>
      <c r="S10" s="60">
        <f t="shared" si="0"/>
        <v>74</v>
      </c>
      <c r="T10" s="90">
        <f>VLOOKUP(H10,SJMS_normativy!$A$3:$B$334,2,0)</f>
        <v>0</v>
      </c>
      <c r="U10" s="17">
        <f>IF(I10=0,0,VLOOKUP(SUM(I10+J10),SJZS_normativy!$A$4:$C$1075,2,0))</f>
        <v>67.177314624703513</v>
      </c>
      <c r="V10" s="91">
        <f>IF(J10=0,0,VLOOKUP(SUM(I10+J10),SJZS_normativy!$A$4:$C$1075,2,0))</f>
        <v>67.177314624703513</v>
      </c>
      <c r="W10" s="90">
        <f>VLOOKUP(K10,SJMS_normativy!$A$3:$B$334,2,0)/0.6</f>
        <v>0</v>
      </c>
      <c r="X10" s="17">
        <f>IF(L10=0,0,VLOOKUP(SUM(L10+M10),SJZS_normativy!$A$4:$C$1075,2,0))/0.6</f>
        <v>95.719724327990974</v>
      </c>
      <c r="Y10" s="91">
        <f>IF(M10=0,0,VLOOKUP(SUM(L10+M10),SJZS_normativy!$A$4:$C$1075,2,0))/0.6</f>
        <v>0</v>
      </c>
      <c r="Z10" s="90">
        <f>VLOOKUP(N10,SJMS_normativy!$A$3:$B$334,2,0)/0.4</f>
        <v>0</v>
      </c>
      <c r="AA10" s="17">
        <f>IF(O10=0,0,VLOOKUP(SUM(O10+P10),SJZS_normativy!$A$4:$C$1075,2,0))/0.4</f>
        <v>0</v>
      </c>
      <c r="AB10" s="91">
        <f>IF(P10=0,0,VLOOKUP(SUM(O10+P10),SJZS_normativy!$A$4:$C$1075,2,0))/0.4</f>
        <v>0</v>
      </c>
      <c r="AC10" s="94">
        <f>SJMS_normativy!$I$5</f>
        <v>58</v>
      </c>
      <c r="AD10" s="44">
        <f>SJZS_normativy!$I$5</f>
        <v>58</v>
      </c>
      <c r="AE10" s="95">
        <f>SJZS_normativy!$I$5</f>
        <v>58</v>
      </c>
      <c r="AF10" s="94">
        <f>SJMS_normativy!$J$5</f>
        <v>38</v>
      </c>
      <c r="AG10" s="44">
        <f>SJZS_normativy!$J$5</f>
        <v>38</v>
      </c>
      <c r="AH10" s="95">
        <f>SJZS_normativy!$J$5</f>
        <v>38</v>
      </c>
      <c r="AI10" s="94">
        <f>SJMS_normativy!$K$5</f>
        <v>38</v>
      </c>
      <c r="AJ10" s="44">
        <f>SJZS_normativy!$K$5</f>
        <v>38</v>
      </c>
      <c r="AK10" s="95">
        <f>SJZS_normativy!$K$5</f>
        <v>38</v>
      </c>
    </row>
    <row r="11" spans="1:37" ht="20.100000000000001" customHeight="1" x14ac:dyDescent="0.2">
      <c r="A11" s="430">
        <v>9</v>
      </c>
      <c r="B11" s="436">
        <v>600099351</v>
      </c>
      <c r="C11" s="436">
        <v>5445</v>
      </c>
      <c r="D11" s="5" t="s">
        <v>164</v>
      </c>
      <c r="E11" s="75">
        <v>3141</v>
      </c>
      <c r="F11" s="260" t="s">
        <v>277</v>
      </c>
      <c r="G11" s="319">
        <v>230</v>
      </c>
      <c r="H11" s="616"/>
      <c r="I11" s="617">
        <v>170</v>
      </c>
      <c r="J11" s="618"/>
      <c r="K11" s="616"/>
      <c r="L11" s="617"/>
      <c r="M11" s="621"/>
      <c r="N11" s="622"/>
      <c r="O11" s="617"/>
      <c r="P11" s="60"/>
      <c r="Q11" s="13">
        <f t="shared" si="0"/>
        <v>0</v>
      </c>
      <c r="R11" s="11">
        <f t="shared" si="0"/>
        <v>170</v>
      </c>
      <c r="S11" s="60">
        <f t="shared" si="0"/>
        <v>0</v>
      </c>
      <c r="T11" s="90">
        <f>VLOOKUP(H11,SJMS_normativy!$A$3:$B$334,2,0)</f>
        <v>0</v>
      </c>
      <c r="U11" s="17">
        <f>IF(I11=0,0,VLOOKUP(SUM(I11+J11),SJZS_normativy!$A$4:$C$1075,2,0))</f>
        <v>55.411568508719014</v>
      </c>
      <c r="V11" s="91">
        <f>IF(J11=0,0,VLOOKUP(SUM(I11+J11),SJZS_normativy!$A$4:$C$1075,2,0))</f>
        <v>0</v>
      </c>
      <c r="W11" s="90">
        <f>VLOOKUP(K11,SJMS_normativy!$A$3:$B$334,2,0)/0.6</f>
        <v>0</v>
      </c>
      <c r="X11" s="17">
        <f>IF(L11=0,0,VLOOKUP(SUM(L11+M11),SJZS_normativy!$A$4:$C$1075,2,0))/0.6</f>
        <v>0</v>
      </c>
      <c r="Y11" s="91">
        <f>IF(M11=0,0,VLOOKUP(SUM(L11+M11),SJZS_normativy!$A$4:$C$1075,2,0))/0.6</f>
        <v>0</v>
      </c>
      <c r="Z11" s="90">
        <f>VLOOKUP(N11,SJMS_normativy!$A$3:$B$334,2,0)/0.4</f>
        <v>0</v>
      </c>
      <c r="AA11" s="17">
        <f>IF(O11=0,0,VLOOKUP(SUM(O11+P11),SJZS_normativy!$A$4:$C$1075,2,0))/0.4</f>
        <v>0</v>
      </c>
      <c r="AB11" s="91">
        <f>IF(P11=0,0,VLOOKUP(SUM(O11+P11),SJZS_normativy!$A$4:$C$1075,2,0))/0.4</f>
        <v>0</v>
      </c>
      <c r="AC11" s="94">
        <f>SJMS_normativy!$I$5</f>
        <v>58</v>
      </c>
      <c r="AD11" s="44">
        <f>SJZS_normativy!$I$5</f>
        <v>58</v>
      </c>
      <c r="AE11" s="95">
        <f>SJZS_normativy!$I$5</f>
        <v>58</v>
      </c>
      <c r="AF11" s="94">
        <f>SJMS_normativy!$J$5</f>
        <v>38</v>
      </c>
      <c r="AG11" s="44">
        <f>SJZS_normativy!$J$5</f>
        <v>38</v>
      </c>
      <c r="AH11" s="95">
        <f>SJZS_normativy!$J$5</f>
        <v>38</v>
      </c>
      <c r="AI11" s="94">
        <f>SJMS_normativy!$K$5</f>
        <v>38</v>
      </c>
      <c r="AJ11" s="44">
        <f>SJZS_normativy!$K$5</f>
        <v>38</v>
      </c>
      <c r="AK11" s="95">
        <f>SJZS_normativy!$K$5</f>
        <v>38</v>
      </c>
    </row>
    <row r="12" spans="1:37" ht="20.100000000000001" customHeight="1" x14ac:dyDescent="0.2">
      <c r="A12" s="430">
        <v>6</v>
      </c>
      <c r="B12" s="436">
        <v>600099296</v>
      </c>
      <c r="C12" s="436">
        <v>5444</v>
      </c>
      <c r="D12" s="5" t="s">
        <v>402</v>
      </c>
      <c r="E12" s="75">
        <v>3141</v>
      </c>
      <c r="F12" s="259" t="s">
        <v>403</v>
      </c>
      <c r="G12" s="319">
        <v>250</v>
      </c>
      <c r="H12" s="616"/>
      <c r="I12" s="617"/>
      <c r="J12" s="618"/>
      <c r="K12" s="616"/>
      <c r="L12" s="617"/>
      <c r="M12" s="621"/>
      <c r="N12" s="622"/>
      <c r="O12" s="617">
        <v>201</v>
      </c>
      <c r="P12" s="60"/>
      <c r="Q12" s="13">
        <f t="shared" si="0"/>
        <v>0</v>
      </c>
      <c r="R12" s="11">
        <f t="shared" si="0"/>
        <v>201</v>
      </c>
      <c r="S12" s="60">
        <f t="shared" si="0"/>
        <v>0</v>
      </c>
      <c r="T12" s="90">
        <f>VLOOKUP(H12,SJMS_normativy!$A$3:$B$334,2,0)</f>
        <v>0</v>
      </c>
      <c r="U12" s="17">
        <f>IF(I12=0,0,VLOOKUP(SUM(I12+J12),SJZS_normativy!$A$4:$C$1075,2,0))</f>
        <v>0</v>
      </c>
      <c r="V12" s="91">
        <f>IF(J12=0,0,VLOOKUP(SUM(I12+J12),SJZS_normativy!$A$4:$C$1075,2,0))</f>
        <v>0</v>
      </c>
      <c r="W12" s="90">
        <f>VLOOKUP(K12,SJMS_normativy!$A$3:$B$334,2,0)/0.6</f>
        <v>0</v>
      </c>
      <c r="X12" s="17">
        <f>IF(L12=0,0,VLOOKUP(SUM(L12+M12),SJZS_normativy!$A$4:$C$1075,2,0))/0.6</f>
        <v>0</v>
      </c>
      <c r="Y12" s="91">
        <f>IF(M12=0,0,VLOOKUP(SUM(L12+M12),SJZS_normativy!$A$4:$C$1075,2,0))/0.6</f>
        <v>0</v>
      </c>
      <c r="Z12" s="90">
        <f>VLOOKUP(N12,SJMS_normativy!$A$3:$B$334,2,0)/0.4</f>
        <v>0</v>
      </c>
      <c r="AA12" s="17">
        <f>IF(O12=0,0,VLOOKUP(SUM(O12+P12),SJZS_normativy!$A$4:$C$1075,2,0))/0.4</f>
        <v>143.57958649198645</v>
      </c>
      <c r="AB12" s="91">
        <f>IF(P12=0,0,VLOOKUP(SUM(O12+P12),SJZS_normativy!$A$4:$C$1075,2,0))/0.4</f>
        <v>0</v>
      </c>
      <c r="AC12" s="94">
        <f>SJMS_normativy!$I$5</f>
        <v>58</v>
      </c>
      <c r="AD12" s="44">
        <f>SJZS_normativy!$I$5</f>
        <v>58</v>
      </c>
      <c r="AE12" s="95">
        <f>SJZS_normativy!$I$5</f>
        <v>58</v>
      </c>
      <c r="AF12" s="94">
        <f>SJMS_normativy!$J$5</f>
        <v>38</v>
      </c>
      <c r="AG12" s="44">
        <f>SJZS_normativy!$J$5</f>
        <v>38</v>
      </c>
      <c r="AH12" s="95">
        <f>SJZS_normativy!$J$5</f>
        <v>38</v>
      </c>
      <c r="AI12" s="94">
        <f>SJMS_normativy!$K$5</f>
        <v>38</v>
      </c>
      <c r="AJ12" s="44">
        <f>SJZS_normativy!$K$5</f>
        <v>38</v>
      </c>
      <c r="AK12" s="95">
        <f>SJZS_normativy!$K$5</f>
        <v>38</v>
      </c>
    </row>
    <row r="13" spans="1:37" ht="20.100000000000001" customHeight="1" x14ac:dyDescent="0.2">
      <c r="A13" s="85">
        <v>11</v>
      </c>
      <c r="B13" s="436">
        <v>600098966</v>
      </c>
      <c r="C13" s="436">
        <v>5403</v>
      </c>
      <c r="D13" s="5" t="s">
        <v>353</v>
      </c>
      <c r="E13" s="75">
        <v>3141</v>
      </c>
      <c r="F13" s="259" t="s">
        <v>354</v>
      </c>
      <c r="G13" s="319">
        <v>100</v>
      </c>
      <c r="H13" s="616">
        <v>30</v>
      </c>
      <c r="I13" s="617">
        <v>38</v>
      </c>
      <c r="J13" s="618"/>
      <c r="K13" s="616"/>
      <c r="L13" s="617"/>
      <c r="M13" s="621"/>
      <c r="N13" s="622"/>
      <c r="O13" s="617"/>
      <c r="P13" s="60"/>
      <c r="Q13" s="13">
        <f t="shared" ref="Q13:S14" si="1">H13+K13+N13</f>
        <v>30</v>
      </c>
      <c r="R13" s="11">
        <f t="shared" si="1"/>
        <v>38</v>
      </c>
      <c r="S13" s="60">
        <f t="shared" si="1"/>
        <v>0</v>
      </c>
      <c r="T13" s="90">
        <f>VLOOKUP(H13,SJMS_normativy!$A$3:$B$334,2,0)</f>
        <v>27.110579999999999</v>
      </c>
      <c r="U13" s="17">
        <f>IF(I13=0,0,VLOOKUP(SUM(I13+J13),SJZS_normativy!$A$4:$C$1075,2,0))</f>
        <v>38.082772585955034</v>
      </c>
      <c r="V13" s="91">
        <f>IF(J13=0,0,VLOOKUP(SUM(I13+J13),SJZS_normativy!$A$4:$C$1075,2,0))</f>
        <v>0</v>
      </c>
      <c r="W13" s="90">
        <f>VLOOKUP(K13,SJMS_normativy!$A$3:$B$334,2,0)/0.6</f>
        <v>0</v>
      </c>
      <c r="X13" s="17">
        <f>IF(L13=0,0,VLOOKUP(SUM(L13+M13),SJZS_normativy!$A$4:$C$1075,2,0))/0.6</f>
        <v>0</v>
      </c>
      <c r="Y13" s="91">
        <f>IF(M13=0,0,VLOOKUP(SUM(L13+M13),SJZS_normativy!$A$4:$C$1075,2,0))/0.6</f>
        <v>0</v>
      </c>
      <c r="Z13" s="90">
        <f>VLOOKUP(N13,SJMS_normativy!$A$3:$B$334,2,0)/0.4</f>
        <v>0</v>
      </c>
      <c r="AA13" s="17">
        <f>IF(O13=0,0,VLOOKUP(SUM(O13+P13),SJZS_normativy!$A$4:$C$1075,2,0))/0.4</f>
        <v>0</v>
      </c>
      <c r="AB13" s="91">
        <f>IF(P13=0,0,VLOOKUP(SUM(O13+P13),SJZS_normativy!$A$4:$C$1075,2,0))/0.4</f>
        <v>0</v>
      </c>
      <c r="AC13" s="94">
        <f>SJMS_normativy!$I$5</f>
        <v>58</v>
      </c>
      <c r="AD13" s="44">
        <f>SJZS_normativy!$I$5</f>
        <v>58</v>
      </c>
      <c r="AE13" s="95">
        <f>SJZS_normativy!$I$5</f>
        <v>58</v>
      </c>
      <c r="AF13" s="94">
        <f>SJMS_normativy!$J$5</f>
        <v>38</v>
      </c>
      <c r="AG13" s="44">
        <f>SJZS_normativy!$J$5</f>
        <v>38</v>
      </c>
      <c r="AH13" s="95">
        <f>SJZS_normativy!$J$5</f>
        <v>38</v>
      </c>
      <c r="AI13" s="94">
        <f>SJMS_normativy!$K$5</f>
        <v>38</v>
      </c>
      <c r="AJ13" s="44">
        <f>SJZS_normativy!$K$5</f>
        <v>38</v>
      </c>
      <c r="AK13" s="95">
        <f>SJZS_normativy!$K$5</f>
        <v>38</v>
      </c>
    </row>
    <row r="14" spans="1:37" ht="20.100000000000001" customHeight="1" x14ac:dyDescent="0.2">
      <c r="A14" s="85">
        <v>12</v>
      </c>
      <c r="B14" s="436">
        <v>600098974</v>
      </c>
      <c r="C14" s="436">
        <v>5404</v>
      </c>
      <c r="D14" s="5" t="s">
        <v>168</v>
      </c>
      <c r="E14" s="75">
        <v>3141</v>
      </c>
      <c r="F14" s="260" t="s">
        <v>169</v>
      </c>
      <c r="G14" s="319">
        <v>80</v>
      </c>
      <c r="H14" s="616">
        <v>28</v>
      </c>
      <c r="I14" s="617">
        <v>26</v>
      </c>
      <c r="J14" s="618"/>
      <c r="K14" s="616"/>
      <c r="L14" s="617"/>
      <c r="M14" s="621"/>
      <c r="N14" s="622"/>
      <c r="O14" s="617"/>
      <c r="P14" s="60"/>
      <c r="Q14" s="13">
        <f t="shared" si="1"/>
        <v>28</v>
      </c>
      <c r="R14" s="11">
        <f t="shared" si="1"/>
        <v>26</v>
      </c>
      <c r="S14" s="60">
        <f t="shared" si="1"/>
        <v>0</v>
      </c>
      <c r="T14" s="90">
        <f>VLOOKUP(H14,SJMS_normativy!$A$3:$B$334,2,0)</f>
        <v>26.633015999999998</v>
      </c>
      <c r="U14" s="17">
        <f>IF(I14=0,0,VLOOKUP(SUM(I14+J14),SJZS_normativy!$A$4:$C$1075,2,0))</f>
        <v>35.783878172588828</v>
      </c>
      <c r="V14" s="91">
        <f>IF(J14=0,0,VLOOKUP(SUM(I14+J14),SJZS_normativy!$A$4:$C$1075,2,0))</f>
        <v>0</v>
      </c>
      <c r="W14" s="90">
        <f>VLOOKUP(K14,SJMS_normativy!$A$3:$B$334,2,0)/0.6</f>
        <v>0</v>
      </c>
      <c r="X14" s="17">
        <f>IF(L14=0,0,VLOOKUP(SUM(L14+M14),SJZS_normativy!$A$4:$C$1075,2,0))/0.6</f>
        <v>0</v>
      </c>
      <c r="Y14" s="91">
        <f>IF(M14=0,0,VLOOKUP(SUM(L14+M14),SJZS_normativy!$A$4:$C$1075,2,0))/0.6</f>
        <v>0</v>
      </c>
      <c r="Z14" s="90">
        <f>VLOOKUP(N14,SJMS_normativy!$A$3:$B$334,2,0)/0.4</f>
        <v>0</v>
      </c>
      <c r="AA14" s="17">
        <f>IF(O14=0,0,VLOOKUP(SUM(O14+P14),SJZS_normativy!$A$4:$C$1075,2,0))/0.4</f>
        <v>0</v>
      </c>
      <c r="AB14" s="91">
        <f>IF(P14=0,0,VLOOKUP(SUM(O14+P14),SJZS_normativy!$A$4:$C$1075,2,0))/0.4</f>
        <v>0</v>
      </c>
      <c r="AC14" s="94">
        <f>SJMS_normativy!$I$5</f>
        <v>58</v>
      </c>
      <c r="AD14" s="44">
        <f>SJZS_normativy!$I$5</f>
        <v>58</v>
      </c>
      <c r="AE14" s="95">
        <f>SJZS_normativy!$I$5</f>
        <v>58</v>
      </c>
      <c r="AF14" s="94">
        <f>SJMS_normativy!$J$5</f>
        <v>38</v>
      </c>
      <c r="AG14" s="44">
        <f>SJZS_normativy!$J$5</f>
        <v>38</v>
      </c>
      <c r="AH14" s="95">
        <f>SJZS_normativy!$J$5</f>
        <v>38</v>
      </c>
      <c r="AI14" s="94">
        <f>SJMS_normativy!$K$5</f>
        <v>38</v>
      </c>
      <c r="AJ14" s="44">
        <f>SJZS_normativy!$K$5</f>
        <v>38</v>
      </c>
      <c r="AK14" s="95">
        <f>SJZS_normativy!$K$5</f>
        <v>38</v>
      </c>
    </row>
    <row r="15" spans="1:37" ht="20.100000000000001" customHeight="1" x14ac:dyDescent="0.2">
      <c r="A15" s="85">
        <v>13</v>
      </c>
      <c r="B15" s="436">
        <v>600099148</v>
      </c>
      <c r="C15" s="436">
        <v>5407</v>
      </c>
      <c r="D15" s="5" t="s">
        <v>170</v>
      </c>
      <c r="E15" s="75">
        <v>3141</v>
      </c>
      <c r="F15" s="259" t="s">
        <v>170</v>
      </c>
      <c r="G15" s="319">
        <v>156</v>
      </c>
      <c r="H15" s="616">
        <v>14</v>
      </c>
      <c r="I15" s="617">
        <v>88</v>
      </c>
      <c r="J15" s="618"/>
      <c r="K15" s="616">
        <v>18</v>
      </c>
      <c r="L15" s="617"/>
      <c r="M15" s="621"/>
      <c r="N15" s="622"/>
      <c r="O15" s="617"/>
      <c r="P15" s="60"/>
      <c r="Q15" s="13">
        <f t="shared" ref="Q15:S16" si="2">H15+K15+N15</f>
        <v>32</v>
      </c>
      <c r="R15" s="11">
        <f t="shared" si="2"/>
        <v>88</v>
      </c>
      <c r="S15" s="60">
        <f t="shared" si="2"/>
        <v>0</v>
      </c>
      <c r="T15" s="90">
        <f>VLOOKUP(H15,SJMS_normativy!$A$3:$B$334,2,0)</f>
        <v>23.020934010152285</v>
      </c>
      <c r="U15" s="17">
        <f>IF(I15=0,0,VLOOKUP(SUM(I15+J15),SJZS_normativy!$A$4:$C$1075,2,0))</f>
        <v>47.673263819817926</v>
      </c>
      <c r="V15" s="91">
        <f>IF(J15=0,0,VLOOKUP(SUM(I15+J15),SJZS_normativy!$A$4:$C$1075,2,0))</f>
        <v>0</v>
      </c>
      <c r="W15" s="90">
        <f>VLOOKUP(K15,SJMS_normativy!$A$3:$B$334,2,0)/0.6</f>
        <v>40.225059999999999</v>
      </c>
      <c r="X15" s="17">
        <f>IF(L15=0,0,VLOOKUP(SUM(L15+M15),SJZS_normativy!$A$4:$C$1075,2,0))/0.6</f>
        <v>0</v>
      </c>
      <c r="Y15" s="91">
        <f>IF(M15=0,0,VLOOKUP(SUM(L15+M15),SJZS_normativy!$A$4:$C$1075,2,0))/0.6</f>
        <v>0</v>
      </c>
      <c r="Z15" s="90">
        <f>VLOOKUP(N15,SJMS_normativy!$A$3:$B$334,2,0)/0.4</f>
        <v>0</v>
      </c>
      <c r="AA15" s="17">
        <f>IF(O15=0,0,VLOOKUP(SUM(O15+P15),SJZS_normativy!$A$4:$C$1075,2,0))/0.4</f>
        <v>0</v>
      </c>
      <c r="AB15" s="91">
        <f>IF(P15=0,0,VLOOKUP(SUM(O15+P15),SJZS_normativy!$A$4:$C$1075,2,0))/0.4</f>
        <v>0</v>
      </c>
      <c r="AC15" s="94">
        <f>SJMS_normativy!$I$5</f>
        <v>58</v>
      </c>
      <c r="AD15" s="44">
        <f>SJZS_normativy!$I$5</f>
        <v>58</v>
      </c>
      <c r="AE15" s="95">
        <f>SJZS_normativy!$I$5</f>
        <v>58</v>
      </c>
      <c r="AF15" s="94">
        <f>SJMS_normativy!$J$5</f>
        <v>38</v>
      </c>
      <c r="AG15" s="44">
        <f>SJZS_normativy!$J$5</f>
        <v>38</v>
      </c>
      <c r="AH15" s="95">
        <f>SJZS_normativy!$J$5</f>
        <v>38</v>
      </c>
      <c r="AI15" s="94">
        <f>SJMS_normativy!$K$5</f>
        <v>38</v>
      </c>
      <c r="AJ15" s="44">
        <f>SJZS_normativy!$K$5</f>
        <v>38</v>
      </c>
      <c r="AK15" s="95">
        <f>SJZS_normativy!$K$5</f>
        <v>38</v>
      </c>
    </row>
    <row r="16" spans="1:37" ht="20.100000000000001" customHeight="1" x14ac:dyDescent="0.2">
      <c r="A16" s="85">
        <v>13</v>
      </c>
      <c r="B16" s="436">
        <v>600099148</v>
      </c>
      <c r="C16" s="436">
        <v>5407</v>
      </c>
      <c r="D16" s="5" t="s">
        <v>170</v>
      </c>
      <c r="E16" s="75">
        <v>3141</v>
      </c>
      <c r="F16" s="422" t="s">
        <v>568</v>
      </c>
      <c r="G16" s="319">
        <v>26</v>
      </c>
      <c r="H16" s="616"/>
      <c r="I16" s="617"/>
      <c r="J16" s="618"/>
      <c r="K16" s="616"/>
      <c r="L16" s="617"/>
      <c r="M16" s="621"/>
      <c r="N16" s="622">
        <v>18</v>
      </c>
      <c r="O16" s="617"/>
      <c r="P16" s="60"/>
      <c r="Q16" s="13">
        <f t="shared" si="2"/>
        <v>18</v>
      </c>
      <c r="R16" s="11">
        <f t="shared" si="2"/>
        <v>0</v>
      </c>
      <c r="S16" s="60">
        <f t="shared" si="2"/>
        <v>0</v>
      </c>
      <c r="T16" s="90">
        <f>VLOOKUP(H16,SJMS_normativy!$A$3:$B$334,2,0)</f>
        <v>0</v>
      </c>
      <c r="U16" s="17">
        <f>IF(I16=0,0,VLOOKUP(SUM(I16+J16),SJZS_normativy!$A$4:$C$1075,2,0))</f>
        <v>0</v>
      </c>
      <c r="V16" s="91">
        <f>IF(J16=0,0,VLOOKUP(SUM(I16+J16),SJZS_normativy!$A$4:$C$1075,2,0))</f>
        <v>0</v>
      </c>
      <c r="W16" s="90">
        <f>VLOOKUP(K16,SJMS_normativy!$A$3:$B$334,2,0)/0.6</f>
        <v>0</v>
      </c>
      <c r="X16" s="17">
        <f>IF(L16=0,0,VLOOKUP(SUM(L16+M16),SJZS_normativy!$A$4:$C$1075,2,0))/0.6</f>
        <v>0</v>
      </c>
      <c r="Y16" s="91">
        <f>IF(M16=0,0,VLOOKUP(SUM(L16+M16),SJZS_normativy!$A$4:$C$1075,2,0))/0.6</f>
        <v>0</v>
      </c>
      <c r="Z16" s="90">
        <f>VLOOKUP(N16,SJMS_normativy!$A$3:$B$334,2,0)/0.4</f>
        <v>60.337589999999999</v>
      </c>
      <c r="AA16" s="17">
        <f>IF(O16=0,0,VLOOKUP(SUM(O16+P16),SJZS_normativy!$A$4:$C$1075,2,0))/0.4</f>
        <v>0</v>
      </c>
      <c r="AB16" s="91">
        <f>IF(P16=0,0,VLOOKUP(SUM(O16+P16),SJZS_normativy!$A$4:$C$1075,2,0))/0.4</f>
        <v>0</v>
      </c>
      <c r="AC16" s="94">
        <f>SJMS_normativy!$I$5</f>
        <v>58</v>
      </c>
      <c r="AD16" s="44">
        <f>SJZS_normativy!$I$5</f>
        <v>58</v>
      </c>
      <c r="AE16" s="95">
        <f>SJZS_normativy!$I$5</f>
        <v>58</v>
      </c>
      <c r="AF16" s="94">
        <f>SJMS_normativy!$J$5</f>
        <v>38</v>
      </c>
      <c r="AG16" s="44">
        <f>SJZS_normativy!$J$5</f>
        <v>38</v>
      </c>
      <c r="AH16" s="95">
        <f>SJZS_normativy!$J$5</f>
        <v>38</v>
      </c>
      <c r="AI16" s="94">
        <f>SJMS_normativy!$K$5</f>
        <v>38</v>
      </c>
      <c r="AJ16" s="44">
        <f>SJZS_normativy!$K$5</f>
        <v>38</v>
      </c>
      <c r="AK16" s="95">
        <f>SJZS_normativy!$K$5</f>
        <v>38</v>
      </c>
    </row>
    <row r="17" spans="1:37" ht="20.100000000000001" customHeight="1" x14ac:dyDescent="0.2">
      <c r="A17" s="85">
        <v>14</v>
      </c>
      <c r="B17" s="436">
        <v>650034244</v>
      </c>
      <c r="C17" s="436">
        <v>5411</v>
      </c>
      <c r="D17" s="5" t="s">
        <v>171</v>
      </c>
      <c r="E17" s="75">
        <v>3141</v>
      </c>
      <c r="F17" s="259" t="s">
        <v>171</v>
      </c>
      <c r="G17" s="319">
        <v>90</v>
      </c>
      <c r="H17" s="616">
        <v>33</v>
      </c>
      <c r="I17" s="617">
        <v>43</v>
      </c>
      <c r="J17" s="618"/>
      <c r="K17" s="616"/>
      <c r="L17" s="617"/>
      <c r="M17" s="621"/>
      <c r="N17" s="622"/>
      <c r="O17" s="617"/>
      <c r="P17" s="60"/>
      <c r="Q17" s="13">
        <f t="shared" ref="Q17:S18" si="3">H17+K17+N17</f>
        <v>33</v>
      </c>
      <c r="R17" s="11">
        <f t="shared" si="3"/>
        <v>43</v>
      </c>
      <c r="S17" s="60">
        <f t="shared" si="3"/>
        <v>0</v>
      </c>
      <c r="T17" s="90">
        <f>VLOOKUP(H17,SJMS_normativy!$A$3:$B$334,2,0)</f>
        <v>27.813155999999999</v>
      </c>
      <c r="U17" s="17">
        <f>IF(I17=0,0,VLOOKUP(SUM(I17+J17),SJZS_normativy!$A$4:$C$1075,2,0))</f>
        <v>39.482486462163024</v>
      </c>
      <c r="V17" s="91">
        <f>IF(J17=0,0,VLOOKUP(SUM(I17+J17),SJZS_normativy!$A$4:$C$1075,2,0))</f>
        <v>0</v>
      </c>
      <c r="W17" s="90">
        <f>VLOOKUP(K17,SJMS_normativy!$A$3:$B$334,2,0)/0.6</f>
        <v>0</v>
      </c>
      <c r="X17" s="17">
        <f>IF(L17=0,0,VLOOKUP(SUM(L17+M17),SJZS_normativy!$A$4:$C$1075,2,0))/0.6</f>
        <v>0</v>
      </c>
      <c r="Y17" s="91">
        <f>IF(M17=0,0,VLOOKUP(SUM(L17+M17),SJZS_normativy!$A$4:$C$1075,2,0))/0.6</f>
        <v>0</v>
      </c>
      <c r="Z17" s="90">
        <f>VLOOKUP(N17,SJMS_normativy!$A$3:$B$334,2,0)/0.4</f>
        <v>0</v>
      </c>
      <c r="AA17" s="17">
        <f>IF(O17=0,0,VLOOKUP(SUM(O17+P17),SJZS_normativy!$A$4:$C$1075,2,0))/0.4</f>
        <v>0</v>
      </c>
      <c r="AB17" s="91">
        <f>IF(P17=0,0,VLOOKUP(SUM(O17+P17),SJZS_normativy!$A$4:$C$1075,2,0))/0.4</f>
        <v>0</v>
      </c>
      <c r="AC17" s="94">
        <f>SJMS_normativy!$I$5</f>
        <v>58</v>
      </c>
      <c r="AD17" s="44">
        <f>SJZS_normativy!$I$5</f>
        <v>58</v>
      </c>
      <c r="AE17" s="95">
        <f>SJZS_normativy!$I$5</f>
        <v>58</v>
      </c>
      <c r="AF17" s="94">
        <f>SJMS_normativy!$J$5</f>
        <v>38</v>
      </c>
      <c r="AG17" s="44">
        <f>SJZS_normativy!$J$5</f>
        <v>38</v>
      </c>
      <c r="AH17" s="95">
        <f>SJZS_normativy!$J$5</f>
        <v>38</v>
      </c>
      <c r="AI17" s="94">
        <f>SJMS_normativy!$K$5</f>
        <v>38</v>
      </c>
      <c r="AJ17" s="44">
        <f>SJZS_normativy!$K$5</f>
        <v>38</v>
      </c>
      <c r="AK17" s="95">
        <f>SJZS_normativy!$K$5</f>
        <v>38</v>
      </c>
    </row>
    <row r="18" spans="1:37" ht="20.100000000000001" customHeight="1" x14ac:dyDescent="0.2">
      <c r="A18" s="85">
        <v>15</v>
      </c>
      <c r="B18" s="436">
        <v>600099130</v>
      </c>
      <c r="C18" s="436">
        <v>5412</v>
      </c>
      <c r="D18" s="5" t="s">
        <v>172</v>
      </c>
      <c r="E18" s="75">
        <v>3141</v>
      </c>
      <c r="F18" s="259" t="s">
        <v>172</v>
      </c>
      <c r="G18" s="319">
        <v>95</v>
      </c>
      <c r="H18" s="616">
        <v>19</v>
      </c>
      <c r="I18" s="617">
        <v>27</v>
      </c>
      <c r="J18" s="618"/>
      <c r="K18" s="616"/>
      <c r="L18" s="617"/>
      <c r="M18" s="621"/>
      <c r="N18" s="622"/>
      <c r="O18" s="617"/>
      <c r="P18" s="60"/>
      <c r="Q18" s="13">
        <f t="shared" si="3"/>
        <v>19</v>
      </c>
      <c r="R18" s="11">
        <f t="shared" si="3"/>
        <v>27</v>
      </c>
      <c r="S18" s="60">
        <f t="shared" si="3"/>
        <v>0</v>
      </c>
      <c r="T18" s="90">
        <f>VLOOKUP(H18,SJMS_normativy!$A$3:$B$334,2,0)</f>
        <v>24.393096</v>
      </c>
      <c r="U18" s="17">
        <f>IF(I18=0,0,VLOOKUP(SUM(I18+J18),SJZS_normativy!$A$4:$C$1075,2,0))</f>
        <v>35.783878172588828</v>
      </c>
      <c r="V18" s="91">
        <f>IF(J18=0,0,VLOOKUP(SUM(I18+J18),SJZS_normativy!$A$4:$C$1075,2,0))</f>
        <v>0</v>
      </c>
      <c r="W18" s="90">
        <f>VLOOKUP(K18,SJMS_normativy!$A$3:$B$334,2,0)/0.6</f>
        <v>0</v>
      </c>
      <c r="X18" s="17">
        <f>IF(L18=0,0,VLOOKUP(SUM(L18+M18),SJZS_normativy!$A$4:$C$1075,2,0))/0.6</f>
        <v>0</v>
      </c>
      <c r="Y18" s="91">
        <f>IF(M18=0,0,VLOOKUP(SUM(L18+M18),SJZS_normativy!$A$4:$C$1075,2,0))/0.6</f>
        <v>0</v>
      </c>
      <c r="Z18" s="90">
        <f>VLOOKUP(N18,SJMS_normativy!$A$3:$B$334,2,0)/0.4</f>
        <v>0</v>
      </c>
      <c r="AA18" s="17">
        <f>IF(O18=0,0,VLOOKUP(SUM(O18+P18),SJZS_normativy!$A$4:$C$1075,2,0))/0.4</f>
        <v>0</v>
      </c>
      <c r="AB18" s="91">
        <f>IF(P18=0,0,VLOOKUP(SUM(O18+P18),SJZS_normativy!$A$4:$C$1075,2,0))/0.4</f>
        <v>0</v>
      </c>
      <c r="AC18" s="94">
        <f>SJMS_normativy!$I$5</f>
        <v>58</v>
      </c>
      <c r="AD18" s="44">
        <f>SJZS_normativy!$I$5</f>
        <v>58</v>
      </c>
      <c r="AE18" s="95">
        <f>SJZS_normativy!$I$5</f>
        <v>58</v>
      </c>
      <c r="AF18" s="94">
        <f>SJMS_normativy!$J$5</f>
        <v>38</v>
      </c>
      <c r="AG18" s="44">
        <f>SJZS_normativy!$J$5</f>
        <v>38</v>
      </c>
      <c r="AH18" s="95">
        <f>SJZS_normativy!$J$5</f>
        <v>38</v>
      </c>
      <c r="AI18" s="94">
        <f>SJMS_normativy!$K$5</f>
        <v>38</v>
      </c>
      <c r="AJ18" s="44">
        <f>SJZS_normativy!$K$5</f>
        <v>38</v>
      </c>
      <c r="AK18" s="95">
        <f>SJZS_normativy!$K$5</f>
        <v>38</v>
      </c>
    </row>
    <row r="19" spans="1:37" ht="20.100000000000001" customHeight="1" x14ac:dyDescent="0.2">
      <c r="A19" s="85">
        <v>16</v>
      </c>
      <c r="B19" s="436">
        <v>600098508</v>
      </c>
      <c r="C19" s="436">
        <v>5418</v>
      </c>
      <c r="D19" s="5" t="s">
        <v>173</v>
      </c>
      <c r="E19" s="75">
        <v>3141</v>
      </c>
      <c r="F19" s="259" t="s">
        <v>173</v>
      </c>
      <c r="G19" s="319">
        <v>64</v>
      </c>
      <c r="H19" s="616">
        <v>56</v>
      </c>
      <c r="I19" s="617"/>
      <c r="J19" s="618"/>
      <c r="K19" s="616"/>
      <c r="L19" s="617"/>
      <c r="M19" s="621"/>
      <c r="N19" s="622"/>
      <c r="O19" s="617"/>
      <c r="P19" s="60"/>
      <c r="Q19" s="13">
        <f t="shared" ref="Q19:S20" si="4">H19+K19+N19</f>
        <v>56</v>
      </c>
      <c r="R19" s="11">
        <f t="shared" si="4"/>
        <v>0</v>
      </c>
      <c r="S19" s="60">
        <f t="shared" si="4"/>
        <v>0</v>
      </c>
      <c r="T19" s="90">
        <f>VLOOKUP(H19,SJMS_normativy!$A$3:$B$334,2,0)</f>
        <v>32.650607999999998</v>
      </c>
      <c r="U19" s="17">
        <f>IF(I19=0,0,VLOOKUP(SUM(I19+J19),SJZS_normativy!$A$4:$C$1075,2,0))</f>
        <v>0</v>
      </c>
      <c r="V19" s="91">
        <f>IF(J19=0,0,VLOOKUP(SUM(I19+J19),SJZS_normativy!$A$4:$C$1075,2,0))</f>
        <v>0</v>
      </c>
      <c r="W19" s="90">
        <f>VLOOKUP(K19,SJMS_normativy!$A$3:$B$334,2,0)/0.6</f>
        <v>0</v>
      </c>
      <c r="X19" s="17">
        <f>IF(L19=0,0,VLOOKUP(SUM(L19+M19),SJZS_normativy!$A$4:$C$1075,2,0))/0.6</f>
        <v>0</v>
      </c>
      <c r="Y19" s="91">
        <f>IF(M19=0,0,VLOOKUP(SUM(L19+M19),SJZS_normativy!$A$4:$C$1075,2,0))/0.6</f>
        <v>0</v>
      </c>
      <c r="Z19" s="90">
        <f>VLOOKUP(N19,SJMS_normativy!$A$3:$B$334,2,0)/0.4</f>
        <v>0</v>
      </c>
      <c r="AA19" s="17">
        <f>IF(O19=0,0,VLOOKUP(SUM(O19+P19),SJZS_normativy!$A$4:$C$1075,2,0))/0.4</f>
        <v>0</v>
      </c>
      <c r="AB19" s="91">
        <f>IF(P19=0,0,VLOOKUP(SUM(O19+P19),SJZS_normativy!$A$4:$C$1075,2,0))/0.4</f>
        <v>0</v>
      </c>
      <c r="AC19" s="94">
        <f>SJMS_normativy!$I$5</f>
        <v>58</v>
      </c>
      <c r="AD19" s="44">
        <f>SJZS_normativy!$I$5</f>
        <v>58</v>
      </c>
      <c r="AE19" s="95">
        <f>SJZS_normativy!$I$5</f>
        <v>58</v>
      </c>
      <c r="AF19" s="94">
        <f>SJMS_normativy!$J$5</f>
        <v>38</v>
      </c>
      <c r="AG19" s="44">
        <f>SJZS_normativy!$J$5</f>
        <v>38</v>
      </c>
      <c r="AH19" s="95">
        <f>SJZS_normativy!$J$5</f>
        <v>38</v>
      </c>
      <c r="AI19" s="94">
        <f>SJMS_normativy!$K$5</f>
        <v>38</v>
      </c>
      <c r="AJ19" s="44">
        <f>SJZS_normativy!$K$5</f>
        <v>38</v>
      </c>
      <c r="AK19" s="95">
        <f>SJZS_normativy!$K$5</f>
        <v>38</v>
      </c>
    </row>
    <row r="20" spans="1:37" ht="20.100000000000001" customHeight="1" x14ac:dyDescent="0.2">
      <c r="A20" s="85">
        <v>17</v>
      </c>
      <c r="B20" s="436">
        <v>600099113</v>
      </c>
      <c r="C20" s="436">
        <v>5417</v>
      </c>
      <c r="D20" s="5" t="s">
        <v>174</v>
      </c>
      <c r="E20" s="75">
        <v>3141</v>
      </c>
      <c r="F20" s="259" t="s">
        <v>174</v>
      </c>
      <c r="G20" s="319">
        <v>145</v>
      </c>
      <c r="H20" s="616"/>
      <c r="I20" s="617">
        <v>73</v>
      </c>
      <c r="J20" s="618"/>
      <c r="K20" s="616"/>
      <c r="L20" s="617"/>
      <c r="M20" s="621"/>
      <c r="N20" s="622"/>
      <c r="O20" s="617"/>
      <c r="P20" s="60"/>
      <c r="Q20" s="13">
        <f t="shared" si="4"/>
        <v>0</v>
      </c>
      <c r="R20" s="11">
        <f t="shared" si="4"/>
        <v>73</v>
      </c>
      <c r="S20" s="60">
        <f t="shared" si="4"/>
        <v>0</v>
      </c>
      <c r="T20" s="90">
        <f>VLOOKUP(H20,SJMS_normativy!$A$3:$B$334,2,0)</f>
        <v>0</v>
      </c>
      <c r="U20" s="17">
        <f>IF(I20=0,0,VLOOKUP(SUM(I20+J20),SJZS_normativy!$A$4:$C$1075,2,0))</f>
        <v>45.519251798057837</v>
      </c>
      <c r="V20" s="91">
        <f>IF(J20=0,0,VLOOKUP(SUM(I20+J20),SJZS_normativy!$A$4:$C$1075,2,0))</f>
        <v>0</v>
      </c>
      <c r="W20" s="90">
        <f>VLOOKUP(K20,SJMS_normativy!$A$3:$B$334,2,0)/0.6</f>
        <v>0</v>
      </c>
      <c r="X20" s="17">
        <f>IF(L20=0,0,VLOOKUP(SUM(L20+M20),SJZS_normativy!$A$4:$C$1075,2,0))/0.6</f>
        <v>0</v>
      </c>
      <c r="Y20" s="91">
        <f>IF(M20=0,0,VLOOKUP(SUM(L20+M20),SJZS_normativy!$A$4:$C$1075,2,0))/0.6</f>
        <v>0</v>
      </c>
      <c r="Z20" s="90">
        <f>VLOOKUP(N20,SJMS_normativy!$A$3:$B$334,2,0)/0.4</f>
        <v>0</v>
      </c>
      <c r="AA20" s="17">
        <f>IF(O20=0,0,VLOOKUP(SUM(O20+P20),SJZS_normativy!$A$4:$C$1075,2,0))/0.4</f>
        <v>0</v>
      </c>
      <c r="AB20" s="91">
        <f>IF(P20=0,0,VLOOKUP(SUM(O20+P20),SJZS_normativy!$A$4:$C$1075,2,0))/0.4</f>
        <v>0</v>
      </c>
      <c r="AC20" s="94">
        <f>SJMS_normativy!$I$5</f>
        <v>58</v>
      </c>
      <c r="AD20" s="44">
        <f>SJZS_normativy!$I$5</f>
        <v>58</v>
      </c>
      <c r="AE20" s="95">
        <f>SJZS_normativy!$I$5</f>
        <v>58</v>
      </c>
      <c r="AF20" s="94">
        <f>SJMS_normativy!$J$5</f>
        <v>38</v>
      </c>
      <c r="AG20" s="44">
        <f>SJZS_normativy!$J$5</f>
        <v>38</v>
      </c>
      <c r="AH20" s="95">
        <f>SJZS_normativy!$J$5</f>
        <v>38</v>
      </c>
      <c r="AI20" s="94">
        <f>SJMS_normativy!$K$5</f>
        <v>38</v>
      </c>
      <c r="AJ20" s="44">
        <f>SJZS_normativy!$K$5</f>
        <v>38</v>
      </c>
      <c r="AK20" s="95">
        <f>SJZS_normativy!$K$5</f>
        <v>38</v>
      </c>
    </row>
    <row r="21" spans="1:37" ht="20.100000000000001" customHeight="1" x14ac:dyDescent="0.2">
      <c r="A21" s="85">
        <v>18</v>
      </c>
      <c r="B21" s="436">
        <v>600098745</v>
      </c>
      <c r="C21" s="436">
        <v>5420</v>
      </c>
      <c r="D21" s="5" t="s">
        <v>175</v>
      </c>
      <c r="E21" s="75">
        <v>3141</v>
      </c>
      <c r="F21" s="259" t="s">
        <v>175</v>
      </c>
      <c r="G21" s="319">
        <v>56</v>
      </c>
      <c r="H21" s="616">
        <v>40</v>
      </c>
      <c r="I21" s="617"/>
      <c r="J21" s="618"/>
      <c r="K21" s="616"/>
      <c r="L21" s="617"/>
      <c r="M21" s="621"/>
      <c r="N21" s="622"/>
      <c r="O21" s="617"/>
      <c r="P21" s="60"/>
      <c r="Q21" s="13">
        <f t="shared" ref="Q21:S22" si="5">H21+K21+N21</f>
        <v>40</v>
      </c>
      <c r="R21" s="11">
        <f t="shared" si="5"/>
        <v>0</v>
      </c>
      <c r="S21" s="60">
        <f t="shared" si="5"/>
        <v>0</v>
      </c>
      <c r="T21" s="90">
        <f>VLOOKUP(H21,SJMS_normativy!$A$3:$B$334,2,0)</f>
        <v>29.38824</v>
      </c>
      <c r="U21" s="17">
        <f>IF(I21=0,0,VLOOKUP(SUM(I21+J21),SJZS_normativy!$A$4:$C$1075,2,0))</f>
        <v>0</v>
      </c>
      <c r="V21" s="91">
        <f>IF(J21=0,0,VLOOKUP(SUM(I21+J21),SJZS_normativy!$A$4:$C$1075,2,0))</f>
        <v>0</v>
      </c>
      <c r="W21" s="90">
        <f>VLOOKUP(K21,SJMS_normativy!$A$3:$B$334,2,0)/0.6</f>
        <v>0</v>
      </c>
      <c r="X21" s="17">
        <f>IF(L21=0,0,VLOOKUP(SUM(L21+M21),SJZS_normativy!$A$4:$C$1075,2,0))/0.6</f>
        <v>0</v>
      </c>
      <c r="Y21" s="91">
        <f>IF(M21=0,0,VLOOKUP(SUM(L21+M21),SJZS_normativy!$A$4:$C$1075,2,0))/0.6</f>
        <v>0</v>
      </c>
      <c r="Z21" s="90">
        <f>VLOOKUP(N21,SJMS_normativy!$A$3:$B$334,2,0)/0.4</f>
        <v>0</v>
      </c>
      <c r="AA21" s="17">
        <f>IF(O21=0,0,VLOOKUP(SUM(O21+P21),SJZS_normativy!$A$4:$C$1075,2,0))/0.4</f>
        <v>0</v>
      </c>
      <c r="AB21" s="91">
        <f>IF(P21=0,0,VLOOKUP(SUM(O21+P21),SJZS_normativy!$A$4:$C$1075,2,0))/0.4</f>
        <v>0</v>
      </c>
      <c r="AC21" s="94">
        <f>SJMS_normativy!$I$5</f>
        <v>58</v>
      </c>
      <c r="AD21" s="44">
        <f>SJZS_normativy!$I$5</f>
        <v>58</v>
      </c>
      <c r="AE21" s="95">
        <f>SJZS_normativy!$I$5</f>
        <v>58</v>
      </c>
      <c r="AF21" s="94">
        <f>SJMS_normativy!$J$5</f>
        <v>38</v>
      </c>
      <c r="AG21" s="44">
        <f>SJZS_normativy!$J$5</f>
        <v>38</v>
      </c>
      <c r="AH21" s="95">
        <f>SJZS_normativy!$J$5</f>
        <v>38</v>
      </c>
      <c r="AI21" s="94">
        <f>SJMS_normativy!$K$5</f>
        <v>38</v>
      </c>
      <c r="AJ21" s="44">
        <f>SJZS_normativy!$K$5</f>
        <v>38</v>
      </c>
      <c r="AK21" s="95">
        <f>SJZS_normativy!$K$5</f>
        <v>38</v>
      </c>
    </row>
    <row r="22" spans="1:37" ht="20.100000000000001" customHeight="1" x14ac:dyDescent="0.2">
      <c r="A22" s="85">
        <v>19</v>
      </c>
      <c r="B22" s="436">
        <v>600099261</v>
      </c>
      <c r="C22" s="436">
        <v>5419</v>
      </c>
      <c r="D22" s="5" t="s">
        <v>176</v>
      </c>
      <c r="E22" s="75">
        <v>3141</v>
      </c>
      <c r="F22" s="259" t="s">
        <v>176</v>
      </c>
      <c r="G22" s="319">
        <v>280</v>
      </c>
      <c r="H22" s="616"/>
      <c r="I22" s="617">
        <v>153</v>
      </c>
      <c r="J22" s="618"/>
      <c r="K22" s="616"/>
      <c r="L22" s="617"/>
      <c r="M22" s="621"/>
      <c r="N22" s="622"/>
      <c r="O22" s="617"/>
      <c r="P22" s="60"/>
      <c r="Q22" s="13">
        <f t="shared" si="5"/>
        <v>0</v>
      </c>
      <c r="R22" s="11">
        <f t="shared" si="5"/>
        <v>153</v>
      </c>
      <c r="S22" s="60">
        <f t="shared" si="5"/>
        <v>0</v>
      </c>
      <c r="T22" s="90">
        <f>VLOOKUP(H22,SJMS_normativy!$A$3:$B$334,2,0)</f>
        <v>0</v>
      </c>
      <c r="U22" s="17">
        <f>IF(I22=0,0,VLOOKUP(SUM(I22+J22),SJZS_normativy!$A$4:$C$1075,2,0))</f>
        <v>54.15357776336127</v>
      </c>
      <c r="V22" s="91">
        <f>IF(J22=0,0,VLOOKUP(SUM(I22+J22),SJZS_normativy!$A$4:$C$1075,2,0))</f>
        <v>0</v>
      </c>
      <c r="W22" s="90">
        <f>VLOOKUP(K22,SJMS_normativy!$A$3:$B$334,2,0)/0.6</f>
        <v>0</v>
      </c>
      <c r="X22" s="17">
        <f>IF(L22=0,0,VLOOKUP(SUM(L22+M22),SJZS_normativy!$A$4:$C$1075,2,0))/0.6</f>
        <v>0</v>
      </c>
      <c r="Y22" s="91">
        <f>IF(M22=0,0,VLOOKUP(SUM(L22+M22),SJZS_normativy!$A$4:$C$1075,2,0))/0.6</f>
        <v>0</v>
      </c>
      <c r="Z22" s="90">
        <f>VLOOKUP(N22,SJMS_normativy!$A$3:$B$334,2,0)/0.4</f>
        <v>0</v>
      </c>
      <c r="AA22" s="17">
        <f>IF(O22=0,0,VLOOKUP(SUM(O22+P22),SJZS_normativy!$A$4:$C$1075,2,0))/0.4</f>
        <v>0</v>
      </c>
      <c r="AB22" s="91">
        <f>IF(P22=0,0,VLOOKUP(SUM(O22+P22),SJZS_normativy!$A$4:$C$1075,2,0))/0.4</f>
        <v>0</v>
      </c>
      <c r="AC22" s="94">
        <f>SJMS_normativy!$I$5</f>
        <v>58</v>
      </c>
      <c r="AD22" s="44">
        <f>SJZS_normativy!$I$5</f>
        <v>58</v>
      </c>
      <c r="AE22" s="95">
        <f>SJZS_normativy!$I$5</f>
        <v>58</v>
      </c>
      <c r="AF22" s="94">
        <f>SJMS_normativy!$J$5</f>
        <v>38</v>
      </c>
      <c r="AG22" s="44">
        <f>SJZS_normativy!$J$5</f>
        <v>38</v>
      </c>
      <c r="AH22" s="95">
        <f>SJZS_normativy!$J$5</f>
        <v>38</v>
      </c>
      <c r="AI22" s="94">
        <f>SJMS_normativy!$K$5</f>
        <v>38</v>
      </c>
      <c r="AJ22" s="44">
        <f>SJZS_normativy!$K$5</f>
        <v>38</v>
      </c>
      <c r="AK22" s="95">
        <f>SJZS_normativy!$K$5</f>
        <v>38</v>
      </c>
    </row>
    <row r="23" spans="1:37" ht="20.100000000000001" customHeight="1" x14ac:dyDescent="0.2">
      <c r="A23" s="85">
        <v>21</v>
      </c>
      <c r="B23" s="436">
        <v>600098761</v>
      </c>
      <c r="C23" s="436">
        <v>5426</v>
      </c>
      <c r="D23" s="5" t="s">
        <v>565</v>
      </c>
      <c r="E23" s="75">
        <v>3141</v>
      </c>
      <c r="F23" s="259" t="s">
        <v>565</v>
      </c>
      <c r="G23" s="319">
        <v>96</v>
      </c>
      <c r="H23" s="616">
        <v>83</v>
      </c>
      <c r="I23" s="617"/>
      <c r="J23" s="618"/>
      <c r="K23" s="616"/>
      <c r="L23" s="617"/>
      <c r="M23" s="621"/>
      <c r="N23" s="622"/>
      <c r="O23" s="617"/>
      <c r="P23" s="60"/>
      <c r="Q23" s="13">
        <f t="shared" ref="Q23:S26" si="6">H23+K23+N23</f>
        <v>83</v>
      </c>
      <c r="R23" s="11">
        <f t="shared" si="6"/>
        <v>0</v>
      </c>
      <c r="S23" s="60">
        <f t="shared" si="6"/>
        <v>0</v>
      </c>
      <c r="T23" s="90">
        <f>VLOOKUP(H23,SJMS_normativy!$A$3:$B$334,2,0)</f>
        <v>37.090056000000004</v>
      </c>
      <c r="U23" s="17">
        <f>IF(I23=0,0,VLOOKUP(SUM(I23+J23),SJZS_normativy!$A$4:$C$1075,2,0))</f>
        <v>0</v>
      </c>
      <c r="V23" s="91">
        <f>IF(J23=0,0,VLOOKUP(SUM(I23+J23),SJZS_normativy!$A$4:$C$1075,2,0))</f>
        <v>0</v>
      </c>
      <c r="W23" s="90">
        <f>VLOOKUP(K23,SJMS_normativy!$A$3:$B$334,2,0)/0.6</f>
        <v>0</v>
      </c>
      <c r="X23" s="17">
        <f>IF(L23=0,0,VLOOKUP(SUM(L23+M23),SJZS_normativy!$A$4:$C$1075,2,0))/0.6</f>
        <v>0</v>
      </c>
      <c r="Y23" s="91">
        <f>IF(M23=0,0,VLOOKUP(SUM(L23+M23),SJZS_normativy!$A$4:$C$1075,2,0))/0.6</f>
        <v>0</v>
      </c>
      <c r="Z23" s="90">
        <f>VLOOKUP(N23,SJMS_normativy!$A$3:$B$334,2,0)/0.4</f>
        <v>0</v>
      </c>
      <c r="AA23" s="17">
        <f>IF(O23=0,0,VLOOKUP(SUM(O23+P23),SJZS_normativy!$A$4:$C$1075,2,0))/0.4</f>
        <v>0</v>
      </c>
      <c r="AB23" s="91">
        <f>IF(P23=0,0,VLOOKUP(SUM(O23+P23),SJZS_normativy!$A$4:$C$1075,2,0))/0.4</f>
        <v>0</v>
      </c>
      <c r="AC23" s="94">
        <f>SJMS_normativy!$I$5</f>
        <v>58</v>
      </c>
      <c r="AD23" s="44">
        <f>SJZS_normativy!$I$5</f>
        <v>58</v>
      </c>
      <c r="AE23" s="95">
        <f>SJZS_normativy!$I$5</f>
        <v>58</v>
      </c>
      <c r="AF23" s="94">
        <f>SJMS_normativy!$J$5</f>
        <v>38</v>
      </c>
      <c r="AG23" s="44">
        <f>SJZS_normativy!$J$5</f>
        <v>38</v>
      </c>
      <c r="AH23" s="95">
        <f>SJZS_normativy!$J$5</f>
        <v>38</v>
      </c>
      <c r="AI23" s="94">
        <f>SJMS_normativy!$K$5</f>
        <v>38</v>
      </c>
      <c r="AJ23" s="44">
        <f>SJZS_normativy!$K$5</f>
        <v>38</v>
      </c>
      <c r="AK23" s="95">
        <f>SJZS_normativy!$K$5</f>
        <v>38</v>
      </c>
    </row>
    <row r="24" spans="1:37" ht="20.100000000000001" customHeight="1" x14ac:dyDescent="0.2">
      <c r="A24" s="85">
        <v>22</v>
      </c>
      <c r="B24" s="436">
        <v>600098516</v>
      </c>
      <c r="C24" s="436">
        <v>5423</v>
      </c>
      <c r="D24" s="5" t="s">
        <v>165</v>
      </c>
      <c r="E24" s="75">
        <v>3141</v>
      </c>
      <c r="F24" s="259" t="s">
        <v>401</v>
      </c>
      <c r="G24" s="319">
        <v>50</v>
      </c>
      <c r="H24" s="616"/>
      <c r="I24" s="617"/>
      <c r="J24" s="618"/>
      <c r="K24" s="616"/>
      <c r="L24" s="617"/>
      <c r="M24" s="621"/>
      <c r="N24" s="622">
        <v>46</v>
      </c>
      <c r="O24" s="617"/>
      <c r="P24" s="60"/>
      <c r="Q24" s="13">
        <f t="shared" si="6"/>
        <v>46</v>
      </c>
      <c r="R24" s="11">
        <f t="shared" si="6"/>
        <v>0</v>
      </c>
      <c r="S24" s="60">
        <f t="shared" si="6"/>
        <v>0</v>
      </c>
      <c r="T24" s="90">
        <f>VLOOKUP(H24,SJMS_normativy!$A$3:$B$334,2,0)</f>
        <v>0</v>
      </c>
      <c r="U24" s="17">
        <f>IF(I24=0,0,VLOOKUP(SUM(I24+J24),SJZS_normativy!$A$4:$C$1075,2,0))</f>
        <v>0</v>
      </c>
      <c r="V24" s="91">
        <f>IF(J24=0,0,VLOOKUP(SUM(I24+J24),SJZS_normativy!$A$4:$C$1075,2,0))</f>
        <v>0</v>
      </c>
      <c r="W24" s="90">
        <f>VLOOKUP(K24,SJMS_normativy!$A$3:$B$334,2,0)/0.6</f>
        <v>0</v>
      </c>
      <c r="X24" s="17">
        <f>IF(L24=0,0,VLOOKUP(SUM(L24+M24),SJZS_normativy!$A$4:$C$1075,2,0))/0.6</f>
        <v>0</v>
      </c>
      <c r="Y24" s="91">
        <f>IF(M24=0,0,VLOOKUP(SUM(L24+M24),SJZS_normativy!$A$4:$C$1075,2,0))/0.6</f>
        <v>0</v>
      </c>
      <c r="Z24" s="90">
        <f>VLOOKUP(N24,SJMS_normativy!$A$3:$B$334,2,0)/0.4</f>
        <v>76.66677</v>
      </c>
      <c r="AA24" s="17">
        <f>IF(O24=0,0,VLOOKUP(SUM(O24+P24),SJZS_normativy!$A$4:$C$1075,2,0))/0.4</f>
        <v>0</v>
      </c>
      <c r="AB24" s="91">
        <f>IF(P24=0,0,VLOOKUP(SUM(O24+P24),SJZS_normativy!$A$4:$C$1075,2,0))/0.4</f>
        <v>0</v>
      </c>
      <c r="AC24" s="94">
        <f>SJMS_normativy!$I$5</f>
        <v>58</v>
      </c>
      <c r="AD24" s="44">
        <f>SJZS_normativy!$I$5</f>
        <v>58</v>
      </c>
      <c r="AE24" s="95">
        <f>SJZS_normativy!$I$5</f>
        <v>58</v>
      </c>
      <c r="AF24" s="94">
        <f>SJMS_normativy!$J$5</f>
        <v>38</v>
      </c>
      <c r="AG24" s="44">
        <f>SJZS_normativy!$J$5</f>
        <v>38</v>
      </c>
      <c r="AH24" s="95">
        <f>SJZS_normativy!$J$5</f>
        <v>38</v>
      </c>
      <c r="AI24" s="94">
        <f>SJMS_normativy!$K$5</f>
        <v>38</v>
      </c>
      <c r="AJ24" s="44">
        <f>SJZS_normativy!$K$5</f>
        <v>38</v>
      </c>
      <c r="AK24" s="95">
        <f>SJZS_normativy!$K$5</f>
        <v>38</v>
      </c>
    </row>
    <row r="25" spans="1:37" ht="20.100000000000001" customHeight="1" x14ac:dyDescent="0.2">
      <c r="A25" s="85">
        <v>22</v>
      </c>
      <c r="B25" s="436">
        <v>600098516</v>
      </c>
      <c r="C25" s="436">
        <v>5423</v>
      </c>
      <c r="D25" s="5" t="s">
        <v>165</v>
      </c>
      <c r="E25" s="75">
        <v>3141</v>
      </c>
      <c r="F25" s="413" t="s">
        <v>598</v>
      </c>
      <c r="G25" s="319">
        <v>160</v>
      </c>
      <c r="H25" s="616">
        <v>88</v>
      </c>
      <c r="I25" s="617"/>
      <c r="J25" s="618"/>
      <c r="K25" s="616">
        <v>46</v>
      </c>
      <c r="L25" s="617"/>
      <c r="M25" s="621"/>
      <c r="N25" s="622"/>
      <c r="O25" s="617"/>
      <c r="P25" s="60"/>
      <c r="Q25" s="13">
        <f t="shared" si="6"/>
        <v>134</v>
      </c>
      <c r="R25" s="11">
        <f t="shared" si="6"/>
        <v>0</v>
      </c>
      <c r="S25" s="60">
        <f t="shared" si="6"/>
        <v>0</v>
      </c>
      <c r="T25" s="90">
        <f>VLOOKUP(H25,SJMS_normativy!$A$3:$B$334,2,0)</f>
        <v>37.765295999999999</v>
      </c>
      <c r="U25" s="17">
        <f>IF(I25=0,0,VLOOKUP(SUM(I25+J25),SJZS_normativy!$A$4:$C$1075,2,0))</f>
        <v>0</v>
      </c>
      <c r="V25" s="91">
        <f>IF(J25=0,0,VLOOKUP(SUM(I25+J25),SJZS_normativy!$A$4:$C$1075,2,0))</f>
        <v>0</v>
      </c>
      <c r="W25" s="90">
        <f>VLOOKUP(K25,SJMS_normativy!$A$3:$B$334,2,0)/0.6</f>
        <v>51.111180000000004</v>
      </c>
      <c r="X25" s="17">
        <f>IF(L25=0,0,VLOOKUP(SUM(L25+M25),SJZS_normativy!$A$4:$C$1075,2,0))/0.6</f>
        <v>0</v>
      </c>
      <c r="Y25" s="91">
        <f>IF(M25=0,0,VLOOKUP(SUM(L25+M25),SJZS_normativy!$A$4:$C$1075,2,0))/0.6</f>
        <v>0</v>
      </c>
      <c r="Z25" s="90">
        <f>VLOOKUP(N25,SJMS_normativy!$A$3:$B$334,2,0)/0.4</f>
        <v>0</v>
      </c>
      <c r="AA25" s="17">
        <f>IF(O25=0,0,VLOOKUP(SUM(O25+P25),SJZS_normativy!$A$4:$C$1075,2,0))/0.4</f>
        <v>0</v>
      </c>
      <c r="AB25" s="91">
        <f>IF(P25=0,0,VLOOKUP(SUM(O25+P25),SJZS_normativy!$A$4:$C$1075,2,0))/0.4</f>
        <v>0</v>
      </c>
      <c r="AC25" s="94">
        <f>SJMS_normativy!$I$5</f>
        <v>58</v>
      </c>
      <c r="AD25" s="44">
        <f>SJZS_normativy!$I$5</f>
        <v>58</v>
      </c>
      <c r="AE25" s="95">
        <f>SJZS_normativy!$I$5</f>
        <v>58</v>
      </c>
      <c r="AF25" s="94">
        <f>SJMS_normativy!$J$5</f>
        <v>38</v>
      </c>
      <c r="AG25" s="44">
        <f>SJZS_normativy!$J$5</f>
        <v>38</v>
      </c>
      <c r="AH25" s="95">
        <f>SJZS_normativy!$J$5</f>
        <v>38</v>
      </c>
      <c r="AI25" s="94">
        <f>SJMS_normativy!$K$5</f>
        <v>38</v>
      </c>
      <c r="AJ25" s="44">
        <f>SJZS_normativy!$K$5</f>
        <v>38</v>
      </c>
      <c r="AK25" s="95">
        <f>SJZS_normativy!$K$5</f>
        <v>38</v>
      </c>
    </row>
    <row r="26" spans="1:37" ht="20.100000000000001" customHeight="1" x14ac:dyDescent="0.2">
      <c r="A26" s="85">
        <v>23</v>
      </c>
      <c r="B26" s="436">
        <v>600099181</v>
      </c>
      <c r="C26" s="436">
        <v>5422</v>
      </c>
      <c r="D26" s="13" t="s">
        <v>443</v>
      </c>
      <c r="E26" s="75">
        <v>3141</v>
      </c>
      <c r="F26" s="259" t="s">
        <v>443</v>
      </c>
      <c r="G26" s="320">
        <v>1200</v>
      </c>
      <c r="H26" s="616"/>
      <c r="I26" s="617">
        <v>624</v>
      </c>
      <c r="J26" s="618"/>
      <c r="K26" s="616"/>
      <c r="L26" s="617"/>
      <c r="M26" s="621"/>
      <c r="N26" s="622"/>
      <c r="O26" s="617"/>
      <c r="P26" s="60"/>
      <c r="Q26" s="13">
        <f t="shared" si="6"/>
        <v>0</v>
      </c>
      <c r="R26" s="11">
        <f t="shared" si="6"/>
        <v>624</v>
      </c>
      <c r="S26" s="60">
        <f t="shared" si="6"/>
        <v>0</v>
      </c>
      <c r="T26" s="90">
        <f>VLOOKUP(H26,SJMS_normativy!$A$3:$B$334,2,0)</f>
        <v>0</v>
      </c>
      <c r="U26" s="17">
        <f>IF(I26=0,0,VLOOKUP(SUM(I26+J26),SJZS_normativy!$A$4:$C$1075,2,0))</f>
        <v>72.18295492215556</v>
      </c>
      <c r="V26" s="91">
        <f>IF(J26=0,0,VLOOKUP(SUM(I26+J26),SJZS_normativy!$A$4:$C$1075,2,0))</f>
        <v>0</v>
      </c>
      <c r="W26" s="90">
        <f>VLOOKUP(K26,SJMS_normativy!$A$3:$B$334,2,0)/0.6</f>
        <v>0</v>
      </c>
      <c r="X26" s="17">
        <f>IF(L26=0,0,VLOOKUP(SUM(L26+M26),SJZS_normativy!$A$4:$C$1075,2,0))/0.6</f>
        <v>0</v>
      </c>
      <c r="Y26" s="91">
        <f>IF(M26=0,0,VLOOKUP(SUM(L26+M26),SJZS_normativy!$A$4:$C$1075,2,0))/0.6</f>
        <v>0</v>
      </c>
      <c r="Z26" s="90">
        <f>VLOOKUP(N26,SJMS_normativy!$A$3:$B$334,2,0)/0.4</f>
        <v>0</v>
      </c>
      <c r="AA26" s="17">
        <f>IF(O26=0,0,VLOOKUP(SUM(O26+P26),SJZS_normativy!$A$4:$C$1075,2,0))/0.4</f>
        <v>0</v>
      </c>
      <c r="AB26" s="91">
        <f>IF(P26=0,0,VLOOKUP(SUM(O26+P26),SJZS_normativy!$A$4:$C$1075,2,0))/0.4</f>
        <v>0</v>
      </c>
      <c r="AC26" s="94">
        <f>SJMS_normativy!$I$5</f>
        <v>58</v>
      </c>
      <c r="AD26" s="44">
        <f>SJZS_normativy!$I$5</f>
        <v>58</v>
      </c>
      <c r="AE26" s="95">
        <f>SJZS_normativy!$I$5</f>
        <v>58</v>
      </c>
      <c r="AF26" s="94">
        <f>SJMS_normativy!$J$5</f>
        <v>38</v>
      </c>
      <c r="AG26" s="44">
        <f>SJZS_normativy!$J$5</f>
        <v>38</v>
      </c>
      <c r="AH26" s="95">
        <f>SJZS_normativy!$J$5</f>
        <v>38</v>
      </c>
      <c r="AI26" s="94">
        <f>SJMS_normativy!$K$5</f>
        <v>38</v>
      </c>
      <c r="AJ26" s="44">
        <f>SJZS_normativy!$K$5</f>
        <v>38</v>
      </c>
      <c r="AK26" s="95">
        <f>SJZS_normativy!$K$5</f>
        <v>38</v>
      </c>
    </row>
    <row r="27" spans="1:37" ht="20.100000000000001" customHeight="1" x14ac:dyDescent="0.2">
      <c r="A27" s="85">
        <v>26</v>
      </c>
      <c r="B27" s="436">
        <v>600099024</v>
      </c>
      <c r="C27" s="436">
        <v>5432</v>
      </c>
      <c r="D27" s="5" t="s">
        <v>355</v>
      </c>
      <c r="E27" s="75">
        <v>3141</v>
      </c>
      <c r="F27" s="259" t="s">
        <v>355</v>
      </c>
      <c r="G27" s="319">
        <v>100</v>
      </c>
      <c r="H27" s="616">
        <v>23</v>
      </c>
      <c r="I27" s="617">
        <v>33</v>
      </c>
      <c r="J27" s="618"/>
      <c r="K27" s="616"/>
      <c r="L27" s="617"/>
      <c r="M27" s="621"/>
      <c r="N27" s="622"/>
      <c r="O27" s="617"/>
      <c r="P27" s="60"/>
      <c r="Q27" s="13">
        <f t="shared" ref="Q27:S29" si="7">H27+K27+N27</f>
        <v>23</v>
      </c>
      <c r="R27" s="11">
        <f t="shared" si="7"/>
        <v>33</v>
      </c>
      <c r="S27" s="60">
        <f t="shared" si="7"/>
        <v>0</v>
      </c>
      <c r="T27" s="90">
        <f>VLOOKUP(H27,SJMS_normativy!$A$3:$B$334,2,0)</f>
        <v>25.406976</v>
      </c>
      <c r="U27" s="17">
        <f>IF(I27=0,0,VLOOKUP(SUM(I27+J27),SJZS_normativy!$A$4:$C$1075,2,0))</f>
        <v>36.488904630671627</v>
      </c>
      <c r="V27" s="91">
        <f>IF(J27=0,0,VLOOKUP(SUM(I27+J27),SJZS_normativy!$A$4:$C$1075,2,0))</f>
        <v>0</v>
      </c>
      <c r="W27" s="90">
        <f>VLOOKUP(K27,SJMS_normativy!$A$3:$B$334,2,0)/0.6</f>
        <v>0</v>
      </c>
      <c r="X27" s="17">
        <f>IF(L27=0,0,VLOOKUP(SUM(L27+M27),SJZS_normativy!$A$4:$C$1075,2,0))/0.6</f>
        <v>0</v>
      </c>
      <c r="Y27" s="91">
        <f>IF(M27=0,0,VLOOKUP(SUM(L27+M27),SJZS_normativy!$A$4:$C$1075,2,0))/0.6</f>
        <v>0</v>
      </c>
      <c r="Z27" s="90">
        <f>VLOOKUP(N27,SJMS_normativy!$A$3:$B$334,2,0)/0.4</f>
        <v>0</v>
      </c>
      <c r="AA27" s="17">
        <f>IF(O27=0,0,VLOOKUP(SUM(O27+P27),SJZS_normativy!$A$4:$C$1075,2,0))/0.4</f>
        <v>0</v>
      </c>
      <c r="AB27" s="91">
        <f>IF(P27=0,0,VLOOKUP(SUM(O27+P27),SJZS_normativy!$A$4:$C$1075,2,0))/0.4</f>
        <v>0</v>
      </c>
      <c r="AC27" s="94">
        <f>SJMS_normativy!$I$5</f>
        <v>58</v>
      </c>
      <c r="AD27" s="44">
        <f>SJZS_normativy!$I$5</f>
        <v>58</v>
      </c>
      <c r="AE27" s="95">
        <f>SJZS_normativy!$I$5</f>
        <v>58</v>
      </c>
      <c r="AF27" s="94">
        <f>SJMS_normativy!$J$5</f>
        <v>38</v>
      </c>
      <c r="AG27" s="44">
        <f>SJZS_normativy!$J$5</f>
        <v>38</v>
      </c>
      <c r="AH27" s="95">
        <f>SJZS_normativy!$J$5</f>
        <v>38</v>
      </c>
      <c r="AI27" s="94">
        <f>SJMS_normativy!$K$5</f>
        <v>38</v>
      </c>
      <c r="AJ27" s="44">
        <f>SJZS_normativy!$K$5</f>
        <v>38</v>
      </c>
      <c r="AK27" s="95">
        <f>SJZS_normativy!$K$5</f>
        <v>38</v>
      </c>
    </row>
    <row r="28" spans="1:37" ht="20.100000000000001" customHeight="1" x14ac:dyDescent="0.2">
      <c r="A28" s="85">
        <v>27</v>
      </c>
      <c r="B28" s="436">
        <v>600099245</v>
      </c>
      <c r="C28" s="436">
        <v>5452</v>
      </c>
      <c r="D28" s="5" t="s">
        <v>177</v>
      </c>
      <c r="E28" s="75">
        <v>3141</v>
      </c>
      <c r="F28" s="260" t="s">
        <v>235</v>
      </c>
      <c r="G28" s="319">
        <v>65</v>
      </c>
      <c r="H28" s="616">
        <v>21</v>
      </c>
      <c r="I28" s="617">
        <v>31</v>
      </c>
      <c r="J28" s="618"/>
      <c r="K28" s="616"/>
      <c r="L28" s="617"/>
      <c r="M28" s="621"/>
      <c r="N28" s="622"/>
      <c r="O28" s="617"/>
      <c r="P28" s="60"/>
      <c r="Q28" s="13">
        <f t="shared" si="7"/>
        <v>21</v>
      </c>
      <c r="R28" s="11">
        <f t="shared" si="7"/>
        <v>31</v>
      </c>
      <c r="S28" s="60">
        <f t="shared" si="7"/>
        <v>0</v>
      </c>
      <c r="T28" s="90">
        <f>VLOOKUP(H28,SJMS_normativy!$A$3:$B$334,2,0)</f>
        <v>24.903708000000002</v>
      </c>
      <c r="U28" s="17">
        <f>IF(I28=0,0,VLOOKUP(SUM(I28+J28),SJZS_normativy!$A$4:$C$1075,2,0))</f>
        <v>35.783667072517282</v>
      </c>
      <c r="V28" s="91">
        <f>IF(J28=0,0,VLOOKUP(SUM(I28+J28),SJZS_normativy!$A$4:$C$1075,2,0))</f>
        <v>0</v>
      </c>
      <c r="W28" s="90">
        <f>VLOOKUP(K28,SJMS_normativy!$A$3:$B$334,2,0)/0.6</f>
        <v>0</v>
      </c>
      <c r="X28" s="17">
        <f>IF(L28=0,0,VLOOKUP(SUM(L28+M28),SJZS_normativy!$A$4:$C$1075,2,0))/0.6</f>
        <v>0</v>
      </c>
      <c r="Y28" s="91">
        <f>IF(M28=0,0,VLOOKUP(SUM(L28+M28),SJZS_normativy!$A$4:$C$1075,2,0))/0.6</f>
        <v>0</v>
      </c>
      <c r="Z28" s="90">
        <f>VLOOKUP(N28,SJMS_normativy!$A$3:$B$334,2,0)/0.4</f>
        <v>0</v>
      </c>
      <c r="AA28" s="17">
        <f>IF(O28=0,0,VLOOKUP(SUM(O28+P28),SJZS_normativy!$A$4:$C$1075,2,0))/0.4</f>
        <v>0</v>
      </c>
      <c r="AB28" s="91">
        <f>IF(P28=0,0,VLOOKUP(SUM(O28+P28),SJZS_normativy!$A$4:$C$1075,2,0))/0.4</f>
        <v>0</v>
      </c>
      <c r="AC28" s="94">
        <f>SJMS_normativy!$I$5</f>
        <v>58</v>
      </c>
      <c r="AD28" s="44">
        <f>SJZS_normativy!$I$5</f>
        <v>58</v>
      </c>
      <c r="AE28" s="95">
        <f>SJZS_normativy!$I$5</f>
        <v>58</v>
      </c>
      <c r="AF28" s="94">
        <f>SJMS_normativy!$J$5</f>
        <v>38</v>
      </c>
      <c r="AG28" s="44">
        <f>SJZS_normativy!$J$5</f>
        <v>38</v>
      </c>
      <c r="AH28" s="95">
        <f>SJZS_normativy!$J$5</f>
        <v>38</v>
      </c>
      <c r="AI28" s="94">
        <f>SJMS_normativy!$K$5</f>
        <v>38</v>
      </c>
      <c r="AJ28" s="44">
        <f>SJZS_normativy!$K$5</f>
        <v>38</v>
      </c>
      <c r="AK28" s="95">
        <f>SJZS_normativy!$K$5</f>
        <v>38</v>
      </c>
    </row>
    <row r="29" spans="1:37" ht="20.100000000000001" customHeight="1" x14ac:dyDescent="0.2">
      <c r="A29" s="85">
        <v>28</v>
      </c>
      <c r="B29" s="436">
        <v>600099059</v>
      </c>
      <c r="C29" s="436">
        <v>5428</v>
      </c>
      <c r="D29" s="5" t="s">
        <v>178</v>
      </c>
      <c r="E29" s="75">
        <v>3141</v>
      </c>
      <c r="F29" s="259" t="s">
        <v>178</v>
      </c>
      <c r="G29" s="319">
        <v>60</v>
      </c>
      <c r="H29" s="616">
        <v>21</v>
      </c>
      <c r="I29" s="617">
        <v>8</v>
      </c>
      <c r="J29" s="618"/>
      <c r="K29" s="616"/>
      <c r="L29" s="617"/>
      <c r="M29" s="621"/>
      <c r="N29" s="622"/>
      <c r="O29" s="617"/>
      <c r="P29" s="60"/>
      <c r="Q29" s="13">
        <f t="shared" si="7"/>
        <v>21</v>
      </c>
      <c r="R29" s="11">
        <f t="shared" si="7"/>
        <v>8</v>
      </c>
      <c r="S29" s="60">
        <f t="shared" si="7"/>
        <v>0</v>
      </c>
      <c r="T29" s="90">
        <f>VLOOKUP(H29,SJMS_normativy!$A$3:$B$334,2,0)</f>
        <v>24.903708000000002</v>
      </c>
      <c r="U29" s="17">
        <f>IF(I29=0,0,VLOOKUP(SUM(I29+J29),SJZS_normativy!$A$4:$C$1075,2,0))</f>
        <v>35.783878172588828</v>
      </c>
      <c r="V29" s="91">
        <f>IF(J29=0,0,VLOOKUP(SUM(I29+J29),SJZS_normativy!$A$4:$C$1075,2,0))</f>
        <v>0</v>
      </c>
      <c r="W29" s="90">
        <f>VLOOKUP(K29,SJMS_normativy!$A$3:$B$334,2,0)/0.6</f>
        <v>0</v>
      </c>
      <c r="X29" s="17">
        <f>IF(L29=0,0,VLOOKUP(SUM(L29+M29),SJZS_normativy!$A$4:$C$1075,2,0))/0.6</f>
        <v>0</v>
      </c>
      <c r="Y29" s="91">
        <f>IF(M29=0,0,VLOOKUP(SUM(L29+M29),SJZS_normativy!$A$4:$C$1075,2,0))/0.6</f>
        <v>0</v>
      </c>
      <c r="Z29" s="90">
        <f>VLOOKUP(N29,SJMS_normativy!$A$3:$B$334,2,0)/0.4</f>
        <v>0</v>
      </c>
      <c r="AA29" s="17">
        <f>IF(O29=0,0,VLOOKUP(SUM(O29+P29),SJZS_normativy!$A$4:$C$1075,2,0))/0.4</f>
        <v>0</v>
      </c>
      <c r="AB29" s="91">
        <f>IF(P29=0,0,VLOOKUP(SUM(O29+P29),SJZS_normativy!$A$4:$C$1075,2,0))/0.4</f>
        <v>0</v>
      </c>
      <c r="AC29" s="94">
        <f>SJMS_normativy!$I$5</f>
        <v>58</v>
      </c>
      <c r="AD29" s="44">
        <f>SJZS_normativy!$I$5</f>
        <v>58</v>
      </c>
      <c r="AE29" s="95">
        <f>SJZS_normativy!$I$5</f>
        <v>58</v>
      </c>
      <c r="AF29" s="94">
        <f>SJMS_normativy!$J$5</f>
        <v>38</v>
      </c>
      <c r="AG29" s="44">
        <f>SJZS_normativy!$J$5</f>
        <v>38</v>
      </c>
      <c r="AH29" s="95">
        <f>SJZS_normativy!$J$5</f>
        <v>38</v>
      </c>
      <c r="AI29" s="94">
        <f>SJMS_normativy!$K$5</f>
        <v>38</v>
      </c>
      <c r="AJ29" s="44">
        <f>SJZS_normativy!$K$5</f>
        <v>38</v>
      </c>
      <c r="AK29" s="95">
        <f>SJZS_normativy!$K$5</f>
        <v>38</v>
      </c>
    </row>
    <row r="30" spans="1:37" ht="20.100000000000001" customHeight="1" x14ac:dyDescent="0.2">
      <c r="A30" s="85">
        <v>29</v>
      </c>
      <c r="B30" s="436">
        <v>600098672</v>
      </c>
      <c r="C30" s="436">
        <v>5472</v>
      </c>
      <c r="D30" s="5" t="s">
        <v>166</v>
      </c>
      <c r="E30" s="75">
        <v>3141</v>
      </c>
      <c r="F30" s="259" t="s">
        <v>166</v>
      </c>
      <c r="G30" s="319">
        <v>75</v>
      </c>
      <c r="H30" s="616">
        <v>49</v>
      </c>
      <c r="I30" s="617"/>
      <c r="J30" s="618"/>
      <c r="K30" s="616"/>
      <c r="L30" s="617"/>
      <c r="M30" s="621"/>
      <c r="N30" s="622"/>
      <c r="O30" s="617"/>
      <c r="P30" s="60"/>
      <c r="Q30" s="13">
        <f t="shared" ref="Q30:S31" si="8">H30+K30+N30</f>
        <v>49</v>
      </c>
      <c r="R30" s="11">
        <f t="shared" si="8"/>
        <v>0</v>
      </c>
      <c r="S30" s="60">
        <f t="shared" si="8"/>
        <v>0</v>
      </c>
      <c r="T30" s="90">
        <f>VLOOKUP(H30,SJMS_normativy!$A$3:$B$334,2,0)</f>
        <v>31.281155999999999</v>
      </c>
      <c r="U30" s="17">
        <f>IF(I30=0,0,VLOOKUP(SUM(I30+J30),SJZS_normativy!$A$4:$C$1075,2,0))</f>
        <v>0</v>
      </c>
      <c r="V30" s="91">
        <f>IF(J30=0,0,VLOOKUP(SUM(I30+J30),SJZS_normativy!$A$4:$C$1075,2,0))</f>
        <v>0</v>
      </c>
      <c r="W30" s="90">
        <f>VLOOKUP(K30,SJMS_normativy!$A$3:$B$334,2,0)/0.6</f>
        <v>0</v>
      </c>
      <c r="X30" s="17">
        <f>IF(L30=0,0,VLOOKUP(SUM(L30+M30),SJZS_normativy!$A$4:$C$1075,2,0))/0.6</f>
        <v>0</v>
      </c>
      <c r="Y30" s="91">
        <f>IF(M30=0,0,VLOOKUP(SUM(L30+M30),SJZS_normativy!$A$4:$C$1075,2,0))/0.6</f>
        <v>0</v>
      </c>
      <c r="Z30" s="90">
        <f>VLOOKUP(N30,SJMS_normativy!$A$3:$B$334,2,0)/0.4</f>
        <v>0</v>
      </c>
      <c r="AA30" s="17">
        <f>IF(O30=0,0,VLOOKUP(SUM(O30+P30),SJZS_normativy!$A$4:$C$1075,2,0))/0.4</f>
        <v>0</v>
      </c>
      <c r="AB30" s="91">
        <f>IF(P30=0,0,VLOOKUP(SUM(O30+P30),SJZS_normativy!$A$4:$C$1075,2,0))/0.4</f>
        <v>0</v>
      </c>
      <c r="AC30" s="94">
        <f>SJMS_normativy!$I$5</f>
        <v>58</v>
      </c>
      <c r="AD30" s="44">
        <f>SJZS_normativy!$I$5</f>
        <v>58</v>
      </c>
      <c r="AE30" s="95">
        <f>SJZS_normativy!$I$5</f>
        <v>58</v>
      </c>
      <c r="AF30" s="94">
        <f>SJMS_normativy!$J$5</f>
        <v>38</v>
      </c>
      <c r="AG30" s="44">
        <f>SJZS_normativy!$J$5</f>
        <v>38</v>
      </c>
      <c r="AH30" s="95">
        <f>SJZS_normativy!$J$5</f>
        <v>38</v>
      </c>
      <c r="AI30" s="94">
        <f>SJMS_normativy!$K$5</f>
        <v>38</v>
      </c>
      <c r="AJ30" s="44">
        <f>SJZS_normativy!$K$5</f>
        <v>38</v>
      </c>
      <c r="AK30" s="95">
        <f>SJZS_normativy!$K$5</f>
        <v>38</v>
      </c>
    </row>
    <row r="31" spans="1:37" ht="20.100000000000001" customHeight="1" x14ac:dyDescent="0.2">
      <c r="A31" s="85">
        <v>30</v>
      </c>
      <c r="B31" s="436">
        <v>600099229</v>
      </c>
      <c r="C31" s="436">
        <v>5471</v>
      </c>
      <c r="D31" s="5" t="s">
        <v>167</v>
      </c>
      <c r="E31" s="75">
        <v>3141</v>
      </c>
      <c r="F31" s="259" t="s">
        <v>167</v>
      </c>
      <c r="G31" s="319">
        <v>250</v>
      </c>
      <c r="H31" s="616"/>
      <c r="I31" s="617">
        <v>169</v>
      </c>
      <c r="J31" s="618"/>
      <c r="K31" s="616"/>
      <c r="L31" s="617"/>
      <c r="M31" s="621"/>
      <c r="N31" s="622"/>
      <c r="O31" s="617"/>
      <c r="P31" s="60"/>
      <c r="Q31" s="13">
        <f t="shared" si="8"/>
        <v>0</v>
      </c>
      <c r="R31" s="11">
        <f t="shared" si="8"/>
        <v>169</v>
      </c>
      <c r="S31" s="60">
        <f t="shared" si="8"/>
        <v>0</v>
      </c>
      <c r="T31" s="90">
        <f>VLOOKUP(H31,SJMS_normativy!$A$3:$B$334,2,0)</f>
        <v>0</v>
      </c>
      <c r="U31" s="17">
        <f>IF(I31=0,0,VLOOKUP(SUM(I31+J31),SJZS_normativy!$A$4:$C$1075,2,0))</f>
        <v>55.3408814158255</v>
      </c>
      <c r="V31" s="91">
        <f>IF(J31=0,0,VLOOKUP(SUM(I31+J31),SJZS_normativy!$A$4:$C$1075,2,0))</f>
        <v>0</v>
      </c>
      <c r="W31" s="90">
        <f>VLOOKUP(K31,SJMS_normativy!$A$3:$B$334,2,0)/0.6</f>
        <v>0</v>
      </c>
      <c r="X31" s="17">
        <f>IF(L31=0,0,VLOOKUP(SUM(L31+M31),SJZS_normativy!$A$4:$C$1075,2,0))/0.6</f>
        <v>0</v>
      </c>
      <c r="Y31" s="91">
        <f>IF(M31=0,0,VLOOKUP(SUM(L31+M31),SJZS_normativy!$A$4:$C$1075,2,0))/0.6</f>
        <v>0</v>
      </c>
      <c r="Z31" s="90">
        <f>VLOOKUP(N31,SJMS_normativy!$A$3:$B$334,2,0)/0.4</f>
        <v>0</v>
      </c>
      <c r="AA31" s="17">
        <f>IF(O31=0,0,VLOOKUP(SUM(O31+P31),SJZS_normativy!$A$4:$C$1075,2,0))/0.4</f>
        <v>0</v>
      </c>
      <c r="AB31" s="91">
        <f>IF(P31=0,0,VLOOKUP(SUM(O31+P31),SJZS_normativy!$A$4:$C$1075,2,0))/0.4</f>
        <v>0</v>
      </c>
      <c r="AC31" s="94">
        <f>SJMS_normativy!$I$5</f>
        <v>58</v>
      </c>
      <c r="AD31" s="44">
        <f>SJZS_normativy!$I$5</f>
        <v>58</v>
      </c>
      <c r="AE31" s="95">
        <f>SJZS_normativy!$I$5</f>
        <v>58</v>
      </c>
      <c r="AF31" s="94">
        <f>SJMS_normativy!$J$5</f>
        <v>38</v>
      </c>
      <c r="AG31" s="44">
        <f>SJZS_normativy!$J$5</f>
        <v>38</v>
      </c>
      <c r="AH31" s="95">
        <f>SJZS_normativy!$J$5</f>
        <v>38</v>
      </c>
      <c r="AI31" s="94">
        <f>SJMS_normativy!$K$5</f>
        <v>38</v>
      </c>
      <c r="AJ31" s="44">
        <f>SJZS_normativy!$K$5</f>
        <v>38</v>
      </c>
      <c r="AK31" s="95">
        <f>SJZS_normativy!$K$5</f>
        <v>38</v>
      </c>
    </row>
    <row r="32" spans="1:37" ht="20.100000000000001" customHeight="1" thickBot="1" x14ac:dyDescent="0.25">
      <c r="A32" s="85">
        <v>31</v>
      </c>
      <c r="B32" s="436">
        <v>600098583</v>
      </c>
      <c r="C32" s="678">
        <v>5473</v>
      </c>
      <c r="D32" s="251" t="s">
        <v>179</v>
      </c>
      <c r="E32" s="233">
        <v>3141</v>
      </c>
      <c r="F32" s="302" t="s">
        <v>179</v>
      </c>
      <c r="G32" s="321">
        <v>70</v>
      </c>
      <c r="H32" s="623">
        <v>26</v>
      </c>
      <c r="I32" s="624"/>
      <c r="J32" s="663"/>
      <c r="K32" s="623"/>
      <c r="L32" s="624"/>
      <c r="M32" s="625"/>
      <c r="N32" s="664"/>
      <c r="O32" s="624"/>
      <c r="P32" s="89"/>
      <c r="Q32" s="21">
        <f>H32+K32+N32</f>
        <v>26</v>
      </c>
      <c r="R32" s="18">
        <f>I32+L32+O32</f>
        <v>0</v>
      </c>
      <c r="S32" s="89">
        <f>J32+M32+P32</f>
        <v>0</v>
      </c>
      <c r="T32" s="90">
        <f>VLOOKUP(H32,SJMS_normativy!$A$3:$B$334,2,0)</f>
        <v>26.148108000000001</v>
      </c>
      <c r="U32" s="17">
        <f>IF(I32=0,0,VLOOKUP(SUM(I32+J32),SJZS_normativy!$A$4:$C$1075,2,0))</f>
        <v>0</v>
      </c>
      <c r="V32" s="91">
        <f>IF(J32=0,0,VLOOKUP(SUM(I32+J32),SJZS_normativy!$A$4:$C$1075,2,0))</f>
        <v>0</v>
      </c>
      <c r="W32" s="90">
        <f>VLOOKUP(K32,SJMS_normativy!$A$3:$B$334,2,0)/0.6</f>
        <v>0</v>
      </c>
      <c r="X32" s="17">
        <f>IF(L32=0,0,VLOOKUP(SUM(L32+M32),SJZS_normativy!$A$4:$C$1075,2,0))/0.6</f>
        <v>0</v>
      </c>
      <c r="Y32" s="91">
        <f>IF(M32=0,0,VLOOKUP(SUM(L32+M32),SJZS_normativy!$A$4:$C$1075,2,0))/0.6</f>
        <v>0</v>
      </c>
      <c r="Z32" s="90">
        <f>VLOOKUP(N32,SJMS_normativy!$A$3:$B$334,2,0)/0.4</f>
        <v>0</v>
      </c>
      <c r="AA32" s="17">
        <f>IF(O32=0,0,VLOOKUP(SUM(O32+P32),SJZS_normativy!$A$4:$C$1075,2,0))/0.4</f>
        <v>0</v>
      </c>
      <c r="AB32" s="91">
        <f>IF(P32=0,0,VLOOKUP(SUM(O32+P32),SJZS_normativy!$A$4:$C$1075,2,0))/0.4</f>
        <v>0</v>
      </c>
      <c r="AC32" s="94">
        <f>SJMS_normativy!$I$5</f>
        <v>58</v>
      </c>
      <c r="AD32" s="44">
        <f>SJZS_normativy!$I$5</f>
        <v>58</v>
      </c>
      <c r="AE32" s="95">
        <f>SJZS_normativy!$I$5</f>
        <v>58</v>
      </c>
      <c r="AF32" s="94">
        <f>SJMS_normativy!$J$5</f>
        <v>38</v>
      </c>
      <c r="AG32" s="44">
        <f>SJZS_normativy!$J$5</f>
        <v>38</v>
      </c>
      <c r="AH32" s="95">
        <f>SJZS_normativy!$J$5</f>
        <v>38</v>
      </c>
      <c r="AI32" s="94">
        <f>SJMS_normativy!$K$5</f>
        <v>38</v>
      </c>
      <c r="AJ32" s="44">
        <f>SJZS_normativy!$K$5</f>
        <v>38</v>
      </c>
      <c r="AK32" s="95">
        <f>SJZS_normativy!$K$5</f>
        <v>38</v>
      </c>
    </row>
    <row r="33" spans="1:37" ht="20.100000000000001" customHeight="1" thickBot="1" x14ac:dyDescent="0.25">
      <c r="A33" s="539"/>
      <c r="B33" s="540"/>
      <c r="C33" s="541"/>
      <c r="D33" s="247" t="s">
        <v>43</v>
      </c>
      <c r="E33" s="304"/>
      <c r="F33" s="290"/>
      <c r="G33" s="337"/>
      <c r="H33" s="641">
        <f t="shared" ref="H33:S33" si="9">SUM(H6:H32)</f>
        <v>758</v>
      </c>
      <c r="I33" s="642">
        <f t="shared" si="9"/>
        <v>1843</v>
      </c>
      <c r="J33" s="643">
        <f t="shared" si="9"/>
        <v>74</v>
      </c>
      <c r="K33" s="644">
        <f t="shared" si="9"/>
        <v>85</v>
      </c>
      <c r="L33" s="642">
        <f t="shared" si="9"/>
        <v>201</v>
      </c>
      <c r="M33" s="645">
        <f t="shared" si="9"/>
        <v>0</v>
      </c>
      <c r="N33" s="641">
        <f t="shared" si="9"/>
        <v>85</v>
      </c>
      <c r="O33" s="642">
        <f t="shared" si="9"/>
        <v>201</v>
      </c>
      <c r="P33" s="296">
        <f t="shared" si="9"/>
        <v>0</v>
      </c>
      <c r="Q33" s="297">
        <f t="shared" si="9"/>
        <v>928</v>
      </c>
      <c r="R33" s="100">
        <f t="shared" si="9"/>
        <v>2245</v>
      </c>
      <c r="S33" s="153">
        <f t="shared" si="9"/>
        <v>74</v>
      </c>
      <c r="T33" s="138" t="s">
        <v>312</v>
      </c>
      <c r="U33" s="139" t="s">
        <v>312</v>
      </c>
      <c r="V33" s="368" t="s">
        <v>312</v>
      </c>
      <c r="W33" s="138" t="s">
        <v>312</v>
      </c>
      <c r="X33" s="139" t="s">
        <v>312</v>
      </c>
      <c r="Y33" s="140" t="s">
        <v>312</v>
      </c>
      <c r="Z33" s="359" t="s">
        <v>312</v>
      </c>
      <c r="AA33" s="139" t="s">
        <v>312</v>
      </c>
      <c r="AB33" s="368" t="s">
        <v>312</v>
      </c>
      <c r="AC33" s="138" t="s">
        <v>312</v>
      </c>
      <c r="AD33" s="139" t="s">
        <v>312</v>
      </c>
      <c r="AE33" s="140" t="s">
        <v>312</v>
      </c>
      <c r="AF33" s="369" t="s">
        <v>312</v>
      </c>
      <c r="AG33" s="142" t="s">
        <v>312</v>
      </c>
      <c r="AH33" s="281" t="s">
        <v>312</v>
      </c>
      <c r="AI33" s="141" t="s">
        <v>312</v>
      </c>
      <c r="AJ33" s="142" t="s">
        <v>312</v>
      </c>
      <c r="AK33" s="143" t="s">
        <v>312</v>
      </c>
    </row>
    <row r="34" spans="1:37" ht="20.100000000000001" customHeight="1" x14ac:dyDescent="0.2">
      <c r="E34" s="1"/>
      <c r="G34" s="1"/>
      <c r="Q34" s="30">
        <f>H33+K33+N33</f>
        <v>928</v>
      </c>
      <c r="R34" s="30">
        <f>I33+L33+O33</f>
        <v>2245</v>
      </c>
      <c r="S34" s="30">
        <f>J33+M33+P33</f>
        <v>74</v>
      </c>
    </row>
    <row r="35" spans="1:37" ht="20.100000000000001" customHeight="1" x14ac:dyDescent="0.2">
      <c r="E35" s="1"/>
      <c r="G35" s="1"/>
    </row>
    <row r="36" spans="1:37" ht="20.100000000000001" customHeight="1" x14ac:dyDescent="0.2">
      <c r="E36" s="1"/>
      <c r="G36" s="1"/>
    </row>
    <row r="37" spans="1:37" ht="20.100000000000001" customHeight="1" x14ac:dyDescent="0.2"/>
    <row r="38" spans="1:37" ht="20.100000000000001" customHeight="1" x14ac:dyDescent="0.2"/>
    <row r="39" spans="1:37" ht="20.100000000000001" customHeight="1" x14ac:dyDescent="0.2"/>
    <row r="40" spans="1:37" ht="20.100000000000001" customHeight="1" x14ac:dyDescent="0.2"/>
    <row r="41" spans="1:37" ht="20.100000000000001" customHeight="1" x14ac:dyDescent="0.2"/>
    <row r="42" spans="1:37" ht="20.100000000000001" customHeight="1" x14ac:dyDescent="0.2"/>
    <row r="43" spans="1:37" ht="20.100000000000001" customHeight="1" x14ac:dyDescent="0.2"/>
    <row r="44" spans="1:37" ht="20.100000000000001" customHeight="1" x14ac:dyDescent="0.2"/>
    <row r="45" spans="1:37" ht="20.100000000000001" customHeight="1" x14ac:dyDescent="0.2"/>
    <row r="46" spans="1:37" ht="20.100000000000001" customHeight="1" x14ac:dyDescent="0.2"/>
    <row r="47" spans="1:37" ht="20.100000000000001" customHeight="1" x14ac:dyDescent="0.2"/>
    <row r="48" spans="1:37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</sheetData>
  <mergeCells count="11">
    <mergeCell ref="AI4:AK4"/>
    <mergeCell ref="H3:S3"/>
    <mergeCell ref="Z4:AB4"/>
    <mergeCell ref="AC4:AE4"/>
    <mergeCell ref="AF4:AH4"/>
    <mergeCell ref="W4:Y4"/>
    <mergeCell ref="T4:V4"/>
    <mergeCell ref="H4:J4"/>
    <mergeCell ref="K4:M4"/>
    <mergeCell ref="N4:P4"/>
    <mergeCell ref="Q4:S4"/>
  </mergeCells>
  <phoneticPr fontId="0" type="noConversion"/>
  <pageMargins left="0.78740157499999996" right="0.78740157499999996" top="0.984251969" bottom="0.984251969" header="0.4921259845" footer="0.4921259845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11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A4" sqref="A4"/>
    </sheetView>
  </sheetViews>
  <sheetFormatPr defaultRowHeight="12.75" x14ac:dyDescent="0.2"/>
  <cols>
    <col min="1" max="1" width="7.140625" customWidth="1"/>
    <col min="3" max="3" width="5.7109375" style="46" customWidth="1"/>
    <col min="4" max="4" width="28.85546875" customWidth="1"/>
    <col min="5" max="5" width="4.42578125" bestFit="1" customWidth="1"/>
    <col min="6" max="6" width="36.85546875" bestFit="1" customWidth="1"/>
    <col min="7" max="11" width="10" style="57" customWidth="1"/>
    <col min="12" max="12" width="10" style="73" customWidth="1"/>
    <col min="13" max="21" width="7.140625" style="57" customWidth="1"/>
    <col min="22" max="25" width="8.5703125" style="57" customWidth="1"/>
    <col min="26" max="28" width="7.140625" style="50" customWidth="1"/>
    <col min="29" max="29" width="7.140625" style="73" customWidth="1"/>
  </cols>
  <sheetData>
    <row r="1" spans="1:29" ht="27" customHeight="1" x14ac:dyDescent="0.3">
      <c r="A1" s="22" t="s">
        <v>615</v>
      </c>
      <c r="B1" s="22"/>
      <c r="C1" s="201"/>
      <c r="D1" s="22"/>
      <c r="E1" s="22"/>
      <c r="F1" s="1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</row>
    <row r="2" spans="1:29" ht="24" customHeight="1" x14ac:dyDescent="0.3">
      <c r="A2" s="71" t="s">
        <v>592</v>
      </c>
      <c r="B2" s="22"/>
      <c r="C2" s="521"/>
      <c r="D2" s="22"/>
      <c r="E2" s="24"/>
      <c r="F2" s="1"/>
    </row>
    <row r="3" spans="1:29" ht="23.25" customHeight="1" thickBot="1" x14ac:dyDescent="0.25">
      <c r="A3" s="1"/>
      <c r="B3" s="25"/>
      <c r="C3" s="7"/>
      <c r="D3" s="25"/>
      <c r="E3" s="26"/>
      <c r="F3" s="1"/>
      <c r="Z3" s="73"/>
      <c r="AA3" s="73"/>
      <c r="AB3" s="73"/>
    </row>
    <row r="4" spans="1:29" ht="24" thickBot="1" x14ac:dyDescent="0.3">
      <c r="A4" s="23" t="s">
        <v>239</v>
      </c>
      <c r="C4" s="522"/>
      <c r="E4" s="26"/>
      <c r="F4" s="200" t="s">
        <v>377</v>
      </c>
      <c r="G4" s="120"/>
      <c r="H4" s="120"/>
      <c r="I4" s="120"/>
      <c r="J4" s="120"/>
      <c r="K4" s="120"/>
      <c r="L4" s="121"/>
      <c r="M4" s="767" t="s">
        <v>264</v>
      </c>
      <c r="N4" s="768"/>
      <c r="O4" s="768"/>
      <c r="P4" s="768"/>
      <c r="Q4" s="768"/>
      <c r="R4" s="768"/>
      <c r="S4" s="768"/>
      <c r="T4" s="768"/>
      <c r="U4" s="768"/>
      <c r="V4" s="768"/>
      <c r="W4" s="768"/>
      <c r="X4" s="768"/>
      <c r="Y4" s="768"/>
      <c r="Z4" s="768"/>
      <c r="AA4" s="768"/>
      <c r="AB4" s="768"/>
      <c r="AC4" s="769"/>
    </row>
    <row r="5" spans="1:29" ht="60.75" customHeight="1" thickBot="1" x14ac:dyDescent="0.25">
      <c r="A5" s="573" t="s">
        <v>578</v>
      </c>
      <c r="B5" s="167" t="s">
        <v>579</v>
      </c>
      <c r="C5" s="167" t="s">
        <v>313</v>
      </c>
      <c r="D5" s="566" t="s">
        <v>594</v>
      </c>
      <c r="E5" s="36" t="s">
        <v>0</v>
      </c>
      <c r="F5" s="570" t="s">
        <v>1</v>
      </c>
      <c r="G5" s="117" t="s">
        <v>309</v>
      </c>
      <c r="H5" s="118" t="s">
        <v>474</v>
      </c>
      <c r="I5" s="118" t="s">
        <v>247</v>
      </c>
      <c r="J5" s="118" t="s">
        <v>259</v>
      </c>
      <c r="K5" s="339" t="s">
        <v>248</v>
      </c>
      <c r="L5" s="119" t="s">
        <v>310</v>
      </c>
      <c r="M5" s="122" t="s">
        <v>583</v>
      </c>
      <c r="N5" s="123" t="s">
        <v>584</v>
      </c>
      <c r="O5" s="123" t="s">
        <v>585</v>
      </c>
      <c r="P5" s="123" t="s">
        <v>586</v>
      </c>
      <c r="Q5" s="123" t="s">
        <v>587</v>
      </c>
      <c r="R5" s="123" t="s">
        <v>588</v>
      </c>
      <c r="S5" s="123" t="s">
        <v>589</v>
      </c>
      <c r="T5" s="123" t="s">
        <v>590</v>
      </c>
      <c r="U5" s="123" t="s">
        <v>591</v>
      </c>
      <c r="V5" s="124" t="s">
        <v>305</v>
      </c>
      <c r="W5" s="124" t="s">
        <v>306</v>
      </c>
      <c r="X5" s="124" t="s">
        <v>307</v>
      </c>
      <c r="Y5" s="111" t="s">
        <v>308</v>
      </c>
      <c r="Z5" s="125" t="s">
        <v>236</v>
      </c>
      <c r="AA5" s="125" t="s">
        <v>237</v>
      </c>
      <c r="AB5" s="125" t="s">
        <v>238</v>
      </c>
      <c r="AC5" s="126" t="s">
        <v>272</v>
      </c>
    </row>
    <row r="6" spans="1:29" ht="20.100000000000001" customHeight="1" x14ac:dyDescent="0.2">
      <c r="A6" s="574">
        <f>LB_stat!A6</f>
        <v>2</v>
      </c>
      <c r="B6" s="492">
        <f>LB_stat!B6</f>
        <v>600079465</v>
      </c>
      <c r="C6" s="492">
        <f>LB_stat!C6</f>
        <v>2415</v>
      </c>
      <c r="D6" s="575" t="str">
        <f>LB_stat!D6</f>
        <v>MŠ Liberec, Aloisina výšina 645/55</v>
      </c>
      <c r="E6" s="569">
        <f>LB_stat!E6</f>
        <v>3141</v>
      </c>
      <c r="F6" s="571" t="str">
        <f>LB_stat!F6</f>
        <v>MŠ Liberec, Aloisina výšina 645/55</v>
      </c>
      <c r="G6" s="132">
        <f>ROUND(LB_rozp!R6,0)</f>
        <v>937417</v>
      </c>
      <c r="H6" s="37">
        <f>ROUND((G6-K6)/1.358,0)</f>
        <v>686918</v>
      </c>
      <c r="I6" s="29">
        <f>ROUND(G6-H6-J6-K6,0)</f>
        <v>232179</v>
      </c>
      <c r="J6" s="37">
        <f t="shared" ref="J6" si="0">ROUND(H6*0.02,0)</f>
        <v>13738</v>
      </c>
      <c r="K6" s="37">
        <f>LB_stat!H6*LB_stat!AC6+LB_stat!I6*LB_stat!AD6+LB_stat!J6*LB_stat!AE6+LB_stat!K6*LB_stat!AF6+LB_stat!L6*LB_stat!AG6+LB_stat!M6*LB_stat!AH6+LB_stat!N6*LB_stat!AI6+LB_stat!O6*LB_stat!AJ6+LB_stat!P6*LB_stat!AK6</f>
        <v>4582</v>
      </c>
      <c r="L6" s="47">
        <f>ROUND(Y6/LB_rozp!E6/12,2)</f>
        <v>2.16</v>
      </c>
      <c r="M6" s="134">
        <f>IF(LB_stat!H6=0,0,12*1.358*1/LB_stat!T6*LB_rozp!$E6)</f>
        <v>11808.043724294035</v>
      </c>
      <c r="N6" s="72">
        <f>IF(LB_stat!I6=0,0,12*1.358*1/LB_stat!U6*LB_rozp!$E6)</f>
        <v>0</v>
      </c>
      <c r="O6" s="72">
        <f>IF(LB_stat!J6=0,0,12*1.358*1/LB_stat!V6*LB_rozp!$E6)</f>
        <v>0</v>
      </c>
      <c r="P6" s="72">
        <f>IF(LB_stat!K6=0,0,12*1.358*1/LB_stat!W6*LB_rozp!$E6)</f>
        <v>0</v>
      </c>
      <c r="Q6" s="72">
        <f>IF(LB_stat!L6=0,0,12*1.358*1/LB_stat!X6*LB_rozp!$E6)</f>
        <v>0</v>
      </c>
      <c r="R6" s="72">
        <f>IF(LB_stat!M6=0,0,12*1.358*1/LB_stat!Y6*LB_rozp!$E6)</f>
        <v>0</v>
      </c>
      <c r="S6" s="72">
        <f>IF(LB_stat!N6=0,0,12*1.358*1/LB_stat!Z6*LB_rozp!$E6)</f>
        <v>0</v>
      </c>
      <c r="T6" s="72">
        <f>IF(LB_stat!O6=0,0,12*1.358*1/LB_stat!AA6*LB_rozp!$E6)</f>
        <v>0</v>
      </c>
      <c r="U6" s="72">
        <f>IF(LB_stat!P6=0,0,12*1.358*1/LB_stat!AB6*LB_rozp!$E6)</f>
        <v>0</v>
      </c>
      <c r="V6" s="37">
        <f>ROUND((M6*LB_stat!H6+P6*LB_stat!K6+S6*LB_stat!N6)/1.358,0)</f>
        <v>686919</v>
      </c>
      <c r="W6" s="37">
        <f>ROUND((N6*LB_stat!I6+Q6*LB_stat!L6+T6*LB_stat!O6)/1.358,0)</f>
        <v>0</v>
      </c>
      <c r="X6" s="37">
        <f>ROUND((O6*LB_stat!J6+R6*LB_stat!M6+U6*LB_stat!P6)/1.358,0)</f>
        <v>0</v>
      </c>
      <c r="Y6" s="37">
        <f>SUM(V6:X6)</f>
        <v>686919</v>
      </c>
      <c r="Z6" s="74">
        <f>IF(LB_stat!T6=0,0,LB_stat!H6/LB_stat!T6)+IF(LB_stat!W6=0,0,LB_stat!K6/LB_stat!W6)+IF(LB_stat!Z6=0,0,LB_stat!N6/LB_stat!Z6)</f>
        <v>2.1633868626443227</v>
      </c>
      <c r="AA6" s="74">
        <f>IF(LB_stat!U6=0,0,LB_stat!I6/LB_stat!U6)+IF(LB_stat!X6=0,0,LB_stat!L6/LB_stat!X6)+IF(LB_stat!AA6=0,0,LB_stat!O6/LB_stat!AA6)</f>
        <v>0</v>
      </c>
      <c r="AB6" s="74">
        <f>IF(LB_stat!V6=0,0,LB_stat!J6/LB_stat!V6)+IF(LB_stat!Y6=0,0,LB_stat!M6/LB_stat!Y6)+IF(LB_stat!AB6=0,0,LB_stat!P6/LB_stat!AB6)</f>
        <v>0</v>
      </c>
      <c r="AC6" s="135">
        <f>SUM(Z6:AB6)</f>
        <v>2.1633868626443227</v>
      </c>
    </row>
    <row r="7" spans="1:29" ht="20.100000000000001" customHeight="1" x14ac:dyDescent="0.2">
      <c r="A7" s="341">
        <f>LB_stat!A7</f>
        <v>3</v>
      </c>
      <c r="B7" s="85">
        <f>LB_stat!B7</f>
        <v>600079066</v>
      </c>
      <c r="C7" s="85">
        <f>LB_stat!C7</f>
        <v>2442</v>
      </c>
      <c r="D7" s="576" t="str">
        <f>LB_stat!D7</f>
        <v>MŠ Liberec, Bezová 274/1</v>
      </c>
      <c r="E7" s="75">
        <f>LB_stat!E7</f>
        <v>3141</v>
      </c>
      <c r="F7" s="572" t="str">
        <f>LB_stat!F7</f>
        <v>MŠ Liberec, Bezová 274/1</v>
      </c>
      <c r="G7" s="132">
        <f>ROUND(LB_rozp!R7,0)</f>
        <v>1202842</v>
      </c>
      <c r="H7" s="37">
        <f t="shared" ref="H7:H68" si="1">ROUND((G7-K7)/1.358,0)</f>
        <v>880962</v>
      </c>
      <c r="I7" s="29">
        <f t="shared" ref="I7:I68" si="2">ROUND(G7-H7-J7-K7,0)</f>
        <v>297765</v>
      </c>
      <c r="J7" s="37">
        <f t="shared" ref="J7:J68" si="3">ROUND(H7*0.02,0)</f>
        <v>17619</v>
      </c>
      <c r="K7" s="37">
        <f>LB_stat!H7*LB_stat!AC7+LB_stat!I7*LB_stat!AD7+LB_stat!J7*LB_stat!AE7+LB_stat!K7*LB_stat!AF7+LB_stat!L7*LB_stat!AG7+LB_stat!M7*LB_stat!AH7+LB_stat!N7*LB_stat!AI7+LB_stat!O7*LB_stat!AJ7+LB_stat!P7*LB_stat!AK7</f>
        <v>6496</v>
      </c>
      <c r="L7" s="47">
        <f>ROUND(Y7/LB_rozp!E7/12,2)</f>
        <v>2.77</v>
      </c>
      <c r="M7" s="134">
        <f>IF(LB_stat!H7=0,0,12*1.358*1/LB_stat!T7*LB_rozp!$E7)</f>
        <v>10681.660899653978</v>
      </c>
      <c r="N7" s="72">
        <f>IF(LB_stat!I7=0,0,12*1.358*1/LB_stat!U7*LB_rozp!$E7)</f>
        <v>0</v>
      </c>
      <c r="O7" s="72">
        <f>IF(LB_stat!J7=0,0,12*1.358*1/LB_stat!V7*LB_rozp!$E7)</f>
        <v>0</v>
      </c>
      <c r="P7" s="72">
        <f>IF(LB_stat!K7=0,0,12*1.358*1/LB_stat!W7*LB_rozp!$E7)</f>
        <v>0</v>
      </c>
      <c r="Q7" s="72">
        <f>IF(LB_stat!L7=0,0,12*1.358*1/LB_stat!X7*LB_rozp!$E7)</f>
        <v>0</v>
      </c>
      <c r="R7" s="72">
        <f>IF(LB_stat!M7=0,0,12*1.358*1/LB_stat!Y7*LB_rozp!$E7)</f>
        <v>0</v>
      </c>
      <c r="S7" s="72">
        <f>IF(LB_stat!N7=0,0,12*1.358*1/LB_stat!Z7*LB_rozp!$E7)</f>
        <v>0</v>
      </c>
      <c r="T7" s="72">
        <f>IF(LB_stat!O7=0,0,12*1.358*1/LB_stat!AA7*LB_rozp!$E7)</f>
        <v>0</v>
      </c>
      <c r="U7" s="72">
        <f>IF(LB_stat!P7=0,0,12*1.358*1/LB_stat!AB7*LB_rozp!$E7)</f>
        <v>0</v>
      </c>
      <c r="V7" s="37">
        <f>ROUND((M7*LB_stat!H7+P7*LB_stat!K7+S7*LB_stat!N7)/1.358,0)</f>
        <v>880962</v>
      </c>
      <c r="W7" s="37">
        <f>ROUND((N7*LB_stat!I7+Q7*LB_stat!L7+T7*LB_stat!O7)/1.358,0)</f>
        <v>0</v>
      </c>
      <c r="X7" s="37">
        <f>ROUND((O7*LB_stat!J7+R7*LB_stat!M7+U7*LB_stat!P7)/1.358,0)</f>
        <v>0</v>
      </c>
      <c r="Y7" s="37">
        <f t="shared" ref="Y7:Y68" si="4">SUM(V7:X7)</f>
        <v>880962</v>
      </c>
      <c r="Z7" s="74">
        <f>IF(LB_stat!T7=0,0,LB_stat!H7/LB_stat!T7)+IF(LB_stat!W7=0,0,LB_stat!K7/LB_stat!W7)+IF(LB_stat!Z7=0,0,LB_stat!N7/LB_stat!Z7)</f>
        <v>2.7745078221302668</v>
      </c>
      <c r="AA7" s="74">
        <f>IF(LB_stat!U7=0,0,LB_stat!I7/LB_stat!U7)+IF(LB_stat!X7=0,0,LB_stat!L7/LB_stat!X7)+IF(LB_stat!AA7=0,0,LB_stat!O7/LB_stat!AA7)</f>
        <v>0</v>
      </c>
      <c r="AB7" s="74">
        <f>IF(LB_stat!V7=0,0,LB_stat!J7/LB_stat!V7)+IF(LB_stat!Y7=0,0,LB_stat!M7/LB_stat!Y7)+IF(LB_stat!AB7=0,0,LB_stat!P7/LB_stat!AB7)</f>
        <v>0</v>
      </c>
      <c r="AC7" s="135">
        <f t="shared" ref="AC7:AC68" si="5">SUM(Z7:AB7)</f>
        <v>2.7745078221302668</v>
      </c>
    </row>
    <row r="8" spans="1:29" ht="20.100000000000001" customHeight="1" x14ac:dyDescent="0.2">
      <c r="A8" s="341">
        <f>LB_stat!A8</f>
        <v>4</v>
      </c>
      <c r="B8" s="85">
        <f>LB_stat!B8</f>
        <v>600079074</v>
      </c>
      <c r="C8" s="85">
        <f>LB_stat!C8</f>
        <v>2437</v>
      </c>
      <c r="D8" s="576" t="str">
        <f>LB_stat!D8</f>
        <v>MŠ Liberec, Broumovská 840/7</v>
      </c>
      <c r="E8" s="75">
        <f>LB_stat!E8</f>
        <v>3141</v>
      </c>
      <c r="F8" s="572" t="str">
        <f>LB_stat!F8</f>
        <v>MŠ Liberec, Broumovská 840/7</v>
      </c>
      <c r="G8" s="132">
        <f>ROUND(LB_rozp!R8,0)</f>
        <v>1635193</v>
      </c>
      <c r="H8" s="37">
        <f t="shared" si="1"/>
        <v>1197285</v>
      </c>
      <c r="I8" s="29">
        <f t="shared" si="2"/>
        <v>404682</v>
      </c>
      <c r="J8" s="37">
        <f t="shared" si="3"/>
        <v>23946</v>
      </c>
      <c r="K8" s="37">
        <f>LB_stat!H8*LB_stat!AC8+LB_stat!I8*LB_stat!AD8+LB_stat!J8*LB_stat!AE8+LB_stat!K8*LB_stat!AF8+LB_stat!L8*LB_stat!AG8+LB_stat!M8*LB_stat!AH8+LB_stat!N8*LB_stat!AI8+LB_stat!O8*LB_stat!AJ8+LB_stat!P8*LB_stat!AK8</f>
        <v>9280</v>
      </c>
      <c r="L8" s="47">
        <f>ROUND(Y8/LB_rozp!E8/12,2)</f>
        <v>3.77</v>
      </c>
      <c r="M8" s="134">
        <f>IF(LB_stat!H8=0,0,12*1.358*1/LB_stat!T8*LB_rozp!$E8)</f>
        <v>10161.957013574662</v>
      </c>
      <c r="N8" s="72">
        <f>IF(LB_stat!I8=0,0,12*1.358*1/LB_stat!U8*LB_rozp!$E8)</f>
        <v>0</v>
      </c>
      <c r="O8" s="72">
        <f>IF(LB_stat!J8=0,0,12*1.358*1/LB_stat!V8*LB_rozp!$E8)</f>
        <v>0</v>
      </c>
      <c r="P8" s="72">
        <f>IF(LB_stat!K8=0,0,12*1.358*1/LB_stat!W8*LB_rozp!$E8)</f>
        <v>0</v>
      </c>
      <c r="Q8" s="72">
        <f>IF(LB_stat!L8=0,0,12*1.358*1/LB_stat!X8*LB_rozp!$E8)</f>
        <v>0</v>
      </c>
      <c r="R8" s="72">
        <f>IF(LB_stat!M8=0,0,12*1.358*1/LB_stat!Y8*LB_rozp!$E8)</f>
        <v>0</v>
      </c>
      <c r="S8" s="72">
        <f>IF(LB_stat!N8=0,0,12*1.358*1/LB_stat!Z8*LB_rozp!$E8)</f>
        <v>0</v>
      </c>
      <c r="T8" s="72">
        <f>IF(LB_stat!O8=0,0,12*1.358*1/LB_stat!AA8*LB_rozp!$E8)</f>
        <v>0</v>
      </c>
      <c r="U8" s="72">
        <f>IF(LB_stat!P8=0,0,12*1.358*1/LB_stat!AB8*LB_rozp!$E8)</f>
        <v>0</v>
      </c>
      <c r="V8" s="37">
        <f>ROUND((M8*LB_stat!H8+P8*LB_stat!K8+S8*LB_stat!N8)/1.358,0)</f>
        <v>1197285</v>
      </c>
      <c r="W8" s="37">
        <f>ROUND((N8*LB_stat!I8+Q8*LB_stat!L8+T8*LB_stat!O8)/1.358,0)</f>
        <v>0</v>
      </c>
      <c r="X8" s="37">
        <f>ROUND((O8*LB_stat!J8+R8*LB_stat!M8+U8*LB_stat!P8)/1.358,0)</f>
        <v>0</v>
      </c>
      <c r="Y8" s="37">
        <f t="shared" si="4"/>
        <v>1197285</v>
      </c>
      <c r="Z8" s="74">
        <f>IF(LB_stat!T8=0,0,LB_stat!H8/LB_stat!T8)+IF(LB_stat!W8=0,0,LB_stat!K8/LB_stat!W8)+IF(LB_stat!Z8=0,0,LB_stat!N8/LB_stat!Z8)</f>
        <v>3.7707390648567123</v>
      </c>
      <c r="AA8" s="74">
        <f>IF(LB_stat!U8=0,0,LB_stat!I8/LB_stat!U8)+IF(LB_stat!X8=0,0,LB_stat!L8/LB_stat!X8)+IF(LB_stat!AA8=0,0,LB_stat!O8/LB_stat!AA8)</f>
        <v>0</v>
      </c>
      <c r="AB8" s="74">
        <f>IF(LB_stat!V8=0,0,LB_stat!J8/LB_stat!V8)+IF(LB_stat!Y8=0,0,LB_stat!M8/LB_stat!Y8)+IF(LB_stat!AB8=0,0,LB_stat!P8/LB_stat!AB8)</f>
        <v>0</v>
      </c>
      <c r="AC8" s="135">
        <f t="shared" si="5"/>
        <v>3.7707390648567123</v>
      </c>
    </row>
    <row r="9" spans="1:29" ht="20.100000000000001" customHeight="1" x14ac:dyDescent="0.2">
      <c r="A9" s="341">
        <f>LB_stat!A9</f>
        <v>5</v>
      </c>
      <c r="B9" s="85">
        <f>LB_stat!B9</f>
        <v>600079554</v>
      </c>
      <c r="C9" s="85">
        <f>LB_stat!C9</f>
        <v>2411</v>
      </c>
      <c r="D9" s="576" t="str">
        <f>LB_stat!D9</f>
        <v>MŠ Liberec, Březinova 389/8</v>
      </c>
      <c r="E9" s="75">
        <f>LB_stat!E9</f>
        <v>3141</v>
      </c>
      <c r="F9" s="572" t="str">
        <f>LB_stat!F9</f>
        <v>MŠ Liberec, Březinova 389/8</v>
      </c>
      <c r="G9" s="132">
        <f>ROUND(LB_rozp!R9,0)</f>
        <v>1017862</v>
      </c>
      <c r="H9" s="37">
        <f t="shared" si="1"/>
        <v>745729</v>
      </c>
      <c r="I9" s="29">
        <f t="shared" si="2"/>
        <v>252056</v>
      </c>
      <c r="J9" s="37">
        <f t="shared" si="3"/>
        <v>14915</v>
      </c>
      <c r="K9" s="37">
        <f>LB_stat!H9*LB_stat!AC9+LB_stat!I9*LB_stat!AD9+LB_stat!J9*LB_stat!AE9+LB_stat!K9*LB_stat!AF9+LB_stat!L9*LB_stat!AG9+LB_stat!M9*LB_stat!AH9+LB_stat!N9*LB_stat!AI9+LB_stat!O9*LB_stat!AJ9+LB_stat!P9*LB_stat!AK9</f>
        <v>5162</v>
      </c>
      <c r="L9" s="47">
        <f>ROUND(Y9/LB_rozp!E9/12,2)</f>
        <v>2.35</v>
      </c>
      <c r="M9" s="134">
        <f>IF(LB_stat!H9=0,0,12*1.358*1/LB_stat!T9*LB_rozp!$E9)</f>
        <v>11378.652225860009</v>
      </c>
      <c r="N9" s="72">
        <f>IF(LB_stat!I9=0,0,12*1.358*1/LB_stat!U9*LB_rozp!$E9)</f>
        <v>0</v>
      </c>
      <c r="O9" s="72">
        <f>IF(LB_stat!J9=0,0,12*1.358*1/LB_stat!V9*LB_rozp!$E9)</f>
        <v>0</v>
      </c>
      <c r="P9" s="72">
        <f>IF(LB_stat!K9=0,0,12*1.358*1/LB_stat!W9*LB_rozp!$E9)</f>
        <v>0</v>
      </c>
      <c r="Q9" s="72">
        <f>IF(LB_stat!L9=0,0,12*1.358*1/LB_stat!X9*LB_rozp!$E9)</f>
        <v>0</v>
      </c>
      <c r="R9" s="72">
        <f>IF(LB_stat!M9=0,0,12*1.358*1/LB_stat!Y9*LB_rozp!$E9)</f>
        <v>0</v>
      </c>
      <c r="S9" s="72">
        <f>IF(LB_stat!N9=0,0,12*1.358*1/LB_stat!Z9*LB_rozp!$E9)</f>
        <v>0</v>
      </c>
      <c r="T9" s="72">
        <f>IF(LB_stat!O9=0,0,12*1.358*1/LB_stat!AA9*LB_rozp!$E9)</f>
        <v>0</v>
      </c>
      <c r="U9" s="72">
        <f>IF(LB_stat!P9=0,0,12*1.358*1/LB_stat!AB9*LB_rozp!$E9)</f>
        <v>0</v>
      </c>
      <c r="V9" s="37">
        <f>ROUND((M9*LB_stat!H9+P9*LB_stat!K9+S9*LB_stat!N9)/1.358,0)</f>
        <v>745729</v>
      </c>
      <c r="W9" s="37">
        <f>ROUND((N9*LB_stat!I9+Q9*LB_stat!L9+T9*LB_stat!O9)/1.358,0)</f>
        <v>0</v>
      </c>
      <c r="X9" s="37">
        <f>ROUND((O9*LB_stat!J9+R9*LB_stat!M9+U9*LB_stat!P9)/1.358,0)</f>
        <v>0</v>
      </c>
      <c r="Y9" s="37">
        <f t="shared" si="4"/>
        <v>745729</v>
      </c>
      <c r="Z9" s="74">
        <f>IF(LB_stat!T9=0,0,LB_stat!H9/LB_stat!T9)+IF(LB_stat!W9=0,0,LB_stat!K9/LB_stat!W9)+IF(LB_stat!Z9=0,0,LB_stat!N9/LB_stat!Z9)</f>
        <v>2.3486049655947845</v>
      </c>
      <c r="AA9" s="74">
        <f>IF(LB_stat!U9=0,0,LB_stat!I9/LB_stat!U9)+IF(LB_stat!X9=0,0,LB_stat!L9/LB_stat!X9)+IF(LB_stat!AA9=0,0,LB_stat!O9/LB_stat!AA9)</f>
        <v>0</v>
      </c>
      <c r="AB9" s="74">
        <f>IF(LB_stat!V9=0,0,LB_stat!J9/LB_stat!V9)+IF(LB_stat!Y9=0,0,LB_stat!M9/LB_stat!Y9)+IF(LB_stat!AB9=0,0,LB_stat!P9/LB_stat!AB9)</f>
        <v>0</v>
      </c>
      <c r="AC9" s="135">
        <f t="shared" si="5"/>
        <v>2.3486049655947845</v>
      </c>
    </row>
    <row r="10" spans="1:29" ht="20.100000000000001" customHeight="1" x14ac:dyDescent="0.2">
      <c r="A10" s="341">
        <f>LB_stat!A10</f>
        <v>6</v>
      </c>
      <c r="B10" s="85">
        <f>LB_stat!B10</f>
        <v>600079520</v>
      </c>
      <c r="C10" s="85">
        <f>LB_stat!C10</f>
        <v>2407</v>
      </c>
      <c r="D10" s="576" t="str">
        <f>LB_stat!D10</f>
        <v>MŠ Liberec, Burianova 972/2</v>
      </c>
      <c r="E10" s="75">
        <f>LB_stat!E10</f>
        <v>3141</v>
      </c>
      <c r="F10" s="572" t="str">
        <f>LB_stat!F10</f>
        <v>MŠ Liberec, Burianova 972/2</v>
      </c>
      <c r="G10" s="132">
        <f>ROUND(LB_rozp!R10,0)</f>
        <v>1913043</v>
      </c>
      <c r="H10" s="37">
        <f t="shared" si="1"/>
        <v>1400691</v>
      </c>
      <c r="I10" s="29">
        <f t="shared" si="2"/>
        <v>473434</v>
      </c>
      <c r="J10" s="37">
        <f t="shared" si="3"/>
        <v>28014</v>
      </c>
      <c r="K10" s="37">
        <f>LB_stat!H10*LB_stat!AC10+LB_stat!I10*LB_stat!AD10+LB_stat!J10*LB_stat!AE10+LB_stat!K10*LB_stat!AF10+LB_stat!L10*LB_stat!AG10+LB_stat!M10*LB_stat!AH10+LB_stat!N10*LB_stat!AI10+LB_stat!O10*LB_stat!AJ10+LB_stat!P10*LB_stat!AK10</f>
        <v>10904</v>
      </c>
      <c r="L10" s="47">
        <f>ROUND(Y10/LB_rozp!E10/12,2)</f>
        <v>4.41</v>
      </c>
      <c r="M10" s="134">
        <f>IF(LB_stat!H10=0,0,12*1.358*1/LB_stat!T10*LB_rozp!$E10)</f>
        <v>10117.758488354639</v>
      </c>
      <c r="N10" s="72">
        <f>IF(LB_stat!I10=0,0,12*1.358*1/LB_stat!U10*LB_rozp!$E10)</f>
        <v>0</v>
      </c>
      <c r="O10" s="72">
        <f>IF(LB_stat!J10=0,0,12*1.358*1/LB_stat!V10*LB_rozp!$E10)</f>
        <v>0</v>
      </c>
      <c r="P10" s="72">
        <f>IF(LB_stat!K10=0,0,12*1.358*1/LB_stat!W10*LB_rozp!$E10)</f>
        <v>0</v>
      </c>
      <c r="Q10" s="72">
        <f>IF(LB_stat!L10=0,0,12*1.358*1/LB_stat!X10*LB_rozp!$E10)</f>
        <v>0</v>
      </c>
      <c r="R10" s="72">
        <f>IF(LB_stat!M10=0,0,12*1.358*1/LB_stat!Y10*LB_rozp!$E10)</f>
        <v>0</v>
      </c>
      <c r="S10" s="72">
        <f>IF(LB_stat!N10=0,0,12*1.358*1/LB_stat!Z10*LB_rozp!$E10)</f>
        <v>0</v>
      </c>
      <c r="T10" s="72">
        <f>IF(LB_stat!O10=0,0,12*1.358*1/LB_stat!AA10*LB_rozp!$E10)</f>
        <v>0</v>
      </c>
      <c r="U10" s="72">
        <f>IF(LB_stat!P10=0,0,12*1.358*1/LB_stat!AB10*LB_rozp!$E10)</f>
        <v>0</v>
      </c>
      <c r="V10" s="37">
        <f>ROUND((M10*LB_stat!H10+P10*LB_stat!K10+S10*LB_stat!N10)/1.358,0)</f>
        <v>1400691</v>
      </c>
      <c r="W10" s="37">
        <f>ROUND((N10*LB_stat!I10+Q10*LB_stat!L10+T10*LB_stat!O10)/1.358,0)</f>
        <v>0</v>
      </c>
      <c r="X10" s="37">
        <f>ROUND((O10*LB_stat!J10+R10*LB_stat!M10+U10*LB_stat!P10)/1.358,0)</f>
        <v>0</v>
      </c>
      <c r="Y10" s="37">
        <f t="shared" si="4"/>
        <v>1400691</v>
      </c>
      <c r="Z10" s="74">
        <f>IF(LB_stat!T10=0,0,LB_stat!H10/LB_stat!T10)+IF(LB_stat!W10=0,0,LB_stat!K10/LB_stat!W10)+IF(LB_stat!Z10=0,0,LB_stat!N10/LB_stat!Z10)</f>
        <v>4.4113478218404349</v>
      </c>
      <c r="AA10" s="74">
        <f>IF(LB_stat!U10=0,0,LB_stat!I10/LB_stat!U10)+IF(LB_stat!X10=0,0,LB_stat!L10/LB_stat!X10)+IF(LB_stat!AA10=0,0,LB_stat!O10/LB_stat!AA10)</f>
        <v>0</v>
      </c>
      <c r="AB10" s="74">
        <f>IF(LB_stat!V10=0,0,LB_stat!J10/LB_stat!V10)+IF(LB_stat!Y10=0,0,LB_stat!M10/LB_stat!Y10)+IF(LB_stat!AB10=0,0,LB_stat!P10/LB_stat!AB10)</f>
        <v>0</v>
      </c>
      <c r="AC10" s="135">
        <f t="shared" si="5"/>
        <v>4.4113478218404349</v>
      </c>
    </row>
    <row r="11" spans="1:29" ht="20.100000000000001" customHeight="1" x14ac:dyDescent="0.2">
      <c r="A11" s="341">
        <f>LB_stat!A11</f>
        <v>7</v>
      </c>
      <c r="B11" s="85">
        <f>LB_stat!B11</f>
        <v>600079082</v>
      </c>
      <c r="C11" s="85">
        <f>LB_stat!C11</f>
        <v>2422</v>
      </c>
      <c r="D11" s="576" t="str">
        <f>LB_stat!D11</f>
        <v>MŠ Liberec, Dělnická 831/7</v>
      </c>
      <c r="E11" s="75">
        <f>LB_stat!E11</f>
        <v>3141</v>
      </c>
      <c r="F11" s="572" t="str">
        <f>LB_stat!F11</f>
        <v>MŠ Liberec, Dělnická 831/7</v>
      </c>
      <c r="G11" s="132">
        <f>ROUND(LB_rozp!R11,0)</f>
        <v>1194672</v>
      </c>
      <c r="H11" s="37">
        <f t="shared" si="1"/>
        <v>874988</v>
      </c>
      <c r="I11" s="29">
        <f t="shared" si="2"/>
        <v>295746</v>
      </c>
      <c r="J11" s="37">
        <f t="shared" si="3"/>
        <v>17500</v>
      </c>
      <c r="K11" s="37">
        <f>LB_stat!H11*LB_stat!AC11+LB_stat!I11*LB_stat!AD11+LB_stat!J11*LB_stat!AE11+LB_stat!K11*LB_stat!AF11+LB_stat!L11*LB_stat!AG11+LB_stat!M11*LB_stat!AH11+LB_stat!N11*LB_stat!AI11+LB_stat!O11*LB_stat!AJ11+LB_stat!P11*LB_stat!AK11</f>
        <v>6438</v>
      </c>
      <c r="L11" s="47">
        <f>ROUND(Y11/LB_rozp!E11/12,2)</f>
        <v>2.76</v>
      </c>
      <c r="M11" s="134">
        <f>IF(LB_stat!H11=0,0,12*1.358*1/LB_stat!T11*LB_rozp!$E11)</f>
        <v>10704.814632536158</v>
      </c>
      <c r="N11" s="72">
        <f>IF(LB_stat!I11=0,0,12*1.358*1/LB_stat!U11*LB_rozp!$E11)</f>
        <v>0</v>
      </c>
      <c r="O11" s="72">
        <f>IF(LB_stat!J11=0,0,12*1.358*1/LB_stat!V11*LB_rozp!$E11)</f>
        <v>0</v>
      </c>
      <c r="P11" s="72">
        <f>IF(LB_stat!K11=0,0,12*1.358*1/LB_stat!W11*LB_rozp!$E11)</f>
        <v>0</v>
      </c>
      <c r="Q11" s="72">
        <f>IF(LB_stat!L11=0,0,12*1.358*1/LB_stat!X11*LB_rozp!$E11)</f>
        <v>0</v>
      </c>
      <c r="R11" s="72">
        <f>IF(LB_stat!M11=0,0,12*1.358*1/LB_stat!Y11*LB_rozp!$E11)</f>
        <v>0</v>
      </c>
      <c r="S11" s="72">
        <f>IF(LB_stat!N11=0,0,12*1.358*1/LB_stat!Z11*LB_rozp!$E11)</f>
        <v>0</v>
      </c>
      <c r="T11" s="72">
        <f>IF(LB_stat!O11=0,0,12*1.358*1/LB_stat!AA11*LB_rozp!$E11)</f>
        <v>0</v>
      </c>
      <c r="U11" s="72">
        <f>IF(LB_stat!P11=0,0,12*1.358*1/LB_stat!AB11*LB_rozp!$E11)</f>
        <v>0</v>
      </c>
      <c r="V11" s="37">
        <f>ROUND((M11*LB_stat!H11+P11*LB_stat!K11+S11*LB_stat!N11)/1.358,0)</f>
        <v>874989</v>
      </c>
      <c r="W11" s="37">
        <f>ROUND((N11*LB_stat!I11+Q11*LB_stat!L11+T11*LB_stat!O11)/1.358,0)</f>
        <v>0</v>
      </c>
      <c r="X11" s="37">
        <f>ROUND((O11*LB_stat!J11+R11*LB_stat!M11+U11*LB_stat!P11)/1.358,0)</f>
        <v>0</v>
      </c>
      <c r="Y11" s="37">
        <f t="shared" si="4"/>
        <v>874989</v>
      </c>
      <c r="Z11" s="74">
        <f>IF(LB_stat!T11=0,0,LB_stat!H11/LB_stat!T11)+IF(LB_stat!W11=0,0,LB_stat!K11/LB_stat!W11)+IF(LB_stat!Z11=0,0,LB_stat!N11/LB_stat!Z11)</f>
        <v>2.7556957997833575</v>
      </c>
      <c r="AA11" s="74">
        <f>IF(LB_stat!U11=0,0,LB_stat!I11/LB_stat!U11)+IF(LB_stat!X11=0,0,LB_stat!L11/LB_stat!X11)+IF(LB_stat!AA11=0,0,LB_stat!O11/LB_stat!AA11)</f>
        <v>0</v>
      </c>
      <c r="AB11" s="74">
        <f>IF(LB_stat!V11=0,0,LB_stat!J11/LB_stat!V11)+IF(LB_stat!Y11=0,0,LB_stat!M11/LB_stat!Y11)+IF(LB_stat!AB11=0,0,LB_stat!P11/LB_stat!AB11)</f>
        <v>0</v>
      </c>
      <c r="AC11" s="135">
        <f t="shared" si="5"/>
        <v>2.7556957997833575</v>
      </c>
    </row>
    <row r="12" spans="1:29" ht="20.100000000000001" customHeight="1" x14ac:dyDescent="0.2">
      <c r="A12" s="341">
        <f>LB_stat!A12</f>
        <v>8</v>
      </c>
      <c r="B12" s="85">
        <f>LB_stat!B12</f>
        <v>600079091</v>
      </c>
      <c r="C12" s="85">
        <f>LB_stat!C12</f>
        <v>2427</v>
      </c>
      <c r="D12" s="576" t="str">
        <f>LB_stat!D12</f>
        <v>MŠ Liberec, Dětská 461</v>
      </c>
      <c r="E12" s="75">
        <f>LB_stat!E12</f>
        <v>3141</v>
      </c>
      <c r="F12" s="572" t="str">
        <f>LB_stat!F12</f>
        <v>MŠ Liberec, Dětská 461 - výdejna</v>
      </c>
      <c r="G12" s="132">
        <f>ROUND(LB_rozp!R12,0)</f>
        <v>336332</v>
      </c>
      <c r="H12" s="37">
        <f t="shared" si="1"/>
        <v>245792</v>
      </c>
      <c r="I12" s="29">
        <f t="shared" si="2"/>
        <v>83078</v>
      </c>
      <c r="J12" s="37">
        <f t="shared" si="3"/>
        <v>4916</v>
      </c>
      <c r="K12" s="37">
        <f>LB_stat!H12*LB_stat!AC12+LB_stat!I12*LB_stat!AD12+LB_stat!J12*LB_stat!AE12+LB_stat!K12*LB_stat!AF12+LB_stat!L12*LB_stat!AG12+LB_stat!M12*LB_stat!AH12+LB_stat!N12*LB_stat!AI12+LB_stat!O12*LB_stat!AJ12+LB_stat!P12*LB_stat!AK12</f>
        <v>2546</v>
      </c>
      <c r="L12" s="47">
        <f>ROUND(Y12/LB_rozp!E12/12,2)</f>
        <v>0.77</v>
      </c>
      <c r="M12" s="134">
        <f>IF(LB_stat!H12=0,0,12*1.358*1/LB_stat!T12*LB_rozp!$E12)</f>
        <v>0</v>
      </c>
      <c r="N12" s="72">
        <f>IF(LB_stat!I12=0,0,12*1.358*1/LB_stat!U12*LB_rozp!$E12)</f>
        <v>0</v>
      </c>
      <c r="O12" s="72">
        <f>IF(LB_stat!J12=0,0,12*1.358*1/LB_stat!V12*LB_rozp!$E12)</f>
        <v>0</v>
      </c>
      <c r="P12" s="72">
        <f>IF(LB_stat!K12=0,0,12*1.358*1/LB_stat!W12*LB_rozp!$E12)</f>
        <v>0</v>
      </c>
      <c r="Q12" s="72">
        <f>IF(LB_stat!L12=0,0,12*1.358*1/LB_stat!X12*LB_rozp!$E12)</f>
        <v>0</v>
      </c>
      <c r="R12" s="72">
        <f>IF(LB_stat!M12=0,0,12*1.358*1/LB_stat!Y12*LB_rozp!$E12)</f>
        <v>0</v>
      </c>
      <c r="S12" s="72">
        <f>IF(LB_stat!N12=0,0,12*1.358*1/LB_stat!Z12*LB_rozp!$E12)</f>
        <v>4981.8798157410401</v>
      </c>
      <c r="T12" s="72">
        <f>IF(LB_stat!O12=0,0,12*1.358*1/LB_stat!AA12*LB_rozp!$E12)</f>
        <v>0</v>
      </c>
      <c r="U12" s="72">
        <f>IF(LB_stat!P12=0,0,12*1.358*1/LB_stat!AB12*LB_rozp!$E12)</f>
        <v>0</v>
      </c>
      <c r="V12" s="37">
        <f>ROUND((M12*LB_stat!H12+P12*LB_stat!K12+S12*LB_stat!N12)/1.358,0)</f>
        <v>245792</v>
      </c>
      <c r="W12" s="37">
        <f>ROUND((N12*LB_stat!I12+Q12*LB_stat!L12+T12*LB_stat!O12)/1.358,0)</f>
        <v>0</v>
      </c>
      <c r="X12" s="37">
        <f>ROUND((O12*LB_stat!J12+R12*LB_stat!M12+U12*LB_stat!P12)/1.358,0)</f>
        <v>0</v>
      </c>
      <c r="Y12" s="37">
        <f t="shared" si="4"/>
        <v>245792</v>
      </c>
      <c r="Z12" s="74">
        <f>IF(LB_stat!T12=0,0,LB_stat!H12/LB_stat!T12)+IF(LB_stat!W12=0,0,LB_stat!K12/LB_stat!W12)+IF(LB_stat!Z12=0,0,LB_stat!N12/LB_stat!Z12)</f>
        <v>0.7741002240269157</v>
      </c>
      <c r="AA12" s="74">
        <f>IF(LB_stat!U12=0,0,LB_stat!I12/LB_stat!U12)+IF(LB_stat!X12=0,0,LB_stat!L12/LB_stat!X12)+IF(LB_stat!AA12=0,0,LB_stat!O12/LB_stat!AA12)</f>
        <v>0</v>
      </c>
      <c r="AB12" s="74">
        <f>IF(LB_stat!V12=0,0,LB_stat!J12/LB_stat!V12)+IF(LB_stat!Y12=0,0,LB_stat!M12/LB_stat!Y12)+IF(LB_stat!AB12=0,0,LB_stat!P12/LB_stat!AB12)</f>
        <v>0</v>
      </c>
      <c r="AC12" s="135">
        <f t="shared" si="5"/>
        <v>0.7741002240269157</v>
      </c>
    </row>
    <row r="13" spans="1:29" ht="20.100000000000001" customHeight="1" x14ac:dyDescent="0.2">
      <c r="A13" s="341">
        <f>LB_stat!A13</f>
        <v>9</v>
      </c>
      <c r="B13" s="85">
        <f>LB_stat!B13</f>
        <v>691002606</v>
      </c>
      <c r="C13" s="85">
        <f>LB_stat!C13</f>
        <v>2327</v>
      </c>
      <c r="D13" s="576" t="str">
        <f>LB_stat!D13</f>
        <v>MŠ Liberec, Gagarinova 788/9</v>
      </c>
      <c r="E13" s="75">
        <f>LB_stat!E13</f>
        <v>3141</v>
      </c>
      <c r="F13" s="572" t="str">
        <f>LB_stat!F13</f>
        <v>MŠ Liberec, Gagarinova 788/9</v>
      </c>
      <c r="G13" s="132">
        <f>ROUND(LB_rozp!R13,0)</f>
        <v>1194672</v>
      </c>
      <c r="H13" s="37">
        <f t="shared" si="1"/>
        <v>874988</v>
      </c>
      <c r="I13" s="29">
        <f t="shared" si="2"/>
        <v>295746</v>
      </c>
      <c r="J13" s="37">
        <f t="shared" si="3"/>
        <v>17500</v>
      </c>
      <c r="K13" s="37">
        <f>LB_stat!H13*LB_stat!AC13+LB_stat!I13*LB_stat!AD13+LB_stat!J13*LB_stat!AE13+LB_stat!K13*LB_stat!AF13+LB_stat!L13*LB_stat!AG13+LB_stat!M13*LB_stat!AH13+LB_stat!N13*LB_stat!AI13+LB_stat!O13*LB_stat!AJ13+LB_stat!P13*LB_stat!AK13</f>
        <v>6438</v>
      </c>
      <c r="L13" s="47">
        <f>ROUND(Y13/LB_rozp!E13/12,2)</f>
        <v>2.76</v>
      </c>
      <c r="M13" s="134">
        <f>IF(LB_stat!H13=0,0,12*1.358*1/LB_stat!T13*LB_rozp!$E13)</f>
        <v>10704.814632536158</v>
      </c>
      <c r="N13" s="72">
        <f>IF(LB_stat!I13=0,0,12*1.358*1/LB_stat!U13*LB_rozp!$E13)</f>
        <v>0</v>
      </c>
      <c r="O13" s="72">
        <f>IF(LB_stat!J13=0,0,12*1.358*1/LB_stat!V13*LB_rozp!$E13)</f>
        <v>0</v>
      </c>
      <c r="P13" s="72">
        <f>IF(LB_stat!K13=0,0,12*1.358*1/LB_stat!W13*LB_rozp!$E13)</f>
        <v>0</v>
      </c>
      <c r="Q13" s="72">
        <f>IF(LB_stat!L13=0,0,12*1.358*1/LB_stat!X13*LB_rozp!$E13)</f>
        <v>0</v>
      </c>
      <c r="R13" s="72">
        <f>IF(LB_stat!M13=0,0,12*1.358*1/LB_stat!Y13*LB_rozp!$E13)</f>
        <v>0</v>
      </c>
      <c r="S13" s="72">
        <f>IF(LB_stat!N13=0,0,12*1.358*1/LB_stat!Z13*LB_rozp!$E13)</f>
        <v>0</v>
      </c>
      <c r="T13" s="72">
        <f>IF(LB_stat!O13=0,0,12*1.358*1/LB_stat!AA13*LB_rozp!$E13)</f>
        <v>0</v>
      </c>
      <c r="U13" s="72">
        <f>IF(LB_stat!P13=0,0,12*1.358*1/LB_stat!AB13*LB_rozp!$E13)</f>
        <v>0</v>
      </c>
      <c r="V13" s="37">
        <f>ROUND((M13*LB_stat!H13+P13*LB_stat!K13+S13*LB_stat!N13)/1.358,0)</f>
        <v>874989</v>
      </c>
      <c r="W13" s="37">
        <f>ROUND((N13*LB_stat!I13+Q13*LB_stat!L13+T13*LB_stat!O13)/1.358,0)</f>
        <v>0</v>
      </c>
      <c r="X13" s="37">
        <f>ROUND((O13*LB_stat!J13+R13*LB_stat!M13+U13*LB_stat!P13)/1.358,0)</f>
        <v>0</v>
      </c>
      <c r="Y13" s="37">
        <f t="shared" si="4"/>
        <v>874989</v>
      </c>
      <c r="Z13" s="74">
        <f>IF(LB_stat!T13=0,0,LB_stat!H13/LB_stat!T13)+IF(LB_stat!W13=0,0,LB_stat!K13/LB_stat!W13)+IF(LB_stat!Z13=0,0,LB_stat!N13/LB_stat!Z13)</f>
        <v>2.7556957997833575</v>
      </c>
      <c r="AA13" s="74">
        <f>IF(LB_stat!U13=0,0,LB_stat!I13/LB_stat!U13)+IF(LB_stat!X13=0,0,LB_stat!L13/LB_stat!X13)+IF(LB_stat!AA13=0,0,LB_stat!O13/LB_stat!AA13)</f>
        <v>0</v>
      </c>
      <c r="AB13" s="74">
        <f>IF(LB_stat!V13=0,0,LB_stat!J13/LB_stat!V13)+IF(LB_stat!Y13=0,0,LB_stat!M13/LB_stat!Y13)+IF(LB_stat!AB13=0,0,LB_stat!P13/LB_stat!AB13)</f>
        <v>0</v>
      </c>
      <c r="AC13" s="135">
        <f t="shared" si="5"/>
        <v>2.7556957997833575</v>
      </c>
    </row>
    <row r="14" spans="1:29" ht="20.100000000000001" customHeight="1" x14ac:dyDescent="0.2">
      <c r="A14" s="341">
        <f>LB_stat!A14</f>
        <v>10</v>
      </c>
      <c r="B14" s="85">
        <f>LB_stat!B14</f>
        <v>600079287</v>
      </c>
      <c r="C14" s="85">
        <f>LB_stat!C14</f>
        <v>2321</v>
      </c>
      <c r="D14" s="576" t="str">
        <f>LB_stat!D14</f>
        <v>MŠ Liberec, Horská 166/27</v>
      </c>
      <c r="E14" s="75">
        <f>LB_stat!E14</f>
        <v>3141</v>
      </c>
      <c r="F14" s="572" t="str">
        <f>LB_stat!F14</f>
        <v>MŠ Liberec, Horská 166/27</v>
      </c>
      <c r="G14" s="132">
        <f>ROUND(LB_rozp!R14,0)</f>
        <v>668757</v>
      </c>
      <c r="H14" s="37">
        <f t="shared" si="1"/>
        <v>490407</v>
      </c>
      <c r="I14" s="29">
        <f t="shared" si="2"/>
        <v>165758</v>
      </c>
      <c r="J14" s="37">
        <f t="shared" si="3"/>
        <v>9808</v>
      </c>
      <c r="K14" s="37">
        <f>LB_stat!H14*LB_stat!AC14+LB_stat!I14*LB_stat!AD14+LB_stat!J14*LB_stat!AE14+LB_stat!K14*LB_stat!AF14+LB_stat!L14*LB_stat!AG14+LB_stat!M14*LB_stat!AH14+LB_stat!N14*LB_stat!AI14+LB_stat!O14*LB_stat!AJ14+LB_stat!P14*LB_stat!AK14</f>
        <v>2784</v>
      </c>
      <c r="L14" s="47">
        <f>ROUND(Y14/LB_rozp!E14/12,2)</f>
        <v>1.54</v>
      </c>
      <c r="M14" s="134">
        <f>IF(LB_stat!H14=0,0,12*1.358*1/LB_stat!T14*LB_rozp!$E14)</f>
        <v>13874.435874228911</v>
      </c>
      <c r="N14" s="72">
        <f>IF(LB_stat!I14=0,0,12*1.358*1/LB_stat!U14*LB_rozp!$E14)</f>
        <v>0</v>
      </c>
      <c r="O14" s="72">
        <f>IF(LB_stat!J14=0,0,12*1.358*1/LB_stat!V14*LB_rozp!$E14)</f>
        <v>0</v>
      </c>
      <c r="P14" s="72">
        <f>IF(LB_stat!K14=0,0,12*1.358*1/LB_stat!W14*LB_rozp!$E14)</f>
        <v>0</v>
      </c>
      <c r="Q14" s="72">
        <f>IF(LB_stat!L14=0,0,12*1.358*1/LB_stat!X14*LB_rozp!$E14)</f>
        <v>0</v>
      </c>
      <c r="R14" s="72">
        <f>IF(LB_stat!M14=0,0,12*1.358*1/LB_stat!Y14*LB_rozp!$E14)</f>
        <v>0</v>
      </c>
      <c r="S14" s="72">
        <f>IF(LB_stat!N14=0,0,12*1.358*1/LB_stat!Z14*LB_rozp!$E14)</f>
        <v>0</v>
      </c>
      <c r="T14" s="72">
        <f>IF(LB_stat!O14=0,0,12*1.358*1/LB_stat!AA14*LB_rozp!$E14)</f>
        <v>0</v>
      </c>
      <c r="U14" s="72">
        <f>IF(LB_stat!P14=0,0,12*1.358*1/LB_stat!AB14*LB_rozp!$E14)</f>
        <v>0</v>
      </c>
      <c r="V14" s="37">
        <f>ROUND((M14*LB_stat!H14+P14*LB_stat!K14+S14*LB_stat!N14)/1.358,0)</f>
        <v>490407</v>
      </c>
      <c r="W14" s="37">
        <f>ROUND((N14*LB_stat!I14+Q14*LB_stat!L14+T14*LB_stat!O14)/1.358,0)</f>
        <v>0</v>
      </c>
      <c r="X14" s="37">
        <f>ROUND((O14*LB_stat!J14+R14*LB_stat!M14+U14*LB_stat!P14)/1.358,0)</f>
        <v>0</v>
      </c>
      <c r="Y14" s="37">
        <f t="shared" si="4"/>
        <v>490407</v>
      </c>
      <c r="Z14" s="74">
        <f>IF(LB_stat!T14=0,0,LB_stat!H14/LB_stat!T14)+IF(LB_stat!W14=0,0,LB_stat!K14/LB_stat!W14)+IF(LB_stat!Z14=0,0,LB_stat!N14/LB_stat!Z14)</f>
        <v>1.5444921864140291</v>
      </c>
      <c r="AA14" s="74">
        <f>IF(LB_stat!U14=0,0,LB_stat!I14/LB_stat!U14)+IF(LB_stat!X14=0,0,LB_stat!L14/LB_stat!X14)+IF(LB_stat!AA14=0,0,LB_stat!O14/LB_stat!AA14)</f>
        <v>0</v>
      </c>
      <c r="AB14" s="74">
        <f>IF(LB_stat!V14=0,0,LB_stat!J14/LB_stat!V14)+IF(LB_stat!Y14=0,0,LB_stat!M14/LB_stat!Y14)+IF(LB_stat!AB14=0,0,LB_stat!P14/LB_stat!AB14)</f>
        <v>0</v>
      </c>
      <c r="AC14" s="135">
        <f t="shared" si="5"/>
        <v>1.5444921864140291</v>
      </c>
    </row>
    <row r="15" spans="1:29" ht="20.100000000000001" customHeight="1" x14ac:dyDescent="0.2">
      <c r="A15" s="341">
        <f>LB_stat!A15</f>
        <v>10</v>
      </c>
      <c r="B15" s="85">
        <f>LB_stat!B15</f>
        <v>600079287</v>
      </c>
      <c r="C15" s="85">
        <f>LB_stat!C15</f>
        <v>2321</v>
      </c>
      <c r="D15" s="576" t="str">
        <f>LB_stat!D15</f>
        <v>MŠ Liberec, Horská 166/27</v>
      </c>
      <c r="E15" s="75">
        <f>LB_stat!E15</f>
        <v>3141</v>
      </c>
      <c r="F15" s="578" t="str">
        <f>LB_stat!F15</f>
        <v xml:space="preserve">MŠ Liberec, Markova 1334/10 </v>
      </c>
      <c r="G15" s="132">
        <f>ROUND(LB_rozp!R15,0)</f>
        <v>896606</v>
      </c>
      <c r="H15" s="37">
        <f t="shared" si="1"/>
        <v>657080</v>
      </c>
      <c r="I15" s="29">
        <f t="shared" si="2"/>
        <v>222092</v>
      </c>
      <c r="J15" s="37">
        <f t="shared" si="3"/>
        <v>13142</v>
      </c>
      <c r="K15" s="37">
        <f>LB_stat!H15*LB_stat!AC15+LB_stat!I15*LB_stat!AD15+LB_stat!J15*LB_stat!AE15+LB_stat!K15*LB_stat!AF15+LB_stat!L15*LB_stat!AG15+LB_stat!M15*LB_stat!AH15+LB_stat!N15*LB_stat!AI15+LB_stat!O15*LB_stat!AJ15+LB_stat!P15*LB_stat!AK15</f>
        <v>4292</v>
      </c>
      <c r="L15" s="47">
        <f>ROUND(Y15/LB_rozp!E15/12,2)</f>
        <v>2.0699999999999998</v>
      </c>
      <c r="M15" s="134">
        <f>IF(LB_stat!H15=0,0,12*1.358*1/LB_stat!T15*LB_rozp!$E15)</f>
        <v>12058.298346294003</v>
      </c>
      <c r="N15" s="72">
        <f>IF(LB_stat!I15=0,0,12*1.358*1/LB_stat!U15*LB_rozp!$E15)</f>
        <v>0</v>
      </c>
      <c r="O15" s="72">
        <f>IF(LB_stat!J15=0,0,12*1.358*1/LB_stat!V15*LB_rozp!$E15)</f>
        <v>0</v>
      </c>
      <c r="P15" s="72">
        <f>IF(LB_stat!K15=0,0,12*1.358*1/LB_stat!W15*LB_rozp!$E15)</f>
        <v>0</v>
      </c>
      <c r="Q15" s="72">
        <f>IF(LB_stat!L15=0,0,12*1.358*1/LB_stat!X15*LB_rozp!$E15)</f>
        <v>0</v>
      </c>
      <c r="R15" s="72">
        <f>IF(LB_stat!M15=0,0,12*1.358*1/LB_stat!Y15*LB_rozp!$E15)</f>
        <v>0</v>
      </c>
      <c r="S15" s="72">
        <f>IF(LB_stat!N15=0,0,12*1.358*1/LB_stat!Z15*LB_rozp!$E15)</f>
        <v>0</v>
      </c>
      <c r="T15" s="72">
        <f>IF(LB_stat!O15=0,0,12*1.358*1/LB_stat!AA15*LB_rozp!$E15)</f>
        <v>0</v>
      </c>
      <c r="U15" s="72">
        <f>IF(LB_stat!P15=0,0,12*1.358*1/LB_stat!AB15*LB_rozp!$E15)</f>
        <v>0</v>
      </c>
      <c r="V15" s="37">
        <f>ROUND((M15*LB_stat!H15+P15*LB_stat!K15+S15*LB_stat!N15)/1.358,0)</f>
        <v>657080</v>
      </c>
      <c r="W15" s="37">
        <f>ROUND((N15*LB_stat!I15+Q15*LB_stat!L15+T15*LB_stat!O15)/1.358,0)</f>
        <v>0</v>
      </c>
      <c r="X15" s="37">
        <f>ROUND((O15*LB_stat!J15+R15*LB_stat!M15+U15*LB_stat!P15)/1.358,0)</f>
        <v>0</v>
      </c>
      <c r="Y15" s="37">
        <f t="shared" si="4"/>
        <v>657080</v>
      </c>
      <c r="Z15" s="74">
        <f>IF(LB_stat!T15=0,0,LB_stat!H15/LB_stat!T15)+IF(LB_stat!W15=0,0,LB_stat!K15/LB_stat!W15)+IF(LB_stat!Z15=0,0,LB_stat!N15/LB_stat!Z15)</f>
        <v>2.069411646134188</v>
      </c>
      <c r="AA15" s="74">
        <f>IF(LB_stat!U15=0,0,LB_stat!I15/LB_stat!U15)+IF(LB_stat!X15=0,0,LB_stat!L15/LB_stat!X15)+IF(LB_stat!AA15=0,0,LB_stat!O15/LB_stat!AA15)</f>
        <v>0</v>
      </c>
      <c r="AB15" s="74">
        <f>IF(LB_stat!V15=0,0,LB_stat!J15/LB_stat!V15)+IF(LB_stat!Y15=0,0,LB_stat!M15/LB_stat!Y15)+IF(LB_stat!AB15=0,0,LB_stat!P15/LB_stat!AB15)</f>
        <v>0</v>
      </c>
      <c r="AC15" s="135">
        <f t="shared" si="5"/>
        <v>2.069411646134188</v>
      </c>
    </row>
    <row r="16" spans="1:29" ht="20.100000000000001" customHeight="1" x14ac:dyDescent="0.2">
      <c r="A16" s="341">
        <f>LB_stat!A16</f>
        <v>11</v>
      </c>
      <c r="B16" s="85">
        <f>LB_stat!B16</f>
        <v>600079368</v>
      </c>
      <c r="C16" s="85">
        <f>LB_stat!C16</f>
        <v>2423</v>
      </c>
      <c r="D16" s="576" t="str">
        <f>LB_stat!D16</f>
        <v>MŠ Liberec, Husova 184/72</v>
      </c>
      <c r="E16" s="75">
        <f>LB_stat!E16</f>
        <v>3141</v>
      </c>
      <c r="F16" s="572" t="str">
        <f>LB_stat!F16</f>
        <v>MŠ Liberec, Husova 184/72</v>
      </c>
      <c r="G16" s="132">
        <f>ROUND(LB_rozp!R16,0)</f>
        <v>687717</v>
      </c>
      <c r="H16" s="37">
        <f t="shared" si="1"/>
        <v>504284</v>
      </c>
      <c r="I16" s="29">
        <f t="shared" si="2"/>
        <v>170447</v>
      </c>
      <c r="J16" s="37">
        <f t="shared" si="3"/>
        <v>10086</v>
      </c>
      <c r="K16" s="37">
        <f>LB_stat!H16*LB_stat!AC16+LB_stat!I16*LB_stat!AD16+LB_stat!J16*LB_stat!AE16+LB_stat!K16*LB_stat!AF16+LB_stat!L16*LB_stat!AG16+LB_stat!M16*LB_stat!AH16+LB_stat!N16*LB_stat!AI16+LB_stat!O16*LB_stat!AJ16+LB_stat!P16*LB_stat!AK16</f>
        <v>2900</v>
      </c>
      <c r="L16" s="47">
        <f>ROUND(Y16/LB_rozp!E16/12,2)</f>
        <v>1.59</v>
      </c>
      <c r="M16" s="134">
        <f>IF(LB_stat!H16=0,0,12*1.358*1/LB_stat!T16*LB_rozp!$E16)</f>
        <v>13696.336036439525</v>
      </c>
      <c r="N16" s="72">
        <f>IF(LB_stat!I16=0,0,12*1.358*1/LB_stat!U16*LB_rozp!$E16)</f>
        <v>0</v>
      </c>
      <c r="O16" s="72">
        <f>IF(LB_stat!J16=0,0,12*1.358*1/LB_stat!V16*LB_rozp!$E16)</f>
        <v>0</v>
      </c>
      <c r="P16" s="72">
        <f>IF(LB_stat!K16=0,0,12*1.358*1/LB_stat!W16*LB_rozp!$E16)</f>
        <v>0</v>
      </c>
      <c r="Q16" s="72">
        <f>IF(LB_stat!L16=0,0,12*1.358*1/LB_stat!X16*LB_rozp!$E16)</f>
        <v>0</v>
      </c>
      <c r="R16" s="72">
        <f>IF(LB_stat!M16=0,0,12*1.358*1/LB_stat!Y16*LB_rozp!$E16)</f>
        <v>0</v>
      </c>
      <c r="S16" s="72">
        <f>IF(LB_stat!N16=0,0,12*1.358*1/LB_stat!Z16*LB_rozp!$E16)</f>
        <v>0</v>
      </c>
      <c r="T16" s="72">
        <f>IF(LB_stat!O16=0,0,12*1.358*1/LB_stat!AA16*LB_rozp!$E16)</f>
        <v>0</v>
      </c>
      <c r="U16" s="72">
        <f>IF(LB_stat!P16=0,0,12*1.358*1/LB_stat!AB16*LB_rozp!$E16)</f>
        <v>0</v>
      </c>
      <c r="V16" s="37">
        <f>ROUND((M16*LB_stat!H16+P16*LB_stat!K16+S16*LB_stat!N16)/1.358,0)</f>
        <v>504283</v>
      </c>
      <c r="W16" s="37">
        <f>ROUND((N16*LB_stat!I16+Q16*LB_stat!L16+T16*LB_stat!O16)/1.358,0)</f>
        <v>0</v>
      </c>
      <c r="X16" s="37">
        <f>ROUND((O16*LB_stat!J16+R16*LB_stat!M16+U16*LB_stat!P16)/1.358,0)</f>
        <v>0</v>
      </c>
      <c r="Y16" s="37">
        <f t="shared" si="4"/>
        <v>504283</v>
      </c>
      <c r="Z16" s="74">
        <f>IF(LB_stat!T16=0,0,LB_stat!H16/LB_stat!T16)+IF(LB_stat!W16=0,0,LB_stat!K16/LB_stat!W16)+IF(LB_stat!Z16=0,0,LB_stat!N16/LB_stat!Z16)</f>
        <v>1.5881940010736193</v>
      </c>
      <c r="AA16" s="74">
        <f>IF(LB_stat!U16=0,0,LB_stat!I16/LB_stat!U16)+IF(LB_stat!X16=0,0,LB_stat!L16/LB_stat!X16)+IF(LB_stat!AA16=0,0,LB_stat!O16/LB_stat!AA16)</f>
        <v>0</v>
      </c>
      <c r="AB16" s="74">
        <f>IF(LB_stat!V16=0,0,LB_stat!J16/LB_stat!V16)+IF(LB_stat!Y16=0,0,LB_stat!M16/LB_stat!Y16)+IF(LB_stat!AB16=0,0,LB_stat!P16/LB_stat!AB16)</f>
        <v>0</v>
      </c>
      <c r="AC16" s="135">
        <f t="shared" si="5"/>
        <v>1.5881940010736193</v>
      </c>
    </row>
    <row r="17" spans="1:29" ht="20.100000000000001" customHeight="1" x14ac:dyDescent="0.2">
      <c r="A17" s="341">
        <f>LB_stat!A17</f>
        <v>12</v>
      </c>
      <c r="B17" s="85">
        <f>LB_stat!B17</f>
        <v>600079112</v>
      </c>
      <c r="C17" s="85">
        <f>LB_stat!C17</f>
        <v>2428</v>
      </c>
      <c r="D17" s="576" t="str">
        <f>LB_stat!D17</f>
        <v>MŠ Liberec, Jabloňová 446/29</v>
      </c>
      <c r="E17" s="75">
        <f>LB_stat!E17</f>
        <v>3141</v>
      </c>
      <c r="F17" s="572" t="str">
        <f>LB_stat!F17</f>
        <v>MŠ Liberec, Jabloňová 446/29</v>
      </c>
      <c r="G17" s="132">
        <f>ROUND(LB_rozp!R17,0)</f>
        <v>1073806</v>
      </c>
      <c r="H17" s="37">
        <f t="shared" si="1"/>
        <v>786626</v>
      </c>
      <c r="I17" s="29">
        <f t="shared" si="2"/>
        <v>265879</v>
      </c>
      <c r="J17" s="37">
        <f t="shared" si="3"/>
        <v>15733</v>
      </c>
      <c r="K17" s="37">
        <f>LB_stat!H17*LB_stat!AC17+LB_stat!I17*LB_stat!AD17+LB_stat!J17*LB_stat!AE17+LB_stat!K17*LB_stat!AF17+LB_stat!L17*LB_stat!AG17+LB_stat!M17*LB_stat!AH17+LB_stat!N17*LB_stat!AI17+LB_stat!O17*LB_stat!AJ17+LB_stat!P17*LB_stat!AK17</f>
        <v>5568</v>
      </c>
      <c r="L17" s="47">
        <f>ROUND(Y17/LB_rozp!E17/12,2)</f>
        <v>2.48</v>
      </c>
      <c r="M17" s="134">
        <f>IF(LB_stat!H17=0,0,12*1.358*1/LB_stat!T17*LB_rozp!$E17)</f>
        <v>11127.479883462818</v>
      </c>
      <c r="N17" s="72">
        <f>IF(LB_stat!I17=0,0,12*1.358*1/LB_stat!U17*LB_rozp!$E17)</f>
        <v>0</v>
      </c>
      <c r="O17" s="72">
        <f>IF(LB_stat!J17=0,0,12*1.358*1/LB_stat!V17*LB_rozp!$E17)</f>
        <v>0</v>
      </c>
      <c r="P17" s="72">
        <f>IF(LB_stat!K17=0,0,12*1.358*1/LB_stat!W17*LB_rozp!$E17)</f>
        <v>0</v>
      </c>
      <c r="Q17" s="72">
        <f>IF(LB_stat!L17=0,0,12*1.358*1/LB_stat!X17*LB_rozp!$E17)</f>
        <v>0</v>
      </c>
      <c r="R17" s="72">
        <f>IF(LB_stat!M17=0,0,12*1.358*1/LB_stat!Y17*LB_rozp!$E17)</f>
        <v>0</v>
      </c>
      <c r="S17" s="72">
        <f>IF(LB_stat!N17=0,0,12*1.358*1/LB_stat!Z17*LB_rozp!$E17)</f>
        <v>0</v>
      </c>
      <c r="T17" s="72">
        <f>IF(LB_stat!O17=0,0,12*1.358*1/LB_stat!AA17*LB_rozp!$E17)</f>
        <v>0</v>
      </c>
      <c r="U17" s="72">
        <f>IF(LB_stat!P17=0,0,12*1.358*1/LB_stat!AB17*LB_rozp!$E17)</f>
        <v>0</v>
      </c>
      <c r="V17" s="37">
        <f>ROUND((M17*LB_stat!H17+P17*LB_stat!K17+S17*LB_stat!N17)/1.358,0)</f>
        <v>786626</v>
      </c>
      <c r="W17" s="37">
        <f>ROUND((N17*LB_stat!I17+Q17*LB_stat!L17+T17*LB_stat!O17)/1.358,0)</f>
        <v>0</v>
      </c>
      <c r="X17" s="37">
        <f>ROUND((O17*LB_stat!J17+R17*LB_stat!M17+U17*LB_stat!P17)/1.358,0)</f>
        <v>0</v>
      </c>
      <c r="Y17" s="37">
        <f t="shared" si="4"/>
        <v>786626</v>
      </c>
      <c r="Z17" s="74">
        <f>IF(LB_stat!T17=0,0,LB_stat!H17/LB_stat!T17)+IF(LB_stat!W17=0,0,LB_stat!K17/LB_stat!W17)+IF(LB_stat!Z17=0,0,LB_stat!N17/LB_stat!Z17)</f>
        <v>2.4774060567623275</v>
      </c>
      <c r="AA17" s="74">
        <f>IF(LB_stat!U17=0,0,LB_stat!I17/LB_stat!U17)+IF(LB_stat!X17=0,0,LB_stat!L17/LB_stat!X17)+IF(LB_stat!AA17=0,0,LB_stat!O17/LB_stat!AA17)</f>
        <v>0</v>
      </c>
      <c r="AB17" s="74">
        <f>IF(LB_stat!V17=0,0,LB_stat!J17/LB_stat!V17)+IF(LB_stat!Y17=0,0,LB_stat!M17/LB_stat!Y17)+IF(LB_stat!AB17=0,0,LB_stat!P17/LB_stat!AB17)</f>
        <v>0</v>
      </c>
      <c r="AC17" s="135">
        <f t="shared" si="5"/>
        <v>2.4774060567623275</v>
      </c>
    </row>
    <row r="18" spans="1:29" ht="20.100000000000001" customHeight="1" x14ac:dyDescent="0.2">
      <c r="A18" s="341">
        <f>LB_stat!A18</f>
        <v>13</v>
      </c>
      <c r="B18" s="85">
        <f>LB_stat!B18</f>
        <v>600079601</v>
      </c>
      <c r="C18" s="85">
        <f>LB_stat!C18</f>
        <v>2413</v>
      </c>
      <c r="D18" s="576" t="str">
        <f>LB_stat!D18</f>
        <v>MŠ Liberec, Jeřmanická 487/27</v>
      </c>
      <c r="E18" s="75">
        <f>LB_stat!E18</f>
        <v>3141</v>
      </c>
      <c r="F18" s="572" t="str">
        <f>LB_stat!F18</f>
        <v>MŠ Liberec, Jeřmanická 487/27</v>
      </c>
      <c r="G18" s="132">
        <f>ROUND(LB_rozp!R18,0)</f>
        <v>846771</v>
      </c>
      <c r="H18" s="37">
        <f t="shared" si="1"/>
        <v>620638</v>
      </c>
      <c r="I18" s="29">
        <f t="shared" si="2"/>
        <v>209776</v>
      </c>
      <c r="J18" s="37">
        <f t="shared" si="3"/>
        <v>12413</v>
      </c>
      <c r="K18" s="37">
        <f>LB_stat!H18*LB_stat!AC18+LB_stat!I18*LB_stat!AD18+LB_stat!J18*LB_stat!AE18+LB_stat!K18*LB_stat!AF18+LB_stat!L18*LB_stat!AG18+LB_stat!M18*LB_stat!AH18+LB_stat!N18*LB_stat!AI18+LB_stat!O18*LB_stat!AJ18+LB_stat!P18*LB_stat!AK18</f>
        <v>3944</v>
      </c>
      <c r="L18" s="47">
        <f>ROUND(Y18/LB_rozp!E18/12,2)</f>
        <v>1.95</v>
      </c>
      <c r="M18" s="134">
        <f>IF(LB_stat!H18=0,0,12*1.358*1/LB_stat!T18*LB_rozp!$E18)</f>
        <v>12394.519912882648</v>
      </c>
      <c r="N18" s="72">
        <f>IF(LB_stat!I18=0,0,12*1.358*1/LB_stat!U18*LB_rozp!$E18)</f>
        <v>0</v>
      </c>
      <c r="O18" s="72">
        <f>IF(LB_stat!J18=0,0,12*1.358*1/LB_stat!V18*LB_rozp!$E18)</f>
        <v>0</v>
      </c>
      <c r="P18" s="72">
        <f>IF(LB_stat!K18=0,0,12*1.358*1/LB_stat!W18*LB_rozp!$E18)</f>
        <v>0</v>
      </c>
      <c r="Q18" s="72">
        <f>IF(LB_stat!L18=0,0,12*1.358*1/LB_stat!X18*LB_rozp!$E18)</f>
        <v>0</v>
      </c>
      <c r="R18" s="72">
        <f>IF(LB_stat!M18=0,0,12*1.358*1/LB_stat!Y18*LB_rozp!$E18)</f>
        <v>0</v>
      </c>
      <c r="S18" s="72">
        <f>IF(LB_stat!N18=0,0,12*1.358*1/LB_stat!Z18*LB_rozp!$E18)</f>
        <v>0</v>
      </c>
      <c r="T18" s="72">
        <f>IF(LB_stat!O18=0,0,12*1.358*1/LB_stat!AA18*LB_rozp!$E18)</f>
        <v>0</v>
      </c>
      <c r="U18" s="72">
        <f>IF(LB_stat!P18=0,0,12*1.358*1/LB_stat!AB18*LB_rozp!$E18)</f>
        <v>0</v>
      </c>
      <c r="V18" s="37">
        <f>ROUND((M18*LB_stat!H18+P18*LB_stat!K18+S18*LB_stat!N18)/1.358,0)</f>
        <v>620639</v>
      </c>
      <c r="W18" s="37">
        <f>ROUND((N18*LB_stat!I18+Q18*LB_stat!L18+T18*LB_stat!O18)/1.358,0)</f>
        <v>0</v>
      </c>
      <c r="X18" s="37">
        <f>ROUND((O18*LB_stat!J18+R18*LB_stat!M18+U18*LB_stat!P18)/1.358,0)</f>
        <v>0</v>
      </c>
      <c r="Y18" s="37">
        <f t="shared" si="4"/>
        <v>620639</v>
      </c>
      <c r="Z18" s="74">
        <f>IF(LB_stat!T18=0,0,LB_stat!H18/LB_stat!T18)+IF(LB_stat!W18=0,0,LB_stat!K18/LB_stat!W18)+IF(LB_stat!Z18=0,0,LB_stat!N18/LB_stat!Z18)</f>
        <v>1.9546444306316237</v>
      </c>
      <c r="AA18" s="74">
        <f>IF(LB_stat!U18=0,0,LB_stat!I18/LB_stat!U18)+IF(LB_stat!X18=0,0,LB_stat!L18/LB_stat!X18)+IF(LB_stat!AA18=0,0,LB_stat!O18/LB_stat!AA18)</f>
        <v>0</v>
      </c>
      <c r="AB18" s="74">
        <f>IF(LB_stat!V18=0,0,LB_stat!J18/LB_stat!V18)+IF(LB_stat!Y18=0,0,LB_stat!M18/LB_stat!Y18)+IF(LB_stat!AB18=0,0,LB_stat!P18/LB_stat!AB18)</f>
        <v>0</v>
      </c>
      <c r="AC18" s="135">
        <f t="shared" si="5"/>
        <v>1.9546444306316237</v>
      </c>
    </row>
    <row r="19" spans="1:29" ht="20.100000000000001" customHeight="1" x14ac:dyDescent="0.2">
      <c r="A19" s="341">
        <f>LB_stat!A19</f>
        <v>14</v>
      </c>
      <c r="B19" s="85">
        <f>LB_stat!B19</f>
        <v>600079121</v>
      </c>
      <c r="C19" s="85">
        <f>LB_stat!C19</f>
        <v>2410</v>
      </c>
      <c r="D19" s="576" t="str">
        <f>LB_stat!D19</f>
        <v>MŠ Liberec, Jugoslávská 128/1</v>
      </c>
      <c r="E19" s="75">
        <f>LB_stat!E19</f>
        <v>3141</v>
      </c>
      <c r="F19" s="572" t="str">
        <f>LB_stat!F19</f>
        <v>MŠ Liberec, Jugoslávská 128/1</v>
      </c>
      <c r="G19" s="132">
        <f>ROUND(LB_rozp!R19,0)</f>
        <v>993837</v>
      </c>
      <c r="H19" s="37">
        <f t="shared" si="1"/>
        <v>728166</v>
      </c>
      <c r="I19" s="29">
        <f t="shared" si="2"/>
        <v>246120</v>
      </c>
      <c r="J19" s="37">
        <f t="shared" si="3"/>
        <v>14563</v>
      </c>
      <c r="K19" s="37">
        <f>LB_stat!H19*LB_stat!AC19+LB_stat!I19*LB_stat!AD19+LB_stat!J19*LB_stat!AE19+LB_stat!K19*LB_stat!AF19+LB_stat!L19*LB_stat!AG19+LB_stat!M19*LB_stat!AH19+LB_stat!N19*LB_stat!AI19+LB_stat!O19*LB_stat!AJ19+LB_stat!P19*LB_stat!AK19</f>
        <v>4988</v>
      </c>
      <c r="L19" s="47">
        <f>ROUND(Y19/LB_rozp!E19/12,2)</f>
        <v>2.29</v>
      </c>
      <c r="M19" s="134">
        <f>IF(LB_stat!H19=0,0,12*1.358*1/LB_stat!T19*LB_rozp!$E19)</f>
        <v>11498.240513219109</v>
      </c>
      <c r="N19" s="72">
        <f>IF(LB_stat!I19=0,0,12*1.358*1/LB_stat!U19*LB_rozp!$E19)</f>
        <v>0</v>
      </c>
      <c r="O19" s="72">
        <f>IF(LB_stat!J19=0,0,12*1.358*1/LB_stat!V19*LB_rozp!$E19)</f>
        <v>0</v>
      </c>
      <c r="P19" s="72">
        <f>IF(LB_stat!K19=0,0,12*1.358*1/LB_stat!W19*LB_rozp!$E19)</f>
        <v>0</v>
      </c>
      <c r="Q19" s="72">
        <f>IF(LB_stat!L19=0,0,12*1.358*1/LB_stat!X19*LB_rozp!$E19)</f>
        <v>0</v>
      </c>
      <c r="R19" s="72">
        <f>IF(LB_stat!M19=0,0,12*1.358*1/LB_stat!Y19*LB_rozp!$E19)</f>
        <v>0</v>
      </c>
      <c r="S19" s="72">
        <f>IF(LB_stat!N19=0,0,12*1.358*1/LB_stat!Z19*LB_rozp!$E19)</f>
        <v>0</v>
      </c>
      <c r="T19" s="72">
        <f>IF(LB_stat!O19=0,0,12*1.358*1/LB_stat!AA19*LB_rozp!$E19)</f>
        <v>0</v>
      </c>
      <c r="U19" s="72">
        <f>IF(LB_stat!P19=0,0,12*1.358*1/LB_stat!AB19*LB_rozp!$E19)</f>
        <v>0</v>
      </c>
      <c r="V19" s="37">
        <f>ROUND((M19*LB_stat!H19+P19*LB_stat!K19+S19*LB_stat!N19)/1.358,0)</f>
        <v>728165</v>
      </c>
      <c r="W19" s="37">
        <f>ROUND((N19*LB_stat!I19+Q19*LB_stat!L19+T19*LB_stat!O19)/1.358,0)</f>
        <v>0</v>
      </c>
      <c r="X19" s="37">
        <f>ROUND((O19*LB_stat!J19+R19*LB_stat!M19+U19*LB_stat!P19)/1.358,0)</f>
        <v>0</v>
      </c>
      <c r="Y19" s="37">
        <f t="shared" si="4"/>
        <v>728165</v>
      </c>
      <c r="Z19" s="74">
        <f>IF(LB_stat!T19=0,0,LB_stat!H19/LB_stat!T19)+IF(LB_stat!W19=0,0,LB_stat!K19/LB_stat!W19)+IF(LB_stat!Z19=0,0,LB_stat!N19/LB_stat!Z19)</f>
        <v>2.2932900360174533</v>
      </c>
      <c r="AA19" s="74">
        <f>IF(LB_stat!U19=0,0,LB_stat!I19/LB_stat!U19)+IF(LB_stat!X19=0,0,LB_stat!L19/LB_stat!X19)+IF(LB_stat!AA19=0,0,LB_stat!O19/LB_stat!AA19)</f>
        <v>0</v>
      </c>
      <c r="AB19" s="74">
        <f>IF(LB_stat!V19=0,0,LB_stat!J19/LB_stat!V19)+IF(LB_stat!Y19=0,0,LB_stat!M19/LB_stat!Y19)+IF(LB_stat!AB19=0,0,LB_stat!P19/LB_stat!AB19)</f>
        <v>0</v>
      </c>
      <c r="AC19" s="135">
        <f t="shared" si="5"/>
        <v>2.2932900360174533</v>
      </c>
    </row>
    <row r="20" spans="1:29" ht="20.100000000000001" customHeight="1" x14ac:dyDescent="0.2">
      <c r="A20" s="341">
        <f>LB_stat!A20</f>
        <v>15</v>
      </c>
      <c r="B20" s="85">
        <f>LB_stat!B20</f>
        <v>600079538</v>
      </c>
      <c r="C20" s="85">
        <f>LB_stat!C20</f>
        <v>2436</v>
      </c>
      <c r="D20" s="576" t="str">
        <f>LB_stat!D20</f>
        <v>MŠ Liberec, Kaplického 386</v>
      </c>
      <c r="E20" s="75">
        <f>LB_stat!E20</f>
        <v>3141</v>
      </c>
      <c r="F20" s="572" t="str">
        <f>LB_stat!F20</f>
        <v>MŠ Liberec, Kaplického 386</v>
      </c>
      <c r="G20" s="132">
        <f>ROUND(LB_rozp!R20,0)</f>
        <v>1154085</v>
      </c>
      <c r="H20" s="37">
        <f t="shared" si="1"/>
        <v>845314</v>
      </c>
      <c r="I20" s="29">
        <f t="shared" si="2"/>
        <v>285717</v>
      </c>
      <c r="J20" s="37">
        <f t="shared" si="3"/>
        <v>16906</v>
      </c>
      <c r="K20" s="37">
        <f>LB_stat!H20*LB_stat!AC20+LB_stat!I20*LB_stat!AD20+LB_stat!J20*LB_stat!AE20+LB_stat!K20*LB_stat!AF20+LB_stat!L20*LB_stat!AG20+LB_stat!M20*LB_stat!AH20+LB_stat!N20*LB_stat!AI20+LB_stat!O20*LB_stat!AJ20+LB_stat!P20*LB_stat!AK20</f>
        <v>6148</v>
      </c>
      <c r="L20" s="47">
        <f>ROUND(Y20/LB_rozp!E20/12,2)</f>
        <v>2.66</v>
      </c>
      <c r="M20" s="134">
        <f>IF(LB_stat!H20=0,0,12*1.358*1/LB_stat!T20*LB_rozp!$E20)</f>
        <v>10829.590878144094</v>
      </c>
      <c r="N20" s="72">
        <f>IF(LB_stat!I20=0,0,12*1.358*1/LB_stat!U20*LB_rozp!$E20)</f>
        <v>0</v>
      </c>
      <c r="O20" s="72">
        <f>IF(LB_stat!J20=0,0,12*1.358*1/LB_stat!V20*LB_rozp!$E20)</f>
        <v>0</v>
      </c>
      <c r="P20" s="72">
        <f>IF(LB_stat!K20=0,0,12*1.358*1/LB_stat!W20*LB_rozp!$E20)</f>
        <v>0</v>
      </c>
      <c r="Q20" s="72">
        <f>IF(LB_stat!L20=0,0,12*1.358*1/LB_stat!X20*LB_rozp!$E20)</f>
        <v>0</v>
      </c>
      <c r="R20" s="72">
        <f>IF(LB_stat!M20=0,0,12*1.358*1/LB_stat!Y20*LB_rozp!$E20)</f>
        <v>0</v>
      </c>
      <c r="S20" s="72">
        <f>IF(LB_stat!N20=0,0,12*1.358*1/LB_stat!Z20*LB_rozp!$E20)</f>
        <v>0</v>
      </c>
      <c r="T20" s="72">
        <f>IF(LB_stat!O20=0,0,12*1.358*1/LB_stat!AA20*LB_rozp!$E20)</f>
        <v>0</v>
      </c>
      <c r="U20" s="72">
        <f>IF(LB_stat!P20=0,0,12*1.358*1/LB_stat!AB20*LB_rozp!$E20)</f>
        <v>0</v>
      </c>
      <c r="V20" s="37">
        <f>ROUND((M20*LB_stat!H20+P20*LB_stat!K20+S20*LB_stat!N20)/1.358,0)</f>
        <v>845314</v>
      </c>
      <c r="W20" s="37">
        <f>ROUND((N20*LB_stat!I20+Q20*LB_stat!L20+T20*LB_stat!O20)/1.358,0)</f>
        <v>0</v>
      </c>
      <c r="X20" s="37">
        <f>ROUND((O20*LB_stat!J20+R20*LB_stat!M20+U20*LB_stat!P20)/1.358,0)</f>
        <v>0</v>
      </c>
      <c r="Y20" s="37">
        <f t="shared" si="4"/>
        <v>845314</v>
      </c>
      <c r="Z20" s="74">
        <f>IF(LB_stat!T20=0,0,LB_stat!H20/LB_stat!T20)+IF(LB_stat!W20=0,0,LB_stat!K20/LB_stat!W20)+IF(LB_stat!Z20=0,0,LB_stat!N20/LB_stat!Z20)</f>
        <v>2.6622391118689959</v>
      </c>
      <c r="AA20" s="74">
        <f>IF(LB_stat!U20=0,0,LB_stat!I20/LB_stat!U20)+IF(LB_stat!X20=0,0,LB_stat!L20/LB_stat!X20)+IF(LB_stat!AA20=0,0,LB_stat!O20/LB_stat!AA20)</f>
        <v>0</v>
      </c>
      <c r="AB20" s="74">
        <f>IF(LB_stat!V20=0,0,LB_stat!J20/LB_stat!V20)+IF(LB_stat!Y20=0,0,LB_stat!M20/LB_stat!Y20)+IF(LB_stat!AB20=0,0,LB_stat!P20/LB_stat!AB20)</f>
        <v>0</v>
      </c>
      <c r="AC20" s="135">
        <f t="shared" si="5"/>
        <v>2.6622391118689959</v>
      </c>
    </row>
    <row r="21" spans="1:29" ht="20.100000000000001" customHeight="1" x14ac:dyDescent="0.2">
      <c r="A21" s="341">
        <f>LB_stat!A21</f>
        <v>16</v>
      </c>
      <c r="B21" s="85">
        <f>LB_stat!B21</f>
        <v>600079147</v>
      </c>
      <c r="C21" s="85">
        <f>LB_stat!C21</f>
        <v>2424</v>
      </c>
      <c r="D21" s="576" t="str">
        <f>LB_stat!D21</f>
        <v>MŠ Liberec, Klášterní 149/16</v>
      </c>
      <c r="E21" s="75">
        <f>LB_stat!E21</f>
        <v>3141</v>
      </c>
      <c r="F21" s="572" t="str">
        <f>LB_stat!F21</f>
        <v>MŠ Liberec, Klášterní 149/16</v>
      </c>
      <c r="G21" s="132">
        <f>ROUND(LB_rozp!R21,0)</f>
        <v>668757</v>
      </c>
      <c r="H21" s="37">
        <f t="shared" si="1"/>
        <v>490407</v>
      </c>
      <c r="I21" s="29">
        <f t="shared" si="2"/>
        <v>165758</v>
      </c>
      <c r="J21" s="37">
        <f t="shared" si="3"/>
        <v>9808</v>
      </c>
      <c r="K21" s="37">
        <f>LB_stat!H21*LB_stat!AC21+LB_stat!I21*LB_stat!AD21+LB_stat!J21*LB_stat!AE21+LB_stat!K21*LB_stat!AF21+LB_stat!L21*LB_stat!AG21+LB_stat!M21*LB_stat!AH21+LB_stat!N21*LB_stat!AI21+LB_stat!O21*LB_stat!AJ21+LB_stat!P21*LB_stat!AK21</f>
        <v>2784</v>
      </c>
      <c r="L21" s="47">
        <f>ROUND(Y21/LB_rozp!E21/12,2)</f>
        <v>1.54</v>
      </c>
      <c r="M21" s="134">
        <f>IF(LB_stat!H21=0,0,12*1.358*1/LB_stat!T21*LB_rozp!$E21)</f>
        <v>13874.435874228911</v>
      </c>
      <c r="N21" s="72">
        <f>IF(LB_stat!I21=0,0,12*1.358*1/LB_stat!U21*LB_rozp!$E21)</f>
        <v>0</v>
      </c>
      <c r="O21" s="72">
        <f>IF(LB_stat!J21=0,0,12*1.358*1/LB_stat!V21*LB_rozp!$E21)</f>
        <v>0</v>
      </c>
      <c r="P21" s="72">
        <f>IF(LB_stat!K21=0,0,12*1.358*1/LB_stat!W21*LB_rozp!$E21)</f>
        <v>0</v>
      </c>
      <c r="Q21" s="72">
        <f>IF(LB_stat!L21=0,0,12*1.358*1/LB_stat!X21*LB_rozp!$E21)</f>
        <v>0</v>
      </c>
      <c r="R21" s="72">
        <f>IF(LB_stat!M21=0,0,12*1.358*1/LB_stat!Y21*LB_rozp!$E21)</f>
        <v>0</v>
      </c>
      <c r="S21" s="72">
        <f>IF(LB_stat!N21=0,0,12*1.358*1/LB_stat!Z21*LB_rozp!$E21)</f>
        <v>0</v>
      </c>
      <c r="T21" s="72">
        <f>IF(LB_stat!O21=0,0,12*1.358*1/LB_stat!AA21*LB_rozp!$E21)</f>
        <v>0</v>
      </c>
      <c r="U21" s="72">
        <f>IF(LB_stat!P21=0,0,12*1.358*1/LB_stat!AB21*LB_rozp!$E21)</f>
        <v>0</v>
      </c>
      <c r="V21" s="37">
        <f>ROUND((M21*LB_stat!H21+P21*LB_stat!K21+S21*LB_stat!N21)/1.358,0)</f>
        <v>490407</v>
      </c>
      <c r="W21" s="37">
        <f>ROUND((N21*LB_stat!I21+Q21*LB_stat!L21+T21*LB_stat!O21)/1.358,0)</f>
        <v>0</v>
      </c>
      <c r="X21" s="37">
        <f>ROUND((O21*LB_stat!J21+R21*LB_stat!M21+U21*LB_stat!P21)/1.358,0)</f>
        <v>0</v>
      </c>
      <c r="Y21" s="37">
        <f t="shared" si="4"/>
        <v>490407</v>
      </c>
      <c r="Z21" s="74">
        <f>IF(LB_stat!T21=0,0,LB_stat!H21/LB_stat!T21)+IF(LB_stat!W21=0,0,LB_stat!K21/LB_stat!W21)+IF(LB_stat!Z21=0,0,LB_stat!N21/LB_stat!Z21)</f>
        <v>1.5444921864140291</v>
      </c>
      <c r="AA21" s="74">
        <f>IF(LB_stat!U21=0,0,LB_stat!I21/LB_stat!U21)+IF(LB_stat!X21=0,0,LB_stat!L21/LB_stat!X21)+IF(LB_stat!AA21=0,0,LB_stat!O21/LB_stat!AA21)</f>
        <v>0</v>
      </c>
      <c r="AB21" s="74">
        <f>IF(LB_stat!V21=0,0,LB_stat!J21/LB_stat!V21)+IF(LB_stat!Y21=0,0,LB_stat!M21/LB_stat!Y21)+IF(LB_stat!AB21=0,0,LB_stat!P21/LB_stat!AB21)</f>
        <v>0</v>
      </c>
      <c r="AC21" s="135">
        <f t="shared" si="5"/>
        <v>1.5444921864140291</v>
      </c>
    </row>
    <row r="22" spans="1:29" ht="20.100000000000001" customHeight="1" x14ac:dyDescent="0.2">
      <c r="A22" s="341">
        <f>LB_stat!A22</f>
        <v>17</v>
      </c>
      <c r="B22" s="85">
        <f>LB_stat!B22</f>
        <v>600079562</v>
      </c>
      <c r="C22" s="85">
        <f>LB_stat!C22</f>
        <v>2417</v>
      </c>
      <c r="D22" s="576" t="str">
        <f>LB_stat!D22</f>
        <v>MŠ Liberec, Klášterní 466/4</v>
      </c>
      <c r="E22" s="75">
        <f>LB_stat!E22</f>
        <v>3141</v>
      </c>
      <c r="F22" s="572" t="str">
        <f>LB_stat!F22</f>
        <v>MŠ Liberec, Klášterní 466/4</v>
      </c>
      <c r="G22" s="132">
        <f>ROUND(LB_rozp!R22,0)</f>
        <v>1425008</v>
      </c>
      <c r="H22" s="37">
        <f t="shared" si="1"/>
        <v>1043449</v>
      </c>
      <c r="I22" s="29">
        <f t="shared" si="2"/>
        <v>352686</v>
      </c>
      <c r="J22" s="37">
        <f t="shared" si="3"/>
        <v>20869</v>
      </c>
      <c r="K22" s="37">
        <f>LB_stat!H22*LB_stat!AC22+LB_stat!I22*LB_stat!AD22+LB_stat!J22*LB_stat!AE22+LB_stat!K22*LB_stat!AF22+LB_stat!L22*LB_stat!AG22+LB_stat!M22*LB_stat!AH22+LB_stat!N22*LB_stat!AI22+LB_stat!O22*LB_stat!AJ22+LB_stat!P22*LB_stat!AK22</f>
        <v>8004</v>
      </c>
      <c r="L22" s="47">
        <f>ROUND(Y22/LB_rozp!E22/12,2)</f>
        <v>3.29</v>
      </c>
      <c r="M22" s="134">
        <f>IF(LB_stat!H22=0,0,12*1.358*1/LB_stat!T22*LB_rozp!$E22)</f>
        <v>10268.143439237154</v>
      </c>
      <c r="N22" s="72">
        <f>IF(LB_stat!I22=0,0,12*1.358*1/LB_stat!U22*LB_rozp!$E22)</f>
        <v>0</v>
      </c>
      <c r="O22" s="72">
        <f>IF(LB_stat!J22=0,0,12*1.358*1/LB_stat!V22*LB_rozp!$E22)</f>
        <v>0</v>
      </c>
      <c r="P22" s="72">
        <f>IF(LB_stat!K22=0,0,12*1.358*1/LB_stat!W22*LB_rozp!$E22)</f>
        <v>0</v>
      </c>
      <c r="Q22" s="72">
        <f>IF(LB_stat!L22=0,0,12*1.358*1/LB_stat!X22*LB_rozp!$E22)</f>
        <v>0</v>
      </c>
      <c r="R22" s="72">
        <f>IF(LB_stat!M22=0,0,12*1.358*1/LB_stat!Y22*LB_rozp!$E22)</f>
        <v>0</v>
      </c>
      <c r="S22" s="72">
        <f>IF(LB_stat!N22=0,0,12*1.358*1/LB_stat!Z22*LB_rozp!$E22)</f>
        <v>0</v>
      </c>
      <c r="T22" s="72">
        <f>IF(LB_stat!O22=0,0,12*1.358*1/LB_stat!AA22*LB_rozp!$E22)</f>
        <v>0</v>
      </c>
      <c r="U22" s="72">
        <f>IF(LB_stat!P22=0,0,12*1.358*1/LB_stat!AB22*LB_rozp!$E22)</f>
        <v>0</v>
      </c>
      <c r="V22" s="37">
        <f>ROUND((M22*LB_stat!H22+P22*LB_stat!K22+S22*LB_stat!N22)/1.358,0)</f>
        <v>1043449</v>
      </c>
      <c r="W22" s="37">
        <f>ROUND((N22*LB_stat!I22+Q22*LB_stat!L22+T22*LB_stat!O22)/1.358,0)</f>
        <v>0</v>
      </c>
      <c r="X22" s="37">
        <f>ROUND((O22*LB_stat!J22+R22*LB_stat!M22+U22*LB_stat!P22)/1.358,0)</f>
        <v>0</v>
      </c>
      <c r="Y22" s="37">
        <f t="shared" si="4"/>
        <v>1043449</v>
      </c>
      <c r="Z22" s="74">
        <f>IF(LB_stat!T22=0,0,LB_stat!H22/LB_stat!T22)+IF(LB_stat!W22=0,0,LB_stat!K22/LB_stat!W22)+IF(LB_stat!Z22=0,0,LB_stat!N22/LB_stat!Z22)</f>
        <v>3.2862466576728284</v>
      </c>
      <c r="AA22" s="74">
        <f>IF(LB_stat!U22=0,0,LB_stat!I22/LB_stat!U22)+IF(LB_stat!X22=0,0,LB_stat!L22/LB_stat!X22)+IF(LB_stat!AA22=0,0,LB_stat!O22/LB_stat!AA22)</f>
        <v>0</v>
      </c>
      <c r="AB22" s="74">
        <f>IF(LB_stat!V22=0,0,LB_stat!J22/LB_stat!V22)+IF(LB_stat!Y22=0,0,LB_stat!M22/LB_stat!Y22)+IF(LB_stat!AB22=0,0,LB_stat!P22/LB_stat!AB22)</f>
        <v>0</v>
      </c>
      <c r="AC22" s="135">
        <f t="shared" si="5"/>
        <v>3.2862466576728284</v>
      </c>
    </row>
    <row r="23" spans="1:29" ht="20.100000000000001" customHeight="1" x14ac:dyDescent="0.2">
      <c r="A23" s="341">
        <f>LB_stat!A23</f>
        <v>17</v>
      </c>
      <c r="B23" s="85">
        <f>LB_stat!B23</f>
        <v>600079562</v>
      </c>
      <c r="C23" s="85">
        <f>LB_stat!C23</f>
        <v>2417</v>
      </c>
      <c r="D23" s="576" t="str">
        <f>LB_stat!D23</f>
        <v>MŠ Liberec, Klášterní 466/4</v>
      </c>
      <c r="E23" s="75">
        <f>LB_stat!E23</f>
        <v>3141</v>
      </c>
      <c r="F23" s="578" t="str">
        <f>LB_stat!F23</f>
        <v>MŠ Liberec, Husova 991/35</v>
      </c>
      <c r="G23" s="132">
        <f>ROUND(LB_rozp!R23,0)</f>
        <v>619801</v>
      </c>
      <c r="H23" s="37">
        <f t="shared" si="1"/>
        <v>454571</v>
      </c>
      <c r="I23" s="29">
        <f t="shared" si="2"/>
        <v>153645</v>
      </c>
      <c r="J23" s="37">
        <f t="shared" si="3"/>
        <v>9091</v>
      </c>
      <c r="K23" s="37">
        <f>LB_stat!H23*LB_stat!AC23+LB_stat!I23*LB_stat!AD23+LB_stat!J23*LB_stat!AE23+LB_stat!K23*LB_stat!AF23+LB_stat!L23*LB_stat!AG23+LB_stat!M23*LB_stat!AH23+LB_stat!N23*LB_stat!AI23+LB_stat!O23*LB_stat!AJ23+LB_stat!P23*LB_stat!AK23</f>
        <v>2494</v>
      </c>
      <c r="L23" s="47">
        <f>ROUND(Y23/LB_rozp!E23/12,2)</f>
        <v>1.43</v>
      </c>
      <c r="M23" s="134">
        <f>IF(LB_stat!H23=0,0,12*1.358*1/LB_stat!T23*LB_rozp!$E23)</f>
        <v>14355.971167145693</v>
      </c>
      <c r="N23" s="72">
        <f>IF(LB_stat!I23=0,0,12*1.358*1/LB_stat!U23*LB_rozp!$E23)</f>
        <v>0</v>
      </c>
      <c r="O23" s="72">
        <f>IF(LB_stat!J23=0,0,12*1.358*1/LB_stat!V23*LB_rozp!$E23)</f>
        <v>0</v>
      </c>
      <c r="P23" s="72">
        <f>IF(LB_stat!K23=0,0,12*1.358*1/LB_stat!W23*LB_rozp!$E23)</f>
        <v>0</v>
      </c>
      <c r="Q23" s="72">
        <f>IF(LB_stat!L23=0,0,12*1.358*1/LB_stat!X23*LB_rozp!$E23)</f>
        <v>0</v>
      </c>
      <c r="R23" s="72">
        <f>IF(LB_stat!M23=0,0,12*1.358*1/LB_stat!Y23*LB_rozp!$E23)</f>
        <v>0</v>
      </c>
      <c r="S23" s="72">
        <f>IF(LB_stat!N23=0,0,12*1.358*1/LB_stat!Z23*LB_rozp!$E23)</f>
        <v>0</v>
      </c>
      <c r="T23" s="72">
        <f>IF(LB_stat!O23=0,0,12*1.358*1/LB_stat!AA23*LB_rozp!$E23)</f>
        <v>0</v>
      </c>
      <c r="U23" s="72">
        <f>IF(LB_stat!P23=0,0,12*1.358*1/LB_stat!AB23*LB_rozp!$E23)</f>
        <v>0</v>
      </c>
      <c r="V23" s="37">
        <f>ROUND((M23*LB_stat!H23+P23*LB_stat!K23+S23*LB_stat!N23)/1.358,0)</f>
        <v>454571</v>
      </c>
      <c r="W23" s="37">
        <f>ROUND((N23*LB_stat!I23+Q23*LB_stat!L23+T23*LB_stat!O23)/1.358,0)</f>
        <v>0</v>
      </c>
      <c r="X23" s="37">
        <f>ROUND((O23*LB_stat!J23+R23*LB_stat!M23+U23*LB_stat!P23)/1.358,0)</f>
        <v>0</v>
      </c>
      <c r="Y23" s="37">
        <f t="shared" si="4"/>
        <v>454571</v>
      </c>
      <c r="Z23" s="74">
        <f>IF(LB_stat!T23=0,0,LB_stat!H23/LB_stat!T23)+IF(LB_stat!W23=0,0,LB_stat!K23/LB_stat!W23)+IF(LB_stat!Z23=0,0,LB_stat!N23/LB_stat!Z23)</f>
        <v>1.4316279780858374</v>
      </c>
      <c r="AA23" s="74">
        <f>IF(LB_stat!U23=0,0,LB_stat!I23/LB_stat!U23)+IF(LB_stat!X23=0,0,LB_stat!L23/LB_stat!X23)+IF(LB_stat!AA23=0,0,LB_stat!O23/LB_stat!AA23)</f>
        <v>0</v>
      </c>
      <c r="AB23" s="74">
        <f>IF(LB_stat!V23=0,0,LB_stat!J23/LB_stat!V23)+IF(LB_stat!Y23=0,0,LB_stat!M23/LB_stat!Y23)+IF(LB_stat!AB23=0,0,LB_stat!P23/LB_stat!AB23)</f>
        <v>0</v>
      </c>
      <c r="AC23" s="135">
        <f t="shared" si="5"/>
        <v>1.4316279780858374</v>
      </c>
    </row>
    <row r="24" spans="1:29" ht="20.100000000000001" customHeight="1" x14ac:dyDescent="0.2">
      <c r="A24" s="341">
        <f>LB_stat!A24</f>
        <v>18</v>
      </c>
      <c r="B24" s="85">
        <f>LB_stat!B24</f>
        <v>600079571</v>
      </c>
      <c r="C24" s="85">
        <f>LB_stat!C24</f>
        <v>2416</v>
      </c>
      <c r="D24" s="576" t="str">
        <f>LB_stat!D24</f>
        <v>MŠ Liberec, Matoušova 468/12</v>
      </c>
      <c r="E24" s="75">
        <f>LB_stat!E24</f>
        <v>3141</v>
      </c>
      <c r="F24" s="572" t="str">
        <f>LB_stat!F24</f>
        <v>MŠ Liberec, Matoušova 468/12</v>
      </c>
      <c r="G24" s="132">
        <f>ROUND(LB_rozp!R24,0)</f>
        <v>599518</v>
      </c>
      <c r="H24" s="37">
        <f t="shared" si="1"/>
        <v>439720</v>
      </c>
      <c r="I24" s="29">
        <f t="shared" si="2"/>
        <v>148626</v>
      </c>
      <c r="J24" s="37">
        <f t="shared" si="3"/>
        <v>8794</v>
      </c>
      <c r="K24" s="37">
        <f>LB_stat!H24*LB_stat!AC24+LB_stat!I24*LB_stat!AD24+LB_stat!J24*LB_stat!AE24+LB_stat!K24*LB_stat!AF24+LB_stat!L24*LB_stat!AG24+LB_stat!M24*LB_stat!AH24+LB_stat!N24*LB_stat!AI24+LB_stat!O24*LB_stat!AJ24+LB_stat!P24*LB_stat!AK24</f>
        <v>2378</v>
      </c>
      <c r="L24" s="47">
        <f>ROUND(Y24/LB_rozp!E24/12,2)</f>
        <v>1.38</v>
      </c>
      <c r="M24" s="134">
        <f>IF(LB_stat!H24=0,0,12*1.358*1/LB_stat!T24*LB_rozp!$E24)</f>
        <v>14564.395728041849</v>
      </c>
      <c r="N24" s="72">
        <f>IF(LB_stat!I24=0,0,12*1.358*1/LB_stat!U24*LB_rozp!$E24)</f>
        <v>0</v>
      </c>
      <c r="O24" s="72">
        <f>IF(LB_stat!J24=0,0,12*1.358*1/LB_stat!V24*LB_rozp!$E24)</f>
        <v>0</v>
      </c>
      <c r="P24" s="72">
        <f>IF(LB_stat!K24=0,0,12*1.358*1/LB_stat!W24*LB_rozp!$E24)</f>
        <v>0</v>
      </c>
      <c r="Q24" s="72">
        <f>IF(LB_stat!L24=0,0,12*1.358*1/LB_stat!X24*LB_rozp!$E24)</f>
        <v>0</v>
      </c>
      <c r="R24" s="72">
        <f>IF(LB_stat!M24=0,0,12*1.358*1/LB_stat!Y24*LB_rozp!$E24)</f>
        <v>0</v>
      </c>
      <c r="S24" s="72">
        <f>IF(LB_stat!N24=0,0,12*1.358*1/LB_stat!Z24*LB_rozp!$E24)</f>
        <v>0</v>
      </c>
      <c r="T24" s="72">
        <f>IF(LB_stat!O24=0,0,12*1.358*1/LB_stat!AA24*LB_rozp!$E24)</f>
        <v>0</v>
      </c>
      <c r="U24" s="72">
        <f>IF(LB_stat!P24=0,0,12*1.358*1/LB_stat!AB24*LB_rozp!$E24)</f>
        <v>0</v>
      </c>
      <c r="V24" s="37">
        <f>ROUND((M24*LB_stat!H24+P24*LB_stat!K24+S24*LB_stat!N24)/1.358,0)</f>
        <v>439720</v>
      </c>
      <c r="W24" s="37">
        <f>ROUND((N24*LB_stat!I24+Q24*LB_stat!L24+T24*LB_stat!O24)/1.358,0)</f>
        <v>0</v>
      </c>
      <c r="X24" s="37">
        <f>ROUND((O24*LB_stat!J24+R24*LB_stat!M24+U24*LB_stat!P24)/1.358,0)</f>
        <v>0</v>
      </c>
      <c r="Y24" s="37">
        <f t="shared" si="4"/>
        <v>439720</v>
      </c>
      <c r="Z24" s="74">
        <f>IF(LB_stat!T24=0,0,LB_stat!H24/LB_stat!T24)+IF(LB_stat!W24=0,0,LB_stat!K24/LB_stat!W24)+IF(LB_stat!Z24=0,0,LB_stat!N24/LB_stat!Z24)</f>
        <v>1.384858724819384</v>
      </c>
      <c r="AA24" s="74">
        <f>IF(LB_stat!U24=0,0,LB_stat!I24/LB_stat!U24)+IF(LB_stat!X24=0,0,LB_stat!L24/LB_stat!X24)+IF(LB_stat!AA24=0,0,LB_stat!O24/LB_stat!AA24)</f>
        <v>0</v>
      </c>
      <c r="AB24" s="74">
        <f>IF(LB_stat!V24=0,0,LB_stat!J24/LB_stat!V24)+IF(LB_stat!Y24=0,0,LB_stat!M24/LB_stat!Y24)+IF(LB_stat!AB24=0,0,LB_stat!P24/LB_stat!AB24)</f>
        <v>0</v>
      </c>
      <c r="AC24" s="135">
        <f t="shared" si="5"/>
        <v>1.384858724819384</v>
      </c>
    </row>
    <row r="25" spans="1:29" ht="20.100000000000001" customHeight="1" x14ac:dyDescent="0.2">
      <c r="A25" s="341">
        <f>LB_stat!A25</f>
        <v>19</v>
      </c>
      <c r="B25" s="85">
        <f>LB_stat!B25</f>
        <v>600079163</v>
      </c>
      <c r="C25" s="85">
        <f>LB_stat!C25</f>
        <v>2421</v>
      </c>
      <c r="D25" s="576" t="str">
        <f>LB_stat!D25</f>
        <v>MŠ Liberec, Na Pískovně 761/3</v>
      </c>
      <c r="E25" s="75">
        <f>LB_stat!E25</f>
        <v>3141</v>
      </c>
      <c r="F25" s="572" t="str">
        <f>LB_stat!F25</f>
        <v>MŠ Liberec, Na Pískovně 761/3</v>
      </c>
      <c r="G25" s="132">
        <f>ROUND(LB_rozp!R25,0)</f>
        <v>1479994</v>
      </c>
      <c r="H25" s="37">
        <f t="shared" si="1"/>
        <v>1083683</v>
      </c>
      <c r="I25" s="29">
        <f t="shared" si="2"/>
        <v>366285</v>
      </c>
      <c r="J25" s="37">
        <f t="shared" si="3"/>
        <v>21674</v>
      </c>
      <c r="K25" s="37">
        <f>LB_stat!H25*LB_stat!AC25+LB_stat!I25*LB_stat!AD25+LB_stat!J25*LB_stat!AE25+LB_stat!K25*LB_stat!AF25+LB_stat!L25*LB_stat!AG25+LB_stat!M25*LB_stat!AH25+LB_stat!N25*LB_stat!AI25+LB_stat!O25*LB_stat!AJ25+LB_stat!P25*LB_stat!AK25</f>
        <v>8352</v>
      </c>
      <c r="L25" s="47">
        <f>ROUND(Y25/LB_rozp!E25/12,2)</f>
        <v>3.41</v>
      </c>
      <c r="M25" s="134">
        <f>IF(LB_stat!H25=0,0,12*1.358*1/LB_stat!T25*LB_rozp!$E25)</f>
        <v>10219.737839049285</v>
      </c>
      <c r="N25" s="72">
        <f>IF(LB_stat!I25=0,0,12*1.358*1/LB_stat!U25*LB_rozp!$E25)</f>
        <v>0</v>
      </c>
      <c r="O25" s="72">
        <f>IF(LB_stat!J25=0,0,12*1.358*1/LB_stat!V25*LB_rozp!$E25)</f>
        <v>0</v>
      </c>
      <c r="P25" s="72">
        <f>IF(LB_stat!K25=0,0,12*1.358*1/LB_stat!W25*LB_rozp!$E25)</f>
        <v>0</v>
      </c>
      <c r="Q25" s="72">
        <f>IF(LB_stat!L25=0,0,12*1.358*1/LB_stat!X25*LB_rozp!$E25)</f>
        <v>0</v>
      </c>
      <c r="R25" s="72">
        <f>IF(LB_stat!M25=0,0,12*1.358*1/LB_stat!Y25*LB_rozp!$E25)</f>
        <v>0</v>
      </c>
      <c r="S25" s="72">
        <f>IF(LB_stat!N25=0,0,12*1.358*1/LB_stat!Z25*LB_rozp!$E25)</f>
        <v>0</v>
      </c>
      <c r="T25" s="72">
        <f>IF(LB_stat!O25=0,0,12*1.358*1/LB_stat!AA25*LB_rozp!$E25)</f>
        <v>0</v>
      </c>
      <c r="U25" s="72">
        <f>IF(LB_stat!P25=0,0,12*1.358*1/LB_stat!AB25*LB_rozp!$E25)</f>
        <v>0</v>
      </c>
      <c r="V25" s="37">
        <f>ROUND((M25*LB_stat!H25+P25*LB_stat!K25+S25*LB_stat!N25)/1.358,0)</f>
        <v>1083684</v>
      </c>
      <c r="W25" s="37">
        <f>ROUND((N25*LB_stat!I25+Q25*LB_stat!L25+T25*LB_stat!O25)/1.358,0)</f>
        <v>0</v>
      </c>
      <c r="X25" s="37">
        <f>ROUND((O25*LB_stat!J25+R25*LB_stat!M25+U25*LB_stat!P25)/1.358,0)</f>
        <v>0</v>
      </c>
      <c r="Y25" s="37">
        <f t="shared" si="4"/>
        <v>1083684</v>
      </c>
      <c r="Z25" s="74">
        <f>IF(LB_stat!T25=0,0,LB_stat!H25/LB_stat!T25)+IF(LB_stat!W25=0,0,LB_stat!K25/LB_stat!W25)+IF(LB_stat!Z25=0,0,LB_stat!N25/LB_stat!Z25)</f>
        <v>3.412961517721234</v>
      </c>
      <c r="AA25" s="74">
        <f>IF(LB_stat!U25=0,0,LB_stat!I25/LB_stat!U25)+IF(LB_stat!X25=0,0,LB_stat!L25/LB_stat!X25)+IF(LB_stat!AA25=0,0,LB_stat!O25/LB_stat!AA25)</f>
        <v>0</v>
      </c>
      <c r="AB25" s="74">
        <f>IF(LB_stat!V25=0,0,LB_stat!J25/LB_stat!V25)+IF(LB_stat!Y25=0,0,LB_stat!M25/LB_stat!Y25)+IF(LB_stat!AB25=0,0,LB_stat!P25/LB_stat!AB25)</f>
        <v>0</v>
      </c>
      <c r="AC25" s="135">
        <f t="shared" si="5"/>
        <v>3.412961517721234</v>
      </c>
    </row>
    <row r="26" spans="1:29" ht="20.100000000000001" customHeight="1" x14ac:dyDescent="0.2">
      <c r="A26" s="341">
        <f>LB_stat!A26</f>
        <v>20</v>
      </c>
      <c r="B26" s="85">
        <f>LB_stat!B26</f>
        <v>600079171</v>
      </c>
      <c r="C26" s="85">
        <f>LB_stat!C26</f>
        <v>2419</v>
      </c>
      <c r="D26" s="576" t="str">
        <f>LB_stat!D26</f>
        <v>MŠ Liberec, Nezvalova 661/20</v>
      </c>
      <c r="E26" s="75">
        <f>LB_stat!E26</f>
        <v>3141</v>
      </c>
      <c r="F26" s="572" t="str">
        <f>LB_stat!F26</f>
        <v>MŠ Liberec, Nezvalova 661/20</v>
      </c>
      <c r="G26" s="132">
        <f>ROUND(LB_rozp!R26,0)</f>
        <v>846771</v>
      </c>
      <c r="H26" s="37">
        <f t="shared" si="1"/>
        <v>620638</v>
      </c>
      <c r="I26" s="29">
        <f t="shared" si="2"/>
        <v>209776</v>
      </c>
      <c r="J26" s="37">
        <f t="shared" si="3"/>
        <v>12413</v>
      </c>
      <c r="K26" s="37">
        <f>LB_stat!H26*LB_stat!AC26+LB_stat!I26*LB_stat!AD26+LB_stat!J26*LB_stat!AE26+LB_stat!K26*LB_stat!AF26+LB_stat!L26*LB_stat!AG26+LB_stat!M26*LB_stat!AH26+LB_stat!N26*LB_stat!AI26+LB_stat!O26*LB_stat!AJ26+LB_stat!P26*LB_stat!AK26</f>
        <v>3944</v>
      </c>
      <c r="L26" s="47">
        <f>ROUND(Y26/LB_rozp!E26/12,2)</f>
        <v>1.95</v>
      </c>
      <c r="M26" s="134">
        <f>IF(LB_stat!H26=0,0,12*1.358*1/LB_stat!T26*LB_rozp!$E26)</f>
        <v>12394.519912882648</v>
      </c>
      <c r="N26" s="72">
        <f>IF(LB_stat!I26=0,0,12*1.358*1/LB_stat!U26*LB_rozp!$E26)</f>
        <v>0</v>
      </c>
      <c r="O26" s="72">
        <f>IF(LB_stat!J26=0,0,12*1.358*1/LB_stat!V26*LB_rozp!$E26)</f>
        <v>0</v>
      </c>
      <c r="P26" s="72">
        <f>IF(LB_stat!K26=0,0,12*1.358*1/LB_stat!W26*LB_rozp!$E26)</f>
        <v>0</v>
      </c>
      <c r="Q26" s="72">
        <f>IF(LB_stat!L26=0,0,12*1.358*1/LB_stat!X26*LB_rozp!$E26)</f>
        <v>0</v>
      </c>
      <c r="R26" s="72">
        <f>IF(LB_stat!M26=0,0,12*1.358*1/LB_stat!Y26*LB_rozp!$E26)</f>
        <v>0</v>
      </c>
      <c r="S26" s="72">
        <f>IF(LB_stat!N26=0,0,12*1.358*1/LB_stat!Z26*LB_rozp!$E26)</f>
        <v>0</v>
      </c>
      <c r="T26" s="72">
        <f>IF(LB_stat!O26=0,0,12*1.358*1/LB_stat!AA26*LB_rozp!$E26)</f>
        <v>0</v>
      </c>
      <c r="U26" s="72">
        <f>IF(LB_stat!P26=0,0,12*1.358*1/LB_stat!AB26*LB_rozp!$E26)</f>
        <v>0</v>
      </c>
      <c r="V26" s="37">
        <f>ROUND((M26*LB_stat!H26+P26*LB_stat!K26+S26*LB_stat!N26)/1.358,0)</f>
        <v>620639</v>
      </c>
      <c r="W26" s="37">
        <f>ROUND((N26*LB_stat!I26+Q26*LB_stat!L26+T26*LB_stat!O26)/1.358,0)</f>
        <v>0</v>
      </c>
      <c r="X26" s="37">
        <f>ROUND((O26*LB_stat!J26+R26*LB_stat!M26+U26*LB_stat!P26)/1.358,0)</f>
        <v>0</v>
      </c>
      <c r="Y26" s="37">
        <f t="shared" si="4"/>
        <v>620639</v>
      </c>
      <c r="Z26" s="74">
        <f>IF(LB_stat!T26=0,0,LB_stat!H26/LB_stat!T26)+IF(LB_stat!W26=0,0,LB_stat!K26/LB_stat!W26)+IF(LB_stat!Z26=0,0,LB_stat!N26/LB_stat!Z26)</f>
        <v>1.9546444306316237</v>
      </c>
      <c r="AA26" s="74">
        <f>IF(LB_stat!U26=0,0,LB_stat!I26/LB_stat!U26)+IF(LB_stat!X26=0,0,LB_stat!L26/LB_stat!X26)+IF(LB_stat!AA26=0,0,LB_stat!O26/LB_stat!AA26)</f>
        <v>0</v>
      </c>
      <c r="AB26" s="74">
        <f>IF(LB_stat!V26=0,0,LB_stat!J26/LB_stat!V26)+IF(LB_stat!Y26=0,0,LB_stat!M26/LB_stat!Y26)+IF(LB_stat!AB26=0,0,LB_stat!P26/LB_stat!AB26)</f>
        <v>0</v>
      </c>
      <c r="AC26" s="135">
        <f t="shared" si="5"/>
        <v>1.9546444306316237</v>
      </c>
    </row>
    <row r="27" spans="1:29" ht="20.100000000000001" customHeight="1" x14ac:dyDescent="0.2">
      <c r="A27" s="341">
        <f>LB_stat!A27</f>
        <v>21</v>
      </c>
      <c r="B27" s="85">
        <f>LB_stat!B27</f>
        <v>600079180</v>
      </c>
      <c r="C27" s="85">
        <f>LB_stat!C27</f>
        <v>2430</v>
      </c>
      <c r="D27" s="576" t="str">
        <f>LB_stat!D27</f>
        <v>MŠ Liberec, Oldřichova 836/5</v>
      </c>
      <c r="E27" s="75">
        <f>LB_stat!E27</f>
        <v>3141</v>
      </c>
      <c r="F27" s="572" t="str">
        <f>LB_stat!F27</f>
        <v>MŠ Liberec, Oldřichova 836/5</v>
      </c>
      <c r="G27" s="132">
        <f>ROUND(LB_rozp!R27,0)</f>
        <v>871826</v>
      </c>
      <c r="H27" s="37">
        <f t="shared" si="1"/>
        <v>638960</v>
      </c>
      <c r="I27" s="29">
        <f t="shared" si="2"/>
        <v>215969</v>
      </c>
      <c r="J27" s="37">
        <f t="shared" si="3"/>
        <v>12779</v>
      </c>
      <c r="K27" s="37">
        <f>LB_stat!H27*LB_stat!AC27+LB_stat!I27*LB_stat!AD27+LB_stat!J27*LB_stat!AE27+LB_stat!K27*LB_stat!AF27+LB_stat!L27*LB_stat!AG27+LB_stat!M27*LB_stat!AH27+LB_stat!N27*LB_stat!AI27+LB_stat!O27*LB_stat!AJ27+LB_stat!P27*LB_stat!AK27</f>
        <v>4118</v>
      </c>
      <c r="L27" s="47">
        <f>ROUND(Y27/LB_rozp!E27/12,2)</f>
        <v>2.0099999999999998</v>
      </c>
      <c r="M27" s="134">
        <f>IF(LB_stat!H27=0,0,12*1.358*1/LB_stat!T27*LB_rozp!$E27)</f>
        <v>12221.235133583476</v>
      </c>
      <c r="N27" s="72">
        <f>IF(LB_stat!I27=0,0,12*1.358*1/LB_stat!U27*LB_rozp!$E27)</f>
        <v>0</v>
      </c>
      <c r="O27" s="72">
        <f>IF(LB_stat!J27=0,0,12*1.358*1/LB_stat!V27*LB_rozp!$E27)</f>
        <v>0</v>
      </c>
      <c r="P27" s="72">
        <f>IF(LB_stat!K27=0,0,12*1.358*1/LB_stat!W27*LB_rozp!$E27)</f>
        <v>0</v>
      </c>
      <c r="Q27" s="72">
        <f>IF(LB_stat!L27=0,0,12*1.358*1/LB_stat!X27*LB_rozp!$E27)</f>
        <v>0</v>
      </c>
      <c r="R27" s="72">
        <f>IF(LB_stat!M27=0,0,12*1.358*1/LB_stat!Y27*LB_rozp!$E27)</f>
        <v>0</v>
      </c>
      <c r="S27" s="72">
        <f>IF(LB_stat!N27=0,0,12*1.358*1/LB_stat!Z27*LB_rozp!$E27)</f>
        <v>0</v>
      </c>
      <c r="T27" s="72">
        <f>IF(LB_stat!O27=0,0,12*1.358*1/LB_stat!AA27*LB_rozp!$E27)</f>
        <v>0</v>
      </c>
      <c r="U27" s="72">
        <f>IF(LB_stat!P27=0,0,12*1.358*1/LB_stat!AB27*LB_rozp!$E27)</f>
        <v>0</v>
      </c>
      <c r="V27" s="37">
        <f>ROUND((M27*LB_stat!H27+P27*LB_stat!K27+S27*LB_stat!N27)/1.358,0)</f>
        <v>638960</v>
      </c>
      <c r="W27" s="37">
        <f>ROUND((N27*LB_stat!I27+Q27*LB_stat!L27+T27*LB_stat!O27)/1.358,0)</f>
        <v>0</v>
      </c>
      <c r="X27" s="37">
        <f>ROUND((O27*LB_stat!J27+R27*LB_stat!M27+U27*LB_stat!P27)/1.358,0)</f>
        <v>0</v>
      </c>
      <c r="Y27" s="37">
        <f t="shared" si="4"/>
        <v>638960</v>
      </c>
      <c r="Z27" s="74">
        <f>IF(LB_stat!T27=0,0,LB_stat!H27/LB_stat!T27)+IF(LB_stat!W27=0,0,LB_stat!K27/LB_stat!W27)+IF(LB_stat!Z27=0,0,LB_stat!N27/LB_stat!Z27)</f>
        <v>2.0123457126039277</v>
      </c>
      <c r="AA27" s="74">
        <f>IF(LB_stat!U27=0,0,LB_stat!I27/LB_stat!U27)+IF(LB_stat!X27=0,0,LB_stat!L27/LB_stat!X27)+IF(LB_stat!AA27=0,0,LB_stat!O27/LB_stat!AA27)</f>
        <v>0</v>
      </c>
      <c r="AB27" s="74">
        <f>IF(LB_stat!V27=0,0,LB_stat!J27/LB_stat!V27)+IF(LB_stat!Y27=0,0,LB_stat!M27/LB_stat!Y27)+IF(LB_stat!AB27=0,0,LB_stat!P27/LB_stat!AB27)</f>
        <v>0</v>
      </c>
      <c r="AC27" s="135">
        <f t="shared" si="5"/>
        <v>2.0123457126039277</v>
      </c>
    </row>
    <row r="28" spans="1:29" ht="20.100000000000001" customHeight="1" x14ac:dyDescent="0.2">
      <c r="A28" s="341">
        <f>LB_stat!A28</f>
        <v>22</v>
      </c>
      <c r="B28" s="85">
        <f>LB_stat!B28</f>
        <v>600079635</v>
      </c>
      <c r="C28" s="85">
        <f>LB_stat!C28</f>
        <v>2409</v>
      </c>
      <c r="D28" s="576" t="str">
        <f>LB_stat!D28</f>
        <v>MŠ Liberec, Purkyňova 458/19</v>
      </c>
      <c r="E28" s="75">
        <f>LB_stat!E28</f>
        <v>3141</v>
      </c>
      <c r="F28" s="572" t="str">
        <f>LB_stat!F28</f>
        <v>MŠ Liberec, Purkyňova 458/19</v>
      </c>
      <c r="G28" s="132">
        <f>ROUND(LB_rozp!R28,0)</f>
        <v>687717</v>
      </c>
      <c r="H28" s="37">
        <f t="shared" si="1"/>
        <v>504284</v>
      </c>
      <c r="I28" s="29">
        <f t="shared" si="2"/>
        <v>170447</v>
      </c>
      <c r="J28" s="37">
        <f t="shared" si="3"/>
        <v>10086</v>
      </c>
      <c r="K28" s="37">
        <f>LB_stat!H28*LB_stat!AC28+LB_stat!I28*LB_stat!AD28+LB_stat!J28*LB_stat!AE28+LB_stat!K28*LB_stat!AF28+LB_stat!L28*LB_stat!AG28+LB_stat!M28*LB_stat!AH28+LB_stat!N28*LB_stat!AI28+LB_stat!O28*LB_stat!AJ28+LB_stat!P28*LB_stat!AK28</f>
        <v>2900</v>
      </c>
      <c r="L28" s="47">
        <f>ROUND(Y28/LB_rozp!E28/12,2)</f>
        <v>1.59</v>
      </c>
      <c r="M28" s="134">
        <f>IF(LB_stat!H28=0,0,12*1.358*1/LB_stat!T28*LB_rozp!$E28)</f>
        <v>13696.336036439525</v>
      </c>
      <c r="N28" s="72">
        <f>IF(LB_stat!I28=0,0,12*1.358*1/LB_stat!U28*LB_rozp!$E28)</f>
        <v>0</v>
      </c>
      <c r="O28" s="72">
        <f>IF(LB_stat!J28=0,0,12*1.358*1/LB_stat!V28*LB_rozp!$E28)</f>
        <v>0</v>
      </c>
      <c r="P28" s="72">
        <f>IF(LB_stat!K28=0,0,12*1.358*1/LB_stat!W28*LB_rozp!$E28)</f>
        <v>0</v>
      </c>
      <c r="Q28" s="72">
        <f>IF(LB_stat!L28=0,0,12*1.358*1/LB_stat!X28*LB_rozp!$E28)</f>
        <v>0</v>
      </c>
      <c r="R28" s="72">
        <f>IF(LB_stat!M28=0,0,12*1.358*1/LB_stat!Y28*LB_rozp!$E28)</f>
        <v>0</v>
      </c>
      <c r="S28" s="72">
        <f>IF(LB_stat!N28=0,0,12*1.358*1/LB_stat!Z28*LB_rozp!$E28)</f>
        <v>0</v>
      </c>
      <c r="T28" s="72">
        <f>IF(LB_stat!O28=0,0,12*1.358*1/LB_stat!AA28*LB_rozp!$E28)</f>
        <v>0</v>
      </c>
      <c r="U28" s="72">
        <f>IF(LB_stat!P28=0,0,12*1.358*1/LB_stat!AB28*LB_rozp!$E28)</f>
        <v>0</v>
      </c>
      <c r="V28" s="37">
        <f>ROUND((M28*LB_stat!H28+P28*LB_stat!K28+S28*LB_stat!N28)/1.358,0)</f>
        <v>504283</v>
      </c>
      <c r="W28" s="37">
        <f>ROUND((N28*LB_stat!I28+Q28*LB_stat!L28+T28*LB_stat!O28)/1.358,0)</f>
        <v>0</v>
      </c>
      <c r="X28" s="37">
        <f>ROUND((O28*LB_stat!J28+R28*LB_stat!M28+U28*LB_stat!P28)/1.358,0)</f>
        <v>0</v>
      </c>
      <c r="Y28" s="37">
        <f t="shared" si="4"/>
        <v>504283</v>
      </c>
      <c r="Z28" s="74">
        <f>IF(LB_stat!T28=0,0,LB_stat!H28/LB_stat!T28)+IF(LB_stat!W28=0,0,LB_stat!K28/LB_stat!W28)+IF(LB_stat!Z28=0,0,LB_stat!N28/LB_stat!Z28)</f>
        <v>1.5881940010736193</v>
      </c>
      <c r="AA28" s="74">
        <f>IF(LB_stat!U28=0,0,LB_stat!I28/LB_stat!U28)+IF(LB_stat!X28=0,0,LB_stat!L28/LB_stat!X28)+IF(LB_stat!AA28=0,0,LB_stat!O28/LB_stat!AA28)</f>
        <v>0</v>
      </c>
      <c r="AB28" s="74">
        <f>IF(LB_stat!V28=0,0,LB_stat!J28/LB_stat!V28)+IF(LB_stat!Y28=0,0,LB_stat!M28/LB_stat!Y28)+IF(LB_stat!AB28=0,0,LB_stat!P28/LB_stat!AB28)</f>
        <v>0</v>
      </c>
      <c r="AC28" s="135">
        <f t="shared" si="5"/>
        <v>1.5881940010736193</v>
      </c>
    </row>
    <row r="29" spans="1:29" ht="20.100000000000001" customHeight="1" x14ac:dyDescent="0.2">
      <c r="A29" s="341">
        <f>LB_stat!A29</f>
        <v>22</v>
      </c>
      <c r="B29" s="85">
        <f>LB_stat!B29</f>
        <v>600079635</v>
      </c>
      <c r="C29" s="85">
        <f>LB_stat!C29</f>
        <v>2409</v>
      </c>
      <c r="D29" s="576" t="str">
        <f>LB_stat!D29</f>
        <v>MŠ Liberec, Purkyňova 458/19</v>
      </c>
      <c r="E29" s="75">
        <f>LB_stat!E29</f>
        <v>3141</v>
      </c>
      <c r="F29" s="578" t="str">
        <f>LB_stat!F29</f>
        <v>MŠ Liberec, Údolní 958/2</v>
      </c>
      <c r="G29" s="132">
        <f>ROUND(LB_rozp!R29,0)</f>
        <v>687717</v>
      </c>
      <c r="H29" s="37">
        <f t="shared" si="1"/>
        <v>504284</v>
      </c>
      <c r="I29" s="29">
        <f t="shared" si="2"/>
        <v>170447</v>
      </c>
      <c r="J29" s="37">
        <f t="shared" si="3"/>
        <v>10086</v>
      </c>
      <c r="K29" s="37">
        <f>LB_stat!H29*LB_stat!AC29+LB_stat!I29*LB_stat!AD29+LB_stat!J29*LB_stat!AE29+LB_stat!K29*LB_stat!AF29+LB_stat!L29*LB_stat!AG29+LB_stat!M29*LB_stat!AH29+LB_stat!N29*LB_stat!AI29+LB_stat!O29*LB_stat!AJ29+LB_stat!P29*LB_stat!AK29</f>
        <v>2900</v>
      </c>
      <c r="L29" s="47">
        <f>ROUND(Y29/LB_rozp!E29/12,2)</f>
        <v>1.59</v>
      </c>
      <c r="M29" s="134">
        <f>IF(LB_stat!H29=0,0,12*1.358*1/LB_stat!T29*LB_rozp!$E29)</f>
        <v>13696.336036439525</v>
      </c>
      <c r="N29" s="72">
        <f>IF(LB_stat!I29=0,0,12*1.358*1/LB_stat!U29*LB_rozp!$E29)</f>
        <v>0</v>
      </c>
      <c r="O29" s="72">
        <f>IF(LB_stat!J29=0,0,12*1.358*1/LB_stat!V29*LB_rozp!$E29)</f>
        <v>0</v>
      </c>
      <c r="P29" s="72">
        <f>IF(LB_stat!K29=0,0,12*1.358*1/LB_stat!W29*LB_rozp!$E29)</f>
        <v>0</v>
      </c>
      <c r="Q29" s="72">
        <f>IF(LB_stat!L29=0,0,12*1.358*1/LB_stat!X29*LB_rozp!$E29)</f>
        <v>0</v>
      </c>
      <c r="R29" s="72">
        <f>IF(LB_stat!M29=0,0,12*1.358*1/LB_stat!Y29*LB_rozp!$E29)</f>
        <v>0</v>
      </c>
      <c r="S29" s="72">
        <f>IF(LB_stat!N29=0,0,12*1.358*1/LB_stat!Z29*LB_rozp!$E29)</f>
        <v>0</v>
      </c>
      <c r="T29" s="72">
        <f>IF(LB_stat!O29=0,0,12*1.358*1/LB_stat!AA29*LB_rozp!$E29)</f>
        <v>0</v>
      </c>
      <c r="U29" s="72">
        <f>IF(LB_stat!P29=0,0,12*1.358*1/LB_stat!AB29*LB_rozp!$E29)</f>
        <v>0</v>
      </c>
      <c r="V29" s="37">
        <f>ROUND((M29*LB_stat!H29+P29*LB_stat!K29+S29*LB_stat!N29)/1.358,0)</f>
        <v>504283</v>
      </c>
      <c r="W29" s="37">
        <f>ROUND((N29*LB_stat!I29+Q29*LB_stat!L29+T29*LB_stat!O29)/1.358,0)</f>
        <v>0</v>
      </c>
      <c r="X29" s="37">
        <f>ROUND((O29*LB_stat!J29+R29*LB_stat!M29+U29*LB_stat!P29)/1.358,0)</f>
        <v>0</v>
      </c>
      <c r="Y29" s="37">
        <f t="shared" si="4"/>
        <v>504283</v>
      </c>
      <c r="Z29" s="74">
        <f>IF(LB_stat!T29=0,0,LB_stat!H29/LB_stat!T29)+IF(LB_stat!W29=0,0,LB_stat!K29/LB_stat!W29)+IF(LB_stat!Z29=0,0,LB_stat!N29/LB_stat!Z29)</f>
        <v>1.5881940010736193</v>
      </c>
      <c r="AA29" s="74">
        <f>IF(LB_stat!U29=0,0,LB_stat!I29/LB_stat!U29)+IF(LB_stat!X29=0,0,LB_stat!L29/LB_stat!X29)+IF(LB_stat!AA29=0,0,LB_stat!O29/LB_stat!AA29)</f>
        <v>0</v>
      </c>
      <c r="AB29" s="74">
        <f>IF(LB_stat!V29=0,0,LB_stat!J29/LB_stat!V29)+IF(LB_stat!Y29=0,0,LB_stat!M29/LB_stat!Y29)+IF(LB_stat!AB29=0,0,LB_stat!P29/LB_stat!AB29)</f>
        <v>0</v>
      </c>
      <c r="AC29" s="135">
        <f t="shared" si="5"/>
        <v>1.5881940010736193</v>
      </c>
    </row>
    <row r="30" spans="1:29" ht="20.100000000000001" customHeight="1" x14ac:dyDescent="0.2">
      <c r="A30" s="341">
        <f>LB_stat!A30</f>
        <v>23</v>
      </c>
      <c r="B30" s="85">
        <f>LB_stat!B30</f>
        <v>600079244</v>
      </c>
      <c r="C30" s="85">
        <f>LB_stat!C30</f>
        <v>2429</v>
      </c>
      <c r="D30" s="576" t="str">
        <f>LB_stat!D30</f>
        <v>MŠ Liberec, Strakonická 211/12</v>
      </c>
      <c r="E30" s="75">
        <f>LB_stat!E30</f>
        <v>3141</v>
      </c>
      <c r="F30" s="572" t="str">
        <f>LB_stat!F30</f>
        <v>MŠ Liberec, Strakonická 211/12</v>
      </c>
      <c r="G30" s="132">
        <f>ROUND(LB_rozp!R30,0)</f>
        <v>1073806</v>
      </c>
      <c r="H30" s="37">
        <f t="shared" si="1"/>
        <v>786626</v>
      </c>
      <c r="I30" s="29">
        <f t="shared" si="2"/>
        <v>265879</v>
      </c>
      <c r="J30" s="37">
        <f t="shared" si="3"/>
        <v>15733</v>
      </c>
      <c r="K30" s="37">
        <f>LB_stat!H30*LB_stat!AC30+LB_stat!I30*LB_stat!AD30+LB_stat!J30*LB_stat!AE30+LB_stat!K30*LB_stat!AF30+LB_stat!L30*LB_stat!AG30+LB_stat!M30*LB_stat!AH30+LB_stat!N30*LB_stat!AI30+LB_stat!O30*LB_stat!AJ30+LB_stat!P30*LB_stat!AK30</f>
        <v>5568</v>
      </c>
      <c r="L30" s="47">
        <f>ROUND(Y30/LB_rozp!E30/12,2)</f>
        <v>2.48</v>
      </c>
      <c r="M30" s="134">
        <f>IF(LB_stat!H30=0,0,12*1.358*1/LB_stat!T30*LB_rozp!$E30)</f>
        <v>11127.479883462818</v>
      </c>
      <c r="N30" s="72">
        <f>IF(LB_stat!I30=0,0,12*1.358*1/LB_stat!U30*LB_rozp!$E30)</f>
        <v>0</v>
      </c>
      <c r="O30" s="72">
        <f>IF(LB_stat!J30=0,0,12*1.358*1/LB_stat!V30*LB_rozp!$E30)</f>
        <v>0</v>
      </c>
      <c r="P30" s="72">
        <f>IF(LB_stat!K30=0,0,12*1.358*1/LB_stat!W30*LB_rozp!$E30)</f>
        <v>0</v>
      </c>
      <c r="Q30" s="72">
        <f>IF(LB_stat!L30=0,0,12*1.358*1/LB_stat!X30*LB_rozp!$E30)</f>
        <v>0</v>
      </c>
      <c r="R30" s="72">
        <f>IF(LB_stat!M30=0,0,12*1.358*1/LB_stat!Y30*LB_rozp!$E30)</f>
        <v>0</v>
      </c>
      <c r="S30" s="72">
        <f>IF(LB_stat!N30=0,0,12*1.358*1/LB_stat!Z30*LB_rozp!$E30)</f>
        <v>0</v>
      </c>
      <c r="T30" s="72">
        <f>IF(LB_stat!O30=0,0,12*1.358*1/LB_stat!AA30*LB_rozp!$E30)</f>
        <v>0</v>
      </c>
      <c r="U30" s="72">
        <f>IF(LB_stat!P30=0,0,12*1.358*1/LB_stat!AB30*LB_rozp!$E30)</f>
        <v>0</v>
      </c>
      <c r="V30" s="37">
        <f>ROUND((M30*LB_stat!H30+P30*LB_stat!K30+S30*LB_stat!N30)/1.358,0)</f>
        <v>786626</v>
      </c>
      <c r="W30" s="37">
        <f>ROUND((N30*LB_stat!I30+Q30*LB_stat!L30+T30*LB_stat!O30)/1.358,0)</f>
        <v>0</v>
      </c>
      <c r="X30" s="37">
        <f>ROUND((O30*LB_stat!J30+R30*LB_stat!M30+U30*LB_stat!P30)/1.358,0)</f>
        <v>0</v>
      </c>
      <c r="Y30" s="37">
        <f t="shared" si="4"/>
        <v>786626</v>
      </c>
      <c r="Z30" s="74">
        <f>IF(LB_stat!T30=0,0,LB_stat!H30/LB_stat!T30)+IF(LB_stat!W30=0,0,LB_stat!K30/LB_stat!W30)+IF(LB_stat!Z30=0,0,LB_stat!N30/LB_stat!Z30)</f>
        <v>2.4774060567623275</v>
      </c>
      <c r="AA30" s="74">
        <f>IF(LB_stat!U30=0,0,LB_stat!I30/LB_stat!U30)+IF(LB_stat!X30=0,0,LB_stat!L30/LB_stat!X30)+IF(LB_stat!AA30=0,0,LB_stat!O30/LB_stat!AA30)</f>
        <v>0</v>
      </c>
      <c r="AB30" s="74">
        <f>IF(LB_stat!V30=0,0,LB_stat!J30/LB_stat!V30)+IF(LB_stat!Y30=0,0,LB_stat!M30/LB_stat!Y30)+IF(LB_stat!AB30=0,0,LB_stat!P30/LB_stat!AB30)</f>
        <v>0</v>
      </c>
      <c r="AC30" s="135">
        <f t="shared" si="5"/>
        <v>2.4774060567623275</v>
      </c>
    </row>
    <row r="31" spans="1:29" ht="20.100000000000001" customHeight="1" x14ac:dyDescent="0.2">
      <c r="A31" s="341">
        <f>LB_stat!A31</f>
        <v>24</v>
      </c>
      <c r="B31" s="85">
        <f>LB_stat!B31</f>
        <v>600079252</v>
      </c>
      <c r="C31" s="85">
        <f>LB_stat!C31</f>
        <v>2412</v>
      </c>
      <c r="D31" s="576" t="str">
        <f>LB_stat!D31</f>
        <v>MŠ Liberec, Stromovka 285/1</v>
      </c>
      <c r="E31" s="75">
        <f>LB_stat!E31</f>
        <v>3141</v>
      </c>
      <c r="F31" s="572" t="str">
        <f>LB_stat!F31</f>
        <v>MŠ Liberec, Stromovka 285/1</v>
      </c>
      <c r="G31" s="132">
        <f>ROUND(LB_rozp!R31,0)</f>
        <v>1049833</v>
      </c>
      <c r="H31" s="37">
        <f t="shared" si="1"/>
        <v>769101</v>
      </c>
      <c r="I31" s="29">
        <f t="shared" si="2"/>
        <v>259956</v>
      </c>
      <c r="J31" s="37">
        <f t="shared" si="3"/>
        <v>15382</v>
      </c>
      <c r="K31" s="37">
        <f>LB_stat!H31*LB_stat!AC31+LB_stat!I31*LB_stat!AD31+LB_stat!J31*LB_stat!AE31+LB_stat!K31*LB_stat!AF31+LB_stat!L31*LB_stat!AG31+LB_stat!M31*LB_stat!AH31+LB_stat!N31*LB_stat!AI31+LB_stat!O31*LB_stat!AJ31+LB_stat!P31*LB_stat!AK31</f>
        <v>5394</v>
      </c>
      <c r="L31" s="47">
        <f>ROUND(Y31/LB_rozp!E31/12,2)</f>
        <v>2.42</v>
      </c>
      <c r="M31" s="134">
        <f>IF(LB_stat!H31=0,0,12*1.358*1/LB_stat!T31*LB_rozp!$E31)</f>
        <v>11230.531264836054</v>
      </c>
      <c r="N31" s="72">
        <f>IF(LB_stat!I31=0,0,12*1.358*1/LB_stat!U31*LB_rozp!$E31)</f>
        <v>0</v>
      </c>
      <c r="O31" s="72">
        <f>IF(LB_stat!J31=0,0,12*1.358*1/LB_stat!V31*LB_rozp!$E31)</f>
        <v>0</v>
      </c>
      <c r="P31" s="72">
        <f>IF(LB_stat!K31=0,0,12*1.358*1/LB_stat!W31*LB_rozp!$E31)</f>
        <v>0</v>
      </c>
      <c r="Q31" s="72">
        <f>IF(LB_stat!L31=0,0,12*1.358*1/LB_stat!X31*LB_rozp!$E31)</f>
        <v>0</v>
      </c>
      <c r="R31" s="72">
        <f>IF(LB_stat!M31=0,0,12*1.358*1/LB_stat!Y31*LB_rozp!$E31)</f>
        <v>0</v>
      </c>
      <c r="S31" s="72">
        <f>IF(LB_stat!N31=0,0,12*1.358*1/LB_stat!Z31*LB_rozp!$E31)</f>
        <v>0</v>
      </c>
      <c r="T31" s="72">
        <f>IF(LB_stat!O31=0,0,12*1.358*1/LB_stat!AA31*LB_rozp!$E31)</f>
        <v>0</v>
      </c>
      <c r="U31" s="72">
        <f>IF(LB_stat!P31=0,0,12*1.358*1/LB_stat!AB31*LB_rozp!$E31)</f>
        <v>0</v>
      </c>
      <c r="V31" s="37">
        <f>ROUND((M31*LB_stat!H31+P31*LB_stat!K31+S31*LB_stat!N31)/1.358,0)</f>
        <v>769101</v>
      </c>
      <c r="W31" s="37">
        <f>ROUND((N31*LB_stat!I31+Q31*LB_stat!L31+T31*LB_stat!O31)/1.358,0)</f>
        <v>0</v>
      </c>
      <c r="X31" s="37">
        <f>ROUND((O31*LB_stat!J31+R31*LB_stat!M31+U31*LB_stat!P31)/1.358,0)</f>
        <v>0</v>
      </c>
      <c r="Y31" s="37">
        <f t="shared" si="4"/>
        <v>769101</v>
      </c>
      <c r="Z31" s="74">
        <f>IF(LB_stat!T31=0,0,LB_stat!H31/LB_stat!T31)+IF(LB_stat!W31=0,0,LB_stat!K31/LB_stat!W31)+IF(LB_stat!Z31=0,0,LB_stat!N31/LB_stat!Z31)</f>
        <v>2.4222133529277365</v>
      </c>
      <c r="AA31" s="74">
        <f>IF(LB_stat!U31=0,0,LB_stat!I31/LB_stat!U31)+IF(LB_stat!X31=0,0,LB_stat!L31/LB_stat!X31)+IF(LB_stat!AA31=0,0,LB_stat!O31/LB_stat!AA31)</f>
        <v>0</v>
      </c>
      <c r="AB31" s="74">
        <f>IF(LB_stat!V31=0,0,LB_stat!J31/LB_stat!V31)+IF(LB_stat!Y31=0,0,LB_stat!M31/LB_stat!Y31)+IF(LB_stat!AB31=0,0,LB_stat!P31/LB_stat!AB31)</f>
        <v>0</v>
      </c>
      <c r="AC31" s="135">
        <f t="shared" si="5"/>
        <v>2.4222133529277365</v>
      </c>
    </row>
    <row r="32" spans="1:29" ht="20.100000000000001" customHeight="1" x14ac:dyDescent="0.2">
      <c r="A32" s="341">
        <f>LB_stat!A32</f>
        <v>24</v>
      </c>
      <c r="B32" s="85">
        <f>LB_stat!B32</f>
        <v>600079252</v>
      </c>
      <c r="C32" s="85">
        <f>LB_stat!C32</f>
        <v>2412</v>
      </c>
      <c r="D32" s="576" t="str">
        <f>LB_stat!D32</f>
        <v>MŠ Liberec, Stromovka 285/1</v>
      </c>
      <c r="E32" s="75">
        <f>LB_stat!E32</f>
        <v>3141</v>
      </c>
      <c r="F32" s="578" t="str">
        <f>LB_stat!F32</f>
        <v>MŠ Liberec, Stará 107</v>
      </c>
      <c r="G32" s="132">
        <f>ROUND(LB_rozp!R32,0)</f>
        <v>535828</v>
      </c>
      <c r="H32" s="37">
        <f t="shared" si="1"/>
        <v>393077</v>
      </c>
      <c r="I32" s="29">
        <f t="shared" si="2"/>
        <v>132859</v>
      </c>
      <c r="J32" s="37">
        <f t="shared" si="3"/>
        <v>7862</v>
      </c>
      <c r="K32" s="37">
        <f>LB_stat!H32*LB_stat!AC32+LB_stat!I32*LB_stat!AD32+LB_stat!J32*LB_stat!AE32+LB_stat!K32*LB_stat!AF32+LB_stat!L32*LB_stat!AG32+LB_stat!M32*LB_stat!AH32+LB_stat!N32*LB_stat!AI32+LB_stat!O32*LB_stat!AJ32+LB_stat!P32*LB_stat!AK32</f>
        <v>2030</v>
      </c>
      <c r="L32" s="47">
        <f>ROUND(Y32/LB_rozp!E32/12,2)</f>
        <v>1.24</v>
      </c>
      <c r="M32" s="134">
        <f>IF(LB_stat!H32=0,0,12*1.358*1/LB_stat!T32*LB_rozp!$E32)</f>
        <v>15251.367766963918</v>
      </c>
      <c r="N32" s="72">
        <f>IF(LB_stat!I32=0,0,12*1.358*1/LB_stat!U32*LB_rozp!$E32)</f>
        <v>0</v>
      </c>
      <c r="O32" s="72">
        <f>IF(LB_stat!J32=0,0,12*1.358*1/LB_stat!V32*LB_rozp!$E32)</f>
        <v>0</v>
      </c>
      <c r="P32" s="72">
        <f>IF(LB_stat!K32=0,0,12*1.358*1/LB_stat!W32*LB_rozp!$E32)</f>
        <v>0</v>
      </c>
      <c r="Q32" s="72">
        <f>IF(LB_stat!L32=0,0,12*1.358*1/LB_stat!X32*LB_rozp!$E32)</f>
        <v>0</v>
      </c>
      <c r="R32" s="72">
        <f>IF(LB_stat!M32=0,0,12*1.358*1/LB_stat!Y32*LB_rozp!$E32)</f>
        <v>0</v>
      </c>
      <c r="S32" s="72">
        <f>IF(LB_stat!N32=0,0,12*1.358*1/LB_stat!Z32*LB_rozp!$E32)</f>
        <v>0</v>
      </c>
      <c r="T32" s="72">
        <f>IF(LB_stat!O32=0,0,12*1.358*1/LB_stat!AA32*LB_rozp!$E32)</f>
        <v>0</v>
      </c>
      <c r="U32" s="72">
        <f>IF(LB_stat!P32=0,0,12*1.358*1/LB_stat!AB32*LB_rozp!$E32)</f>
        <v>0</v>
      </c>
      <c r="V32" s="37">
        <f>ROUND((M32*LB_stat!H32+P32*LB_stat!K32+S32*LB_stat!N32)/1.358,0)</f>
        <v>393076</v>
      </c>
      <c r="W32" s="37">
        <f>ROUND((N32*LB_stat!I32+Q32*LB_stat!L32+T32*LB_stat!O32)/1.358,0)</f>
        <v>0</v>
      </c>
      <c r="X32" s="37">
        <f>ROUND((O32*LB_stat!J32+R32*LB_stat!M32+U32*LB_stat!P32)/1.358,0)</f>
        <v>0</v>
      </c>
      <c r="Y32" s="37">
        <f t="shared" si="4"/>
        <v>393076</v>
      </c>
      <c r="Z32" s="74">
        <f>IF(LB_stat!T32=0,0,LB_stat!H32/LB_stat!T32)+IF(LB_stat!W32=0,0,LB_stat!K32/LB_stat!W32)+IF(LB_stat!Z32=0,0,LB_stat!N32/LB_stat!Z32)</f>
        <v>1.2379582037014243</v>
      </c>
      <c r="AA32" s="74">
        <f>IF(LB_stat!U32=0,0,LB_stat!I32/LB_stat!U32)+IF(LB_stat!X32=0,0,LB_stat!L32/LB_stat!X32)+IF(LB_stat!AA32=0,0,LB_stat!O32/LB_stat!AA32)</f>
        <v>0</v>
      </c>
      <c r="AB32" s="74">
        <f>IF(LB_stat!V32=0,0,LB_stat!J32/LB_stat!V32)+IF(LB_stat!Y32=0,0,LB_stat!M32/LB_stat!Y32)+IF(LB_stat!AB32=0,0,LB_stat!P32/LB_stat!AB32)</f>
        <v>0</v>
      </c>
      <c r="AC32" s="135">
        <f t="shared" si="5"/>
        <v>1.2379582037014243</v>
      </c>
    </row>
    <row r="33" spans="1:29" ht="20.100000000000001" customHeight="1" x14ac:dyDescent="0.2">
      <c r="A33" s="341">
        <f>LB_stat!A33</f>
        <v>25</v>
      </c>
      <c r="B33" s="85">
        <f>LB_stat!B33</f>
        <v>600079261</v>
      </c>
      <c r="C33" s="85">
        <f>LB_stat!C33</f>
        <v>2418</v>
      </c>
      <c r="D33" s="576" t="str">
        <f>LB_stat!D33</f>
        <v>MŠ Liberec, Školní vršek 503/3</v>
      </c>
      <c r="E33" s="75">
        <f>LB_stat!E33</f>
        <v>3141</v>
      </c>
      <c r="F33" s="572" t="str">
        <f>LB_stat!F33</f>
        <v>MŠ Liberec, Školní vršek 503/3</v>
      </c>
      <c r="G33" s="132">
        <f>ROUND(LB_rozp!R33,0)</f>
        <v>609713</v>
      </c>
      <c r="H33" s="37">
        <f t="shared" si="1"/>
        <v>447185</v>
      </c>
      <c r="I33" s="29">
        <f t="shared" si="2"/>
        <v>151148</v>
      </c>
      <c r="J33" s="37">
        <f t="shared" si="3"/>
        <v>8944</v>
      </c>
      <c r="K33" s="37">
        <f>LB_stat!H33*LB_stat!AC33+LB_stat!I33*LB_stat!AD33+LB_stat!J33*LB_stat!AE33+LB_stat!K33*LB_stat!AF33+LB_stat!L33*LB_stat!AG33+LB_stat!M33*LB_stat!AH33+LB_stat!N33*LB_stat!AI33+LB_stat!O33*LB_stat!AJ33+LB_stat!P33*LB_stat!AK33</f>
        <v>2436</v>
      </c>
      <c r="L33" s="47">
        <f>ROUND(Y33/LB_rozp!E33/12,2)</f>
        <v>1.41</v>
      </c>
      <c r="M33" s="134">
        <f>IF(LB_stat!H33=0,0,12*1.358*1/LB_stat!T33*LB_rozp!$E33)</f>
        <v>14458.987302551761</v>
      </c>
      <c r="N33" s="72">
        <f>IF(LB_stat!I33=0,0,12*1.358*1/LB_stat!U33*LB_rozp!$E33)</f>
        <v>0</v>
      </c>
      <c r="O33" s="72">
        <f>IF(LB_stat!J33=0,0,12*1.358*1/LB_stat!V33*LB_rozp!$E33)</f>
        <v>0</v>
      </c>
      <c r="P33" s="72">
        <f>IF(LB_stat!K33=0,0,12*1.358*1/LB_stat!W33*LB_rozp!$E33)</f>
        <v>0</v>
      </c>
      <c r="Q33" s="72">
        <f>IF(LB_stat!L33=0,0,12*1.358*1/LB_stat!X33*LB_rozp!$E33)</f>
        <v>0</v>
      </c>
      <c r="R33" s="72">
        <f>IF(LB_stat!M33=0,0,12*1.358*1/LB_stat!Y33*LB_rozp!$E33)</f>
        <v>0</v>
      </c>
      <c r="S33" s="72">
        <f>IF(LB_stat!N33=0,0,12*1.358*1/LB_stat!Z33*LB_rozp!$E33)</f>
        <v>0</v>
      </c>
      <c r="T33" s="72">
        <f>IF(LB_stat!O33=0,0,12*1.358*1/LB_stat!AA33*LB_rozp!$E33)</f>
        <v>0</v>
      </c>
      <c r="U33" s="72">
        <f>IF(LB_stat!P33=0,0,12*1.358*1/LB_stat!AB33*LB_rozp!$E33)</f>
        <v>0</v>
      </c>
      <c r="V33" s="37">
        <f>ROUND((M33*LB_stat!H33+P33*LB_stat!K33+S33*LB_stat!N33)/1.358,0)</f>
        <v>447185</v>
      </c>
      <c r="W33" s="37">
        <f>ROUND((N33*LB_stat!I33+Q33*LB_stat!L33+T33*LB_stat!O33)/1.358,0)</f>
        <v>0</v>
      </c>
      <c r="X33" s="37">
        <f>ROUND((O33*LB_stat!J33+R33*LB_stat!M33+U33*LB_stat!P33)/1.358,0)</f>
        <v>0</v>
      </c>
      <c r="Y33" s="37">
        <f t="shared" si="4"/>
        <v>447185</v>
      </c>
      <c r="Z33" s="74">
        <f>IF(LB_stat!T33=0,0,LB_stat!H33/LB_stat!T33)+IF(LB_stat!W33=0,0,LB_stat!K33/LB_stat!W33)+IF(LB_stat!Z33=0,0,LB_stat!N33/LB_stat!Z33)</f>
        <v>1.4083685257801857</v>
      </c>
      <c r="AA33" s="74">
        <f>IF(LB_stat!U33=0,0,LB_stat!I33/LB_stat!U33)+IF(LB_stat!X33=0,0,LB_stat!L33/LB_stat!X33)+IF(LB_stat!AA33=0,0,LB_stat!O33/LB_stat!AA33)</f>
        <v>0</v>
      </c>
      <c r="AB33" s="74">
        <f>IF(LB_stat!V33=0,0,LB_stat!J33/LB_stat!V33)+IF(LB_stat!Y33=0,0,LB_stat!M33/LB_stat!Y33)+IF(LB_stat!AB33=0,0,LB_stat!P33/LB_stat!AB33)</f>
        <v>0</v>
      </c>
      <c r="AC33" s="135">
        <f t="shared" si="5"/>
        <v>1.4083685257801857</v>
      </c>
    </row>
    <row r="34" spans="1:29" ht="20.100000000000001" customHeight="1" x14ac:dyDescent="0.2">
      <c r="A34" s="341">
        <f>LB_stat!A34</f>
        <v>26</v>
      </c>
      <c r="B34" s="85">
        <f>LB_stat!B34</f>
        <v>600079295</v>
      </c>
      <c r="C34" s="85">
        <f>LB_stat!C34</f>
        <v>2414</v>
      </c>
      <c r="D34" s="576" t="str">
        <f>LB_stat!D34</f>
        <v>MŠ Liberec, Truhlářská 340/7</v>
      </c>
      <c r="E34" s="75">
        <f>LB_stat!E34</f>
        <v>3141</v>
      </c>
      <c r="F34" s="572" t="str">
        <f>LB_stat!F34</f>
        <v>MŠ Liberec, Truhlářská 340/7</v>
      </c>
      <c r="G34" s="132">
        <f>ROUND(LB_rozp!R34,0)</f>
        <v>778245</v>
      </c>
      <c r="H34" s="37">
        <f t="shared" si="1"/>
        <v>570519</v>
      </c>
      <c r="I34" s="29">
        <f t="shared" si="2"/>
        <v>192836</v>
      </c>
      <c r="J34" s="37">
        <f t="shared" si="3"/>
        <v>11410</v>
      </c>
      <c r="K34" s="37">
        <f>LB_stat!H34*LB_stat!AC34+LB_stat!I34*LB_stat!AD34+LB_stat!J34*LB_stat!AE34+LB_stat!K34*LB_stat!AF34+LB_stat!L34*LB_stat!AG34+LB_stat!M34*LB_stat!AH34+LB_stat!N34*LB_stat!AI34+LB_stat!O34*LB_stat!AJ34+LB_stat!P34*LB_stat!AK34</f>
        <v>3480</v>
      </c>
      <c r="L34" s="47">
        <f>ROUND(Y34/LB_rozp!E34/12,2)</f>
        <v>1.8</v>
      </c>
      <c r="M34" s="134">
        <f>IF(LB_stat!H34=0,0,12*1.358*1/LB_stat!T34*LB_rozp!$E34)</f>
        <v>12912.743960067988</v>
      </c>
      <c r="N34" s="72">
        <f>IF(LB_stat!I34=0,0,12*1.358*1/LB_stat!U34*LB_rozp!$E34)</f>
        <v>0</v>
      </c>
      <c r="O34" s="72">
        <f>IF(LB_stat!J34=0,0,12*1.358*1/LB_stat!V34*LB_rozp!$E34)</f>
        <v>0</v>
      </c>
      <c r="P34" s="72">
        <f>IF(LB_stat!K34=0,0,12*1.358*1/LB_stat!W34*LB_rozp!$E34)</f>
        <v>0</v>
      </c>
      <c r="Q34" s="72">
        <f>IF(LB_stat!L34=0,0,12*1.358*1/LB_stat!X34*LB_rozp!$E34)</f>
        <v>0</v>
      </c>
      <c r="R34" s="72">
        <f>IF(LB_stat!M34=0,0,12*1.358*1/LB_stat!Y34*LB_rozp!$E34)</f>
        <v>0</v>
      </c>
      <c r="S34" s="72">
        <f>IF(LB_stat!N34=0,0,12*1.358*1/LB_stat!Z34*LB_rozp!$E34)</f>
        <v>0</v>
      </c>
      <c r="T34" s="72">
        <f>IF(LB_stat!O34=0,0,12*1.358*1/LB_stat!AA34*LB_rozp!$E34)</f>
        <v>0</v>
      </c>
      <c r="U34" s="72">
        <f>IF(LB_stat!P34=0,0,12*1.358*1/LB_stat!AB34*LB_rozp!$E34)</f>
        <v>0</v>
      </c>
      <c r="V34" s="37">
        <f>ROUND((M34*LB_stat!H34+P34*LB_stat!K34+S34*LB_stat!N34)/1.358,0)</f>
        <v>570519</v>
      </c>
      <c r="W34" s="37">
        <f>ROUND((N34*LB_stat!I34+Q34*LB_stat!L34+T34*LB_stat!O34)/1.358,0)</f>
        <v>0</v>
      </c>
      <c r="X34" s="37">
        <f>ROUND((O34*LB_stat!J34+R34*LB_stat!M34+U34*LB_stat!P34)/1.358,0)</f>
        <v>0</v>
      </c>
      <c r="Y34" s="37">
        <f t="shared" si="4"/>
        <v>570519</v>
      </c>
      <c r="Z34" s="74">
        <f>IF(LB_stat!T34=0,0,LB_stat!H34/LB_stat!T34)+IF(LB_stat!W34=0,0,LB_stat!K34/LB_stat!W34)+IF(LB_stat!Z34=0,0,LB_stat!N34/LB_stat!Z34)</f>
        <v>1.796796670895128</v>
      </c>
      <c r="AA34" s="74">
        <f>IF(LB_stat!U34=0,0,LB_stat!I34/LB_stat!U34)+IF(LB_stat!X34=0,0,LB_stat!L34/LB_stat!X34)+IF(LB_stat!AA34=0,0,LB_stat!O34/LB_stat!AA34)</f>
        <v>0</v>
      </c>
      <c r="AB34" s="74">
        <f>IF(LB_stat!V34=0,0,LB_stat!J34/LB_stat!V34)+IF(LB_stat!Y34=0,0,LB_stat!M34/LB_stat!Y34)+IF(LB_stat!AB34=0,0,LB_stat!P34/LB_stat!AB34)</f>
        <v>0</v>
      </c>
      <c r="AC34" s="135">
        <f t="shared" si="5"/>
        <v>1.796796670895128</v>
      </c>
    </row>
    <row r="35" spans="1:29" ht="20.100000000000001" customHeight="1" x14ac:dyDescent="0.2">
      <c r="A35" s="341">
        <f>LB_stat!A35</f>
        <v>27</v>
      </c>
      <c r="B35" s="85">
        <f>LB_stat!B35</f>
        <v>600079309</v>
      </c>
      <c r="C35" s="85">
        <f>LB_stat!C35</f>
        <v>2443</v>
      </c>
      <c r="D35" s="576" t="str">
        <f>LB_stat!D35</f>
        <v>MŠ Liberec, U Školky 67</v>
      </c>
      <c r="E35" s="75">
        <f>LB_stat!E35</f>
        <v>3141</v>
      </c>
      <c r="F35" s="572" t="str">
        <f>LB_stat!F35</f>
        <v>MŠ Liberec, U Školky 67</v>
      </c>
      <c r="G35" s="132">
        <f>ROUND(LB_rozp!R35,0)</f>
        <v>778245</v>
      </c>
      <c r="H35" s="37">
        <f t="shared" si="1"/>
        <v>570519</v>
      </c>
      <c r="I35" s="29">
        <f t="shared" si="2"/>
        <v>192836</v>
      </c>
      <c r="J35" s="37">
        <f t="shared" si="3"/>
        <v>11410</v>
      </c>
      <c r="K35" s="37">
        <f>LB_stat!H35*LB_stat!AC35+LB_stat!I35*LB_stat!AD35+LB_stat!J35*LB_stat!AE35+LB_stat!K35*LB_stat!AF35+LB_stat!L35*LB_stat!AG35+LB_stat!M35*LB_stat!AH35+LB_stat!N35*LB_stat!AI35+LB_stat!O35*LB_stat!AJ35+LB_stat!P35*LB_stat!AK35</f>
        <v>3480</v>
      </c>
      <c r="L35" s="47">
        <f>ROUND(Y35/LB_rozp!E35/12,2)</f>
        <v>1.8</v>
      </c>
      <c r="M35" s="134">
        <f>IF(LB_stat!H35=0,0,12*1.358*1/LB_stat!T35*LB_rozp!$E35)</f>
        <v>12912.743960067988</v>
      </c>
      <c r="N35" s="72">
        <f>IF(LB_stat!I35=0,0,12*1.358*1/LB_stat!U35*LB_rozp!$E35)</f>
        <v>0</v>
      </c>
      <c r="O35" s="72">
        <f>IF(LB_stat!J35=0,0,12*1.358*1/LB_stat!V35*LB_rozp!$E35)</f>
        <v>0</v>
      </c>
      <c r="P35" s="72">
        <f>IF(LB_stat!K35=0,0,12*1.358*1/LB_stat!W35*LB_rozp!$E35)</f>
        <v>0</v>
      </c>
      <c r="Q35" s="72">
        <f>IF(LB_stat!L35=0,0,12*1.358*1/LB_stat!X35*LB_rozp!$E35)</f>
        <v>0</v>
      </c>
      <c r="R35" s="72">
        <f>IF(LB_stat!M35=0,0,12*1.358*1/LB_stat!Y35*LB_rozp!$E35)</f>
        <v>0</v>
      </c>
      <c r="S35" s="72">
        <f>IF(LB_stat!N35=0,0,12*1.358*1/LB_stat!Z35*LB_rozp!$E35)</f>
        <v>0</v>
      </c>
      <c r="T35" s="72">
        <f>IF(LB_stat!O35=0,0,12*1.358*1/LB_stat!AA35*LB_rozp!$E35)</f>
        <v>0</v>
      </c>
      <c r="U35" s="72">
        <f>IF(LB_stat!P35=0,0,12*1.358*1/LB_stat!AB35*LB_rozp!$E35)</f>
        <v>0</v>
      </c>
      <c r="V35" s="37">
        <f>ROUND((M35*LB_stat!H35+P35*LB_stat!K35+S35*LB_stat!N35)/1.358,0)</f>
        <v>570519</v>
      </c>
      <c r="W35" s="37">
        <f>ROUND((N35*LB_stat!I35+Q35*LB_stat!L35+T35*LB_stat!O35)/1.358,0)</f>
        <v>0</v>
      </c>
      <c r="X35" s="37">
        <f>ROUND((O35*LB_stat!J35+R35*LB_stat!M35+U35*LB_stat!P35)/1.358,0)</f>
        <v>0</v>
      </c>
      <c r="Y35" s="37">
        <f t="shared" si="4"/>
        <v>570519</v>
      </c>
      <c r="Z35" s="74">
        <f>IF(LB_stat!T35=0,0,LB_stat!H35/LB_stat!T35)+IF(LB_stat!W35=0,0,LB_stat!K35/LB_stat!W35)+IF(LB_stat!Z35=0,0,LB_stat!N35/LB_stat!Z35)</f>
        <v>1.796796670895128</v>
      </c>
      <c r="AA35" s="74">
        <f>IF(LB_stat!U35=0,0,LB_stat!I35/LB_stat!U35)+IF(LB_stat!X35=0,0,LB_stat!L35/LB_stat!X35)+IF(LB_stat!AA35=0,0,LB_stat!O35/LB_stat!AA35)</f>
        <v>0</v>
      </c>
      <c r="AB35" s="74">
        <f>IF(LB_stat!V35=0,0,LB_stat!J35/LB_stat!V35)+IF(LB_stat!Y35=0,0,LB_stat!M35/LB_stat!Y35)+IF(LB_stat!AB35=0,0,LB_stat!P35/LB_stat!AB35)</f>
        <v>0</v>
      </c>
      <c r="AC35" s="135">
        <f t="shared" si="5"/>
        <v>1.796796670895128</v>
      </c>
    </row>
    <row r="36" spans="1:29" ht="20.100000000000001" customHeight="1" x14ac:dyDescent="0.2">
      <c r="A36" s="341">
        <f>LB_stat!A36</f>
        <v>28</v>
      </c>
      <c r="B36" s="85">
        <f>LB_stat!B36</f>
        <v>600079333</v>
      </c>
      <c r="C36" s="85">
        <f>LB_stat!C36</f>
        <v>2425</v>
      </c>
      <c r="D36" s="576" t="str">
        <f>LB_stat!D36</f>
        <v>MŠ Liberec, Vzdušná 509/20</v>
      </c>
      <c r="E36" s="75">
        <f>LB_stat!E36</f>
        <v>3141</v>
      </c>
      <c r="F36" s="572" t="str">
        <f>LB_stat!F36</f>
        <v>MŠ Liberec, Vzdušná 509/20</v>
      </c>
      <c r="G36" s="132">
        <f>ROUND(LB_rozp!R36,0)</f>
        <v>668757</v>
      </c>
      <c r="H36" s="37">
        <f t="shared" si="1"/>
        <v>490407</v>
      </c>
      <c r="I36" s="29">
        <f t="shared" si="2"/>
        <v>165758</v>
      </c>
      <c r="J36" s="37">
        <f t="shared" si="3"/>
        <v>9808</v>
      </c>
      <c r="K36" s="37">
        <f>LB_stat!H36*LB_stat!AC36+LB_stat!I36*LB_stat!AD36+LB_stat!J36*LB_stat!AE36+LB_stat!K36*LB_stat!AF36+LB_stat!L36*LB_stat!AG36+LB_stat!M36*LB_stat!AH36+LB_stat!N36*LB_stat!AI36+LB_stat!O36*LB_stat!AJ36+LB_stat!P36*LB_stat!AK36</f>
        <v>2784</v>
      </c>
      <c r="L36" s="47">
        <f>ROUND(Y36/LB_rozp!E36/12,2)</f>
        <v>1.54</v>
      </c>
      <c r="M36" s="134">
        <f>IF(LB_stat!H36=0,0,12*1.358*1/LB_stat!T36*LB_rozp!$E36)</f>
        <v>13874.435874228911</v>
      </c>
      <c r="N36" s="72">
        <f>IF(LB_stat!I36=0,0,12*1.358*1/LB_stat!U36*LB_rozp!$E36)</f>
        <v>0</v>
      </c>
      <c r="O36" s="72">
        <f>IF(LB_stat!J36=0,0,12*1.358*1/LB_stat!V36*LB_rozp!$E36)</f>
        <v>0</v>
      </c>
      <c r="P36" s="72">
        <f>IF(LB_stat!K36=0,0,12*1.358*1/LB_stat!W36*LB_rozp!$E36)</f>
        <v>0</v>
      </c>
      <c r="Q36" s="72">
        <f>IF(LB_stat!L36=0,0,12*1.358*1/LB_stat!X36*LB_rozp!$E36)</f>
        <v>0</v>
      </c>
      <c r="R36" s="72">
        <f>IF(LB_stat!M36=0,0,12*1.358*1/LB_stat!Y36*LB_rozp!$E36)</f>
        <v>0</v>
      </c>
      <c r="S36" s="72">
        <f>IF(LB_stat!N36=0,0,12*1.358*1/LB_stat!Z36*LB_rozp!$E36)</f>
        <v>0</v>
      </c>
      <c r="T36" s="72">
        <f>IF(LB_stat!O36=0,0,12*1.358*1/LB_stat!AA36*LB_rozp!$E36)</f>
        <v>0</v>
      </c>
      <c r="U36" s="72">
        <f>IF(LB_stat!P36=0,0,12*1.358*1/LB_stat!AB36*LB_rozp!$E36)</f>
        <v>0</v>
      </c>
      <c r="V36" s="37">
        <f>ROUND((M36*LB_stat!H36+P36*LB_stat!K36+S36*LB_stat!N36)/1.358,0)</f>
        <v>490407</v>
      </c>
      <c r="W36" s="37">
        <f>ROUND((N36*LB_stat!I36+Q36*LB_stat!L36+T36*LB_stat!O36)/1.358,0)</f>
        <v>0</v>
      </c>
      <c r="X36" s="37">
        <f>ROUND((O36*LB_stat!J36+R36*LB_stat!M36+U36*LB_stat!P36)/1.358,0)</f>
        <v>0</v>
      </c>
      <c r="Y36" s="37">
        <f t="shared" si="4"/>
        <v>490407</v>
      </c>
      <c r="Z36" s="74">
        <f>IF(LB_stat!T36=0,0,LB_stat!H36/LB_stat!T36)+IF(LB_stat!W36=0,0,LB_stat!K36/LB_stat!W36)+IF(LB_stat!Z36=0,0,LB_stat!N36/LB_stat!Z36)</f>
        <v>1.5444921864140291</v>
      </c>
      <c r="AA36" s="74">
        <f>IF(LB_stat!U36=0,0,LB_stat!I36/LB_stat!U36)+IF(LB_stat!X36=0,0,LB_stat!L36/LB_stat!X36)+IF(LB_stat!AA36=0,0,LB_stat!O36/LB_stat!AA36)</f>
        <v>0</v>
      </c>
      <c r="AB36" s="74">
        <f>IF(LB_stat!V36=0,0,LB_stat!J36/LB_stat!V36)+IF(LB_stat!Y36=0,0,LB_stat!M36/LB_stat!Y36)+IF(LB_stat!AB36=0,0,LB_stat!P36/LB_stat!AB36)</f>
        <v>0</v>
      </c>
      <c r="AC36" s="135">
        <f t="shared" si="5"/>
        <v>1.5444921864140291</v>
      </c>
    </row>
    <row r="37" spans="1:29" ht="20.100000000000001" customHeight="1" x14ac:dyDescent="0.2">
      <c r="A37" s="341">
        <f>LB_stat!A37</f>
        <v>29</v>
      </c>
      <c r="B37" s="85">
        <f>LB_stat!B37</f>
        <v>600079643</v>
      </c>
      <c r="C37" s="85">
        <f>LB_stat!C37</f>
        <v>2433</v>
      </c>
      <c r="D37" s="576" t="str">
        <f>LB_stat!D37</f>
        <v>MŠ Liberec, Žitavská 122/68</v>
      </c>
      <c r="E37" s="75">
        <f>LB_stat!E37</f>
        <v>3141</v>
      </c>
      <c r="F37" s="572" t="str">
        <f>LB_stat!F37</f>
        <v>MŠ Liberec, Žitavská 122/68</v>
      </c>
      <c r="G37" s="132">
        <f>ROUND(LB_rozp!R37,0)</f>
        <v>912996</v>
      </c>
      <c r="H37" s="37">
        <f t="shared" si="1"/>
        <v>669063</v>
      </c>
      <c r="I37" s="29">
        <f t="shared" si="2"/>
        <v>226144</v>
      </c>
      <c r="J37" s="37">
        <f t="shared" si="3"/>
        <v>13381</v>
      </c>
      <c r="K37" s="37">
        <f>LB_stat!H37*LB_stat!AC37+LB_stat!I37*LB_stat!AD37+LB_stat!J37*LB_stat!AE37+LB_stat!K37*LB_stat!AF37+LB_stat!L37*LB_stat!AG37+LB_stat!M37*LB_stat!AH37+LB_stat!N37*LB_stat!AI37+LB_stat!O37*LB_stat!AJ37+LB_stat!P37*LB_stat!AK37</f>
        <v>4408</v>
      </c>
      <c r="L37" s="47">
        <f>ROUND(Y37/LB_rozp!E37/12,2)</f>
        <v>2.11</v>
      </c>
      <c r="M37" s="134">
        <f>IF(LB_stat!H37=0,0,12*1.358*1/LB_stat!T37*LB_rozp!$E37)</f>
        <v>11955.108306600207</v>
      </c>
      <c r="N37" s="72">
        <f>IF(LB_stat!I37=0,0,12*1.358*1/LB_stat!U37*LB_rozp!$E37)</f>
        <v>0</v>
      </c>
      <c r="O37" s="72">
        <f>IF(LB_stat!J37=0,0,12*1.358*1/LB_stat!V37*LB_rozp!$E37)</f>
        <v>0</v>
      </c>
      <c r="P37" s="72">
        <f>IF(LB_stat!K37=0,0,12*1.358*1/LB_stat!W37*LB_rozp!$E37)</f>
        <v>0</v>
      </c>
      <c r="Q37" s="72">
        <f>IF(LB_stat!L37=0,0,12*1.358*1/LB_stat!X37*LB_rozp!$E37)</f>
        <v>0</v>
      </c>
      <c r="R37" s="72">
        <f>IF(LB_stat!M37=0,0,12*1.358*1/LB_stat!Y37*LB_rozp!$E37)</f>
        <v>0</v>
      </c>
      <c r="S37" s="72">
        <f>IF(LB_stat!N37=0,0,12*1.358*1/LB_stat!Z37*LB_rozp!$E37)</f>
        <v>0</v>
      </c>
      <c r="T37" s="72">
        <f>IF(LB_stat!O37=0,0,12*1.358*1/LB_stat!AA37*LB_rozp!$E37)</f>
        <v>0</v>
      </c>
      <c r="U37" s="72">
        <f>IF(LB_stat!P37=0,0,12*1.358*1/LB_stat!AB37*LB_rozp!$E37)</f>
        <v>0</v>
      </c>
      <c r="V37" s="37">
        <f>ROUND((M37*LB_stat!H37+P37*LB_stat!K37+S37*LB_stat!N37)/1.358,0)</f>
        <v>669063</v>
      </c>
      <c r="W37" s="37">
        <f>ROUND((N37*LB_stat!I37+Q37*LB_stat!L37+T37*LB_stat!O37)/1.358,0)</f>
        <v>0</v>
      </c>
      <c r="X37" s="37">
        <f>ROUND((O37*LB_stat!J37+R37*LB_stat!M37+U37*LB_stat!P37)/1.358,0)</f>
        <v>0</v>
      </c>
      <c r="Y37" s="37">
        <f t="shared" si="4"/>
        <v>669063</v>
      </c>
      <c r="Z37" s="74">
        <f>IF(LB_stat!T37=0,0,LB_stat!H37/LB_stat!T37)+IF(LB_stat!W37=0,0,LB_stat!K37/LB_stat!W37)+IF(LB_stat!Z37=0,0,LB_stat!N37/LB_stat!Z37)</f>
        <v>2.1071538761317363</v>
      </c>
      <c r="AA37" s="74">
        <f>IF(LB_stat!U37=0,0,LB_stat!I37/LB_stat!U37)+IF(LB_stat!X37=0,0,LB_stat!L37/LB_stat!X37)+IF(LB_stat!AA37=0,0,LB_stat!O37/LB_stat!AA37)</f>
        <v>0</v>
      </c>
      <c r="AB37" s="74">
        <f>IF(LB_stat!V37=0,0,LB_stat!J37/LB_stat!V37)+IF(LB_stat!Y37=0,0,LB_stat!M37/LB_stat!Y37)+IF(LB_stat!AB37=0,0,LB_stat!P37/LB_stat!AB37)</f>
        <v>0</v>
      </c>
      <c r="AC37" s="135">
        <f t="shared" si="5"/>
        <v>2.1071538761317363</v>
      </c>
    </row>
    <row r="38" spans="1:29" ht="20.100000000000001" customHeight="1" x14ac:dyDescent="0.2">
      <c r="A38" s="341">
        <f>LB_stat!A38</f>
        <v>30</v>
      </c>
      <c r="B38" s="85">
        <f>LB_stat!B38</f>
        <v>600079341</v>
      </c>
      <c r="C38" s="85">
        <f>LB_stat!C38</f>
        <v>2435</v>
      </c>
      <c r="D38" s="576" t="str">
        <f>LB_stat!D38</f>
        <v>MŠ Liberec, Žitná 832/19</v>
      </c>
      <c r="E38" s="75">
        <f>LB_stat!E38</f>
        <v>3141</v>
      </c>
      <c r="F38" s="572" t="str">
        <f>LB_stat!F38</f>
        <v>MŠ Liberec, Žitná 832/19</v>
      </c>
      <c r="G38" s="132">
        <f>ROUND(LB_rozp!R38,0)</f>
        <v>937417</v>
      </c>
      <c r="H38" s="37">
        <f t="shared" si="1"/>
        <v>686918</v>
      </c>
      <c r="I38" s="29">
        <f t="shared" si="2"/>
        <v>232179</v>
      </c>
      <c r="J38" s="37">
        <f t="shared" si="3"/>
        <v>13738</v>
      </c>
      <c r="K38" s="37">
        <f>LB_stat!H38*LB_stat!AC38+LB_stat!I38*LB_stat!AD38+LB_stat!J38*LB_stat!AE38+LB_stat!K38*LB_stat!AF38+LB_stat!L38*LB_stat!AG38+LB_stat!M38*LB_stat!AH38+LB_stat!N38*LB_stat!AI38+LB_stat!O38*LB_stat!AJ38+LB_stat!P38*LB_stat!AK38</f>
        <v>4582</v>
      </c>
      <c r="L38" s="47">
        <f>ROUND(Y38/LB_rozp!E38/12,2)</f>
        <v>2.16</v>
      </c>
      <c r="M38" s="134">
        <f>IF(LB_stat!H38=0,0,12*1.358*1/LB_stat!T38*LB_rozp!$E38)</f>
        <v>11808.043724294035</v>
      </c>
      <c r="N38" s="72">
        <f>IF(LB_stat!I38=0,0,12*1.358*1/LB_stat!U38*LB_rozp!$E38)</f>
        <v>0</v>
      </c>
      <c r="O38" s="72">
        <f>IF(LB_stat!J38=0,0,12*1.358*1/LB_stat!V38*LB_rozp!$E38)</f>
        <v>0</v>
      </c>
      <c r="P38" s="72">
        <f>IF(LB_stat!K38=0,0,12*1.358*1/LB_stat!W38*LB_rozp!$E38)</f>
        <v>0</v>
      </c>
      <c r="Q38" s="72">
        <f>IF(LB_stat!L38=0,0,12*1.358*1/LB_stat!X38*LB_rozp!$E38)</f>
        <v>0</v>
      </c>
      <c r="R38" s="72">
        <f>IF(LB_stat!M38=0,0,12*1.358*1/LB_stat!Y38*LB_rozp!$E38)</f>
        <v>0</v>
      </c>
      <c r="S38" s="72">
        <f>IF(LB_stat!N38=0,0,12*1.358*1/LB_stat!Z38*LB_rozp!$E38)</f>
        <v>0</v>
      </c>
      <c r="T38" s="72">
        <f>IF(LB_stat!O38=0,0,12*1.358*1/LB_stat!AA38*LB_rozp!$E38)</f>
        <v>0</v>
      </c>
      <c r="U38" s="72">
        <f>IF(LB_stat!P38=0,0,12*1.358*1/LB_stat!AB38*LB_rozp!$E38)</f>
        <v>0</v>
      </c>
      <c r="V38" s="37">
        <f>ROUND((M38*LB_stat!H38+P38*LB_stat!K38+S38*LB_stat!N38)/1.358,0)</f>
        <v>686919</v>
      </c>
      <c r="W38" s="37">
        <f>ROUND((N38*LB_stat!I38+Q38*LB_stat!L38+T38*LB_stat!O38)/1.358,0)</f>
        <v>0</v>
      </c>
      <c r="X38" s="37">
        <f>ROUND((O38*LB_stat!J38+R38*LB_stat!M38+U38*LB_stat!P38)/1.358,0)</f>
        <v>0</v>
      </c>
      <c r="Y38" s="37">
        <f t="shared" si="4"/>
        <v>686919</v>
      </c>
      <c r="Z38" s="74">
        <f>IF(LB_stat!T38=0,0,LB_stat!H38/LB_stat!T38)+IF(LB_stat!W38=0,0,LB_stat!K38/LB_stat!W38)+IF(LB_stat!Z38=0,0,LB_stat!N38/LB_stat!Z38)</f>
        <v>2.1633868626443227</v>
      </c>
      <c r="AA38" s="74">
        <f>IF(LB_stat!U38=0,0,LB_stat!I38/LB_stat!U38)+IF(LB_stat!X38=0,0,LB_stat!L38/LB_stat!X38)+IF(LB_stat!AA38=0,0,LB_stat!O38/LB_stat!AA38)</f>
        <v>0</v>
      </c>
      <c r="AB38" s="74">
        <f>IF(LB_stat!V38=0,0,LB_stat!J38/LB_stat!V38)+IF(LB_stat!Y38=0,0,LB_stat!M38/LB_stat!Y38)+IF(LB_stat!AB38=0,0,LB_stat!P38/LB_stat!AB38)</f>
        <v>0</v>
      </c>
      <c r="AC38" s="135">
        <f t="shared" si="5"/>
        <v>2.1633868626443227</v>
      </c>
    </row>
    <row r="39" spans="1:29" ht="20.100000000000001" customHeight="1" x14ac:dyDescent="0.2">
      <c r="A39" s="341">
        <f>LB_stat!A39</f>
        <v>31</v>
      </c>
      <c r="B39" s="85">
        <f>LB_stat!B39</f>
        <v>600080307</v>
      </c>
      <c r="C39" s="85">
        <f>LB_stat!C39</f>
        <v>2474</v>
      </c>
      <c r="D39" s="576" t="str">
        <f>LB_stat!D39</f>
        <v>ZŠ a MŠ Liberec, Proboštská 38/6</v>
      </c>
      <c r="E39" s="75">
        <f>LB_stat!E39</f>
        <v>3141</v>
      </c>
      <c r="F39" s="572" t="str">
        <f>LB_stat!F39</f>
        <v>ZŠ a MŠ Liberec, Proboštská 38/6 - výdejna</v>
      </c>
      <c r="G39" s="132">
        <f>ROUND(LB_rozp!R39,0)</f>
        <v>260463</v>
      </c>
      <c r="H39" s="37">
        <f t="shared" si="1"/>
        <v>190512</v>
      </c>
      <c r="I39" s="29">
        <f t="shared" si="2"/>
        <v>64393</v>
      </c>
      <c r="J39" s="37">
        <f t="shared" si="3"/>
        <v>3810</v>
      </c>
      <c r="K39" s="37">
        <f>LB_stat!H39*LB_stat!AC39+LB_stat!I39*LB_stat!AD39+LB_stat!J39*LB_stat!AE39+LB_stat!K39*LB_stat!AF39+LB_stat!L39*LB_stat!AG39+LB_stat!M39*LB_stat!AH39+LB_stat!N39*LB_stat!AI39+LB_stat!O39*LB_stat!AJ39+LB_stat!P39*LB_stat!AK39</f>
        <v>1748</v>
      </c>
      <c r="L39" s="47">
        <f>ROUND(Y39/LB_rozp!E39/12,2)</f>
        <v>0.6</v>
      </c>
      <c r="M39" s="134">
        <f>IF(LB_stat!H39=0,0,12*1.358*1/LB_stat!T39*LB_rozp!$E39)</f>
        <v>0</v>
      </c>
      <c r="N39" s="72">
        <f>IF(LB_stat!I39=0,0,12*1.358*1/LB_stat!U39*LB_rozp!$E39)</f>
        <v>0</v>
      </c>
      <c r="O39" s="72">
        <f>IF(LB_stat!J39=0,0,12*1.358*1/LB_stat!V39*LB_rozp!$E39)</f>
        <v>0</v>
      </c>
      <c r="P39" s="72">
        <f>IF(LB_stat!K39=0,0,12*1.358*1/LB_stat!W39*LB_rozp!$E39)</f>
        <v>0</v>
      </c>
      <c r="Q39" s="72">
        <f>IF(LB_stat!L39=0,0,12*1.358*1/LB_stat!X39*LB_rozp!$E39)</f>
        <v>0</v>
      </c>
      <c r="R39" s="72">
        <f>IF(LB_stat!M39=0,0,12*1.358*1/LB_stat!Y39*LB_rozp!$E39)</f>
        <v>0</v>
      </c>
      <c r="S39" s="72">
        <f>IF(LB_stat!N39=0,0,12*1.358*1/LB_stat!Z39*LB_rozp!$E39)</f>
        <v>5624.2379847227157</v>
      </c>
      <c r="T39" s="72">
        <f>IF(LB_stat!O39=0,0,12*1.358*1/LB_stat!AA39*LB_rozp!$E39)</f>
        <v>0</v>
      </c>
      <c r="U39" s="72">
        <f>IF(LB_stat!P39=0,0,12*1.358*1/LB_stat!AB39*LB_rozp!$E39)</f>
        <v>0</v>
      </c>
      <c r="V39" s="37">
        <f>ROUND((M39*LB_stat!H39+P39*LB_stat!K39+S39*LB_stat!N39)/1.358,0)</f>
        <v>190512</v>
      </c>
      <c r="W39" s="37">
        <f>ROUND((N39*LB_stat!I39+Q39*LB_stat!L39+T39*LB_stat!O39)/1.358,0)</f>
        <v>0</v>
      </c>
      <c r="X39" s="37">
        <f>ROUND((O39*LB_stat!J39+R39*LB_stat!M39+U39*LB_stat!P39)/1.358,0)</f>
        <v>0</v>
      </c>
      <c r="Y39" s="37">
        <f t="shared" si="4"/>
        <v>190512</v>
      </c>
      <c r="Z39" s="74">
        <f>IF(LB_stat!T39=0,0,LB_stat!H39/LB_stat!T39)+IF(LB_stat!W39=0,0,LB_stat!K39/LB_stat!W39)+IF(LB_stat!Z39=0,0,LB_stat!N39/LB_stat!Z39)</f>
        <v>0.59999919130543777</v>
      </c>
      <c r="AA39" s="74">
        <f>IF(LB_stat!U39=0,0,LB_stat!I39/LB_stat!U39)+IF(LB_stat!X39=0,0,LB_stat!L39/LB_stat!X39)+IF(LB_stat!AA39=0,0,LB_stat!O39/LB_stat!AA39)</f>
        <v>0</v>
      </c>
      <c r="AB39" s="74">
        <f>IF(LB_stat!V39=0,0,LB_stat!J39/LB_stat!V39)+IF(LB_stat!Y39=0,0,LB_stat!M39/LB_stat!Y39)+IF(LB_stat!AB39=0,0,LB_stat!P39/LB_stat!AB39)</f>
        <v>0</v>
      </c>
      <c r="AC39" s="135">
        <f t="shared" si="5"/>
        <v>0.59999919130543777</v>
      </c>
    </row>
    <row r="40" spans="1:29" ht="20.100000000000001" customHeight="1" x14ac:dyDescent="0.2">
      <c r="A40" s="341">
        <f>LB_stat!A40</f>
        <v>32</v>
      </c>
      <c r="B40" s="85">
        <f>LB_stat!B40</f>
        <v>600079899</v>
      </c>
      <c r="C40" s="85">
        <f>LB_stat!C40</f>
        <v>2312</v>
      </c>
      <c r="D40" s="576" t="str">
        <f>LB_stat!D40</f>
        <v>ZŠ a ZUŠ Liberec, Jabloňová 564/43</v>
      </c>
      <c r="E40" s="75">
        <f>LB_stat!E40</f>
        <v>3141</v>
      </c>
      <c r="F40" s="572" t="str">
        <f>LB_stat!F40</f>
        <v>ZŠ a ZUŠ Liberec, Jabloňová 564/43</v>
      </c>
      <c r="G40" s="132">
        <f>ROUND(LB_rozp!R40,0)</f>
        <v>1721175</v>
      </c>
      <c r="H40" s="37">
        <f t="shared" si="1"/>
        <v>1257397</v>
      </c>
      <c r="I40" s="29">
        <f t="shared" si="2"/>
        <v>425000</v>
      </c>
      <c r="J40" s="37">
        <f t="shared" si="3"/>
        <v>25148</v>
      </c>
      <c r="K40" s="37">
        <f>LB_stat!H40*LB_stat!AC40+LB_stat!I40*LB_stat!AD40+LB_stat!J40*LB_stat!AE40+LB_stat!K40*LB_stat!AF40+LB_stat!L40*LB_stat!AG40+LB_stat!M40*LB_stat!AH40+LB_stat!N40*LB_stat!AI40+LB_stat!O40*LB_stat!AJ40+LB_stat!P40*LB_stat!AK40</f>
        <v>13630</v>
      </c>
      <c r="L40" s="47">
        <f>ROUND(Y40/LB_rozp!E40/12,2)</f>
        <v>3.96</v>
      </c>
      <c r="M40" s="134">
        <f>IF(LB_stat!H40=0,0,12*1.358*1/LB_stat!T40*LB_rozp!$E40)</f>
        <v>0</v>
      </c>
      <c r="N40" s="72">
        <f>IF(LB_stat!I40=0,0,12*1.358*1/LB_stat!U40*LB_rozp!$E40)</f>
        <v>7266.148406483454</v>
      </c>
      <c r="O40" s="72">
        <f>IF(LB_stat!J40=0,0,12*1.358*1/LB_stat!V40*LB_rozp!$E40)</f>
        <v>0</v>
      </c>
      <c r="P40" s="72">
        <f>IF(LB_stat!K40=0,0,12*1.358*1/LB_stat!W40*LB_rozp!$E40)</f>
        <v>0</v>
      </c>
      <c r="Q40" s="72">
        <f>IF(LB_stat!L40=0,0,12*1.358*1/LB_stat!X40*LB_rozp!$E40)</f>
        <v>0</v>
      </c>
      <c r="R40" s="72">
        <f>IF(LB_stat!M40=0,0,12*1.358*1/LB_stat!Y40*LB_rozp!$E40)</f>
        <v>0</v>
      </c>
      <c r="S40" s="72">
        <f>IF(LB_stat!N40=0,0,12*1.358*1/LB_stat!Z40*LB_rozp!$E40)</f>
        <v>0</v>
      </c>
      <c r="T40" s="72">
        <f>IF(LB_stat!O40=0,0,12*1.358*1/LB_stat!AA40*LB_rozp!$E40)</f>
        <v>0</v>
      </c>
      <c r="U40" s="72">
        <f>IF(LB_stat!P40=0,0,12*1.358*1/LB_stat!AB40*LB_rozp!$E40)</f>
        <v>0</v>
      </c>
      <c r="V40" s="37">
        <f>ROUND((M40*LB_stat!H40+P40*LB_stat!K40+S40*LB_stat!N40)/1.358,0)</f>
        <v>0</v>
      </c>
      <c r="W40" s="37">
        <f>ROUND((N40*LB_stat!I40+Q40*LB_stat!L40+T40*LB_stat!O40)/1.358,0)</f>
        <v>1257397</v>
      </c>
      <c r="X40" s="37">
        <f>ROUND((O40*LB_stat!J40+R40*LB_stat!M40+U40*LB_stat!P40)/1.358,0)</f>
        <v>0</v>
      </c>
      <c r="Y40" s="37">
        <f t="shared" si="4"/>
        <v>1257397</v>
      </c>
      <c r="Z40" s="74">
        <f>IF(LB_stat!T40=0,0,LB_stat!H40/LB_stat!T40)+IF(LB_stat!W40=0,0,LB_stat!K40/LB_stat!W40)+IF(LB_stat!Z40=0,0,LB_stat!N40/LB_stat!Z40)</f>
        <v>0</v>
      </c>
      <c r="AA40" s="74">
        <f>IF(LB_stat!U40=0,0,LB_stat!I40/LB_stat!U40)+IF(LB_stat!X40=0,0,LB_stat!L40/LB_stat!X40)+IF(LB_stat!AA40=0,0,LB_stat!O40/LB_stat!AA40)</f>
        <v>3.9600554785680977</v>
      </c>
      <c r="AB40" s="74">
        <f>IF(LB_stat!V40=0,0,LB_stat!J40/LB_stat!V40)+IF(LB_stat!Y40=0,0,LB_stat!M40/LB_stat!Y40)+IF(LB_stat!AB40=0,0,LB_stat!P40/LB_stat!AB40)</f>
        <v>0</v>
      </c>
      <c r="AC40" s="135">
        <f t="shared" si="5"/>
        <v>3.9600554785680977</v>
      </c>
    </row>
    <row r="41" spans="1:29" ht="20.100000000000001" customHeight="1" x14ac:dyDescent="0.2">
      <c r="A41" s="341">
        <f>LB_stat!A41</f>
        <v>33</v>
      </c>
      <c r="B41" s="85">
        <f>LB_stat!B41</f>
        <v>600080340</v>
      </c>
      <c r="C41" s="85">
        <f>LB_stat!C41</f>
        <v>2479</v>
      </c>
      <c r="D41" s="576" t="str">
        <f>LB_stat!D41</f>
        <v>ZŠ Liberec, Aloisina výšina 642</v>
      </c>
      <c r="E41" s="75">
        <f>LB_stat!E41</f>
        <v>3141</v>
      </c>
      <c r="F41" s="572" t="str">
        <f>LB_stat!F41</f>
        <v>ZŠ Liberec, Aloisina výšina 642</v>
      </c>
      <c r="G41" s="132">
        <f>ROUND(LB_rozp!R41,0)</f>
        <v>3265592</v>
      </c>
      <c r="H41" s="37">
        <f t="shared" si="1"/>
        <v>2382370</v>
      </c>
      <c r="I41" s="29">
        <f t="shared" si="2"/>
        <v>805241</v>
      </c>
      <c r="J41" s="37">
        <f t="shared" si="3"/>
        <v>47647</v>
      </c>
      <c r="K41" s="37">
        <f>LB_stat!H41*LB_stat!AC41+LB_stat!I41*LB_stat!AD41+LB_stat!J41*LB_stat!AE41+LB_stat!K41*LB_stat!AF41+LB_stat!L41*LB_stat!AG41+LB_stat!M41*LB_stat!AH41+LB_stat!N41*LB_stat!AI41+LB_stat!O41*LB_stat!AJ41+LB_stat!P41*LB_stat!AK41</f>
        <v>30334</v>
      </c>
      <c r="L41" s="47">
        <f>ROUND(Y41/LB_rozp!E41/12,2)</f>
        <v>7.5</v>
      </c>
      <c r="M41" s="134">
        <f>IF(LB_stat!H41=0,0,12*1.358*1/LB_stat!T41*LB_rozp!$E41)</f>
        <v>0</v>
      </c>
      <c r="N41" s="72">
        <f>IF(LB_stat!I41=0,0,12*1.358*1/LB_stat!U41*LB_rozp!$E41)</f>
        <v>6185.9625440052796</v>
      </c>
      <c r="O41" s="72">
        <f>IF(LB_stat!J41=0,0,12*1.358*1/LB_stat!V41*LB_rozp!$E41)</f>
        <v>0</v>
      </c>
      <c r="P41" s="72">
        <f>IF(LB_stat!K41=0,0,12*1.358*1/LB_stat!W41*LB_rozp!$E41)</f>
        <v>0</v>
      </c>
      <c r="Q41" s="72">
        <f>IF(LB_stat!L41=0,0,12*1.358*1/LB_stat!X41*LB_rozp!$E41)</f>
        <v>0</v>
      </c>
      <c r="R41" s="72">
        <f>IF(LB_stat!M41=0,0,12*1.358*1/LB_stat!Y41*LB_rozp!$E41)</f>
        <v>0</v>
      </c>
      <c r="S41" s="72">
        <f>IF(LB_stat!N41=0,0,12*1.358*1/LB_stat!Z41*LB_rozp!$E41)</f>
        <v>0</v>
      </c>
      <c r="T41" s="72">
        <f>IF(LB_stat!O41=0,0,12*1.358*1/LB_stat!AA41*LB_rozp!$E41)</f>
        <v>0</v>
      </c>
      <c r="U41" s="72">
        <f>IF(LB_stat!P41=0,0,12*1.358*1/LB_stat!AB41*LB_rozp!$E41)</f>
        <v>0</v>
      </c>
      <c r="V41" s="37">
        <f>ROUND((M41*LB_stat!H41+P41*LB_stat!K41+S41*LB_stat!N41)/1.358,0)</f>
        <v>0</v>
      </c>
      <c r="W41" s="37">
        <f>ROUND((N41*LB_stat!I41+Q41*LB_stat!L41+T41*LB_stat!O41)/1.358,0)</f>
        <v>2382370</v>
      </c>
      <c r="X41" s="37">
        <f>ROUND((O41*LB_stat!J41+R41*LB_stat!M41+U41*LB_stat!P41)/1.358,0)</f>
        <v>0</v>
      </c>
      <c r="Y41" s="37">
        <f t="shared" si="4"/>
        <v>2382370</v>
      </c>
      <c r="Z41" s="74">
        <f>IF(LB_stat!T41=0,0,LB_stat!H41/LB_stat!T41)+IF(LB_stat!W41=0,0,LB_stat!K41/LB_stat!W41)+IF(LB_stat!Z41=0,0,LB_stat!N41/LB_stat!Z41)</f>
        <v>0</v>
      </c>
      <c r="AA41" s="74">
        <f>IF(LB_stat!U41=0,0,LB_stat!I41/LB_stat!U41)+IF(LB_stat!X41=0,0,LB_stat!L41/LB_stat!X41)+IF(LB_stat!AA41=0,0,LB_stat!O41/LB_stat!AA41)</f>
        <v>7.5030548109102009</v>
      </c>
      <c r="AB41" s="74">
        <f>IF(LB_stat!V41=0,0,LB_stat!J41/LB_stat!V41)+IF(LB_stat!Y41=0,0,LB_stat!M41/LB_stat!Y41)+IF(LB_stat!AB41=0,0,LB_stat!P41/LB_stat!AB41)</f>
        <v>0</v>
      </c>
      <c r="AC41" s="135">
        <f t="shared" si="5"/>
        <v>7.5030548109102009</v>
      </c>
    </row>
    <row r="42" spans="1:29" ht="20.100000000000001" customHeight="1" x14ac:dyDescent="0.2">
      <c r="A42" s="341">
        <f>LB_stat!A42</f>
        <v>34</v>
      </c>
      <c r="B42" s="85">
        <f>LB_stat!B42</f>
        <v>600080331</v>
      </c>
      <c r="C42" s="85">
        <f>LB_stat!C42</f>
        <v>2475</v>
      </c>
      <c r="D42" s="576" t="str">
        <f>LB_stat!D42</f>
        <v xml:space="preserve">ZŠ Liberec, Broumovská 847/7 </v>
      </c>
      <c r="E42" s="75">
        <f>LB_stat!E42</f>
        <v>3141</v>
      </c>
      <c r="F42" s="572" t="str">
        <f>LB_stat!F42</f>
        <v>ZŠ Liberec, Broumovská 847/7 - výdejna</v>
      </c>
      <c r="G42" s="132">
        <f>ROUND(LB_rozp!R42,0)</f>
        <v>1540073</v>
      </c>
      <c r="H42" s="37">
        <f t="shared" si="1"/>
        <v>1116250</v>
      </c>
      <c r="I42" s="29">
        <f t="shared" si="2"/>
        <v>377292</v>
      </c>
      <c r="J42" s="37">
        <f t="shared" si="3"/>
        <v>22325</v>
      </c>
      <c r="K42" s="37">
        <f>LB_stat!H42*LB_stat!AC42+LB_stat!I42*LB_stat!AD42+LB_stat!J42*LB_stat!AE42+LB_stat!K42*LB_stat!AF42+LB_stat!L42*LB_stat!AG42+LB_stat!M42*LB_stat!AH42+LB_stat!N42*LB_stat!AI42+LB_stat!O42*LB_stat!AJ42+LB_stat!P42*LB_stat!AK42</f>
        <v>24206</v>
      </c>
      <c r="L42" s="47">
        <f>ROUND(Y42/LB_rozp!E42/12,2)</f>
        <v>3.52</v>
      </c>
      <c r="M42" s="134">
        <f>IF(LB_stat!H42=0,0,12*1.358*1/LB_stat!T42*LB_rozp!$E42)</f>
        <v>0</v>
      </c>
      <c r="N42" s="72">
        <f>IF(LB_stat!I42=0,0,12*1.358*1/LB_stat!U42*LB_rozp!$E42)</f>
        <v>0</v>
      </c>
      <c r="O42" s="72">
        <f>IF(LB_stat!J42=0,0,12*1.358*1/LB_stat!V42*LB_rozp!$E42)</f>
        <v>0</v>
      </c>
      <c r="P42" s="72">
        <f>IF(LB_stat!K42=0,0,12*1.358*1/LB_stat!W42*LB_rozp!$E42)</f>
        <v>0</v>
      </c>
      <c r="Q42" s="72">
        <f>IF(LB_stat!L42=0,0,12*1.358*1/LB_stat!X42*LB_rozp!$E42)</f>
        <v>0</v>
      </c>
      <c r="R42" s="72">
        <f>IF(LB_stat!M42=0,0,12*1.358*1/LB_stat!Y42*LB_rozp!$E42)</f>
        <v>0</v>
      </c>
      <c r="S42" s="72">
        <f>IF(LB_stat!N42=0,0,12*1.358*1/LB_stat!Z42*LB_rozp!$E42)</f>
        <v>0</v>
      </c>
      <c r="T42" s="72">
        <f>IF(LB_stat!O42=0,0,12*1.358*1/LB_stat!AA42*LB_rozp!$E42)</f>
        <v>2379.6976161862303</v>
      </c>
      <c r="U42" s="72">
        <f>IF(LB_stat!P42=0,0,12*1.358*1/LB_stat!AB42*LB_rozp!$E42)</f>
        <v>2379.6976161862303</v>
      </c>
      <c r="V42" s="37">
        <f>ROUND((M42*LB_stat!H42+P42*LB_stat!K42+S42*LB_stat!N42)/1.358,0)</f>
        <v>0</v>
      </c>
      <c r="W42" s="37">
        <f>ROUND((N42*LB_stat!I42+Q42*LB_stat!L42+T42*LB_stat!O42)/1.358,0)</f>
        <v>1040899</v>
      </c>
      <c r="X42" s="37">
        <f>ROUND((O42*LB_stat!J42+R42*LB_stat!M42+U42*LB_stat!P42)/1.358,0)</f>
        <v>75351</v>
      </c>
      <c r="Y42" s="37">
        <f t="shared" si="4"/>
        <v>1116250</v>
      </c>
      <c r="Z42" s="74">
        <f>IF(LB_stat!T42=0,0,LB_stat!H42/LB_stat!T42)+IF(LB_stat!W42=0,0,LB_stat!K42/LB_stat!W42)+IF(LB_stat!Z42=0,0,LB_stat!N42/LB_stat!Z42)</f>
        <v>0</v>
      </c>
      <c r="AA42" s="74">
        <f>IF(LB_stat!U42=0,0,LB_stat!I42/LB_stat!U42)+IF(LB_stat!X42=0,0,LB_stat!L42/LB_stat!X42)+IF(LB_stat!AA42=0,0,LB_stat!O42/LB_stat!AA42)</f>
        <v>3.2782144833399127</v>
      </c>
      <c r="AB42" s="74">
        <f>IF(LB_stat!V42=0,0,LB_stat!J42/LB_stat!V42)+IF(LB_stat!Y42=0,0,LB_stat!M42/LB_stat!Y42)+IF(LB_stat!AB42=0,0,LB_stat!P42/LB_stat!AB42)</f>
        <v>0.23731182286804081</v>
      </c>
      <c r="AC42" s="135">
        <f t="shared" si="5"/>
        <v>3.5155263062079536</v>
      </c>
    </row>
    <row r="43" spans="1:29" ht="20.100000000000001" customHeight="1" x14ac:dyDescent="0.2">
      <c r="A43" s="341">
        <f>LB_stat!A43</f>
        <v>35</v>
      </c>
      <c r="B43" s="85">
        <f>LB_stat!B43</f>
        <v>600080170</v>
      </c>
      <c r="C43" s="85">
        <f>LB_stat!C43</f>
        <v>2476</v>
      </c>
      <c r="D43" s="576" t="str">
        <f>LB_stat!D43</f>
        <v>ZŠ Liberec, Česká 354</v>
      </c>
      <c r="E43" s="75">
        <f>LB_stat!E43</f>
        <v>3141</v>
      </c>
      <c r="F43" s="572" t="str">
        <f>LB_stat!F43</f>
        <v>ZŠ Liberec, Česká 354</v>
      </c>
      <c r="G43" s="132">
        <f>ROUND(LB_rozp!R43,0)</f>
        <v>3539001</v>
      </c>
      <c r="H43" s="37">
        <f t="shared" si="1"/>
        <v>2581353</v>
      </c>
      <c r="I43" s="29">
        <f t="shared" si="2"/>
        <v>872497</v>
      </c>
      <c r="J43" s="37">
        <f t="shared" si="3"/>
        <v>51627</v>
      </c>
      <c r="K43" s="37">
        <f>LB_stat!H43*LB_stat!AC43+LB_stat!I43*LB_stat!AD43+LB_stat!J43*LB_stat!AE43+LB_stat!K43*LB_stat!AF43+LB_stat!L43*LB_stat!AG43+LB_stat!M43*LB_stat!AH43+LB_stat!N43*LB_stat!AI43+LB_stat!O43*LB_stat!AJ43+LB_stat!P43*LB_stat!AK43</f>
        <v>33524</v>
      </c>
      <c r="L43" s="47">
        <f>ROUND(Y43/LB_rozp!E43/12,2)</f>
        <v>8.1300000000000008</v>
      </c>
      <c r="M43" s="134">
        <f>IF(LB_stat!H43=0,0,12*1.358*1/LB_stat!T43*LB_rozp!$E43)</f>
        <v>0</v>
      </c>
      <c r="N43" s="72">
        <f>IF(LB_stat!I43=0,0,12*1.358*1/LB_stat!U43*LB_rozp!$E43)</f>
        <v>6064.8385074154648</v>
      </c>
      <c r="O43" s="72">
        <f>IF(LB_stat!J43=0,0,12*1.358*1/LB_stat!V43*LB_rozp!$E43)</f>
        <v>0</v>
      </c>
      <c r="P43" s="72">
        <f>IF(LB_stat!K43=0,0,12*1.358*1/LB_stat!W43*LB_rozp!$E43)</f>
        <v>0</v>
      </c>
      <c r="Q43" s="72">
        <f>IF(LB_stat!L43=0,0,12*1.358*1/LB_stat!X43*LB_rozp!$E43)</f>
        <v>0</v>
      </c>
      <c r="R43" s="72">
        <f>IF(LB_stat!M43=0,0,12*1.358*1/LB_stat!Y43*LB_rozp!$E43)</f>
        <v>0</v>
      </c>
      <c r="S43" s="72">
        <f>IF(LB_stat!N43=0,0,12*1.358*1/LB_stat!Z43*LB_rozp!$E43)</f>
        <v>0</v>
      </c>
      <c r="T43" s="72">
        <f>IF(LB_stat!O43=0,0,12*1.358*1/LB_stat!AA43*LB_rozp!$E43)</f>
        <v>0</v>
      </c>
      <c r="U43" s="72">
        <f>IF(LB_stat!P43=0,0,12*1.358*1/LB_stat!AB43*LB_rozp!$E43)</f>
        <v>0</v>
      </c>
      <c r="V43" s="37">
        <f>ROUND((M43*LB_stat!H43+P43*LB_stat!K43+S43*LB_stat!N43)/1.358,0)</f>
        <v>0</v>
      </c>
      <c r="W43" s="37">
        <f>ROUND((N43*LB_stat!I43+Q43*LB_stat!L43+T43*LB_stat!O43)/1.358,0)</f>
        <v>2581352</v>
      </c>
      <c r="X43" s="37">
        <f>ROUND((O43*LB_stat!J43+R43*LB_stat!M43+U43*LB_stat!P43)/1.358,0)</f>
        <v>0</v>
      </c>
      <c r="Y43" s="37">
        <f t="shared" si="4"/>
        <v>2581352</v>
      </c>
      <c r="Z43" s="74">
        <f>IF(LB_stat!T43=0,0,LB_stat!H43/LB_stat!T43)+IF(LB_stat!W43=0,0,LB_stat!K43/LB_stat!W43)+IF(LB_stat!Z43=0,0,LB_stat!N43/LB_stat!Z43)</f>
        <v>0</v>
      </c>
      <c r="AA43" s="74">
        <f>IF(LB_stat!U43=0,0,LB_stat!I43/LB_stat!U43)+IF(LB_stat!X43=0,0,LB_stat!L43/LB_stat!X43)+IF(LB_stat!AA43=0,0,LB_stat!O43/LB_stat!AA43)</f>
        <v>8.1297318979225857</v>
      </c>
      <c r="AB43" s="74">
        <f>IF(LB_stat!V43=0,0,LB_stat!J43/LB_stat!V43)+IF(LB_stat!Y43=0,0,LB_stat!M43/LB_stat!Y43)+IF(LB_stat!AB43=0,0,LB_stat!P43/LB_stat!AB43)</f>
        <v>0</v>
      </c>
      <c r="AC43" s="135">
        <f t="shared" si="5"/>
        <v>8.1297318979225857</v>
      </c>
    </row>
    <row r="44" spans="1:29" ht="20.100000000000001" customHeight="1" x14ac:dyDescent="0.2">
      <c r="A44" s="341">
        <f>LB_stat!A44</f>
        <v>37</v>
      </c>
      <c r="B44" s="341">
        <f>LB_stat!B44</f>
        <v>600080013</v>
      </c>
      <c r="C44" s="341">
        <f>LB_stat!C44</f>
        <v>2470</v>
      </c>
      <c r="D44" s="614" t="str">
        <f>LB_stat!D44</f>
        <v>ZŠ Liberec, Husova 142/44</v>
      </c>
      <c r="E44" s="75">
        <f>LB_stat!E44</f>
        <v>3141</v>
      </c>
      <c r="F44" s="572" t="str">
        <f>LB_stat!F44</f>
        <v>ZŠ Liberec, Husova 142/44</v>
      </c>
      <c r="G44" s="132">
        <f>ROUND(LB_rozp!R44,0)</f>
        <v>3425317</v>
      </c>
      <c r="H44" s="37">
        <f t="shared" ref="H44" si="6">ROUND((G44-K44)/1.358,0)</f>
        <v>2498621</v>
      </c>
      <c r="I44" s="29">
        <f t="shared" ref="I44" si="7">ROUND(G44-H44-J44-K44,0)</f>
        <v>844534</v>
      </c>
      <c r="J44" s="37">
        <f t="shared" ref="J44" si="8">ROUND(H44*0.02,0)</f>
        <v>49972</v>
      </c>
      <c r="K44" s="37">
        <f>LB_stat!H44*LB_stat!AC44+LB_stat!I44*LB_stat!AD44+LB_stat!J44*LB_stat!AE44+LB_stat!K44*LB_stat!AF44+LB_stat!L44*LB_stat!AG44+LB_stat!M44*LB_stat!AH44+LB_stat!N44*LB_stat!AI44+LB_stat!O44*LB_stat!AJ44+LB_stat!P44*LB_stat!AK44</f>
        <v>32190</v>
      </c>
      <c r="L44" s="47">
        <f>ROUND(Y44/LB_rozp!E44/12,2)</f>
        <v>7.87</v>
      </c>
      <c r="M44" s="134">
        <f>IF(LB_stat!H44=0,0,12*1.358*1/LB_stat!T44*LB_rozp!$E44)</f>
        <v>0</v>
      </c>
      <c r="N44" s="72">
        <f>IF(LB_stat!I44=0,0,12*1.358*1/LB_stat!U44*LB_rozp!$E44)</f>
        <v>6113.743027405967</v>
      </c>
      <c r="O44" s="72">
        <f>IF(LB_stat!J44=0,0,12*1.358*1/LB_stat!V44*LB_rozp!$E44)</f>
        <v>0</v>
      </c>
      <c r="P44" s="72">
        <f>IF(LB_stat!K44=0,0,12*1.358*1/LB_stat!W44*LB_rozp!$E44)</f>
        <v>0</v>
      </c>
      <c r="Q44" s="72">
        <f>IF(LB_stat!L44=0,0,12*1.358*1/LB_stat!X44*LB_rozp!$E44)</f>
        <v>0</v>
      </c>
      <c r="R44" s="72">
        <f>IF(LB_stat!M44=0,0,12*1.358*1/LB_stat!Y44*LB_rozp!$E44)</f>
        <v>0</v>
      </c>
      <c r="S44" s="72">
        <f>IF(LB_stat!N44=0,0,12*1.358*1/LB_stat!Z44*LB_rozp!$E44)</f>
        <v>0</v>
      </c>
      <c r="T44" s="72">
        <f>IF(LB_stat!O44=0,0,12*1.358*1/LB_stat!AA44*LB_rozp!$E44)</f>
        <v>0</v>
      </c>
      <c r="U44" s="72">
        <f>IF(LB_stat!P44=0,0,12*1.358*1/LB_stat!AB44*LB_rozp!$E44)</f>
        <v>0</v>
      </c>
      <c r="V44" s="37">
        <f>ROUND((M44*LB_stat!H44+P44*LB_stat!K44+S44*LB_stat!N44)/1.358,0)</f>
        <v>0</v>
      </c>
      <c r="W44" s="37">
        <f>ROUND((N44*LB_stat!I44+Q44*LB_stat!L44+T44*LB_stat!O44)/1.358,0)</f>
        <v>2498621</v>
      </c>
      <c r="X44" s="37">
        <f>ROUND((O44*LB_stat!J44+R44*LB_stat!M44+U44*LB_stat!P44)/1.358,0)</f>
        <v>0</v>
      </c>
      <c r="Y44" s="37">
        <f t="shared" ref="Y44" si="9">SUM(V44:X44)</f>
        <v>2498621</v>
      </c>
      <c r="Z44" s="74">
        <f>IF(LB_stat!T44=0,0,LB_stat!H44/LB_stat!T44)+IF(LB_stat!W44=0,0,LB_stat!K44/LB_stat!W44)+IF(LB_stat!Z44=0,0,LB_stat!N44/LB_stat!Z44)</f>
        <v>0</v>
      </c>
      <c r="AA44" s="74">
        <f>IF(LB_stat!U44=0,0,LB_stat!I44/LB_stat!U44)+IF(LB_stat!X44=0,0,LB_stat!L44/LB_stat!X44)+IF(LB_stat!AA44=0,0,LB_stat!O44/LB_stat!AA44)</f>
        <v>7.8691768890471288</v>
      </c>
      <c r="AB44" s="74">
        <f>IF(LB_stat!V44=0,0,LB_stat!J44/LB_stat!V44)+IF(LB_stat!Y44=0,0,LB_stat!M44/LB_stat!Y44)+IF(LB_stat!AB44=0,0,LB_stat!P44/LB_stat!AB44)</f>
        <v>0</v>
      </c>
      <c r="AC44" s="135">
        <f t="shared" ref="AC44" si="10">SUM(Z44:AB44)</f>
        <v>7.8691768890471288</v>
      </c>
    </row>
    <row r="45" spans="1:29" ht="20.100000000000001" customHeight="1" x14ac:dyDescent="0.2">
      <c r="A45" s="341">
        <f>LB_stat!A45</f>
        <v>39</v>
      </c>
      <c r="B45" s="85">
        <f>LB_stat!B45</f>
        <v>600079929</v>
      </c>
      <c r="C45" s="85">
        <f>LB_stat!C45</f>
        <v>2478</v>
      </c>
      <c r="D45" s="576" t="str">
        <f>LB_stat!D45</f>
        <v>ZŠ Liberec, Kaplického 384</v>
      </c>
      <c r="E45" s="75">
        <f>LB_stat!E45</f>
        <v>3141</v>
      </c>
      <c r="F45" s="572" t="str">
        <f>LB_stat!F45</f>
        <v>ZŠ Liberec, Kaplického 384</v>
      </c>
      <c r="G45" s="132">
        <f>ROUND(LB_rozp!R45,0)</f>
        <v>2413902</v>
      </c>
      <c r="H45" s="37">
        <f t="shared" si="1"/>
        <v>1762209</v>
      </c>
      <c r="I45" s="29">
        <f t="shared" si="2"/>
        <v>595627</v>
      </c>
      <c r="J45" s="37">
        <f t="shared" si="3"/>
        <v>35244</v>
      </c>
      <c r="K45" s="37">
        <f>LB_stat!H45*LB_stat!AC45+LB_stat!I45*LB_stat!AD45+LB_stat!J45*LB_stat!AE45+LB_stat!K45*LB_stat!AF45+LB_stat!L45*LB_stat!AG45+LB_stat!M45*LB_stat!AH45+LB_stat!N45*LB_stat!AI45+LB_stat!O45*LB_stat!AJ45+LB_stat!P45*LB_stat!AK45</f>
        <v>20822</v>
      </c>
      <c r="L45" s="47">
        <f>ROUND(Y45/LB_rozp!E45/12,2)</f>
        <v>5.55</v>
      </c>
      <c r="M45" s="134">
        <f>IF(LB_stat!H45=0,0,12*1.358*1/LB_stat!T45*LB_rozp!$E45)</f>
        <v>0</v>
      </c>
      <c r="N45" s="72">
        <f>IF(LB_stat!I45=0,0,12*1.358*1/LB_stat!U45*LB_rozp!$E45)</f>
        <v>6665.9603458179417</v>
      </c>
      <c r="O45" s="72">
        <f>IF(LB_stat!J45=0,0,12*1.358*1/LB_stat!V45*LB_rozp!$E45)</f>
        <v>0</v>
      </c>
      <c r="P45" s="72">
        <f>IF(LB_stat!K45=0,0,12*1.358*1/LB_stat!W45*LB_rozp!$E45)</f>
        <v>0</v>
      </c>
      <c r="Q45" s="72">
        <f>IF(LB_stat!L45=0,0,12*1.358*1/LB_stat!X45*LB_rozp!$E45)</f>
        <v>0</v>
      </c>
      <c r="R45" s="72">
        <f>IF(LB_stat!M45=0,0,12*1.358*1/LB_stat!Y45*LB_rozp!$E45)</f>
        <v>0</v>
      </c>
      <c r="S45" s="72">
        <f>IF(LB_stat!N45=0,0,12*1.358*1/LB_stat!Z45*LB_rozp!$E45)</f>
        <v>0</v>
      </c>
      <c r="T45" s="72">
        <f>IF(LB_stat!O45=0,0,12*1.358*1/LB_stat!AA45*LB_rozp!$E45)</f>
        <v>0</v>
      </c>
      <c r="U45" s="72">
        <f>IF(LB_stat!P45=0,0,12*1.358*1/LB_stat!AB45*LB_rozp!$E45)</f>
        <v>0</v>
      </c>
      <c r="V45" s="37">
        <f>ROUND((M45*LB_stat!H45+P45*LB_stat!K45+S45*LB_stat!N45)/1.358,0)</f>
        <v>0</v>
      </c>
      <c r="W45" s="37">
        <f>ROUND((N45*LB_stat!I45+Q45*LB_stat!L45+T45*LB_stat!O45)/1.358,0)</f>
        <v>1762209</v>
      </c>
      <c r="X45" s="37">
        <f>ROUND((O45*LB_stat!J45+R45*LB_stat!M45+U45*LB_stat!P45)/1.358,0)</f>
        <v>0</v>
      </c>
      <c r="Y45" s="37">
        <f t="shared" si="4"/>
        <v>1762209</v>
      </c>
      <c r="Z45" s="74">
        <f>IF(LB_stat!T45=0,0,LB_stat!H45/LB_stat!T45)+IF(LB_stat!W45=0,0,LB_stat!K45/LB_stat!W45)+IF(LB_stat!Z45=0,0,LB_stat!N45/LB_stat!Z45)</f>
        <v>0</v>
      </c>
      <c r="AA45" s="74">
        <f>IF(LB_stat!U45=0,0,LB_stat!I45/LB_stat!U45)+IF(LB_stat!X45=0,0,LB_stat!L45/LB_stat!X45)+IF(LB_stat!AA45=0,0,LB_stat!O45/LB_stat!AA45)</f>
        <v>5.5499148318203222</v>
      </c>
      <c r="AB45" s="74">
        <f>IF(LB_stat!V45=0,0,LB_stat!J45/LB_stat!V45)+IF(LB_stat!Y45=0,0,LB_stat!M45/LB_stat!Y45)+IF(LB_stat!AB45=0,0,LB_stat!P45/LB_stat!AB45)</f>
        <v>0</v>
      </c>
      <c r="AC45" s="135">
        <f t="shared" si="5"/>
        <v>5.5499148318203222</v>
      </c>
    </row>
    <row r="46" spans="1:29" ht="20.100000000000001" customHeight="1" x14ac:dyDescent="0.2">
      <c r="A46" s="341">
        <f>LB_stat!A46</f>
        <v>39</v>
      </c>
      <c r="B46" s="85">
        <f>LB_stat!B46</f>
        <v>600079929</v>
      </c>
      <c r="C46" s="85">
        <f>LB_stat!C46</f>
        <v>2478</v>
      </c>
      <c r="D46" s="576" t="str">
        <f>LB_stat!D46</f>
        <v>ZŠ Liberec, Kaplického 384</v>
      </c>
      <c r="E46" s="75">
        <f>LB_stat!E46</f>
        <v>3141</v>
      </c>
      <c r="F46" s="578" t="str">
        <f>LB_stat!F46</f>
        <v>ZŠ Liberec, Mařanova 650 - výdejna</v>
      </c>
      <c r="G46" s="132">
        <f>ROUND(LB_rozp!R46,0)</f>
        <v>1065360</v>
      </c>
      <c r="H46" s="37">
        <f t="shared" ref="H46" si="11">ROUND((G46-K46)/1.358,0)</f>
        <v>773230</v>
      </c>
      <c r="I46" s="29">
        <f t="shared" ref="I46" si="12">ROUND(G46-H46-J46-K46,0)</f>
        <v>261351</v>
      </c>
      <c r="J46" s="37">
        <f t="shared" ref="J46" si="13">ROUND(H46*0.02,0)</f>
        <v>15465</v>
      </c>
      <c r="K46" s="37">
        <f>LB_stat!H46*LB_stat!AC46+LB_stat!I46*LB_stat!AD46+LB_stat!J46*LB_stat!AE46+LB_stat!K46*LB_stat!AF46+LB_stat!L46*LB_stat!AG46+LB_stat!M46*LB_stat!AH46+LB_stat!N46*LB_stat!AI46+LB_stat!O46*LB_stat!AJ46+LB_stat!P46*LB_stat!AK46</f>
        <v>15314</v>
      </c>
      <c r="L46" s="47">
        <f>ROUND(Y46/LB_rozp!E46/12,2)</f>
        <v>2.44</v>
      </c>
      <c r="M46" s="134">
        <f>IF(LB_stat!H46=0,0,12*1.358*1/LB_stat!T46*LB_rozp!$E46)</f>
        <v>0</v>
      </c>
      <c r="N46" s="72">
        <f>IF(LB_stat!I46=0,0,12*1.358*1/LB_stat!U46*LB_rozp!$E46)</f>
        <v>0</v>
      </c>
      <c r="O46" s="72">
        <f>IF(LB_stat!J46=0,0,12*1.358*1/LB_stat!V46*LB_rozp!$E46)</f>
        <v>0</v>
      </c>
      <c r="P46" s="72">
        <f>IF(LB_stat!K46=0,0,12*1.358*1/LB_stat!W46*LB_rozp!$E46)</f>
        <v>0</v>
      </c>
      <c r="Q46" s="72">
        <f>IF(LB_stat!L46=0,0,12*1.358*1/LB_stat!X46*LB_rozp!$E46)</f>
        <v>0</v>
      </c>
      <c r="R46" s="72">
        <f>IF(LB_stat!M46=0,0,12*1.358*1/LB_stat!Y46*LB_rozp!$E46)</f>
        <v>0</v>
      </c>
      <c r="S46" s="72">
        <f>IF(LB_stat!N46=0,0,12*1.358*1/LB_stat!Z46*LB_rozp!$E46)</f>
        <v>0</v>
      </c>
      <c r="T46" s="72">
        <f>IF(LB_stat!O46=0,0,12*1.358*1/LB_stat!AA46*LB_rozp!$E46)</f>
        <v>2605.5734085176437</v>
      </c>
      <c r="U46" s="72">
        <f>IF(LB_stat!P46=0,0,12*1.358*1/LB_stat!AB46*LB_rozp!$E46)</f>
        <v>2605.5734085176437</v>
      </c>
      <c r="V46" s="37">
        <f>ROUND((M46*LB_stat!H46+P46*LB_stat!K46+S46*LB_stat!N46)/1.358,0)</f>
        <v>0</v>
      </c>
      <c r="W46" s="37">
        <f>ROUND((N46*LB_stat!I46+Q46*LB_stat!L46+T46*LB_stat!O46)/1.358,0)</f>
        <v>707995</v>
      </c>
      <c r="X46" s="37">
        <f>ROUND((O46*LB_stat!J46+R46*LB_stat!M46+U46*LB_stat!P46)/1.358,0)</f>
        <v>65235</v>
      </c>
      <c r="Y46" s="37">
        <f t="shared" ref="Y46" si="14">SUM(V46:X46)</f>
        <v>773230</v>
      </c>
      <c r="Z46" s="74">
        <f>IF(LB_stat!T46=0,0,LB_stat!H46/LB_stat!T46)+IF(LB_stat!W46=0,0,LB_stat!K46/LB_stat!W46)+IF(LB_stat!Z46=0,0,LB_stat!N46/LB_stat!Z46)</f>
        <v>0</v>
      </c>
      <c r="AA46" s="74">
        <f>IF(LB_stat!U46=0,0,LB_stat!I46/LB_stat!U46)+IF(LB_stat!X46=0,0,LB_stat!L46/LB_stat!X46)+IF(LB_stat!AA46=0,0,LB_stat!O46/LB_stat!AA46)</f>
        <v>2.229763611061506</v>
      </c>
      <c r="AB46" s="74">
        <f>IF(LB_stat!V46=0,0,LB_stat!J46/LB_stat!V46)+IF(LB_stat!Y46=0,0,LB_stat!M46/LB_stat!Y46)+IF(LB_stat!AB46=0,0,LB_stat!P46/LB_stat!AB46)</f>
        <v>0.20545247364794361</v>
      </c>
      <c r="AC46" s="135">
        <f t="shared" ref="AC46" si="15">SUM(Z46:AB46)</f>
        <v>2.4352160847094497</v>
      </c>
    </row>
    <row r="47" spans="1:29" ht="20.100000000000001" customHeight="1" x14ac:dyDescent="0.2">
      <c r="A47" s="341">
        <f>LB_stat!A47</f>
        <v>40</v>
      </c>
      <c r="B47" s="85">
        <f>LB_stat!B47</f>
        <v>650018273</v>
      </c>
      <c r="C47" s="85">
        <f>LB_stat!C47</f>
        <v>2465</v>
      </c>
      <c r="D47" s="576" t="str">
        <f>LB_stat!D47</f>
        <v>ZŠ a MŠ Liberec, Křížanská 80</v>
      </c>
      <c r="E47" s="75">
        <f>LB_stat!E47</f>
        <v>3141</v>
      </c>
      <c r="F47" s="572" t="str">
        <f>LB_stat!F47</f>
        <v>ZŠ Liberec, Křížanská 80 - výdejna</v>
      </c>
      <c r="G47" s="132">
        <f>ROUND(LB_rozp!R47,0)</f>
        <v>616081</v>
      </c>
      <c r="H47" s="37">
        <f t="shared" si="1"/>
        <v>447987</v>
      </c>
      <c r="I47" s="29">
        <f t="shared" si="2"/>
        <v>151420</v>
      </c>
      <c r="J47" s="37">
        <f t="shared" si="3"/>
        <v>8960</v>
      </c>
      <c r="K47" s="37">
        <f>LB_stat!H47*LB_stat!AC47+LB_stat!I47*LB_stat!AD47+LB_stat!J47*LB_stat!AE47+LB_stat!K47*LB_stat!AF47+LB_stat!L47*LB_stat!AG47+LB_stat!M47*LB_stat!AH47+LB_stat!N47*LB_stat!AI47+LB_stat!O47*LB_stat!AJ47+LB_stat!P47*LB_stat!AK47</f>
        <v>7714</v>
      </c>
      <c r="L47" s="47">
        <f>ROUND(Y47/LB_rozp!E47/12,2)</f>
        <v>1.41</v>
      </c>
      <c r="M47" s="134">
        <f>IF(LB_stat!H47=0,0,12*1.358*1/LB_stat!T47*LB_rozp!$E47)</f>
        <v>0</v>
      </c>
      <c r="N47" s="72">
        <f>IF(LB_stat!I47=0,0,12*1.358*1/LB_stat!U47*LB_rozp!$E47)</f>
        <v>0</v>
      </c>
      <c r="O47" s="72">
        <f>IF(LB_stat!J47=0,0,12*1.358*1/LB_stat!V47*LB_rozp!$E47)</f>
        <v>0</v>
      </c>
      <c r="P47" s="72">
        <f>IF(LB_stat!K47=0,0,12*1.358*1/LB_stat!W47*LB_rozp!$E47)</f>
        <v>0</v>
      </c>
      <c r="Q47" s="72">
        <f>IF(LB_stat!L47=0,0,12*1.358*1/LB_stat!X47*LB_rozp!$E47)</f>
        <v>0</v>
      </c>
      <c r="R47" s="72">
        <f>IF(LB_stat!M47=0,0,12*1.358*1/LB_stat!Y47*LB_rozp!$E47)</f>
        <v>0</v>
      </c>
      <c r="S47" s="72">
        <f>IF(LB_stat!N47=0,0,12*1.358*1/LB_stat!Z47*LB_rozp!$E47)</f>
        <v>0</v>
      </c>
      <c r="T47" s="72">
        <f>IF(LB_stat!O47=0,0,12*1.358*1/LB_stat!AA47*LB_rozp!$E47)</f>
        <v>2996.8819591238957</v>
      </c>
      <c r="U47" s="72">
        <f>IF(LB_stat!P47=0,0,12*1.358*1/LB_stat!AB47*LB_rozp!$E47)</f>
        <v>0</v>
      </c>
      <c r="V47" s="37">
        <f>ROUND((M47*LB_stat!H47+P47*LB_stat!K47+S47*LB_stat!N47)/1.358,0)</f>
        <v>0</v>
      </c>
      <c r="W47" s="37">
        <f>ROUND((N47*LB_stat!I47+Q47*LB_stat!L47+T47*LB_stat!O47)/1.358,0)</f>
        <v>447988</v>
      </c>
      <c r="X47" s="37">
        <f>ROUND((O47*LB_stat!J47+R47*LB_stat!M47+U47*LB_stat!P47)/1.358,0)</f>
        <v>0</v>
      </c>
      <c r="Y47" s="37">
        <f t="shared" si="4"/>
        <v>447988</v>
      </c>
      <c r="Z47" s="74">
        <f>IF(LB_stat!T47=0,0,LB_stat!H47/LB_stat!T47)+IF(LB_stat!W47=0,0,LB_stat!K47/LB_stat!W47)+IF(LB_stat!Z47=0,0,LB_stat!N47/LB_stat!Z47)</f>
        <v>0</v>
      </c>
      <c r="AA47" s="74">
        <f>IF(LB_stat!U47=0,0,LB_stat!I47/LB_stat!U47)+IF(LB_stat!X47=0,0,LB_stat!L47/LB_stat!X47)+IF(LB_stat!AA47=0,0,LB_stat!O47/LB_stat!AA47)</f>
        <v>1.4108954061273999</v>
      </c>
      <c r="AB47" s="74">
        <f>IF(LB_stat!V47=0,0,LB_stat!J47/LB_stat!V47)+IF(LB_stat!Y47=0,0,LB_stat!M47/LB_stat!Y47)+IF(LB_stat!AB47=0,0,LB_stat!P47/LB_stat!AB47)</f>
        <v>0</v>
      </c>
      <c r="AC47" s="135">
        <f t="shared" si="5"/>
        <v>1.4108954061273999</v>
      </c>
    </row>
    <row r="48" spans="1:29" ht="20.100000000000001" customHeight="1" x14ac:dyDescent="0.2">
      <c r="A48" s="341">
        <f>LB_stat!A48</f>
        <v>40</v>
      </c>
      <c r="B48" s="85">
        <f>LB_stat!B48</f>
        <v>650018273</v>
      </c>
      <c r="C48" s="85">
        <f>LB_stat!C48</f>
        <v>2465</v>
      </c>
      <c r="D48" s="576" t="str">
        <f>LB_stat!D48</f>
        <v>ZŠ a MŠ Liberec, Křížanská 80</v>
      </c>
      <c r="E48" s="75">
        <f>LB_stat!E48</f>
        <v>3141</v>
      </c>
      <c r="F48" s="578" t="str">
        <f>LB_stat!F48</f>
        <v>ZŠ Liberec, Heřmánkova 95 - výdejna</v>
      </c>
      <c r="G48" s="132">
        <f>ROUND(LB_rozp!R48,0)</f>
        <v>183146</v>
      </c>
      <c r="H48" s="37">
        <f t="shared" si="1"/>
        <v>133717</v>
      </c>
      <c r="I48" s="29">
        <f t="shared" si="2"/>
        <v>45197</v>
      </c>
      <c r="J48" s="37">
        <f t="shared" si="3"/>
        <v>2674</v>
      </c>
      <c r="K48" s="37">
        <f>LB_stat!H48*LB_stat!AC48+LB_stat!I48*LB_stat!AD48+LB_stat!J48*LB_stat!AE48+LB_stat!K48*LB_stat!AF48+LB_stat!L48*LB_stat!AG48+LB_stat!M48*LB_stat!AH48+LB_stat!N48*LB_stat!AI48+LB_stat!O48*LB_stat!AJ48+LB_stat!P48*LB_stat!AK48</f>
        <v>1558</v>
      </c>
      <c r="L48" s="47">
        <f>ROUND(Y48/LB_rozp!E48/12,2)</f>
        <v>0.42</v>
      </c>
      <c r="M48" s="134">
        <f>IF(LB_stat!H48=0,0,12*1.358*1/LB_stat!T48*LB_rozp!$E48)</f>
        <v>0</v>
      </c>
      <c r="N48" s="72">
        <f>IF(LB_stat!I48=0,0,12*1.358*1/LB_stat!U48*LB_rozp!$E48)</f>
        <v>0</v>
      </c>
      <c r="O48" s="72">
        <f>IF(LB_stat!J48=0,0,12*1.358*1/LB_stat!V48*LB_rozp!$E48)</f>
        <v>0</v>
      </c>
      <c r="P48" s="72">
        <f>IF(LB_stat!K48=0,0,12*1.358*1/LB_stat!W48*LB_rozp!$E48)</f>
        <v>0</v>
      </c>
      <c r="Q48" s="72">
        <f>IF(LB_stat!L48=0,0,12*1.358*1/LB_stat!X48*LB_rozp!$E48)</f>
        <v>0</v>
      </c>
      <c r="R48" s="72">
        <f>IF(LB_stat!M48=0,0,12*1.358*1/LB_stat!Y48*LB_rozp!$E48)</f>
        <v>0</v>
      </c>
      <c r="S48" s="72">
        <f>IF(LB_stat!N48=0,0,12*1.358*1/LB_stat!Z48*LB_rozp!$E48)</f>
        <v>0</v>
      </c>
      <c r="T48" s="72">
        <f>IF(LB_stat!O48=0,0,12*1.358*1/LB_stat!AA48*LB_rozp!$E48)</f>
        <v>4428.9788017456458</v>
      </c>
      <c r="U48" s="72">
        <f>IF(LB_stat!P48=0,0,12*1.358*1/LB_stat!AB48*LB_rozp!$E48)</f>
        <v>0</v>
      </c>
      <c r="V48" s="37">
        <f>ROUND((M48*LB_stat!H48+P48*LB_stat!K48+S48*LB_stat!N48)/1.358,0)</f>
        <v>0</v>
      </c>
      <c r="W48" s="37">
        <f>ROUND((N48*LB_stat!I48+Q48*LB_stat!L48+T48*LB_stat!O48)/1.358,0)</f>
        <v>133717</v>
      </c>
      <c r="X48" s="37">
        <f>ROUND((O48*LB_stat!J48+R48*LB_stat!M48+U48*LB_stat!P48)/1.358,0)</f>
        <v>0</v>
      </c>
      <c r="Y48" s="37">
        <f t="shared" si="4"/>
        <v>133717</v>
      </c>
      <c r="Z48" s="74">
        <f>IF(LB_stat!T48=0,0,LB_stat!H48/LB_stat!T48)+IF(LB_stat!W48=0,0,LB_stat!K48/LB_stat!W48)+IF(LB_stat!Z48=0,0,LB_stat!N48/LB_stat!Z48)</f>
        <v>0</v>
      </c>
      <c r="AA48" s="74">
        <f>IF(LB_stat!U48=0,0,LB_stat!I48/LB_stat!U48)+IF(LB_stat!X48=0,0,LB_stat!L48/LB_stat!X48)+IF(LB_stat!AA48=0,0,LB_stat!O48/LB_stat!AA48)</f>
        <v>0.42113040940162616</v>
      </c>
      <c r="AB48" s="74">
        <f>IF(LB_stat!V48=0,0,LB_stat!J48/LB_stat!V48)+IF(LB_stat!Y48=0,0,LB_stat!M48/LB_stat!Y48)+IF(LB_stat!AB48=0,0,LB_stat!P48/LB_stat!AB48)</f>
        <v>0</v>
      </c>
      <c r="AC48" s="135">
        <f t="shared" si="5"/>
        <v>0.42113040940162616</v>
      </c>
    </row>
    <row r="49" spans="1:29" ht="20.100000000000001" customHeight="1" x14ac:dyDescent="0.2">
      <c r="A49" s="341">
        <f>LB_stat!A49</f>
        <v>40</v>
      </c>
      <c r="B49" s="85">
        <f>LB_stat!B49</f>
        <v>650018273</v>
      </c>
      <c r="C49" s="85">
        <f>LB_stat!C49</f>
        <v>2465</v>
      </c>
      <c r="D49" s="576" t="str">
        <f>LB_stat!D49</f>
        <v>ZŠ a MŠ Liberec, Křížanská 80</v>
      </c>
      <c r="E49" s="75">
        <f>LB_stat!E49</f>
        <v>3141</v>
      </c>
      <c r="F49" s="578" t="str">
        <f>LB_stat!F49</f>
        <v xml:space="preserve">MŠ Liberec, Švermova 100 </v>
      </c>
      <c r="G49" s="132">
        <f>ROUND(LB_rozp!R49,0)</f>
        <v>1033853</v>
      </c>
      <c r="H49" s="37">
        <f t="shared" si="1"/>
        <v>757419</v>
      </c>
      <c r="I49" s="29">
        <f t="shared" si="2"/>
        <v>256008</v>
      </c>
      <c r="J49" s="37">
        <f t="shared" si="3"/>
        <v>15148</v>
      </c>
      <c r="K49" s="37">
        <f>LB_stat!H49*LB_stat!AC49+LB_stat!I49*LB_stat!AD49+LB_stat!J49*LB_stat!AE49+LB_stat!K49*LB_stat!AF49+LB_stat!L49*LB_stat!AG49+LB_stat!M49*LB_stat!AH49+LB_stat!N49*LB_stat!AI49+LB_stat!O49*LB_stat!AJ49+LB_stat!P49*LB_stat!AK49</f>
        <v>5278</v>
      </c>
      <c r="L49" s="47">
        <f>ROUND(Y49/LB_rozp!E49/12,2)</f>
        <v>2.39</v>
      </c>
      <c r="M49" s="134">
        <f>IF(LB_stat!H49=0,0,12*1.358*1/LB_stat!T49*LB_rozp!$E49)</f>
        <v>11303.01846409947</v>
      </c>
      <c r="N49" s="72">
        <f>IF(LB_stat!I49=0,0,12*1.358*1/LB_stat!U49*LB_rozp!$E49)</f>
        <v>0</v>
      </c>
      <c r="O49" s="72">
        <f>IF(LB_stat!J49=0,0,12*1.358*1/LB_stat!V49*LB_rozp!$E49)</f>
        <v>0</v>
      </c>
      <c r="P49" s="72">
        <f>IF(LB_stat!K49=0,0,12*1.358*1/LB_stat!W49*LB_rozp!$E49)</f>
        <v>0</v>
      </c>
      <c r="Q49" s="72">
        <f>IF(LB_stat!L49=0,0,12*1.358*1/LB_stat!X49*LB_rozp!$E49)</f>
        <v>0</v>
      </c>
      <c r="R49" s="72">
        <f>IF(LB_stat!M49=0,0,12*1.358*1/LB_stat!Y49*LB_rozp!$E49)</f>
        <v>0</v>
      </c>
      <c r="S49" s="72">
        <f>IF(LB_stat!N49=0,0,12*1.358*1/LB_stat!Z49*LB_rozp!$E49)</f>
        <v>0</v>
      </c>
      <c r="T49" s="72">
        <f>IF(LB_stat!O49=0,0,12*1.358*1/LB_stat!AA49*LB_rozp!$E49)</f>
        <v>0</v>
      </c>
      <c r="U49" s="72">
        <f>IF(LB_stat!P49=0,0,12*1.358*1/LB_stat!AB49*LB_rozp!$E49)</f>
        <v>0</v>
      </c>
      <c r="V49" s="37">
        <f>ROUND((M49*LB_stat!H49+P49*LB_stat!K49+S49*LB_stat!N49)/1.358,0)</f>
        <v>757419</v>
      </c>
      <c r="W49" s="37">
        <f>ROUND((N49*LB_stat!I49+Q49*LB_stat!L49+T49*LB_stat!O49)/1.358,0)</f>
        <v>0</v>
      </c>
      <c r="X49" s="37">
        <f>ROUND((O49*LB_stat!J49+R49*LB_stat!M49+U49*LB_stat!P49)/1.358,0)</f>
        <v>0</v>
      </c>
      <c r="Y49" s="37">
        <f t="shared" si="4"/>
        <v>757419</v>
      </c>
      <c r="Z49" s="74">
        <f>IF(LB_stat!T49=0,0,LB_stat!H49/LB_stat!T49)+IF(LB_stat!W49=0,0,LB_stat!K49/LB_stat!W49)+IF(LB_stat!Z49=0,0,LB_stat!N49/LB_stat!Z49)</f>
        <v>2.3854206445521919</v>
      </c>
      <c r="AA49" s="74">
        <f>IF(LB_stat!U49=0,0,LB_stat!I49/LB_stat!U49)+IF(LB_stat!X49=0,0,LB_stat!L49/LB_stat!X49)+IF(LB_stat!AA49=0,0,LB_stat!O49/LB_stat!AA49)</f>
        <v>0</v>
      </c>
      <c r="AB49" s="74">
        <f>IF(LB_stat!V49=0,0,LB_stat!J49/LB_stat!V49)+IF(LB_stat!Y49=0,0,LB_stat!M49/LB_stat!Y49)+IF(LB_stat!AB49=0,0,LB_stat!P49/LB_stat!AB49)</f>
        <v>0</v>
      </c>
      <c r="AC49" s="135">
        <f t="shared" si="5"/>
        <v>2.3854206445521919</v>
      </c>
    </row>
    <row r="50" spans="1:29" ht="20.100000000000001" customHeight="1" x14ac:dyDescent="0.2">
      <c r="A50" s="341">
        <f>LB_stat!A50</f>
        <v>41</v>
      </c>
      <c r="B50" s="85">
        <f>LB_stat!B50</f>
        <v>600080293</v>
      </c>
      <c r="C50" s="85">
        <f>LB_stat!C50</f>
        <v>2480</v>
      </c>
      <c r="D50" s="576" t="str">
        <f>LB_stat!D50</f>
        <v>ZŠ Liberec, Lesní 575/12</v>
      </c>
      <c r="E50" s="75">
        <f>LB_stat!E50</f>
        <v>3141</v>
      </c>
      <c r="F50" s="572" t="str">
        <f>LB_stat!F50</f>
        <v>ZŠ Liberec, Lesní 575/12</v>
      </c>
      <c r="G50" s="132">
        <f>ROUND(LB_rozp!R50,0)</f>
        <v>3210251</v>
      </c>
      <c r="H50" s="37">
        <f t="shared" si="1"/>
        <v>2342088</v>
      </c>
      <c r="I50" s="29">
        <f t="shared" si="2"/>
        <v>791625</v>
      </c>
      <c r="J50" s="37">
        <f t="shared" si="3"/>
        <v>46842</v>
      </c>
      <c r="K50" s="37">
        <f>LB_stat!H50*LB_stat!AC50+LB_stat!I50*LB_stat!AD50+LB_stat!J50*LB_stat!AE50+LB_stat!K50*LB_stat!AF50+LB_stat!L50*LB_stat!AG50+LB_stat!M50*LB_stat!AH50+LB_stat!N50*LB_stat!AI50+LB_stat!O50*LB_stat!AJ50+LB_stat!P50*LB_stat!AK50</f>
        <v>29696</v>
      </c>
      <c r="L50" s="47">
        <f>ROUND(Y50/LB_rozp!E50/12,2)</f>
        <v>7.38</v>
      </c>
      <c r="M50" s="134">
        <f>IF(LB_stat!H50=0,0,12*1.358*1/LB_stat!T50*LB_rozp!$E50)</f>
        <v>0</v>
      </c>
      <c r="N50" s="72">
        <f>IF(LB_stat!I50=0,0,12*1.358*1/LB_stat!U50*LB_rozp!$E50)</f>
        <v>6212.0219424428506</v>
      </c>
      <c r="O50" s="72">
        <f>IF(LB_stat!J50=0,0,12*1.358*1/LB_stat!V50*LB_rozp!$E50)</f>
        <v>0</v>
      </c>
      <c r="P50" s="72">
        <f>IF(LB_stat!K50=0,0,12*1.358*1/LB_stat!W50*LB_rozp!$E50)</f>
        <v>0</v>
      </c>
      <c r="Q50" s="72">
        <f>IF(LB_stat!L50=0,0,12*1.358*1/LB_stat!X50*LB_rozp!$E50)</f>
        <v>0</v>
      </c>
      <c r="R50" s="72">
        <f>IF(LB_stat!M50=0,0,12*1.358*1/LB_stat!Y50*LB_rozp!$E50)</f>
        <v>0</v>
      </c>
      <c r="S50" s="72">
        <f>IF(LB_stat!N50=0,0,12*1.358*1/LB_stat!Z50*LB_rozp!$E50)</f>
        <v>0</v>
      </c>
      <c r="T50" s="72">
        <f>IF(LB_stat!O50=0,0,12*1.358*1/LB_stat!AA50*LB_rozp!$E50)</f>
        <v>0</v>
      </c>
      <c r="U50" s="72">
        <f>IF(LB_stat!P50=0,0,12*1.358*1/LB_stat!AB50*LB_rozp!$E50)</f>
        <v>0</v>
      </c>
      <c r="V50" s="37">
        <f>ROUND((M50*LB_stat!H50+P50*LB_stat!K50+S50*LB_stat!N50)/1.358,0)</f>
        <v>0</v>
      </c>
      <c r="W50" s="37">
        <f>ROUND((N50*LB_stat!I50+Q50*LB_stat!L50+T50*LB_stat!O50)/1.358,0)</f>
        <v>2342088</v>
      </c>
      <c r="X50" s="37">
        <f>ROUND((O50*LB_stat!J50+R50*LB_stat!M50+U50*LB_stat!P50)/1.358,0)</f>
        <v>0</v>
      </c>
      <c r="Y50" s="37">
        <f t="shared" si="4"/>
        <v>2342088</v>
      </c>
      <c r="Z50" s="74">
        <f>IF(LB_stat!T50=0,0,LB_stat!H50/LB_stat!T50)+IF(LB_stat!W50=0,0,LB_stat!K50/LB_stat!W50)+IF(LB_stat!Z50=0,0,LB_stat!N50/LB_stat!Z50)</f>
        <v>0</v>
      </c>
      <c r="AA50" s="74">
        <f>IF(LB_stat!U50=0,0,LB_stat!I50/LB_stat!U50)+IF(LB_stat!X50=0,0,LB_stat!L50/LB_stat!X50)+IF(LB_stat!AA50=0,0,LB_stat!O50/LB_stat!AA50)</f>
        <v>7.3761898512504018</v>
      </c>
      <c r="AB50" s="74">
        <f>IF(LB_stat!V50=0,0,LB_stat!J50/LB_stat!V50)+IF(LB_stat!Y50=0,0,LB_stat!M50/LB_stat!Y50)+IF(LB_stat!AB50=0,0,LB_stat!P50/LB_stat!AB50)</f>
        <v>0</v>
      </c>
      <c r="AC50" s="135">
        <f t="shared" si="5"/>
        <v>7.3761898512504018</v>
      </c>
    </row>
    <row r="51" spans="1:29" ht="20.100000000000001" customHeight="1" x14ac:dyDescent="0.2">
      <c r="A51" s="341">
        <f>LB_stat!A51</f>
        <v>42</v>
      </c>
      <c r="B51" s="85">
        <f>LB_stat!B51</f>
        <v>600079945</v>
      </c>
      <c r="C51" s="85">
        <f>LB_stat!C51</f>
        <v>2482</v>
      </c>
      <c r="D51" s="576" t="str">
        <f>LB_stat!D51</f>
        <v>ZŠ Liberec, Na Výběžku 118</v>
      </c>
      <c r="E51" s="75">
        <f>LB_stat!E51</f>
        <v>3141</v>
      </c>
      <c r="F51" s="572" t="str">
        <f>LB_stat!F51</f>
        <v>ZŠ Liberec, Na Výběžku 118</v>
      </c>
      <c r="G51" s="132">
        <f>ROUND(LB_rozp!R51,0)</f>
        <v>1556523</v>
      </c>
      <c r="H51" s="37">
        <f t="shared" si="1"/>
        <v>1137347</v>
      </c>
      <c r="I51" s="29">
        <f t="shared" si="2"/>
        <v>384423</v>
      </c>
      <c r="J51" s="37">
        <f t="shared" si="3"/>
        <v>22747</v>
      </c>
      <c r="K51" s="37">
        <f>LB_stat!H51*LB_stat!AC51+LB_stat!I51*LB_stat!AD51+LB_stat!J51*LB_stat!AE51+LB_stat!K51*LB_stat!AF51+LB_stat!L51*LB_stat!AG51+LB_stat!M51*LB_stat!AH51+LB_stat!N51*LB_stat!AI51+LB_stat!O51*LB_stat!AJ51+LB_stat!P51*LB_stat!AK51</f>
        <v>12006</v>
      </c>
      <c r="L51" s="47">
        <f>ROUND(Y51/LB_rozp!E51/12,2)</f>
        <v>3.58</v>
      </c>
      <c r="M51" s="134">
        <f>IF(LB_stat!H51=0,0,12*1.358*1/LB_stat!T51*LB_rozp!$E51)</f>
        <v>0</v>
      </c>
      <c r="N51" s="72">
        <f>IF(LB_stat!I51=0,0,12*1.358*1/LB_stat!U51*LB_rozp!$E51)</f>
        <v>7461.4366961532351</v>
      </c>
      <c r="O51" s="72">
        <f>IF(LB_stat!J51=0,0,12*1.358*1/LB_stat!V51*LB_rozp!$E51)</f>
        <v>0</v>
      </c>
      <c r="P51" s="72">
        <f>IF(LB_stat!K51=0,0,12*1.358*1/LB_stat!W51*LB_rozp!$E51)</f>
        <v>0</v>
      </c>
      <c r="Q51" s="72">
        <f>IF(LB_stat!L51=0,0,12*1.358*1/LB_stat!X51*LB_rozp!$E51)</f>
        <v>0</v>
      </c>
      <c r="R51" s="72">
        <f>IF(LB_stat!M51=0,0,12*1.358*1/LB_stat!Y51*LB_rozp!$E51)</f>
        <v>0</v>
      </c>
      <c r="S51" s="72">
        <f>IF(LB_stat!N51=0,0,12*1.358*1/LB_stat!Z51*LB_rozp!$E51)</f>
        <v>0</v>
      </c>
      <c r="T51" s="72">
        <f>IF(LB_stat!O51=0,0,12*1.358*1/LB_stat!AA51*LB_rozp!$E51)</f>
        <v>0</v>
      </c>
      <c r="U51" s="72">
        <f>IF(LB_stat!P51=0,0,12*1.358*1/LB_stat!AB51*LB_rozp!$E51)</f>
        <v>0</v>
      </c>
      <c r="V51" s="37">
        <f>ROUND((M51*LB_stat!H51+P51*LB_stat!K51+S51*LB_stat!N51)/1.358,0)</f>
        <v>0</v>
      </c>
      <c r="W51" s="37">
        <f>ROUND((N51*LB_stat!I51+Q51*LB_stat!L51+T51*LB_stat!O51)/1.358,0)</f>
        <v>1137347</v>
      </c>
      <c r="X51" s="37">
        <f>ROUND((O51*LB_stat!J51+R51*LB_stat!M51+U51*LB_stat!P51)/1.358,0)</f>
        <v>0</v>
      </c>
      <c r="Y51" s="37">
        <f t="shared" si="4"/>
        <v>1137347</v>
      </c>
      <c r="Z51" s="74">
        <f>IF(LB_stat!T51=0,0,LB_stat!H51/LB_stat!T51)+IF(LB_stat!W51=0,0,LB_stat!K51/LB_stat!W51)+IF(LB_stat!Z51=0,0,LB_stat!N51/LB_stat!Z51)</f>
        <v>0</v>
      </c>
      <c r="AA51" s="74">
        <f>IF(LB_stat!U51=0,0,LB_stat!I51/LB_stat!U51)+IF(LB_stat!X51=0,0,LB_stat!L51/LB_stat!X51)+IF(LB_stat!AA51=0,0,LB_stat!O51/LB_stat!AA51)</f>
        <v>3.5819700342040539</v>
      </c>
      <c r="AB51" s="74">
        <f>IF(LB_stat!V51=0,0,LB_stat!J51/LB_stat!V51)+IF(LB_stat!Y51=0,0,LB_stat!M51/LB_stat!Y51)+IF(LB_stat!AB51=0,0,LB_stat!P51/LB_stat!AB51)</f>
        <v>0</v>
      </c>
      <c r="AC51" s="135">
        <f t="shared" si="5"/>
        <v>3.5819700342040539</v>
      </c>
    </row>
    <row r="52" spans="1:29" ht="20.100000000000001" customHeight="1" x14ac:dyDescent="0.2">
      <c r="A52" s="341">
        <f>LB_stat!A52</f>
        <v>43</v>
      </c>
      <c r="B52" s="85">
        <f>LB_stat!B52</f>
        <v>691006041</v>
      </c>
      <c r="C52" s="85">
        <f>LB_stat!C52</f>
        <v>2328</v>
      </c>
      <c r="D52" s="576" t="str">
        <f>LB_stat!D52</f>
        <v>ZŠ Liberec, Nám. Míru 212/2</v>
      </c>
      <c r="E52" s="75">
        <f>LB_stat!E52</f>
        <v>3141</v>
      </c>
      <c r="F52" s="572" t="str">
        <f>LB_stat!F52</f>
        <v>ZŠ Liberec, Náměstí Míru 212/2</v>
      </c>
      <c r="G52" s="132">
        <f>ROUND(LB_rozp!R52,0)</f>
        <v>2669573</v>
      </c>
      <c r="H52" s="37">
        <f t="shared" si="1"/>
        <v>1948429</v>
      </c>
      <c r="I52" s="29">
        <f t="shared" si="2"/>
        <v>658569</v>
      </c>
      <c r="J52" s="37">
        <f t="shared" si="3"/>
        <v>38969</v>
      </c>
      <c r="K52" s="37">
        <f>LB_stat!H52*LB_stat!AC52+LB_stat!I52*LB_stat!AD52+LB_stat!J52*LB_stat!AE52+LB_stat!K52*LB_stat!AF52+LB_stat!L52*LB_stat!AG52+LB_stat!M52*LB_stat!AH52+LB_stat!N52*LB_stat!AI52+LB_stat!O52*LB_stat!AJ52+LB_stat!P52*LB_stat!AK52</f>
        <v>23606</v>
      </c>
      <c r="L52" s="47">
        <f>ROUND(Y52/LB_rozp!E52/12,2)</f>
        <v>6.14</v>
      </c>
      <c r="M52" s="134">
        <f>IF(LB_stat!H52=0,0,12*1.358*1/LB_stat!T52*LB_rozp!$E52)</f>
        <v>0</v>
      </c>
      <c r="N52" s="72">
        <f>IF(LB_stat!I52=0,0,12*1.358*1/LB_stat!U52*LB_rozp!$E52)</f>
        <v>6501.1465559223097</v>
      </c>
      <c r="O52" s="72">
        <f>IF(LB_stat!J52=0,0,12*1.358*1/LB_stat!V52*LB_rozp!$E52)</f>
        <v>0</v>
      </c>
      <c r="P52" s="72">
        <f>IF(LB_stat!K52=0,0,12*1.358*1/LB_stat!W52*LB_rozp!$E52)</f>
        <v>0</v>
      </c>
      <c r="Q52" s="72">
        <f>IF(LB_stat!L52=0,0,12*1.358*1/LB_stat!X52*LB_rozp!$E52)</f>
        <v>0</v>
      </c>
      <c r="R52" s="72">
        <f>IF(LB_stat!M52=0,0,12*1.358*1/LB_stat!Y52*LB_rozp!$E52)</f>
        <v>0</v>
      </c>
      <c r="S52" s="72">
        <f>IF(LB_stat!N52=0,0,12*1.358*1/LB_stat!Z52*LB_rozp!$E52)</f>
        <v>0</v>
      </c>
      <c r="T52" s="72">
        <f>IF(LB_stat!O52=0,0,12*1.358*1/LB_stat!AA52*LB_rozp!$E52)</f>
        <v>0</v>
      </c>
      <c r="U52" s="72">
        <f>IF(LB_stat!P52=0,0,12*1.358*1/LB_stat!AB52*LB_rozp!$E52)</f>
        <v>0</v>
      </c>
      <c r="V52" s="37">
        <f>ROUND((M52*LB_stat!H52+P52*LB_stat!K52+S52*LB_stat!N52)/1.358,0)</f>
        <v>0</v>
      </c>
      <c r="W52" s="37">
        <f>ROUND((N52*LB_stat!I52+Q52*LB_stat!L52+T52*LB_stat!O52)/1.358,0)</f>
        <v>1948429</v>
      </c>
      <c r="X52" s="37">
        <f>ROUND((O52*LB_stat!J52+R52*LB_stat!M52+U52*LB_stat!P52)/1.358,0)</f>
        <v>0</v>
      </c>
      <c r="Y52" s="37">
        <f t="shared" si="4"/>
        <v>1948429</v>
      </c>
      <c r="Z52" s="74">
        <f>IF(LB_stat!T52=0,0,LB_stat!H52/LB_stat!T52)+IF(LB_stat!W52=0,0,LB_stat!K52/LB_stat!W52)+IF(LB_stat!Z52=0,0,LB_stat!N52/LB_stat!Z52)</f>
        <v>0</v>
      </c>
      <c r="AA52" s="74">
        <f>IF(LB_stat!U52=0,0,LB_stat!I52/LB_stat!U52)+IF(LB_stat!X52=0,0,LB_stat!L52/LB_stat!X52)+IF(LB_stat!AA52=0,0,LB_stat!O52/LB_stat!AA52)</f>
        <v>6.1363978608989092</v>
      </c>
      <c r="AB52" s="74">
        <f>IF(LB_stat!V52=0,0,LB_stat!J52/LB_stat!V52)+IF(LB_stat!Y52=0,0,LB_stat!M52/LB_stat!Y52)+IF(LB_stat!AB52=0,0,LB_stat!P52/LB_stat!AB52)</f>
        <v>0</v>
      </c>
      <c r="AC52" s="135">
        <f t="shared" si="5"/>
        <v>6.1363978608989092</v>
      </c>
    </row>
    <row r="53" spans="1:29" ht="20.100000000000001" customHeight="1" x14ac:dyDescent="0.2">
      <c r="A53" s="341">
        <f>LB_stat!A53</f>
        <v>44</v>
      </c>
      <c r="B53" s="85">
        <f>LB_stat!B53</f>
        <v>600079970</v>
      </c>
      <c r="C53" s="85">
        <f>LB_stat!C53</f>
        <v>2486</v>
      </c>
      <c r="D53" s="576" t="str">
        <f>LB_stat!D53</f>
        <v>ZŠ Liberec, Oblačná 101/15</v>
      </c>
      <c r="E53" s="75">
        <f>LB_stat!E53</f>
        <v>3141</v>
      </c>
      <c r="F53" s="572" t="str">
        <f>LB_stat!F53</f>
        <v>ZŠ Liberec, Oblačná 11 - výdejna</v>
      </c>
      <c r="G53" s="132">
        <f>ROUND(LB_rozp!R53,0)</f>
        <v>736125</v>
      </c>
      <c r="H53" s="37">
        <f t="shared" si="1"/>
        <v>534958</v>
      </c>
      <c r="I53" s="29">
        <f t="shared" si="2"/>
        <v>180816</v>
      </c>
      <c r="J53" s="37">
        <f t="shared" si="3"/>
        <v>10699</v>
      </c>
      <c r="K53" s="37">
        <f>LB_stat!H53*LB_stat!AC53+LB_stat!I53*LB_stat!AD53+LB_stat!J53*LB_stat!AE53+LB_stat!K53*LB_stat!AF53+LB_stat!L53*LB_stat!AG53+LB_stat!M53*LB_stat!AH53+LB_stat!N53*LB_stat!AI53+LB_stat!O53*LB_stat!AJ53+LB_stat!P53*LB_stat!AK53</f>
        <v>9652</v>
      </c>
      <c r="L53" s="47">
        <f>ROUND(Y53/LB_rozp!E53/12,2)</f>
        <v>1.68</v>
      </c>
      <c r="M53" s="134">
        <f>IF(LB_stat!H53=0,0,12*1.358*1/LB_stat!T53*LB_rozp!$E53)</f>
        <v>0</v>
      </c>
      <c r="N53" s="72">
        <f>IF(LB_stat!I53=0,0,12*1.358*1/LB_stat!U53*LB_rozp!$E53)</f>
        <v>0</v>
      </c>
      <c r="O53" s="72">
        <f>IF(LB_stat!J53=0,0,12*1.358*1/LB_stat!V53*LB_rozp!$E53)</f>
        <v>0</v>
      </c>
      <c r="P53" s="72">
        <f>IF(LB_stat!K53=0,0,12*1.358*1/LB_stat!W53*LB_rozp!$E53)</f>
        <v>0</v>
      </c>
      <c r="Q53" s="72">
        <f>IF(LB_stat!L53=0,0,12*1.358*1/LB_stat!X53*LB_rozp!$E53)</f>
        <v>0</v>
      </c>
      <c r="R53" s="72">
        <f>IF(LB_stat!M53=0,0,12*1.358*1/LB_stat!Y53*LB_rozp!$E53)</f>
        <v>0</v>
      </c>
      <c r="S53" s="72">
        <f>IF(LB_stat!N53=0,0,12*1.358*1/LB_stat!Z53*LB_rozp!$E53)</f>
        <v>0</v>
      </c>
      <c r="T53" s="72">
        <f>IF(LB_stat!O53=0,0,12*1.358*1/LB_stat!AA53*LB_rozp!$E53)</f>
        <v>2860.1309684994144</v>
      </c>
      <c r="U53" s="72">
        <f>IF(LB_stat!P53=0,0,12*1.358*1/LB_stat!AB53*LB_rozp!$E53)</f>
        <v>0</v>
      </c>
      <c r="V53" s="37">
        <f>ROUND((M53*LB_stat!H53+P53*LB_stat!K53+S53*LB_stat!N53)/1.358,0)</f>
        <v>0</v>
      </c>
      <c r="W53" s="37">
        <f>ROUND((N53*LB_stat!I53+Q53*LB_stat!L53+T53*LB_stat!O53)/1.358,0)</f>
        <v>534958</v>
      </c>
      <c r="X53" s="37">
        <f>ROUND((O53*LB_stat!J53+R53*LB_stat!M53+U53*LB_stat!P53)/1.358,0)</f>
        <v>0</v>
      </c>
      <c r="Y53" s="37">
        <f t="shared" si="4"/>
        <v>534958</v>
      </c>
      <c r="Z53" s="74">
        <f>IF(LB_stat!T53=0,0,LB_stat!H53/LB_stat!T53)+IF(LB_stat!W53=0,0,LB_stat!K53/LB_stat!W53)+IF(LB_stat!Z53=0,0,LB_stat!N53/LB_stat!Z53)</f>
        <v>0</v>
      </c>
      <c r="AA53" s="74">
        <f>IF(LB_stat!U53=0,0,LB_stat!I53/LB_stat!U53)+IF(LB_stat!X53=0,0,LB_stat!L53/LB_stat!X53)+IF(LB_stat!AA53=0,0,LB_stat!O53/LB_stat!AA53)</f>
        <v>1.6848016578011327</v>
      </c>
      <c r="AB53" s="74">
        <f>IF(LB_stat!V53=0,0,LB_stat!J53/LB_stat!V53)+IF(LB_stat!Y53=0,0,LB_stat!M53/LB_stat!Y53)+IF(LB_stat!AB53=0,0,LB_stat!P53/LB_stat!AB53)</f>
        <v>0</v>
      </c>
      <c r="AC53" s="135">
        <f t="shared" si="5"/>
        <v>1.6848016578011327</v>
      </c>
    </row>
    <row r="54" spans="1:29" ht="20.100000000000001" customHeight="1" x14ac:dyDescent="0.2">
      <c r="A54" s="341">
        <f>LB_stat!A54</f>
        <v>45</v>
      </c>
      <c r="B54" s="85">
        <f>LB_stat!B54</f>
        <v>600079996</v>
      </c>
      <c r="C54" s="85">
        <f>LB_stat!C54</f>
        <v>2487</v>
      </c>
      <c r="D54" s="576" t="str">
        <f>LB_stat!D54</f>
        <v>ZŠ Liberec, Sokolovská 328</v>
      </c>
      <c r="E54" s="75">
        <f>LB_stat!E54</f>
        <v>3141</v>
      </c>
      <c r="F54" s="572" t="str">
        <f>LB_stat!F54</f>
        <v>ZŠ Liberec, Sokolovská 328</v>
      </c>
      <c r="G54" s="132">
        <f>ROUND(LB_rozp!R54,0)</f>
        <v>3460013</v>
      </c>
      <c r="H54" s="37">
        <f t="shared" si="1"/>
        <v>2523871</v>
      </c>
      <c r="I54" s="29">
        <f t="shared" si="2"/>
        <v>853069</v>
      </c>
      <c r="J54" s="37">
        <f t="shared" si="3"/>
        <v>50477</v>
      </c>
      <c r="K54" s="37">
        <f>LB_stat!H54*LB_stat!AC54+LB_stat!I54*LB_stat!AD54+LB_stat!J54*LB_stat!AE54+LB_stat!K54*LB_stat!AF54+LB_stat!L54*LB_stat!AG54+LB_stat!M54*LB_stat!AH54+LB_stat!N54*LB_stat!AI54+LB_stat!O54*LB_stat!AJ54+LB_stat!P54*LB_stat!AK54</f>
        <v>32596</v>
      </c>
      <c r="L54" s="47">
        <f>ROUND(Y54/LB_rozp!E54/12,2)</f>
        <v>7.95</v>
      </c>
      <c r="M54" s="134">
        <f>IF(LB_stat!H54=0,0,12*1.358*1/LB_stat!T54*LB_rozp!$E54)</f>
        <v>0</v>
      </c>
      <c r="N54" s="72">
        <f>IF(LB_stat!I54=0,0,12*1.358*1/LB_stat!U54*LB_rozp!$E54)</f>
        <v>6098.6074985991263</v>
      </c>
      <c r="O54" s="72">
        <f>IF(LB_stat!J54=0,0,12*1.358*1/LB_stat!V54*LB_rozp!$E54)</f>
        <v>6098.6074985991263</v>
      </c>
      <c r="P54" s="72">
        <f>IF(LB_stat!K54=0,0,12*1.358*1/LB_stat!W54*LB_rozp!$E54)</f>
        <v>0</v>
      </c>
      <c r="Q54" s="72">
        <f>IF(LB_stat!L54=0,0,12*1.358*1/LB_stat!X54*LB_rozp!$E54)</f>
        <v>0</v>
      </c>
      <c r="R54" s="72">
        <f>IF(LB_stat!M54=0,0,12*1.358*1/LB_stat!Y54*LB_rozp!$E54)</f>
        <v>0</v>
      </c>
      <c r="S54" s="72">
        <f>IF(LB_stat!N54=0,0,12*1.358*1/LB_stat!Z54*LB_rozp!$E54)</f>
        <v>0</v>
      </c>
      <c r="T54" s="72">
        <f>IF(LB_stat!O54=0,0,12*1.358*1/LB_stat!AA54*LB_rozp!$E54)</f>
        <v>0</v>
      </c>
      <c r="U54" s="72">
        <f>IF(LB_stat!P54=0,0,12*1.358*1/LB_stat!AB54*LB_rozp!$E54)</f>
        <v>0</v>
      </c>
      <c r="V54" s="37">
        <f>ROUND((M54*LB_stat!H54+P54*LB_stat!K54+S54*LB_stat!N54)/1.358,0)</f>
        <v>0</v>
      </c>
      <c r="W54" s="37">
        <f>ROUND((N54*LB_stat!I54+Q54*LB_stat!L54+T54*LB_stat!O54)/1.358,0)</f>
        <v>1949040</v>
      </c>
      <c r="X54" s="37">
        <f>ROUND((O54*LB_stat!J54+R54*LB_stat!M54+U54*LB_stat!P54)/1.358,0)</f>
        <v>574832</v>
      </c>
      <c r="Y54" s="37">
        <f t="shared" si="4"/>
        <v>2523872</v>
      </c>
      <c r="Z54" s="74">
        <f>IF(LB_stat!T54=0,0,LB_stat!H54/LB_stat!T54)+IF(LB_stat!W54=0,0,LB_stat!K54/LB_stat!W54)+IF(LB_stat!Z54=0,0,LB_stat!N54/LB_stat!Z54)</f>
        <v>0</v>
      </c>
      <c r="AA54" s="74">
        <f>IF(LB_stat!U54=0,0,LB_stat!I54/LB_stat!U54)+IF(LB_stat!X54=0,0,LB_stat!L54/LB_stat!X54)+IF(LB_stat!AA54=0,0,LB_stat!O54/LB_stat!AA54)</f>
        <v>6.1383204518190242</v>
      </c>
      <c r="AB54" s="74">
        <f>IF(LB_stat!V54=0,0,LB_stat!J54/LB_stat!V54)+IF(LB_stat!Y54=0,0,LB_stat!M54/LB_stat!Y54)+IF(LB_stat!AB54=0,0,LB_stat!P54/LB_stat!AB54)</f>
        <v>1.8103802254212791</v>
      </c>
      <c r="AC54" s="135">
        <f t="shared" si="5"/>
        <v>7.9487006772403035</v>
      </c>
    </row>
    <row r="55" spans="1:29" ht="20.100000000000001" customHeight="1" x14ac:dyDescent="0.2">
      <c r="A55" s="341">
        <f>LB_stat!A55</f>
        <v>46</v>
      </c>
      <c r="B55" s="85">
        <f>LB_stat!B55</f>
        <v>600079902</v>
      </c>
      <c r="C55" s="85">
        <f>LB_stat!C55</f>
        <v>2488</v>
      </c>
      <c r="D55" s="576" t="str">
        <f>LB_stat!D55</f>
        <v>ZŠ Liberec, Švermova 403/40</v>
      </c>
      <c r="E55" s="75">
        <f>LB_stat!E55</f>
        <v>3141</v>
      </c>
      <c r="F55" s="572" t="str">
        <f>LB_stat!F55</f>
        <v>ZŠ Liberec, Švermova 403/40</v>
      </c>
      <c r="G55" s="132">
        <f>ROUND(LB_rozp!R55,0)</f>
        <v>1813687</v>
      </c>
      <c r="H55" s="37">
        <f t="shared" si="1"/>
        <v>1324837</v>
      </c>
      <c r="I55" s="29">
        <f t="shared" si="2"/>
        <v>447795</v>
      </c>
      <c r="J55" s="37">
        <f t="shared" si="3"/>
        <v>26497</v>
      </c>
      <c r="K55" s="37">
        <f>LB_stat!H55*LB_stat!AC55+LB_stat!I55*LB_stat!AD55+LB_stat!J55*LB_stat!AE55+LB_stat!K55*LB_stat!AF55+LB_stat!L55*LB_stat!AG55+LB_stat!M55*LB_stat!AH55+LB_stat!N55*LB_stat!AI55+LB_stat!O55*LB_stat!AJ55+LB_stat!P55*LB_stat!AK55</f>
        <v>14558</v>
      </c>
      <c r="L55" s="47">
        <f>ROUND(Y55/LB_rozp!E55/12,2)</f>
        <v>4.17</v>
      </c>
      <c r="M55" s="134">
        <f>IF(LB_stat!H55=0,0,12*1.358*1/LB_stat!T55*LB_rozp!$E55)</f>
        <v>0</v>
      </c>
      <c r="N55" s="72">
        <f>IF(LB_stat!I55=0,0,12*1.358*1/LB_stat!U55*LB_rozp!$E55)</f>
        <v>7167.8458639783685</v>
      </c>
      <c r="O55" s="72">
        <f>IF(LB_stat!J55=0,0,12*1.358*1/LB_stat!V55*LB_rozp!$E55)</f>
        <v>0</v>
      </c>
      <c r="P55" s="72">
        <f>IF(LB_stat!K55=0,0,12*1.358*1/LB_stat!W55*LB_rozp!$E55)</f>
        <v>0</v>
      </c>
      <c r="Q55" s="72">
        <f>IF(LB_stat!L55=0,0,12*1.358*1/LB_stat!X55*LB_rozp!$E55)</f>
        <v>0</v>
      </c>
      <c r="R55" s="72">
        <f>IF(LB_stat!M55=0,0,12*1.358*1/LB_stat!Y55*LB_rozp!$E55)</f>
        <v>0</v>
      </c>
      <c r="S55" s="72">
        <f>IF(LB_stat!N55=0,0,12*1.358*1/LB_stat!Z55*LB_rozp!$E55)</f>
        <v>0</v>
      </c>
      <c r="T55" s="72">
        <f>IF(LB_stat!O55=0,0,12*1.358*1/LB_stat!AA55*LB_rozp!$E55)</f>
        <v>0</v>
      </c>
      <c r="U55" s="72">
        <f>IF(LB_stat!P55=0,0,12*1.358*1/LB_stat!AB55*LB_rozp!$E55)</f>
        <v>0</v>
      </c>
      <c r="V55" s="37">
        <f>ROUND((M55*LB_stat!H55+P55*LB_stat!K55+S55*LB_stat!N55)/1.358,0)</f>
        <v>0</v>
      </c>
      <c r="W55" s="37">
        <f>ROUND((N55*LB_stat!I55+Q55*LB_stat!L55+T55*LB_stat!O55)/1.358,0)</f>
        <v>1324837</v>
      </c>
      <c r="X55" s="37">
        <f>ROUND((O55*LB_stat!J55+R55*LB_stat!M55+U55*LB_stat!P55)/1.358,0)</f>
        <v>0</v>
      </c>
      <c r="Y55" s="37">
        <f t="shared" si="4"/>
        <v>1324837</v>
      </c>
      <c r="Z55" s="74">
        <f>IF(LB_stat!T55=0,0,LB_stat!H55/LB_stat!T55)+IF(LB_stat!W55=0,0,LB_stat!K55/LB_stat!W55)+IF(LB_stat!Z55=0,0,LB_stat!N55/LB_stat!Z55)</f>
        <v>0</v>
      </c>
      <c r="AA55" s="74">
        <f>IF(LB_stat!U55=0,0,LB_stat!I55/LB_stat!U55)+IF(LB_stat!X55=0,0,LB_stat!L55/LB_stat!X55)+IF(LB_stat!AA55=0,0,LB_stat!O55/LB_stat!AA55)</f>
        <v>4.1724536732267365</v>
      </c>
      <c r="AB55" s="74">
        <f>IF(LB_stat!V55=0,0,LB_stat!J55/LB_stat!V55)+IF(LB_stat!Y55=0,0,LB_stat!M55/LB_stat!Y55)+IF(LB_stat!AB55=0,0,LB_stat!P55/LB_stat!AB55)</f>
        <v>0</v>
      </c>
      <c r="AC55" s="135">
        <f t="shared" si="5"/>
        <v>4.1724536732267365</v>
      </c>
    </row>
    <row r="56" spans="1:29" ht="20.100000000000001" customHeight="1" x14ac:dyDescent="0.2">
      <c r="A56" s="341">
        <f>LB_stat!A56</f>
        <v>47</v>
      </c>
      <c r="B56" s="85">
        <f>LB_stat!B56</f>
        <v>600080277</v>
      </c>
      <c r="C56" s="85">
        <f>LB_stat!C56</f>
        <v>2472</v>
      </c>
      <c r="D56" s="576" t="str">
        <f>LB_stat!D56</f>
        <v>ZŠ Liberec, U Soudu 369/8</v>
      </c>
      <c r="E56" s="75">
        <f>LB_stat!E56</f>
        <v>3141</v>
      </c>
      <c r="F56" s="578" t="str">
        <f>LB_stat!F56</f>
        <v>ZŠ Liberec, U Soudu 531/9</v>
      </c>
      <c r="G56" s="132">
        <f>ROUND(LB_rozp!R56,0)</f>
        <v>2023746</v>
      </c>
      <c r="H56" s="37">
        <f t="shared" si="1"/>
        <v>1477940</v>
      </c>
      <c r="I56" s="29">
        <f t="shared" si="2"/>
        <v>499543</v>
      </c>
      <c r="J56" s="37">
        <f t="shared" si="3"/>
        <v>29559</v>
      </c>
      <c r="K56" s="37">
        <f>LB_stat!H56*LB_stat!AC56+LB_stat!I56*LB_stat!AD56+LB_stat!J56*LB_stat!AE56+LB_stat!K56*LB_stat!AF56+LB_stat!L56*LB_stat!AG56+LB_stat!M56*LB_stat!AH56+LB_stat!N56*LB_stat!AI56+LB_stat!O56*LB_stat!AJ56+LB_stat!P56*LB_stat!AK56</f>
        <v>16704</v>
      </c>
      <c r="L56" s="47">
        <f>ROUND(Y56/LB_rozp!E56/12,2)</f>
        <v>4.6500000000000004</v>
      </c>
      <c r="M56" s="134">
        <f>IF(LB_stat!H56=0,0,12*1.358*1/LB_stat!T56*LB_rozp!$E56)</f>
        <v>0</v>
      </c>
      <c r="N56" s="72">
        <f>IF(LB_stat!I56=0,0,12*1.358*1/LB_stat!U56*LB_rozp!$E56)</f>
        <v>6968.8952639574009</v>
      </c>
      <c r="O56" s="72">
        <f>IF(LB_stat!J56=0,0,12*1.358*1/LB_stat!V56*LB_rozp!$E56)</f>
        <v>6968.8952639574009</v>
      </c>
      <c r="P56" s="72">
        <f>IF(LB_stat!K56=0,0,12*1.358*1/LB_stat!W56*LB_rozp!$E56)</f>
        <v>0</v>
      </c>
      <c r="Q56" s="72">
        <f>IF(LB_stat!L56=0,0,12*1.358*1/LB_stat!X56*LB_rozp!$E56)</f>
        <v>0</v>
      </c>
      <c r="R56" s="72">
        <f>IF(LB_stat!M56=0,0,12*1.358*1/LB_stat!Y56*LB_rozp!$E56)</f>
        <v>0</v>
      </c>
      <c r="S56" s="72">
        <f>IF(LB_stat!N56=0,0,12*1.358*1/LB_stat!Z56*LB_rozp!$E56)</f>
        <v>0</v>
      </c>
      <c r="T56" s="72">
        <f>IF(LB_stat!O56=0,0,12*1.358*1/LB_stat!AA56*LB_rozp!$E56)</f>
        <v>0</v>
      </c>
      <c r="U56" s="72">
        <f>IF(LB_stat!P56=0,0,12*1.358*1/LB_stat!AB56*LB_rozp!$E56)</f>
        <v>0</v>
      </c>
      <c r="V56" s="37">
        <f>ROUND((M56*LB_stat!H56+P56*LB_stat!K56+S56*LB_stat!N56)/1.358,0)</f>
        <v>0</v>
      </c>
      <c r="W56" s="37">
        <f>ROUND((N56*LB_stat!I56+Q56*LB_stat!L56+T56*LB_stat!O56)/1.358,0)</f>
        <v>1472808</v>
      </c>
      <c r="X56" s="37">
        <f>ROUND((O56*LB_stat!J56+R56*LB_stat!M56+U56*LB_stat!P56)/1.358,0)</f>
        <v>5132</v>
      </c>
      <c r="Y56" s="37">
        <f t="shared" si="4"/>
        <v>1477940</v>
      </c>
      <c r="Z56" s="74">
        <f>IF(LB_stat!T56=0,0,LB_stat!H56/LB_stat!T56)+IF(LB_stat!W56=0,0,LB_stat!K56/LB_stat!W56)+IF(LB_stat!Z56=0,0,LB_stat!N56/LB_stat!Z56)</f>
        <v>0</v>
      </c>
      <c r="AA56" s="74">
        <f>IF(LB_stat!U56=0,0,LB_stat!I56/LB_stat!U56)+IF(LB_stat!X56=0,0,LB_stat!L56/LB_stat!X56)+IF(LB_stat!AA56=0,0,LB_stat!O56/LB_stat!AA56)</f>
        <v>4.6384724173922223</v>
      </c>
      <c r="AB56" s="74">
        <f>IF(LB_stat!V56=0,0,LB_stat!J56/LB_stat!V56)+IF(LB_stat!Y56=0,0,LB_stat!M56/LB_stat!Y56)+IF(LB_stat!AB56=0,0,LB_stat!P56/LB_stat!AB56)</f>
        <v>1.6161924799276035E-2</v>
      </c>
      <c r="AC56" s="135">
        <f t="shared" si="5"/>
        <v>4.654634342191498</v>
      </c>
    </row>
    <row r="57" spans="1:29" ht="20.100000000000001" customHeight="1" x14ac:dyDescent="0.2">
      <c r="A57" s="341">
        <f>LB_stat!A57</f>
        <v>48</v>
      </c>
      <c r="B57" s="85">
        <f>LB_stat!B57</f>
        <v>600080188</v>
      </c>
      <c r="C57" s="85">
        <f>LB_stat!C57</f>
        <v>2489</v>
      </c>
      <c r="D57" s="576" t="str">
        <f>LB_stat!D57</f>
        <v>ZŠ Liberec, U Školy 222/6</v>
      </c>
      <c r="E57" s="75">
        <f>LB_stat!E57</f>
        <v>3141</v>
      </c>
      <c r="F57" s="572" t="str">
        <f>LB_stat!F57</f>
        <v>ZŠ Liberec, U Školy 222/6</v>
      </c>
      <c r="G57" s="132">
        <f>ROUND(LB_rozp!R57,0)</f>
        <v>2883518</v>
      </c>
      <c r="H57" s="37">
        <f t="shared" si="1"/>
        <v>2104222</v>
      </c>
      <c r="I57" s="29">
        <f t="shared" si="2"/>
        <v>711228</v>
      </c>
      <c r="J57" s="37">
        <f t="shared" si="3"/>
        <v>42084</v>
      </c>
      <c r="K57" s="37">
        <f>LB_stat!H57*LB_stat!AC57+LB_stat!I57*LB_stat!AD57+LB_stat!J57*LB_stat!AE57+LB_stat!K57*LB_stat!AF57+LB_stat!L57*LB_stat!AG57+LB_stat!M57*LB_stat!AH57+LB_stat!N57*LB_stat!AI57+LB_stat!O57*LB_stat!AJ57+LB_stat!P57*LB_stat!AK57</f>
        <v>25984</v>
      </c>
      <c r="L57" s="47">
        <f>ROUND(Y57/LB_rozp!E57/12,2)</f>
        <v>6.63</v>
      </c>
      <c r="M57" s="134">
        <f>IF(LB_stat!H57=0,0,12*1.358*1/LB_stat!T57*LB_rozp!$E57)</f>
        <v>0</v>
      </c>
      <c r="N57" s="72">
        <f>IF(LB_stat!I57=0,0,12*1.358*1/LB_stat!U57*LB_rozp!$E57)</f>
        <v>6378.4252157593019</v>
      </c>
      <c r="O57" s="72">
        <f>IF(LB_stat!J57=0,0,12*1.358*1/LB_stat!V57*LB_rozp!$E57)</f>
        <v>0</v>
      </c>
      <c r="P57" s="72">
        <f>IF(LB_stat!K57=0,0,12*1.358*1/LB_stat!W57*LB_rozp!$E57)</f>
        <v>0</v>
      </c>
      <c r="Q57" s="72">
        <f>IF(LB_stat!L57=0,0,12*1.358*1/LB_stat!X57*LB_rozp!$E57)</f>
        <v>0</v>
      </c>
      <c r="R57" s="72">
        <f>IF(LB_stat!M57=0,0,12*1.358*1/LB_stat!Y57*LB_rozp!$E57)</f>
        <v>0</v>
      </c>
      <c r="S57" s="72">
        <f>IF(LB_stat!N57=0,0,12*1.358*1/LB_stat!Z57*LB_rozp!$E57)</f>
        <v>0</v>
      </c>
      <c r="T57" s="72">
        <f>IF(LB_stat!O57=0,0,12*1.358*1/LB_stat!AA57*LB_rozp!$E57)</f>
        <v>0</v>
      </c>
      <c r="U57" s="72">
        <f>IF(LB_stat!P57=0,0,12*1.358*1/LB_stat!AB57*LB_rozp!$E57)</f>
        <v>0</v>
      </c>
      <c r="V57" s="37">
        <f>ROUND((M57*LB_stat!H57+P57*LB_stat!K57+S57*LB_stat!N57)/1.358,0)</f>
        <v>0</v>
      </c>
      <c r="W57" s="37">
        <f>ROUND((N57*LB_stat!I57+Q57*LB_stat!L57+T57*LB_stat!O57)/1.358,0)</f>
        <v>2104223</v>
      </c>
      <c r="X57" s="37">
        <f>ROUND((O57*LB_stat!J57+R57*LB_stat!M57+U57*LB_stat!P57)/1.358,0)</f>
        <v>0</v>
      </c>
      <c r="Y57" s="37">
        <f t="shared" si="4"/>
        <v>2104223</v>
      </c>
      <c r="Z57" s="74">
        <f>IF(LB_stat!T57=0,0,LB_stat!H57/LB_stat!T57)+IF(LB_stat!W57=0,0,LB_stat!K57/LB_stat!W57)+IF(LB_stat!Z57=0,0,LB_stat!N57/LB_stat!Z57)</f>
        <v>0</v>
      </c>
      <c r="AA57" s="74">
        <f>IF(LB_stat!U57=0,0,LB_stat!I57/LB_stat!U57)+IF(LB_stat!X57=0,0,LB_stat!L57/LB_stat!X57)+IF(LB_stat!AA57=0,0,LB_stat!O57/LB_stat!AA57)</f>
        <v>6.6270557810238655</v>
      </c>
      <c r="AB57" s="74">
        <f>IF(LB_stat!V57=0,0,LB_stat!J57/LB_stat!V57)+IF(LB_stat!Y57=0,0,LB_stat!M57/LB_stat!Y57)+IF(LB_stat!AB57=0,0,LB_stat!P57/LB_stat!AB57)</f>
        <v>0</v>
      </c>
      <c r="AC57" s="135">
        <f t="shared" si="5"/>
        <v>6.6270557810238655</v>
      </c>
    </row>
    <row r="58" spans="1:29" ht="20.100000000000001" customHeight="1" x14ac:dyDescent="0.2">
      <c r="A58" s="341">
        <f>LB_stat!A58</f>
        <v>49</v>
      </c>
      <c r="B58" s="85">
        <f>LB_stat!B58</f>
        <v>600080285</v>
      </c>
      <c r="C58" s="85">
        <f>LB_stat!C58</f>
        <v>2473</v>
      </c>
      <c r="D58" s="576" t="str">
        <f>LB_stat!D58</f>
        <v>ZŠ Liberec, ul. 5. května 64/49</v>
      </c>
      <c r="E58" s="75">
        <f>LB_stat!E58</f>
        <v>3141</v>
      </c>
      <c r="F58" s="578" t="str">
        <f>LB_stat!F58</f>
        <v>ZŠ Liberec, Masarykova 400 - výdejna</v>
      </c>
      <c r="G58" s="132">
        <f>ROUND(LB_rozp!R58,0)</f>
        <v>1540073</v>
      </c>
      <c r="H58" s="37">
        <f t="shared" si="1"/>
        <v>1116250</v>
      </c>
      <c r="I58" s="29">
        <f t="shared" si="2"/>
        <v>377292</v>
      </c>
      <c r="J58" s="37">
        <f t="shared" si="3"/>
        <v>22325</v>
      </c>
      <c r="K58" s="37">
        <f>LB_stat!H58*LB_stat!AC58+LB_stat!I58*LB_stat!AD58+LB_stat!J58*LB_stat!AE58+LB_stat!K58*LB_stat!AF58+LB_stat!L58*LB_stat!AG58+LB_stat!M58*LB_stat!AH58+LB_stat!N58*LB_stat!AI58+LB_stat!O58*LB_stat!AJ58+LB_stat!P58*LB_stat!AK58</f>
        <v>24206</v>
      </c>
      <c r="L58" s="47">
        <f>ROUND(Y58/LB_rozp!E58/12,2)</f>
        <v>3.52</v>
      </c>
      <c r="M58" s="134">
        <f>IF(LB_stat!H58=0,0,12*1.358*1/LB_stat!T58*LB_rozp!$E58)</f>
        <v>0</v>
      </c>
      <c r="N58" s="72">
        <f>IF(LB_stat!I58=0,0,12*1.358*1/LB_stat!U58*LB_rozp!$E58)</f>
        <v>0</v>
      </c>
      <c r="O58" s="72">
        <f>IF(LB_stat!J58=0,0,12*1.358*1/LB_stat!V58*LB_rozp!$E58)</f>
        <v>0</v>
      </c>
      <c r="P58" s="72">
        <f>IF(LB_stat!K58=0,0,12*1.358*1/LB_stat!W58*LB_rozp!$E58)</f>
        <v>0</v>
      </c>
      <c r="Q58" s="72">
        <f>IF(LB_stat!L58=0,0,12*1.358*1/LB_stat!X58*LB_rozp!$E58)</f>
        <v>0</v>
      </c>
      <c r="R58" s="72">
        <f>IF(LB_stat!M58=0,0,12*1.358*1/LB_stat!Y58*LB_rozp!$E58)</f>
        <v>0</v>
      </c>
      <c r="S58" s="72">
        <f>IF(LB_stat!N58=0,0,12*1.358*1/LB_stat!Z58*LB_rozp!$E58)</f>
        <v>0</v>
      </c>
      <c r="T58" s="72">
        <f>IF(LB_stat!O58=0,0,12*1.358*1/LB_stat!AA58*LB_rozp!$E58)</f>
        <v>2379.6976161862303</v>
      </c>
      <c r="U58" s="72">
        <f>IF(LB_stat!P58=0,0,12*1.358*1/LB_stat!AB58*LB_rozp!$E58)</f>
        <v>0</v>
      </c>
      <c r="V58" s="37">
        <f>ROUND((M58*LB_stat!H58+P58*LB_stat!K58+S58*LB_stat!N58)/1.358,0)</f>
        <v>0</v>
      </c>
      <c r="W58" s="37">
        <f>ROUND((N58*LB_stat!I58+Q58*LB_stat!L58+T58*LB_stat!O58)/1.358,0)</f>
        <v>1116250</v>
      </c>
      <c r="X58" s="37">
        <f>ROUND((O58*LB_stat!J58+R58*LB_stat!M58+U58*LB_stat!P58)/1.358,0)</f>
        <v>0</v>
      </c>
      <c r="Y58" s="37">
        <f t="shared" si="4"/>
        <v>1116250</v>
      </c>
      <c r="Z58" s="74">
        <f>IF(LB_stat!T58=0,0,LB_stat!H58/LB_stat!T58)+IF(LB_stat!W58=0,0,LB_stat!K58/LB_stat!W58)+IF(LB_stat!Z58=0,0,LB_stat!N58/LB_stat!Z58)</f>
        <v>0</v>
      </c>
      <c r="AA58" s="74">
        <f>IF(LB_stat!U58=0,0,LB_stat!I58/LB_stat!U58)+IF(LB_stat!X58=0,0,LB_stat!L58/LB_stat!X58)+IF(LB_stat!AA58=0,0,LB_stat!O58/LB_stat!AA58)</f>
        <v>3.5155263062079536</v>
      </c>
      <c r="AB58" s="74">
        <f>IF(LB_stat!V58=0,0,LB_stat!J58/LB_stat!V58)+IF(LB_stat!Y58=0,0,LB_stat!M58/LB_stat!Y58)+IF(LB_stat!AB58=0,0,LB_stat!P58/LB_stat!AB58)</f>
        <v>0</v>
      </c>
      <c r="AC58" s="135">
        <f t="shared" si="5"/>
        <v>3.5155263062079536</v>
      </c>
    </row>
    <row r="59" spans="1:29" ht="20.100000000000001" customHeight="1" x14ac:dyDescent="0.2">
      <c r="A59" s="341">
        <f>LB_stat!A59</f>
        <v>50</v>
      </c>
      <c r="B59" s="85">
        <f>LB_stat!B59</f>
        <v>600080005</v>
      </c>
      <c r="C59" s="85">
        <f>LB_stat!C59</f>
        <v>2490</v>
      </c>
      <c r="D59" s="576" t="str">
        <f>LB_stat!D59</f>
        <v>ZŠ Liberec, Vrchlického 262/17</v>
      </c>
      <c r="E59" s="75">
        <f>LB_stat!E59</f>
        <v>3141</v>
      </c>
      <c r="F59" s="572" t="str">
        <f>LB_stat!F59</f>
        <v>ZŠ Liberec, Vrchlického 262/17</v>
      </c>
      <c r="G59" s="132">
        <f>ROUND(LB_rozp!R59,0)</f>
        <v>1802182</v>
      </c>
      <c r="H59" s="37">
        <f t="shared" si="1"/>
        <v>1316451</v>
      </c>
      <c r="I59" s="29">
        <f t="shared" si="2"/>
        <v>444960</v>
      </c>
      <c r="J59" s="37">
        <f t="shared" si="3"/>
        <v>26329</v>
      </c>
      <c r="K59" s="37">
        <f>LB_stat!H59*LB_stat!AC59+LB_stat!I59*LB_stat!AD59+LB_stat!J59*LB_stat!AE59+LB_stat!K59*LB_stat!AF59+LB_stat!L59*LB_stat!AG59+LB_stat!M59*LB_stat!AH59+LB_stat!N59*LB_stat!AI59+LB_stat!O59*LB_stat!AJ59+LB_stat!P59*LB_stat!AK59</f>
        <v>14442</v>
      </c>
      <c r="L59" s="47">
        <f>ROUND(Y59/LB_rozp!E59/12,2)</f>
        <v>4.1500000000000004</v>
      </c>
      <c r="M59" s="134">
        <f>IF(LB_stat!H59=0,0,12*1.358*1/LB_stat!T59*LB_rozp!$E59)</f>
        <v>0</v>
      </c>
      <c r="N59" s="72">
        <f>IF(LB_stat!I59=0,0,12*1.358*1/LB_stat!U59*LB_rozp!$E59)</f>
        <v>7179.6777921684688</v>
      </c>
      <c r="O59" s="72">
        <f>IF(LB_stat!J59=0,0,12*1.358*1/LB_stat!V59*LB_rozp!$E59)</f>
        <v>0</v>
      </c>
      <c r="P59" s="72">
        <f>IF(LB_stat!K59=0,0,12*1.358*1/LB_stat!W59*LB_rozp!$E59)</f>
        <v>0</v>
      </c>
      <c r="Q59" s="72">
        <f>IF(LB_stat!L59=0,0,12*1.358*1/LB_stat!X59*LB_rozp!$E59)</f>
        <v>0</v>
      </c>
      <c r="R59" s="72">
        <f>IF(LB_stat!M59=0,0,12*1.358*1/LB_stat!Y59*LB_rozp!$E59)</f>
        <v>0</v>
      </c>
      <c r="S59" s="72">
        <f>IF(LB_stat!N59=0,0,12*1.358*1/LB_stat!Z59*LB_rozp!$E59)</f>
        <v>0</v>
      </c>
      <c r="T59" s="72">
        <f>IF(LB_stat!O59=0,0,12*1.358*1/LB_stat!AA59*LB_rozp!$E59)</f>
        <v>0</v>
      </c>
      <c r="U59" s="72">
        <f>IF(LB_stat!P59=0,0,12*1.358*1/LB_stat!AB59*LB_rozp!$E59)</f>
        <v>0</v>
      </c>
      <c r="V59" s="37">
        <f>ROUND((M59*LB_stat!H59+P59*LB_stat!K59+S59*LB_stat!N59)/1.358,0)</f>
        <v>0</v>
      </c>
      <c r="W59" s="37">
        <f>ROUND((N59*LB_stat!I59+Q59*LB_stat!L59+T59*LB_stat!O59)/1.358,0)</f>
        <v>1316450</v>
      </c>
      <c r="X59" s="37">
        <f>ROUND((O59*LB_stat!J59+R59*LB_stat!M59+U59*LB_stat!P59)/1.358,0)</f>
        <v>0</v>
      </c>
      <c r="Y59" s="37">
        <f t="shared" si="4"/>
        <v>1316450</v>
      </c>
      <c r="Z59" s="74">
        <f>IF(LB_stat!T59=0,0,LB_stat!H59/LB_stat!T59)+IF(LB_stat!W59=0,0,LB_stat!K59/LB_stat!W59)+IF(LB_stat!Z59=0,0,LB_stat!N59/LB_stat!Z59)</f>
        <v>0</v>
      </c>
      <c r="AA59" s="74">
        <f>IF(LB_stat!U59=0,0,LB_stat!I59/LB_stat!U59)+IF(LB_stat!X59=0,0,LB_stat!L59/LB_stat!X59)+IF(LB_stat!AA59=0,0,LB_stat!O59/LB_stat!AA59)</f>
        <v>4.1460395992588284</v>
      </c>
      <c r="AB59" s="74">
        <f>IF(LB_stat!V59=0,0,LB_stat!J59/LB_stat!V59)+IF(LB_stat!Y59=0,0,LB_stat!M59/LB_stat!Y59)+IF(LB_stat!AB59=0,0,LB_stat!P59/LB_stat!AB59)</f>
        <v>0</v>
      </c>
      <c r="AC59" s="135">
        <f t="shared" si="5"/>
        <v>4.1460395992588284</v>
      </c>
    </row>
    <row r="60" spans="1:29" ht="20.100000000000001" customHeight="1" x14ac:dyDescent="0.2">
      <c r="A60" s="341">
        <f>LB_stat!A60</f>
        <v>51</v>
      </c>
      <c r="B60" s="85">
        <f>LB_stat!B60</f>
        <v>600080412</v>
      </c>
      <c r="C60" s="85">
        <f>LB_stat!C60</f>
        <v>2310</v>
      </c>
      <c r="D60" s="576" t="str">
        <f>LB_stat!D60</f>
        <v>ZŠ, Liberec, Orlí 140/7</v>
      </c>
      <c r="E60" s="75">
        <f>LB_stat!E60</f>
        <v>3141</v>
      </c>
      <c r="F60" s="578" t="str">
        <f>LB_stat!F60</f>
        <v>ZŠ Liberec Gollova 394/4 - výdejna</v>
      </c>
      <c r="G60" s="132">
        <f>ROUND(LB_rozp!R60,0)</f>
        <v>82585</v>
      </c>
      <c r="H60" s="37">
        <f t="shared" si="1"/>
        <v>60338</v>
      </c>
      <c r="I60" s="29">
        <f t="shared" si="2"/>
        <v>20394</v>
      </c>
      <c r="J60" s="37">
        <f t="shared" si="3"/>
        <v>1207</v>
      </c>
      <c r="K60" s="37">
        <f>LB_stat!H60*LB_stat!AC60+LB_stat!I60*LB_stat!AD60+LB_stat!J60*LB_stat!AE60+LB_stat!K60*LB_stat!AF60+LB_stat!L60*LB_stat!AG60+LB_stat!M60*LB_stat!AH60+LB_stat!N60*LB_stat!AI60+LB_stat!O60*LB_stat!AJ60+LB_stat!P60*LB_stat!AK60</f>
        <v>646</v>
      </c>
      <c r="L60" s="47">
        <f>ROUND(Y60/LB_rozp!E60/12,2)</f>
        <v>0.19</v>
      </c>
      <c r="M60" s="134">
        <f>IF(LB_stat!H60=0,0,12*1.358*1/LB_stat!T60*LB_rozp!$E60)</f>
        <v>0</v>
      </c>
      <c r="N60" s="72">
        <f>IF(LB_stat!I60=0,0,12*1.358*1/LB_stat!U60*LB_rozp!$E60)</f>
        <v>0</v>
      </c>
      <c r="O60" s="72">
        <f>IF(LB_stat!J60=0,0,12*1.358*1/LB_stat!V60*LB_rozp!$E60)</f>
        <v>0</v>
      </c>
      <c r="P60" s="72">
        <f>IF(LB_stat!K60=0,0,12*1.358*1/LB_stat!W60*LB_rozp!$E60)</f>
        <v>0</v>
      </c>
      <c r="Q60" s="72">
        <f>IF(LB_stat!L60=0,0,12*1.358*1/LB_stat!X60*LB_rozp!$E60)</f>
        <v>0</v>
      </c>
      <c r="R60" s="72">
        <f>IF(LB_stat!M60=0,0,12*1.358*1/LB_stat!Y60*LB_rozp!$E60)</f>
        <v>0</v>
      </c>
      <c r="S60" s="72">
        <f>IF(LB_stat!N60=0,0,12*1.358*1/LB_stat!Z60*LB_rozp!$E60)</f>
        <v>0</v>
      </c>
      <c r="T60" s="72">
        <f>IF(LB_stat!O60=0,0,12*1.358*1/LB_stat!AA60*LB_rozp!$E60)</f>
        <v>4819.9600716313844</v>
      </c>
      <c r="U60" s="72">
        <f>IF(LB_stat!P60=0,0,12*1.358*1/LB_stat!AB60*LB_rozp!$E60)</f>
        <v>0</v>
      </c>
      <c r="V60" s="37">
        <f>ROUND((M60*LB_stat!H60+P60*LB_stat!K60+S60*LB_stat!N60)/1.358,0)</f>
        <v>0</v>
      </c>
      <c r="W60" s="37">
        <f>ROUND((N60*LB_stat!I60+Q60*LB_stat!L60+T60*LB_stat!O60)/1.358,0)</f>
        <v>60338</v>
      </c>
      <c r="X60" s="37">
        <f>ROUND((O60*LB_stat!J60+R60*LB_stat!M60+U60*LB_stat!P60)/1.358,0)</f>
        <v>0</v>
      </c>
      <c r="Y60" s="37">
        <f t="shared" si="4"/>
        <v>60338</v>
      </c>
      <c r="Z60" s="74">
        <f>IF(LB_stat!T60=0,0,LB_stat!H60/LB_stat!T60)+IF(LB_stat!W60=0,0,LB_stat!K60/LB_stat!W60)+IF(LB_stat!Z60=0,0,LB_stat!N60/LB_stat!Z60)</f>
        <v>0</v>
      </c>
      <c r="AA60" s="74">
        <f>IF(LB_stat!U60=0,0,LB_stat!I60/LB_stat!U60)+IF(LB_stat!X60=0,0,LB_stat!L60/LB_stat!X60)+IF(LB_stat!AA60=0,0,LB_stat!O60/LB_stat!AA60)</f>
        <v>0.19002971022880738</v>
      </c>
      <c r="AB60" s="74">
        <f>IF(LB_stat!V60=0,0,LB_stat!J60/LB_stat!V60)+IF(LB_stat!Y60=0,0,LB_stat!M60/LB_stat!Y60)+IF(LB_stat!AB60=0,0,LB_stat!P60/LB_stat!AB60)</f>
        <v>0</v>
      </c>
      <c r="AC60" s="135">
        <f t="shared" si="5"/>
        <v>0.19002971022880738</v>
      </c>
    </row>
    <row r="61" spans="1:29" ht="20.100000000000001" customHeight="1" x14ac:dyDescent="0.2">
      <c r="A61" s="341">
        <f>LB_stat!A61</f>
        <v>53</v>
      </c>
      <c r="B61" s="85">
        <f>LB_stat!B61</f>
        <v>600079228</v>
      </c>
      <c r="C61" s="85">
        <f>LB_stat!C61</f>
        <v>2431</v>
      </c>
      <c r="D61" s="576" t="str">
        <f>LB_stat!D61</f>
        <v>MŠ Liberec, Skloněná 1414</v>
      </c>
      <c r="E61" s="75">
        <f>LB_stat!E61</f>
        <v>3141</v>
      </c>
      <c r="F61" s="572" t="str">
        <f>LB_stat!F61</f>
        <v>MŠ Liberec, Skloněná 1414</v>
      </c>
      <c r="G61" s="132">
        <f>ROUND(LB_rozp!R61,0)</f>
        <v>969734</v>
      </c>
      <c r="H61" s="37">
        <f t="shared" si="1"/>
        <v>710545</v>
      </c>
      <c r="I61" s="29">
        <f t="shared" si="2"/>
        <v>240164</v>
      </c>
      <c r="J61" s="37">
        <f t="shared" si="3"/>
        <v>14211</v>
      </c>
      <c r="K61" s="37">
        <f>LB_stat!H61*LB_stat!AC61+LB_stat!I61*LB_stat!AD61+LB_stat!J61*LB_stat!AE61+LB_stat!K61*LB_stat!AF61+LB_stat!L61*LB_stat!AG61+LB_stat!M61*LB_stat!AH61+LB_stat!N61*LB_stat!AI61+LB_stat!O61*LB_stat!AJ61+LB_stat!P61*LB_stat!AK61</f>
        <v>4814</v>
      </c>
      <c r="L61" s="47">
        <f>ROUND(Y61/LB_rozp!E61/12,2)</f>
        <v>2.2400000000000002</v>
      </c>
      <c r="M61" s="134">
        <f>IF(LB_stat!H61=0,0,12*1.358*1/LB_stat!T61*LB_rozp!$E61)</f>
        <v>11625.546211092265</v>
      </c>
      <c r="N61" s="72">
        <f>IF(LB_stat!I61=0,0,12*1.358*1/LB_stat!U61*LB_rozp!$E61)</f>
        <v>0</v>
      </c>
      <c r="O61" s="72">
        <f>IF(LB_stat!J61=0,0,12*1.358*1/LB_stat!V61*LB_rozp!$E61)</f>
        <v>0</v>
      </c>
      <c r="P61" s="72">
        <f>IF(LB_stat!K61=0,0,12*1.358*1/LB_stat!W61*LB_rozp!$E61)</f>
        <v>0</v>
      </c>
      <c r="Q61" s="72">
        <f>IF(LB_stat!L61=0,0,12*1.358*1/LB_stat!X61*LB_rozp!$E61)</f>
        <v>0</v>
      </c>
      <c r="R61" s="72">
        <f>IF(LB_stat!M61=0,0,12*1.358*1/LB_stat!Y61*LB_rozp!$E61)</f>
        <v>0</v>
      </c>
      <c r="S61" s="72">
        <f>IF(LB_stat!N61=0,0,12*1.358*1/LB_stat!Z61*LB_rozp!$E61)</f>
        <v>0</v>
      </c>
      <c r="T61" s="72">
        <f>IF(LB_stat!O61=0,0,12*1.358*1/LB_stat!AA61*LB_rozp!$E61)</f>
        <v>0</v>
      </c>
      <c r="U61" s="72">
        <f>IF(LB_stat!P61=0,0,12*1.358*1/LB_stat!AB61*LB_rozp!$E61)</f>
        <v>0</v>
      </c>
      <c r="V61" s="37">
        <f>ROUND((M61*LB_stat!H61+P61*LB_stat!K61+S61*LB_stat!N61)/1.358,0)</f>
        <v>710545</v>
      </c>
      <c r="W61" s="37">
        <f>ROUND((N61*LB_stat!I61+Q61*LB_stat!L61+T61*LB_stat!O61)/1.358,0)</f>
        <v>0</v>
      </c>
      <c r="X61" s="37">
        <f>ROUND((O61*LB_stat!J61+R61*LB_stat!M61+U61*LB_stat!P61)/1.358,0)</f>
        <v>0</v>
      </c>
      <c r="Y61" s="37">
        <f t="shared" si="4"/>
        <v>710545</v>
      </c>
      <c r="Z61" s="74">
        <f>IF(LB_stat!T61=0,0,LB_stat!H61/LB_stat!T61)+IF(LB_stat!W61=0,0,LB_stat!K61/LB_stat!W61)+IF(LB_stat!Z61=0,0,LB_stat!N61/LB_stat!Z61)</f>
        <v>2.2377965673602649</v>
      </c>
      <c r="AA61" s="74">
        <f>IF(LB_stat!U61=0,0,LB_stat!I61/LB_stat!U61)+IF(LB_stat!X61=0,0,LB_stat!L61/LB_stat!X61)+IF(LB_stat!AA61=0,0,LB_stat!O61/LB_stat!AA61)</f>
        <v>0</v>
      </c>
      <c r="AB61" s="74">
        <f>IF(LB_stat!V61=0,0,LB_stat!J61/LB_stat!V61)+IF(LB_stat!Y61=0,0,LB_stat!M61/LB_stat!Y61)+IF(LB_stat!AB61=0,0,LB_stat!P61/LB_stat!AB61)</f>
        <v>0</v>
      </c>
      <c r="AC61" s="135">
        <f t="shared" si="5"/>
        <v>2.2377965673602649</v>
      </c>
    </row>
    <row r="62" spans="1:29" ht="20.100000000000001" customHeight="1" x14ac:dyDescent="0.2">
      <c r="A62" s="341">
        <f>LB_stat!A62</f>
        <v>54</v>
      </c>
      <c r="B62" s="85">
        <f>LB_stat!B62</f>
        <v>600079317</v>
      </c>
      <c r="C62" s="85">
        <f>LB_stat!C62</f>
        <v>2434</v>
      </c>
      <c r="D62" s="576" t="str">
        <f>LB_stat!D62</f>
        <v>MŠ Liberec, Východní 270</v>
      </c>
      <c r="E62" s="75">
        <f>LB_stat!E62</f>
        <v>3141</v>
      </c>
      <c r="F62" s="572" t="str">
        <f>LB_stat!F62</f>
        <v>MŠ Liberec, Tanvaldská 282</v>
      </c>
      <c r="G62" s="132">
        <f>ROUND(LB_rozp!R62,0)</f>
        <v>629784</v>
      </c>
      <c r="H62" s="37">
        <f t="shared" si="1"/>
        <v>461879</v>
      </c>
      <c r="I62" s="29">
        <f t="shared" si="2"/>
        <v>156115</v>
      </c>
      <c r="J62" s="37">
        <f t="shared" si="3"/>
        <v>9238</v>
      </c>
      <c r="K62" s="37">
        <f>LB_stat!H62*LB_stat!AC62+LB_stat!I62*LB_stat!AD62+LB_stat!J62*LB_stat!AE62+LB_stat!K62*LB_stat!AF62+LB_stat!L62*LB_stat!AG62+LB_stat!M62*LB_stat!AH62+LB_stat!N62*LB_stat!AI62+LB_stat!O62*LB_stat!AJ62+LB_stat!P62*LB_stat!AK62</f>
        <v>2552</v>
      </c>
      <c r="L62" s="47">
        <f>ROUND(Y62/LB_rozp!E62/12,2)</f>
        <v>1.45</v>
      </c>
      <c r="M62" s="134">
        <f>IF(LB_stat!H62=0,0,12*1.358*1/LB_stat!T62*LB_rozp!$E62)</f>
        <v>14255.277788577427</v>
      </c>
      <c r="N62" s="72">
        <f>IF(LB_stat!I62=0,0,12*1.358*1/LB_stat!U62*LB_rozp!$E62)</f>
        <v>0</v>
      </c>
      <c r="O62" s="72">
        <f>IF(LB_stat!J62=0,0,12*1.358*1/LB_stat!V62*LB_rozp!$E62)</f>
        <v>0</v>
      </c>
      <c r="P62" s="72">
        <f>IF(LB_stat!K62=0,0,12*1.358*1/LB_stat!W62*LB_rozp!$E62)</f>
        <v>0</v>
      </c>
      <c r="Q62" s="72">
        <f>IF(LB_stat!L62=0,0,12*1.358*1/LB_stat!X62*LB_rozp!$E62)</f>
        <v>0</v>
      </c>
      <c r="R62" s="72">
        <f>IF(LB_stat!M62=0,0,12*1.358*1/LB_stat!Y62*LB_rozp!$E62)</f>
        <v>0</v>
      </c>
      <c r="S62" s="72">
        <f>IF(LB_stat!N62=0,0,12*1.358*1/LB_stat!Z62*LB_rozp!$E62)</f>
        <v>0</v>
      </c>
      <c r="T62" s="72">
        <f>IF(LB_stat!O62=0,0,12*1.358*1/LB_stat!AA62*LB_rozp!$E62)</f>
        <v>0</v>
      </c>
      <c r="U62" s="72">
        <f>IF(LB_stat!P62=0,0,12*1.358*1/LB_stat!AB62*LB_rozp!$E62)</f>
        <v>0</v>
      </c>
      <c r="V62" s="37">
        <f>ROUND((M62*LB_stat!H62+P62*LB_stat!K62+S62*LB_stat!N62)/1.358,0)</f>
        <v>461879</v>
      </c>
      <c r="W62" s="37">
        <f>ROUND((N62*LB_stat!I62+Q62*LB_stat!L62+T62*LB_stat!O62)/1.358,0)</f>
        <v>0</v>
      </c>
      <c r="X62" s="37">
        <f>ROUND((O62*LB_stat!J62+R62*LB_stat!M62+U62*LB_stat!P62)/1.358,0)</f>
        <v>0</v>
      </c>
      <c r="Y62" s="37">
        <f t="shared" si="4"/>
        <v>461879</v>
      </c>
      <c r="Z62" s="74">
        <f>IF(LB_stat!T62=0,0,LB_stat!H62/LB_stat!T62)+IF(LB_stat!W62=0,0,LB_stat!K62/LB_stat!W62)+IF(LB_stat!Z62=0,0,LB_stat!N62/LB_stat!Z62)</f>
        <v>1.4546466306284576</v>
      </c>
      <c r="AA62" s="74">
        <f>IF(LB_stat!U62=0,0,LB_stat!I62/LB_stat!U62)+IF(LB_stat!X62=0,0,LB_stat!L62/LB_stat!X62)+IF(LB_stat!AA62=0,0,LB_stat!O62/LB_stat!AA62)</f>
        <v>0</v>
      </c>
      <c r="AB62" s="74">
        <f>IF(LB_stat!V62=0,0,LB_stat!J62/LB_stat!V62)+IF(LB_stat!Y62=0,0,LB_stat!M62/LB_stat!Y62)+IF(LB_stat!AB62=0,0,LB_stat!P62/LB_stat!AB62)</f>
        <v>0</v>
      </c>
      <c r="AC62" s="135">
        <f t="shared" si="5"/>
        <v>1.4546466306284576</v>
      </c>
    </row>
    <row r="63" spans="1:29" ht="20.100000000000001" customHeight="1" x14ac:dyDescent="0.2">
      <c r="A63" s="341">
        <f>LB_stat!A63</f>
        <v>54</v>
      </c>
      <c r="B63" s="85">
        <f>LB_stat!B63</f>
        <v>600079317</v>
      </c>
      <c r="C63" s="85">
        <f>LB_stat!C63</f>
        <v>2434</v>
      </c>
      <c r="D63" s="576" t="str">
        <f>LB_stat!D63</f>
        <v>MŠ Liberec, Východní 270</v>
      </c>
      <c r="E63" s="75">
        <f>LB_stat!E63</f>
        <v>3141</v>
      </c>
      <c r="F63" s="572" t="str">
        <f>LB_stat!F63</f>
        <v>MŠ Liberec, Tanvaldská 1122</v>
      </c>
      <c r="G63" s="132">
        <f>ROUND(LB_rozp!R63,0)</f>
        <v>378368</v>
      </c>
      <c r="H63" s="37">
        <f t="shared" si="1"/>
        <v>277682</v>
      </c>
      <c r="I63" s="29">
        <f t="shared" si="2"/>
        <v>93856</v>
      </c>
      <c r="J63" s="37">
        <f t="shared" si="3"/>
        <v>5554</v>
      </c>
      <c r="K63" s="37">
        <f>LB_stat!H63*LB_stat!AC63+LB_stat!I63*LB_stat!AD63+LB_stat!J63*LB_stat!AE63+LB_stat!K63*LB_stat!AF63+LB_stat!L63*LB_stat!AG63+LB_stat!M63*LB_stat!AH63+LB_stat!N63*LB_stat!AI63+LB_stat!O63*LB_stat!AJ63+LB_stat!P63*LB_stat!AK63</f>
        <v>1276</v>
      </c>
      <c r="L63" s="47">
        <f>ROUND(Y63/LB_rozp!E63/12,2)</f>
        <v>0.87</v>
      </c>
      <c r="M63" s="134">
        <f>IF(LB_stat!H63=0,0,12*1.358*1/LB_stat!T63*LB_rozp!$E63)</f>
        <v>17140.551099408258</v>
      </c>
      <c r="N63" s="72">
        <f>IF(LB_stat!I63=0,0,12*1.358*1/LB_stat!U63*LB_rozp!$E63)</f>
        <v>0</v>
      </c>
      <c r="O63" s="72">
        <f>IF(LB_stat!J63=0,0,12*1.358*1/LB_stat!V63*LB_rozp!$E63)</f>
        <v>0</v>
      </c>
      <c r="P63" s="72">
        <f>IF(LB_stat!K63=0,0,12*1.358*1/LB_stat!W63*LB_rozp!$E63)</f>
        <v>0</v>
      </c>
      <c r="Q63" s="72">
        <f>IF(LB_stat!L63=0,0,12*1.358*1/LB_stat!X63*LB_rozp!$E63)</f>
        <v>0</v>
      </c>
      <c r="R63" s="72">
        <f>IF(LB_stat!M63=0,0,12*1.358*1/LB_stat!Y63*LB_rozp!$E63)</f>
        <v>0</v>
      </c>
      <c r="S63" s="72">
        <f>IF(LB_stat!N63=0,0,12*1.358*1/LB_stat!Z63*LB_rozp!$E63)</f>
        <v>0</v>
      </c>
      <c r="T63" s="72">
        <f>IF(LB_stat!O63=0,0,12*1.358*1/LB_stat!AA63*LB_rozp!$E63)</f>
        <v>0</v>
      </c>
      <c r="U63" s="72">
        <f>IF(LB_stat!P63=0,0,12*1.358*1/LB_stat!AB63*LB_rozp!$E63)</f>
        <v>0</v>
      </c>
      <c r="V63" s="37">
        <f>ROUND((M63*LB_stat!H63+P63*LB_stat!K63+S63*LB_stat!N63)/1.358,0)</f>
        <v>277682</v>
      </c>
      <c r="W63" s="37">
        <f>ROUND((N63*LB_stat!I63+Q63*LB_stat!L63+T63*LB_stat!O63)/1.358,0)</f>
        <v>0</v>
      </c>
      <c r="X63" s="37">
        <f>ROUND((O63*LB_stat!J63+R63*LB_stat!M63+U63*LB_stat!P63)/1.358,0)</f>
        <v>0</v>
      </c>
      <c r="Y63" s="37">
        <f t="shared" si="4"/>
        <v>277682</v>
      </c>
      <c r="Z63" s="74">
        <f>IF(LB_stat!T63=0,0,LB_stat!H63/LB_stat!T63)+IF(LB_stat!W63=0,0,LB_stat!K63/LB_stat!W63)+IF(LB_stat!Z63=0,0,LB_stat!N63/LB_stat!Z63)</f>
        <v>0.87453381384991247</v>
      </c>
      <c r="AA63" s="74">
        <f>IF(LB_stat!U63=0,0,LB_stat!I63/LB_stat!U63)+IF(LB_stat!X63=0,0,LB_stat!L63/LB_stat!X63)+IF(LB_stat!AA63=0,0,LB_stat!O63/LB_stat!AA63)</f>
        <v>0</v>
      </c>
      <c r="AB63" s="74">
        <f>IF(LB_stat!V63=0,0,LB_stat!J63/LB_stat!V63)+IF(LB_stat!Y63=0,0,LB_stat!M63/LB_stat!Y63)+IF(LB_stat!AB63=0,0,LB_stat!P63/LB_stat!AB63)</f>
        <v>0</v>
      </c>
      <c r="AC63" s="135">
        <f t="shared" si="5"/>
        <v>0.87453381384991247</v>
      </c>
    </row>
    <row r="64" spans="1:29" ht="20.100000000000001" customHeight="1" x14ac:dyDescent="0.2">
      <c r="A64" s="341">
        <f>LB_stat!A64</f>
        <v>54</v>
      </c>
      <c r="B64" s="85">
        <f>LB_stat!B64</f>
        <v>600079317</v>
      </c>
      <c r="C64" s="85">
        <f>LB_stat!C64</f>
        <v>2434</v>
      </c>
      <c r="D64" s="576" t="str">
        <f>LB_stat!D64</f>
        <v>MŠ Liberec, Východní 270</v>
      </c>
      <c r="E64" s="75">
        <f>LB_stat!E64</f>
        <v>3141</v>
      </c>
      <c r="F64" s="572" t="str">
        <f>LB_stat!F64</f>
        <v>MŠ Liberec, Východní 270</v>
      </c>
      <c r="G64" s="132">
        <f>ROUND(LB_rozp!R64,0)</f>
        <v>829893</v>
      </c>
      <c r="H64" s="37">
        <f t="shared" si="1"/>
        <v>608295</v>
      </c>
      <c r="I64" s="29">
        <f t="shared" si="2"/>
        <v>205604</v>
      </c>
      <c r="J64" s="37">
        <f t="shared" si="3"/>
        <v>12166</v>
      </c>
      <c r="K64" s="37">
        <f>LB_stat!H64*LB_stat!AC64+LB_stat!I64*LB_stat!AD64+LB_stat!J64*LB_stat!AE64+LB_stat!K64*LB_stat!AF64+LB_stat!L64*LB_stat!AG64+LB_stat!M64*LB_stat!AH64+LB_stat!N64*LB_stat!AI64+LB_stat!O64*LB_stat!AJ64+LB_stat!P64*LB_stat!AK64</f>
        <v>3828</v>
      </c>
      <c r="L64" s="47">
        <f>ROUND(Y64/LB_rozp!E64/12,2)</f>
        <v>1.92</v>
      </c>
      <c r="M64" s="134">
        <f>IF(LB_stat!H64=0,0,12*1.358*1/LB_stat!T64*LB_rozp!$E64)</f>
        <v>12516.133391897827</v>
      </c>
      <c r="N64" s="72">
        <f>IF(LB_stat!I64=0,0,12*1.358*1/LB_stat!U64*LB_rozp!$E64)</f>
        <v>0</v>
      </c>
      <c r="O64" s="72">
        <f>IF(LB_stat!J64=0,0,12*1.358*1/LB_stat!V64*LB_rozp!$E64)</f>
        <v>0</v>
      </c>
      <c r="P64" s="72">
        <f>IF(LB_stat!K64=0,0,12*1.358*1/LB_stat!W64*LB_rozp!$E64)</f>
        <v>0</v>
      </c>
      <c r="Q64" s="72">
        <f>IF(LB_stat!L64=0,0,12*1.358*1/LB_stat!X64*LB_rozp!$E64)</f>
        <v>0</v>
      </c>
      <c r="R64" s="72">
        <f>IF(LB_stat!M64=0,0,12*1.358*1/LB_stat!Y64*LB_rozp!$E64)</f>
        <v>0</v>
      </c>
      <c r="S64" s="72">
        <f>IF(LB_stat!N64=0,0,12*1.358*1/LB_stat!Z64*LB_rozp!$E64)</f>
        <v>0</v>
      </c>
      <c r="T64" s="72">
        <f>IF(LB_stat!O64=0,0,12*1.358*1/LB_stat!AA64*LB_rozp!$E64)</f>
        <v>0</v>
      </c>
      <c r="U64" s="72">
        <f>IF(LB_stat!P64=0,0,12*1.358*1/LB_stat!AB64*LB_rozp!$E64)</f>
        <v>0</v>
      </c>
      <c r="V64" s="37">
        <f>ROUND((M64*LB_stat!H64+P64*LB_stat!K64+S64*LB_stat!N64)/1.358,0)</f>
        <v>608295</v>
      </c>
      <c r="W64" s="37">
        <f>ROUND((N64*LB_stat!I64+Q64*LB_stat!L64+T64*LB_stat!O64)/1.358,0)</f>
        <v>0</v>
      </c>
      <c r="X64" s="37">
        <f>ROUND((O64*LB_stat!J64+R64*LB_stat!M64+U64*LB_stat!P64)/1.358,0)</f>
        <v>0</v>
      </c>
      <c r="Y64" s="37">
        <f t="shared" si="4"/>
        <v>608295</v>
      </c>
      <c r="Z64" s="74">
        <f>IF(LB_stat!T64=0,0,LB_stat!H64/LB_stat!T64)+IF(LB_stat!W64=0,0,LB_stat!K64/LB_stat!W64)+IF(LB_stat!Z64=0,0,LB_stat!N64/LB_stat!Z64)</f>
        <v>1.9157695350148682</v>
      </c>
      <c r="AA64" s="74">
        <f>IF(LB_stat!U64=0,0,LB_stat!I64/LB_stat!U64)+IF(LB_stat!X64=0,0,LB_stat!L64/LB_stat!X64)+IF(LB_stat!AA64=0,0,LB_stat!O64/LB_stat!AA64)</f>
        <v>0</v>
      </c>
      <c r="AB64" s="74">
        <f>IF(LB_stat!V64=0,0,LB_stat!J64/LB_stat!V64)+IF(LB_stat!Y64=0,0,LB_stat!M64/LB_stat!Y64)+IF(LB_stat!AB64=0,0,LB_stat!P64/LB_stat!AB64)</f>
        <v>0</v>
      </c>
      <c r="AC64" s="135">
        <f t="shared" si="5"/>
        <v>1.9157695350148682</v>
      </c>
    </row>
    <row r="65" spans="1:29" ht="20.100000000000001" customHeight="1" x14ac:dyDescent="0.2">
      <c r="A65" s="341">
        <f>LB_stat!A65</f>
        <v>54</v>
      </c>
      <c r="B65" s="85">
        <f>LB_stat!B65</f>
        <v>600079317</v>
      </c>
      <c r="C65" s="85">
        <f>LB_stat!C65</f>
        <v>2434</v>
      </c>
      <c r="D65" s="576" t="str">
        <f>LB_stat!D65</f>
        <v>MŠ Liberec, Východní 270</v>
      </c>
      <c r="E65" s="75">
        <f>LB_stat!E65</f>
        <v>3141</v>
      </c>
      <c r="F65" s="578" t="str">
        <f>LB_stat!F65</f>
        <v>MŠ Liberec, Donská 1835 - výdejna</v>
      </c>
      <c r="G65" s="132">
        <f>ROUND(LB_rozp!R65,0)</f>
        <v>260463</v>
      </c>
      <c r="H65" s="37">
        <f t="shared" si="1"/>
        <v>190512</v>
      </c>
      <c r="I65" s="29">
        <f t="shared" si="2"/>
        <v>64393</v>
      </c>
      <c r="J65" s="37">
        <f t="shared" si="3"/>
        <v>3810</v>
      </c>
      <c r="K65" s="37">
        <f>LB_stat!H65*LB_stat!AC65+LB_stat!I65*LB_stat!AD65+LB_stat!J65*LB_stat!AE65+LB_stat!K65*LB_stat!AF65+LB_stat!L65*LB_stat!AG65+LB_stat!M65*LB_stat!AH65+LB_stat!N65*LB_stat!AI65+LB_stat!O65*LB_stat!AJ65+LB_stat!P65*LB_stat!AK65</f>
        <v>1748</v>
      </c>
      <c r="L65" s="47">
        <f>ROUND(Y65/LB_rozp!E65/12,2)</f>
        <v>0.6</v>
      </c>
      <c r="M65" s="134">
        <f>IF(LB_stat!H65=0,0,12*1.358*1/LB_stat!T65*LB_rozp!$E65)</f>
        <v>0</v>
      </c>
      <c r="N65" s="72">
        <f>IF(LB_stat!I65=0,0,12*1.358*1/LB_stat!U65*LB_rozp!$E65)</f>
        <v>0</v>
      </c>
      <c r="O65" s="72">
        <f>IF(LB_stat!J65=0,0,12*1.358*1/LB_stat!V65*LB_rozp!$E65)</f>
        <v>0</v>
      </c>
      <c r="P65" s="72">
        <f>IF(LB_stat!K65=0,0,12*1.358*1/LB_stat!W65*LB_rozp!$E65)</f>
        <v>0</v>
      </c>
      <c r="Q65" s="72">
        <f>IF(LB_stat!L65=0,0,12*1.358*1/LB_stat!X65*LB_rozp!$E65)</f>
        <v>0</v>
      </c>
      <c r="R65" s="72">
        <f>IF(LB_stat!M65=0,0,12*1.358*1/LB_stat!Y65*LB_rozp!$E65)</f>
        <v>0</v>
      </c>
      <c r="S65" s="72">
        <f>IF(LB_stat!N65=0,0,12*1.358*1/LB_stat!Z65*LB_rozp!$E65)</f>
        <v>5624.2379847227157</v>
      </c>
      <c r="T65" s="72">
        <f>IF(LB_stat!O65=0,0,12*1.358*1/LB_stat!AA65*LB_rozp!$E65)</f>
        <v>0</v>
      </c>
      <c r="U65" s="72">
        <f>IF(LB_stat!P65=0,0,12*1.358*1/LB_stat!AB65*LB_rozp!$E65)</f>
        <v>0</v>
      </c>
      <c r="V65" s="37">
        <f>ROUND((M65*LB_stat!H65+P65*LB_stat!K65+S65*LB_stat!N65)/1.358,0)</f>
        <v>190512</v>
      </c>
      <c r="W65" s="37">
        <f>ROUND((N65*LB_stat!I65+Q65*LB_stat!L65+T65*LB_stat!O65)/1.358,0)</f>
        <v>0</v>
      </c>
      <c r="X65" s="37">
        <f>ROUND((O65*LB_stat!J65+R65*LB_stat!M65+U65*LB_stat!P65)/1.358,0)</f>
        <v>0</v>
      </c>
      <c r="Y65" s="37">
        <f t="shared" si="4"/>
        <v>190512</v>
      </c>
      <c r="Z65" s="74">
        <f>IF(LB_stat!T65=0,0,LB_stat!H65/LB_stat!T65)+IF(LB_stat!W65=0,0,LB_stat!K65/LB_stat!W65)+IF(LB_stat!Z65=0,0,LB_stat!N65/LB_stat!Z65)</f>
        <v>0.59999919130543777</v>
      </c>
      <c r="AA65" s="74">
        <f>IF(LB_stat!U65=0,0,LB_stat!I65/LB_stat!U65)+IF(LB_stat!X65=0,0,LB_stat!L65/LB_stat!X65)+IF(LB_stat!AA65=0,0,LB_stat!O65/LB_stat!AA65)</f>
        <v>0</v>
      </c>
      <c r="AB65" s="74">
        <f>IF(LB_stat!V65=0,0,LB_stat!J65/LB_stat!V65)+IF(LB_stat!Y65=0,0,LB_stat!M65/LB_stat!Y65)+IF(LB_stat!AB65=0,0,LB_stat!P65/LB_stat!AB65)</f>
        <v>0</v>
      </c>
      <c r="AC65" s="135">
        <f t="shared" si="5"/>
        <v>0.59999919130543777</v>
      </c>
    </row>
    <row r="66" spans="1:29" ht="20.100000000000001" customHeight="1" x14ac:dyDescent="0.2">
      <c r="A66" s="341">
        <f>LB_stat!A66</f>
        <v>55</v>
      </c>
      <c r="B66" s="85">
        <f>LB_stat!B66</f>
        <v>600079864</v>
      </c>
      <c r="C66" s="85">
        <f>LB_stat!C66</f>
        <v>2484</v>
      </c>
      <c r="D66" s="576" t="str">
        <f>LB_stat!D66</f>
        <v>ZŠ Liberec, Nad Školou 278</v>
      </c>
      <c r="E66" s="75">
        <f>LB_stat!E66</f>
        <v>3141</v>
      </c>
      <c r="F66" s="572" t="str">
        <f>LB_stat!F66</f>
        <v>ZŠ Liberec, Nad Školou 278</v>
      </c>
      <c r="G66" s="132">
        <f>ROUND(LB_rozp!R66,0)</f>
        <v>3908472</v>
      </c>
      <c r="H66" s="37">
        <f t="shared" si="1"/>
        <v>2850177</v>
      </c>
      <c r="I66" s="29">
        <f t="shared" si="2"/>
        <v>963359</v>
      </c>
      <c r="J66" s="37">
        <f t="shared" si="3"/>
        <v>57004</v>
      </c>
      <c r="K66" s="37">
        <f>LB_stat!H66*LB_stat!AC66+LB_stat!I66*LB_stat!AD66+LB_stat!J66*LB_stat!AE66+LB_stat!K66*LB_stat!AF66+LB_stat!L66*LB_stat!AG66+LB_stat!M66*LB_stat!AH66+LB_stat!N66*LB_stat!AI66+LB_stat!O66*LB_stat!AJ66+LB_stat!P66*LB_stat!AK66</f>
        <v>37932</v>
      </c>
      <c r="L66" s="47">
        <f>ROUND(Y66/LB_rozp!E66/12,2)</f>
        <v>8.98</v>
      </c>
      <c r="M66" s="134">
        <f>IF(LB_stat!H66=0,0,12*1.358*1/LB_stat!T66*LB_rozp!$E66)</f>
        <v>0</v>
      </c>
      <c r="N66" s="72">
        <f>IF(LB_stat!I66=0,0,12*1.358*1/LB_stat!U66*LB_rozp!$E66)</f>
        <v>5918.2561881069687</v>
      </c>
      <c r="O66" s="72">
        <f>IF(LB_stat!J66=0,0,12*1.358*1/LB_stat!V66*LB_rozp!$E66)</f>
        <v>0</v>
      </c>
      <c r="P66" s="72">
        <f>IF(LB_stat!K66=0,0,12*1.358*1/LB_stat!W66*LB_rozp!$E66)</f>
        <v>0</v>
      </c>
      <c r="Q66" s="72">
        <f>IF(LB_stat!L66=0,0,12*1.358*1/LB_stat!X66*LB_rozp!$E66)</f>
        <v>0</v>
      </c>
      <c r="R66" s="72">
        <f>IF(LB_stat!M66=0,0,12*1.358*1/LB_stat!Y66*LB_rozp!$E66)</f>
        <v>0</v>
      </c>
      <c r="S66" s="72">
        <f>IF(LB_stat!N66=0,0,12*1.358*1/LB_stat!Z66*LB_rozp!$E66)</f>
        <v>0</v>
      </c>
      <c r="T66" s="72">
        <f>IF(LB_stat!O66=0,0,12*1.358*1/LB_stat!AA66*LB_rozp!$E66)</f>
        <v>0</v>
      </c>
      <c r="U66" s="72">
        <f>IF(LB_stat!P66=0,0,12*1.358*1/LB_stat!AB66*LB_rozp!$E66)</f>
        <v>0</v>
      </c>
      <c r="V66" s="37">
        <f>ROUND((M66*LB_stat!H66+P66*LB_stat!K66+S66*LB_stat!N66)/1.358,0)</f>
        <v>0</v>
      </c>
      <c r="W66" s="37">
        <f>ROUND((N66*LB_stat!I66+Q66*LB_stat!L66+T66*LB_stat!O66)/1.358,0)</f>
        <v>2850176</v>
      </c>
      <c r="X66" s="37">
        <f>ROUND((O66*LB_stat!J66+R66*LB_stat!M66+U66*LB_stat!P66)/1.358,0)</f>
        <v>0</v>
      </c>
      <c r="Y66" s="37">
        <f t="shared" si="4"/>
        <v>2850176</v>
      </c>
      <c r="Z66" s="74">
        <f>IF(LB_stat!T66=0,0,LB_stat!H66/LB_stat!T66)+IF(LB_stat!W66=0,0,LB_stat!K66/LB_stat!W66)+IF(LB_stat!Z66=0,0,LB_stat!N66/LB_stat!Z66)</f>
        <v>0</v>
      </c>
      <c r="AA66" s="74">
        <f>IF(LB_stat!U66=0,0,LB_stat!I66/LB_stat!U66)+IF(LB_stat!X66=0,0,LB_stat!L66/LB_stat!X66)+IF(LB_stat!AA66=0,0,LB_stat!O66/LB_stat!AA66)</f>
        <v>8.9763680931071601</v>
      </c>
      <c r="AB66" s="74">
        <f>IF(LB_stat!V66=0,0,LB_stat!J66/LB_stat!V66)+IF(LB_stat!Y66=0,0,LB_stat!M66/LB_stat!Y66)+IF(LB_stat!AB66=0,0,LB_stat!P66/LB_stat!AB66)</f>
        <v>0</v>
      </c>
      <c r="AC66" s="135">
        <f t="shared" si="5"/>
        <v>8.9763680931071601</v>
      </c>
    </row>
    <row r="67" spans="1:29" ht="20.100000000000001" customHeight="1" x14ac:dyDescent="0.2">
      <c r="A67" s="341">
        <f>LB_stat!A67</f>
        <v>56</v>
      </c>
      <c r="B67" s="85">
        <f>LB_stat!B67</f>
        <v>600079597</v>
      </c>
      <c r="C67" s="85">
        <f>LB_stat!C67</f>
        <v>2401</v>
      </c>
      <c r="D67" s="576" t="str">
        <f>LB_stat!D67</f>
        <v>MŠ Bílá 76</v>
      </c>
      <c r="E67" s="75">
        <f>LB_stat!E67</f>
        <v>3141</v>
      </c>
      <c r="F67" s="572" t="str">
        <f>LB_stat!F67</f>
        <v>MŠ Bílá 76</v>
      </c>
      <c r="G67" s="132">
        <f>ROUND(LB_rozp!R67,0)</f>
        <v>578787</v>
      </c>
      <c r="H67" s="37">
        <f t="shared" si="1"/>
        <v>424540</v>
      </c>
      <c r="I67" s="29">
        <f t="shared" si="2"/>
        <v>143494</v>
      </c>
      <c r="J67" s="37">
        <f t="shared" si="3"/>
        <v>8491</v>
      </c>
      <c r="K67" s="37">
        <f>LB_stat!H67*LB_stat!AC67+LB_stat!I67*LB_stat!AD67+LB_stat!J67*LB_stat!AE67+LB_stat!K67*LB_stat!AF67+LB_stat!L67*LB_stat!AG67+LB_stat!M67*LB_stat!AH67+LB_stat!N67*LB_stat!AI67+LB_stat!O67*LB_stat!AJ67+LB_stat!P67*LB_stat!AK67</f>
        <v>2262</v>
      </c>
      <c r="L67" s="47">
        <f>ROUND(Y67/LB_rozp!E67/12,2)</f>
        <v>1.34</v>
      </c>
      <c r="M67" s="134">
        <f>IF(LB_stat!H67=0,0,12*1.358*1/LB_stat!T67*LB_rozp!$E67)</f>
        <v>14782.682389802561</v>
      </c>
      <c r="N67" s="72">
        <f>IF(LB_stat!I67=0,0,12*1.358*1/LB_stat!U67*LB_rozp!$E67)</f>
        <v>0</v>
      </c>
      <c r="O67" s="72">
        <f>IF(LB_stat!J67=0,0,12*1.358*1/LB_stat!V67*LB_rozp!$E67)</f>
        <v>0</v>
      </c>
      <c r="P67" s="72">
        <f>IF(LB_stat!K67=0,0,12*1.358*1/LB_stat!W67*LB_rozp!$E67)</f>
        <v>0</v>
      </c>
      <c r="Q67" s="72">
        <f>IF(LB_stat!L67=0,0,12*1.358*1/LB_stat!X67*LB_rozp!$E67)</f>
        <v>0</v>
      </c>
      <c r="R67" s="72">
        <f>IF(LB_stat!M67=0,0,12*1.358*1/LB_stat!Y67*LB_rozp!$E67)</f>
        <v>0</v>
      </c>
      <c r="S67" s="72">
        <f>IF(LB_stat!N67=0,0,12*1.358*1/LB_stat!Z67*LB_rozp!$E67)</f>
        <v>0</v>
      </c>
      <c r="T67" s="72">
        <f>IF(LB_stat!O67=0,0,12*1.358*1/LB_stat!AA67*LB_rozp!$E67)</f>
        <v>0</v>
      </c>
      <c r="U67" s="72">
        <f>IF(LB_stat!P67=0,0,12*1.358*1/LB_stat!AB67*LB_rozp!$E67)</f>
        <v>0</v>
      </c>
      <c r="V67" s="37">
        <f>ROUND((M67*LB_stat!H67+P67*LB_stat!K67+S67*LB_stat!N67)/1.358,0)</f>
        <v>424539</v>
      </c>
      <c r="W67" s="37">
        <f>ROUND((N67*LB_stat!I67+Q67*LB_stat!L67+T67*LB_stat!O67)/1.358,0)</f>
        <v>0</v>
      </c>
      <c r="X67" s="37">
        <f>ROUND((O67*LB_stat!J67+R67*LB_stat!M67+U67*LB_stat!P67)/1.358,0)</f>
        <v>0</v>
      </c>
      <c r="Y67" s="37">
        <f t="shared" si="4"/>
        <v>424539</v>
      </c>
      <c r="Z67" s="74">
        <f>IF(LB_stat!T67=0,0,LB_stat!H67/LB_stat!T67)+IF(LB_stat!W67=0,0,LB_stat!K67/LB_stat!W67)+IF(LB_stat!Z67=0,0,LB_stat!N67/LB_stat!Z67)</f>
        <v>1.3370479954976451</v>
      </c>
      <c r="AA67" s="74">
        <f>IF(LB_stat!U67=0,0,LB_stat!I67/LB_stat!U67)+IF(LB_stat!X67=0,0,LB_stat!L67/LB_stat!X67)+IF(LB_stat!AA67=0,0,LB_stat!O67/LB_stat!AA67)</f>
        <v>0</v>
      </c>
      <c r="AB67" s="74">
        <f>IF(LB_stat!V67=0,0,LB_stat!J67/LB_stat!V67)+IF(LB_stat!Y67=0,0,LB_stat!M67/LB_stat!Y67)+IF(LB_stat!AB67=0,0,LB_stat!P67/LB_stat!AB67)</f>
        <v>0</v>
      </c>
      <c r="AC67" s="135">
        <f t="shared" si="5"/>
        <v>1.3370479954976451</v>
      </c>
    </row>
    <row r="68" spans="1:29" ht="20.100000000000001" customHeight="1" x14ac:dyDescent="0.2">
      <c r="A68" s="341">
        <f>LB_stat!A68</f>
        <v>57</v>
      </c>
      <c r="B68" s="85">
        <f>LB_stat!B68</f>
        <v>650029348</v>
      </c>
      <c r="C68" s="85">
        <f>LB_stat!C68</f>
        <v>2449</v>
      </c>
      <c r="D68" s="576" t="str">
        <f>LB_stat!D68</f>
        <v>ZŠ a MŠ Bílý Kostel n. N. 227</v>
      </c>
      <c r="E68" s="75">
        <f>LB_stat!E68</f>
        <v>3141</v>
      </c>
      <c r="F68" s="578" t="str">
        <f>LB_stat!F68</f>
        <v xml:space="preserve">MŠ Bílý Kostel n. N. 11 </v>
      </c>
      <c r="G68" s="132">
        <f>ROUND(LB_rozp!R68,0)</f>
        <v>1130731</v>
      </c>
      <c r="H68" s="37">
        <f t="shared" si="1"/>
        <v>828758</v>
      </c>
      <c r="I68" s="29">
        <f t="shared" si="2"/>
        <v>280120</v>
      </c>
      <c r="J68" s="37">
        <f t="shared" si="3"/>
        <v>16575</v>
      </c>
      <c r="K68" s="37">
        <f>LB_stat!H68*LB_stat!AC68+LB_stat!I68*LB_stat!AD68+LB_stat!J68*LB_stat!AE68+LB_stat!K68*LB_stat!AF68+LB_stat!L68*LB_stat!AG68+LB_stat!M68*LB_stat!AH68+LB_stat!N68*LB_stat!AI68+LB_stat!O68*LB_stat!AJ68+LB_stat!P68*LB_stat!AK68</f>
        <v>5278</v>
      </c>
      <c r="L68" s="47">
        <f>ROUND(Y68/LB_rozp!E68/12,2)</f>
        <v>2.61</v>
      </c>
      <c r="M68" s="134">
        <f>IF(LB_stat!H68=0,0,12*1.358*1/LB_stat!T68*LB_rozp!$E68)</f>
        <v>14355.971167145693</v>
      </c>
      <c r="N68" s="72">
        <f>IF(LB_stat!I68=0,0,12*1.358*1/LB_stat!U68*LB_rozp!$E68)</f>
        <v>10586.37395297938</v>
      </c>
      <c r="O68" s="72">
        <f>IF(LB_stat!J68=0,0,12*1.358*1/LB_stat!V68*LB_rozp!$E68)</f>
        <v>0</v>
      </c>
      <c r="P68" s="72">
        <f>IF(LB_stat!K68=0,0,12*1.358*1/LB_stat!W68*LB_rozp!$E68)</f>
        <v>0</v>
      </c>
      <c r="Q68" s="72">
        <f>IF(LB_stat!L68=0,0,12*1.358*1/LB_stat!X68*LB_rozp!$E68)</f>
        <v>0</v>
      </c>
      <c r="R68" s="72">
        <f>IF(LB_stat!M68=0,0,12*1.358*1/LB_stat!Y68*LB_rozp!$E68)</f>
        <v>0</v>
      </c>
      <c r="S68" s="72">
        <f>IF(LB_stat!N68=0,0,12*1.358*1/LB_stat!Z68*LB_rozp!$E68)</f>
        <v>0</v>
      </c>
      <c r="T68" s="72">
        <f>IF(LB_stat!O68=0,0,12*1.358*1/LB_stat!AA68*LB_rozp!$E68)</f>
        <v>0</v>
      </c>
      <c r="U68" s="72">
        <f>IF(LB_stat!P68=0,0,12*1.358*1/LB_stat!AB68*LB_rozp!$E68)</f>
        <v>0</v>
      </c>
      <c r="V68" s="37">
        <f>ROUND((M68*LB_stat!H68+P68*LB_stat!K68+S68*LB_stat!N68)/1.358,0)</f>
        <v>454571</v>
      </c>
      <c r="W68" s="37">
        <f>ROUND((N68*LB_stat!I68+Q68*LB_stat!L68+T68*LB_stat!O68)/1.358,0)</f>
        <v>374187</v>
      </c>
      <c r="X68" s="37">
        <f>ROUND((O68*LB_stat!J68+R68*LB_stat!M68+U68*LB_stat!P68)/1.358,0)</f>
        <v>0</v>
      </c>
      <c r="Y68" s="37">
        <f t="shared" si="4"/>
        <v>828758</v>
      </c>
      <c r="Z68" s="74">
        <f>IF(LB_stat!T68=0,0,LB_stat!H68/LB_stat!T68)+IF(LB_stat!W68=0,0,LB_stat!K68/LB_stat!W68)+IF(LB_stat!Z68=0,0,LB_stat!N68/LB_stat!Z68)</f>
        <v>1.4316279780858374</v>
      </c>
      <c r="AA68" s="74">
        <f>IF(LB_stat!U68=0,0,LB_stat!I68/LB_stat!U68)+IF(LB_stat!X68=0,0,LB_stat!L68/LB_stat!X68)+IF(LB_stat!AA68=0,0,LB_stat!O68/LB_stat!AA68)</f>
        <v>1.1784675067909636</v>
      </c>
      <c r="AB68" s="74">
        <f>IF(LB_stat!V68=0,0,LB_stat!J68/LB_stat!V68)+IF(LB_stat!Y68=0,0,LB_stat!M68/LB_stat!Y68)+IF(LB_stat!AB68=0,0,LB_stat!P68/LB_stat!AB68)</f>
        <v>0</v>
      </c>
      <c r="AC68" s="135">
        <f t="shared" si="5"/>
        <v>2.6100954848768012</v>
      </c>
    </row>
    <row r="69" spans="1:29" ht="20.100000000000001" customHeight="1" x14ac:dyDescent="0.2">
      <c r="A69" s="341">
        <f>LB_stat!A69</f>
        <v>58</v>
      </c>
      <c r="B69" s="85">
        <f>LB_stat!B69</f>
        <v>600079546</v>
      </c>
      <c r="C69" s="85">
        <f>LB_stat!C69</f>
        <v>2318</v>
      </c>
      <c r="D69" s="576" t="str">
        <f>LB_stat!D69</f>
        <v>MŠ Český Dub, Kostelní 4/IV</v>
      </c>
      <c r="E69" s="75">
        <f>LB_stat!E69</f>
        <v>3141</v>
      </c>
      <c r="F69" s="572" t="str">
        <f>LB_stat!F69</f>
        <v>MŠ Český Dub, Kostelní 4/IV</v>
      </c>
      <c r="G69" s="132">
        <f>ROUND(LB_rozp!R69,0)</f>
        <v>1129904</v>
      </c>
      <c r="H69" s="37">
        <f t="shared" ref="H69:H104" si="16">ROUND((G69-K69)/1.358,0)</f>
        <v>827636</v>
      </c>
      <c r="I69" s="29">
        <f t="shared" ref="I69:I104" si="17">ROUND(G69-H69-J69-K69,0)</f>
        <v>279741</v>
      </c>
      <c r="J69" s="37">
        <f t="shared" ref="J69:J104" si="18">ROUND(H69*0.02,0)</f>
        <v>16553</v>
      </c>
      <c r="K69" s="37">
        <f>LB_stat!H69*LB_stat!AC69+LB_stat!I69*LB_stat!AD69+LB_stat!J69*LB_stat!AE69+LB_stat!K69*LB_stat!AF69+LB_stat!L69*LB_stat!AG69+LB_stat!M69*LB_stat!AH69+LB_stat!N69*LB_stat!AI69+LB_stat!O69*LB_stat!AJ69+LB_stat!P69*LB_stat!AK69</f>
        <v>5974</v>
      </c>
      <c r="L69" s="47">
        <f>ROUND(Y69/LB_rozp!E69/12,2)</f>
        <v>2.61</v>
      </c>
      <c r="M69" s="134">
        <f>IF(LB_stat!H69=0,0,12*1.358*1/LB_stat!T69*LB_rozp!$E69)</f>
        <v>10911.943268200599</v>
      </c>
      <c r="N69" s="72">
        <f>IF(LB_stat!I69=0,0,12*1.358*1/LB_stat!U69*LB_rozp!$E69)</f>
        <v>0</v>
      </c>
      <c r="O69" s="72">
        <f>IF(LB_stat!J69=0,0,12*1.358*1/LB_stat!V69*LB_rozp!$E69)</f>
        <v>0</v>
      </c>
      <c r="P69" s="72">
        <f>IF(LB_stat!K69=0,0,12*1.358*1/LB_stat!W69*LB_rozp!$E69)</f>
        <v>0</v>
      </c>
      <c r="Q69" s="72">
        <f>IF(LB_stat!L69=0,0,12*1.358*1/LB_stat!X69*LB_rozp!$E69)</f>
        <v>0</v>
      </c>
      <c r="R69" s="72">
        <f>IF(LB_stat!M69=0,0,12*1.358*1/LB_stat!Y69*LB_rozp!$E69)</f>
        <v>0</v>
      </c>
      <c r="S69" s="72">
        <f>IF(LB_stat!N69=0,0,12*1.358*1/LB_stat!Z69*LB_rozp!$E69)</f>
        <v>0</v>
      </c>
      <c r="T69" s="72">
        <f>IF(LB_stat!O69=0,0,12*1.358*1/LB_stat!AA69*LB_rozp!$E69)</f>
        <v>0</v>
      </c>
      <c r="U69" s="72">
        <f>IF(LB_stat!P69=0,0,12*1.358*1/LB_stat!AB69*LB_rozp!$E69)</f>
        <v>0</v>
      </c>
      <c r="V69" s="37">
        <f>ROUND((M69*LB_stat!H69+P69*LB_stat!K69+S69*LB_stat!N69)/1.358,0)</f>
        <v>827636</v>
      </c>
      <c r="W69" s="37">
        <f>ROUND((N69*LB_stat!I69+Q69*LB_stat!L69+T69*LB_stat!O69)/1.358,0)</f>
        <v>0</v>
      </c>
      <c r="X69" s="37">
        <f>ROUND((O69*LB_stat!J69+R69*LB_stat!M69+U69*LB_stat!P69)/1.358,0)</f>
        <v>0</v>
      </c>
      <c r="Y69" s="37">
        <f t="shared" ref="Y69:Y104" si="19">SUM(V69:X69)</f>
        <v>827636</v>
      </c>
      <c r="Z69" s="74">
        <f>IF(LB_stat!T69=0,0,LB_stat!H69/LB_stat!T69)+IF(LB_stat!W69=0,0,LB_stat!K69/LB_stat!W69)+IF(LB_stat!Z69=0,0,LB_stat!N69/LB_stat!Z69)</f>
        <v>2.606564452898823</v>
      </c>
      <c r="AA69" s="74">
        <f>IF(LB_stat!U69=0,0,LB_stat!I69/LB_stat!U69)+IF(LB_stat!X69=0,0,LB_stat!L69/LB_stat!X69)+IF(LB_stat!AA69=0,0,LB_stat!O69/LB_stat!AA69)</f>
        <v>0</v>
      </c>
      <c r="AB69" s="74">
        <f>IF(LB_stat!V69=0,0,LB_stat!J69/LB_stat!V69)+IF(LB_stat!Y69=0,0,LB_stat!M69/LB_stat!Y69)+IF(LB_stat!AB69=0,0,LB_stat!P69/LB_stat!AB69)</f>
        <v>0</v>
      </c>
      <c r="AC69" s="135">
        <f t="shared" ref="AC69:AC104" si="20">SUM(Z69:AB69)</f>
        <v>2.606564452898823</v>
      </c>
    </row>
    <row r="70" spans="1:29" ht="20.100000000000001" customHeight="1" x14ac:dyDescent="0.2">
      <c r="A70" s="341">
        <f>LB_stat!A70</f>
        <v>59</v>
      </c>
      <c r="B70" s="85">
        <f>LB_stat!B70</f>
        <v>600079660</v>
      </c>
      <c r="C70" s="85">
        <f>LB_stat!C70</f>
        <v>2452</v>
      </c>
      <c r="D70" s="576" t="str">
        <f>LB_stat!D70</f>
        <v>ZŠ Český Dub, Komenského 46/I</v>
      </c>
      <c r="E70" s="75">
        <f>LB_stat!E70</f>
        <v>3141</v>
      </c>
      <c r="F70" s="578" t="str">
        <f>LB_stat!F70</f>
        <v>ZŠ Český Dub, Komenského 43/I</v>
      </c>
      <c r="G70" s="132">
        <f>ROUND(LB_rozp!R70,0)</f>
        <v>2611499</v>
      </c>
      <c r="H70" s="37">
        <f t="shared" si="16"/>
        <v>1906135</v>
      </c>
      <c r="I70" s="29">
        <f t="shared" si="17"/>
        <v>644273</v>
      </c>
      <c r="J70" s="37">
        <f t="shared" si="18"/>
        <v>38123</v>
      </c>
      <c r="K70" s="37">
        <f>LB_stat!H70*LB_stat!AC70+LB_stat!I70*LB_stat!AD70+LB_stat!J70*LB_stat!AE70+LB_stat!K70*LB_stat!AF70+LB_stat!L70*LB_stat!AG70+LB_stat!M70*LB_stat!AH70+LB_stat!N70*LB_stat!AI70+LB_stat!O70*LB_stat!AJ70+LB_stat!P70*LB_stat!AK70</f>
        <v>22968</v>
      </c>
      <c r="L70" s="47">
        <f>ROUND(Y70/LB_rozp!E70/12,2)</f>
        <v>6</v>
      </c>
      <c r="M70" s="134">
        <f>IF(LB_stat!H70=0,0,12*1.358*1/LB_stat!T70*LB_rozp!$E70)</f>
        <v>0</v>
      </c>
      <c r="N70" s="72">
        <f>IF(LB_stat!I70=0,0,12*1.358*1/LB_stat!U70*LB_rozp!$E70)</f>
        <v>6536.6946263858908</v>
      </c>
      <c r="O70" s="72">
        <f>IF(LB_stat!J70=0,0,12*1.358*1/LB_stat!V70*LB_rozp!$E70)</f>
        <v>0</v>
      </c>
      <c r="P70" s="72">
        <f>IF(LB_stat!K70=0,0,12*1.358*1/LB_stat!W70*LB_rozp!$E70)</f>
        <v>0</v>
      </c>
      <c r="Q70" s="72">
        <f>IF(LB_stat!L70=0,0,12*1.358*1/LB_stat!X70*LB_rozp!$E70)</f>
        <v>0</v>
      </c>
      <c r="R70" s="72">
        <f>IF(LB_stat!M70=0,0,12*1.358*1/LB_stat!Y70*LB_rozp!$E70)</f>
        <v>0</v>
      </c>
      <c r="S70" s="72">
        <f>IF(LB_stat!N70=0,0,12*1.358*1/LB_stat!Z70*LB_rozp!$E70)</f>
        <v>0</v>
      </c>
      <c r="T70" s="72">
        <f>IF(LB_stat!O70=0,0,12*1.358*1/LB_stat!AA70*LB_rozp!$E70)</f>
        <v>0</v>
      </c>
      <c r="U70" s="72">
        <f>IF(LB_stat!P70=0,0,12*1.358*1/LB_stat!AB70*LB_rozp!$E70)</f>
        <v>0</v>
      </c>
      <c r="V70" s="37">
        <f>ROUND((M70*LB_stat!H70+P70*LB_stat!K70+S70*LB_stat!N70)/1.358,0)</f>
        <v>0</v>
      </c>
      <c r="W70" s="37">
        <f>ROUND((N70*LB_stat!I70+Q70*LB_stat!L70+T70*LB_stat!O70)/1.358,0)</f>
        <v>1906135</v>
      </c>
      <c r="X70" s="37">
        <f>ROUND((O70*LB_stat!J70+R70*LB_stat!M70+U70*LB_stat!P70)/1.358,0)</f>
        <v>0</v>
      </c>
      <c r="Y70" s="37">
        <f t="shared" si="19"/>
        <v>1906135</v>
      </c>
      <c r="Z70" s="74">
        <f>IF(LB_stat!T70=0,0,LB_stat!H70/LB_stat!T70)+IF(LB_stat!W70=0,0,LB_stat!K70/LB_stat!W70)+IF(LB_stat!Z70=0,0,LB_stat!N70/LB_stat!Z70)</f>
        <v>0</v>
      </c>
      <c r="AA70" s="74">
        <f>IF(LB_stat!U70=0,0,LB_stat!I70/LB_stat!U70)+IF(LB_stat!X70=0,0,LB_stat!L70/LB_stat!X70)+IF(LB_stat!AA70=0,0,LB_stat!O70/LB_stat!AA70)</f>
        <v>6.0031960508020674</v>
      </c>
      <c r="AB70" s="74">
        <f>IF(LB_stat!V70=0,0,LB_stat!J70/LB_stat!V70)+IF(LB_stat!Y70=0,0,LB_stat!M70/LB_stat!Y70)+IF(LB_stat!AB70=0,0,LB_stat!P70/LB_stat!AB70)</f>
        <v>0</v>
      </c>
      <c r="AC70" s="135">
        <f t="shared" si="20"/>
        <v>6.0031960508020674</v>
      </c>
    </row>
    <row r="71" spans="1:29" ht="20.100000000000001" customHeight="1" x14ac:dyDescent="0.2">
      <c r="A71" s="341">
        <f>LB_stat!A71</f>
        <v>61</v>
      </c>
      <c r="B71" s="85">
        <f>LB_stat!B71</f>
        <v>600079848</v>
      </c>
      <c r="C71" s="85">
        <f>LB_stat!C71</f>
        <v>2444</v>
      </c>
      <c r="D71" s="576" t="str">
        <f>LB_stat!D71</f>
        <v>ZŠ a MŠ Dlouhý Most 102</v>
      </c>
      <c r="E71" s="75">
        <f>LB_stat!E71</f>
        <v>3141</v>
      </c>
      <c r="F71" s="572" t="str">
        <f>LB_stat!F71</f>
        <v>ZŠ a MŠ Dlouhý Most 102</v>
      </c>
      <c r="G71" s="132">
        <f>ROUND(LB_rozp!R71,0)</f>
        <v>1307712</v>
      </c>
      <c r="H71" s="37">
        <f t="shared" si="16"/>
        <v>958186</v>
      </c>
      <c r="I71" s="29">
        <f t="shared" si="17"/>
        <v>323866</v>
      </c>
      <c r="J71" s="37">
        <f t="shared" si="18"/>
        <v>19164</v>
      </c>
      <c r="K71" s="37">
        <f>LB_stat!H71*LB_stat!AC71+LB_stat!I71*LB_stat!AD71+LB_stat!J71*LB_stat!AE71+LB_stat!K71*LB_stat!AF71+LB_stat!L71*LB_stat!AG71+LB_stat!M71*LB_stat!AH71+LB_stat!N71*LB_stat!AI71+LB_stat!O71*LB_stat!AJ71+LB_stat!P71*LB_stat!AK71</f>
        <v>6496</v>
      </c>
      <c r="L71" s="47">
        <f>ROUND(Y71/LB_rozp!E71/12,2)</f>
        <v>3.02</v>
      </c>
      <c r="M71" s="134">
        <f>IF(LB_stat!H71=0,0,12*1.358*1/LB_stat!T71*LB_rozp!$E71)</f>
        <v>13525.865865639787</v>
      </c>
      <c r="N71" s="72">
        <f>IF(LB_stat!I71=0,0,12*1.358*1/LB_stat!U71*LB_rozp!$E71)</f>
        <v>9964.5202527330148</v>
      </c>
      <c r="O71" s="72">
        <f>IF(LB_stat!J71=0,0,12*1.358*1/LB_stat!V71*LB_rozp!$E71)</f>
        <v>0</v>
      </c>
      <c r="P71" s="72">
        <f>IF(LB_stat!K71=0,0,12*1.358*1/LB_stat!W71*LB_rozp!$E71)</f>
        <v>0</v>
      </c>
      <c r="Q71" s="72">
        <f>IF(LB_stat!L71=0,0,12*1.358*1/LB_stat!X71*LB_rozp!$E71)</f>
        <v>0</v>
      </c>
      <c r="R71" s="72">
        <f>IF(LB_stat!M71=0,0,12*1.358*1/LB_stat!Y71*LB_rozp!$E71)</f>
        <v>0</v>
      </c>
      <c r="S71" s="72">
        <f>IF(LB_stat!N71=0,0,12*1.358*1/LB_stat!Z71*LB_rozp!$E71)</f>
        <v>0</v>
      </c>
      <c r="T71" s="72">
        <f>IF(LB_stat!O71=0,0,12*1.358*1/LB_stat!AA71*LB_rozp!$E71)</f>
        <v>0</v>
      </c>
      <c r="U71" s="72">
        <f>IF(LB_stat!P71=0,0,12*1.358*1/LB_stat!AB71*LB_rozp!$E71)</f>
        <v>0</v>
      </c>
      <c r="V71" s="37">
        <f>ROUND((M71*LB_stat!H71+P71*LB_stat!K71+S71*LB_stat!N71)/1.358,0)</f>
        <v>517927</v>
      </c>
      <c r="W71" s="37">
        <f>ROUND((N71*LB_stat!I71+Q71*LB_stat!L71+T71*LB_stat!O71)/1.358,0)</f>
        <v>440259</v>
      </c>
      <c r="X71" s="37">
        <f>ROUND((O71*LB_stat!J71+R71*LB_stat!M71+U71*LB_stat!P71)/1.358,0)</f>
        <v>0</v>
      </c>
      <c r="Y71" s="37">
        <f t="shared" si="19"/>
        <v>958186</v>
      </c>
      <c r="Z71" s="74">
        <f>IF(LB_stat!T71=0,0,LB_stat!H71/LB_stat!T71)+IF(LB_stat!W71=0,0,LB_stat!K71/LB_stat!W71)+IF(LB_stat!Z71=0,0,LB_stat!N71/LB_stat!Z71)</f>
        <v>1.6311637600583204</v>
      </c>
      <c r="AA71" s="74">
        <f>IF(LB_stat!U71=0,0,LB_stat!I71/LB_stat!U71)+IF(LB_stat!X71=0,0,LB_stat!L71/LB_stat!X71)+IF(LB_stat!AA71=0,0,LB_stat!O71/LB_stat!AA71)</f>
        <v>1.3865540021970273</v>
      </c>
      <c r="AB71" s="74">
        <f>IF(LB_stat!V71=0,0,LB_stat!J71/LB_stat!V71)+IF(LB_stat!Y71=0,0,LB_stat!M71/LB_stat!Y71)+IF(LB_stat!AB71=0,0,LB_stat!P71/LB_stat!AB71)</f>
        <v>0</v>
      </c>
      <c r="AC71" s="135">
        <f t="shared" si="20"/>
        <v>3.0177177622553479</v>
      </c>
    </row>
    <row r="72" spans="1:29" ht="20.100000000000001" customHeight="1" x14ac:dyDescent="0.2">
      <c r="A72" s="341">
        <f>LB_stat!A72</f>
        <v>62</v>
      </c>
      <c r="B72" s="85">
        <f>LB_stat!B72</f>
        <v>650021479</v>
      </c>
      <c r="C72" s="85">
        <f>LB_stat!C72</f>
        <v>2457</v>
      </c>
      <c r="D72" s="576" t="str">
        <f>LB_stat!D72</f>
        <v>ZŠ a MŠ Hlavice 3</v>
      </c>
      <c r="E72" s="75">
        <f>LB_stat!E72</f>
        <v>3141</v>
      </c>
      <c r="F72" s="578" t="str">
        <f>LB_stat!F72</f>
        <v>ZŠ a MŠ Hlavice 48</v>
      </c>
      <c r="G72" s="132">
        <f>ROUND(LB_rozp!R72,0)</f>
        <v>482256</v>
      </c>
      <c r="H72" s="37">
        <f t="shared" si="16"/>
        <v>353798</v>
      </c>
      <c r="I72" s="29">
        <f t="shared" si="17"/>
        <v>119584</v>
      </c>
      <c r="J72" s="37">
        <f t="shared" si="18"/>
        <v>7076</v>
      </c>
      <c r="K72" s="37">
        <f>LB_stat!H72*LB_stat!AC72+LB_stat!I72*LB_stat!AD72+LB_stat!J72*LB_stat!AE72+LB_stat!K72*LB_stat!AF72+LB_stat!L72*LB_stat!AG72+LB_stat!M72*LB_stat!AH72+LB_stat!N72*LB_stat!AI72+LB_stat!O72*LB_stat!AJ72+LB_stat!P72*LB_stat!AK72</f>
        <v>1798</v>
      </c>
      <c r="L72" s="47">
        <f>ROUND(Y72/LB_rozp!E72/12,2)</f>
        <v>1.1100000000000001</v>
      </c>
      <c r="M72" s="134">
        <f>IF(LB_stat!H72=0,0,12*1.358*1/LB_stat!T72*LB_rozp!$E72)</f>
        <v>17676.811504369925</v>
      </c>
      <c r="N72" s="72">
        <f>IF(LB_stat!I72=0,0,12*1.358*1/LB_stat!U72*LB_rozp!$E72)</f>
        <v>12049.900179078462</v>
      </c>
      <c r="O72" s="72">
        <f>IF(LB_stat!J72=0,0,12*1.358*1/LB_stat!V72*LB_rozp!$E72)</f>
        <v>0</v>
      </c>
      <c r="P72" s="72">
        <f>IF(LB_stat!K72=0,0,12*1.358*1/LB_stat!W72*LB_rozp!$E72)</f>
        <v>0</v>
      </c>
      <c r="Q72" s="72">
        <f>IF(LB_stat!L72=0,0,12*1.358*1/LB_stat!X72*LB_rozp!$E72)</f>
        <v>0</v>
      </c>
      <c r="R72" s="72">
        <f>IF(LB_stat!M72=0,0,12*1.358*1/LB_stat!Y72*LB_rozp!$E72)</f>
        <v>0</v>
      </c>
      <c r="S72" s="72">
        <f>IF(LB_stat!N72=0,0,12*1.358*1/LB_stat!Z72*LB_rozp!$E72)</f>
        <v>0</v>
      </c>
      <c r="T72" s="72">
        <f>IF(LB_stat!O72=0,0,12*1.358*1/LB_stat!AA72*LB_rozp!$E72)</f>
        <v>0</v>
      </c>
      <c r="U72" s="72">
        <f>IF(LB_stat!P72=0,0,12*1.358*1/LB_stat!AB72*LB_rozp!$E72)</f>
        <v>0</v>
      </c>
      <c r="V72" s="37">
        <f>ROUND((M72*LB_stat!H72+P72*LB_stat!K72+S72*LB_stat!N72)/1.358,0)</f>
        <v>247319</v>
      </c>
      <c r="W72" s="37">
        <f>ROUND((N72*LB_stat!I72+Q72*LB_stat!L72+T72*LB_stat!O72)/1.358,0)</f>
        <v>106479</v>
      </c>
      <c r="X72" s="37">
        <f>ROUND((O72*LB_stat!J72+R72*LB_stat!M72+U72*LB_stat!P72)/1.358,0)</f>
        <v>0</v>
      </c>
      <c r="Y72" s="37">
        <f t="shared" si="19"/>
        <v>353798</v>
      </c>
      <c r="Z72" s="74">
        <f>IF(LB_stat!T72=0,0,LB_stat!H72/LB_stat!T72)+IF(LB_stat!W72=0,0,LB_stat!K72/LB_stat!W72)+IF(LB_stat!Z72=0,0,LB_stat!N72/LB_stat!Z72)</f>
        <v>0.77890891750682245</v>
      </c>
      <c r="AA72" s="74">
        <f>IF(LB_stat!U72=0,0,LB_stat!I72/LB_stat!U72)+IF(LB_stat!X72=0,0,LB_stat!L72/LB_stat!X72)+IF(LB_stat!AA72=0,0,LB_stat!O72/LB_stat!AA72)</f>
        <v>0.33534654746260123</v>
      </c>
      <c r="AB72" s="74">
        <f>IF(LB_stat!V72=0,0,LB_stat!J72/LB_stat!V72)+IF(LB_stat!Y72=0,0,LB_stat!M72/LB_stat!Y72)+IF(LB_stat!AB72=0,0,LB_stat!P72/LB_stat!AB72)</f>
        <v>0</v>
      </c>
      <c r="AC72" s="135">
        <f t="shared" si="20"/>
        <v>1.1142554649694236</v>
      </c>
    </row>
    <row r="73" spans="1:29" ht="20.100000000000001" customHeight="1" x14ac:dyDescent="0.2">
      <c r="A73" s="341">
        <f>LB_stat!A73</f>
        <v>63</v>
      </c>
      <c r="B73" s="85">
        <f>LB_stat!B73</f>
        <v>600078931</v>
      </c>
      <c r="C73" s="85">
        <f>LB_stat!C73</f>
        <v>2403</v>
      </c>
      <c r="D73" s="576" t="str">
        <f>LB_stat!D73</f>
        <v>MŠ Hodkovice n. M., Podlesí 560</v>
      </c>
      <c r="E73" s="75">
        <f>LB_stat!E73</f>
        <v>3141</v>
      </c>
      <c r="F73" s="572" t="str">
        <f>LB_stat!F73</f>
        <v>MŠ Hodkovice n. M., Podlesí 560</v>
      </c>
      <c r="G73" s="132">
        <f>ROUND(LB_rozp!R73,0)</f>
        <v>1033853</v>
      </c>
      <c r="H73" s="37">
        <f t="shared" si="16"/>
        <v>757419</v>
      </c>
      <c r="I73" s="29">
        <f t="shared" si="17"/>
        <v>256008</v>
      </c>
      <c r="J73" s="37">
        <f t="shared" si="18"/>
        <v>15148</v>
      </c>
      <c r="K73" s="37">
        <f>LB_stat!H73*LB_stat!AC73+LB_stat!I73*LB_stat!AD73+LB_stat!J73*LB_stat!AE73+LB_stat!K73*LB_stat!AF73+LB_stat!L73*LB_stat!AG73+LB_stat!M73*LB_stat!AH73+LB_stat!N73*LB_stat!AI73+LB_stat!O73*LB_stat!AJ73+LB_stat!P73*LB_stat!AK73</f>
        <v>5278</v>
      </c>
      <c r="L73" s="47">
        <f>ROUND(Y73/LB_rozp!E73/12,2)</f>
        <v>2.39</v>
      </c>
      <c r="M73" s="134">
        <f>IF(LB_stat!H73=0,0,12*1.358*1/LB_stat!T73*LB_rozp!$E73)</f>
        <v>11303.01846409947</v>
      </c>
      <c r="N73" s="72">
        <f>IF(LB_stat!I73=0,0,12*1.358*1/LB_stat!U73*LB_rozp!$E73)</f>
        <v>0</v>
      </c>
      <c r="O73" s="72">
        <f>IF(LB_stat!J73=0,0,12*1.358*1/LB_stat!V73*LB_rozp!$E73)</f>
        <v>0</v>
      </c>
      <c r="P73" s="72">
        <f>IF(LB_stat!K73=0,0,12*1.358*1/LB_stat!W73*LB_rozp!$E73)</f>
        <v>0</v>
      </c>
      <c r="Q73" s="72">
        <f>IF(LB_stat!L73=0,0,12*1.358*1/LB_stat!X73*LB_rozp!$E73)</f>
        <v>0</v>
      </c>
      <c r="R73" s="72">
        <f>IF(LB_stat!M73=0,0,12*1.358*1/LB_stat!Y73*LB_rozp!$E73)</f>
        <v>0</v>
      </c>
      <c r="S73" s="72">
        <f>IF(LB_stat!N73=0,0,12*1.358*1/LB_stat!Z73*LB_rozp!$E73)</f>
        <v>0</v>
      </c>
      <c r="T73" s="72">
        <f>IF(LB_stat!O73=0,0,12*1.358*1/LB_stat!AA73*LB_rozp!$E73)</f>
        <v>0</v>
      </c>
      <c r="U73" s="72">
        <f>IF(LB_stat!P73=0,0,12*1.358*1/LB_stat!AB73*LB_rozp!$E73)</f>
        <v>0</v>
      </c>
      <c r="V73" s="37">
        <f>ROUND((M73*LB_stat!H73+P73*LB_stat!K73+S73*LB_stat!N73)/1.358,0)</f>
        <v>757419</v>
      </c>
      <c r="W73" s="37">
        <f>ROUND((N73*LB_stat!I73+Q73*LB_stat!L73+T73*LB_stat!O73)/1.358,0)</f>
        <v>0</v>
      </c>
      <c r="X73" s="37">
        <f>ROUND((O73*LB_stat!J73+R73*LB_stat!M73+U73*LB_stat!P73)/1.358,0)</f>
        <v>0</v>
      </c>
      <c r="Y73" s="37">
        <f t="shared" si="19"/>
        <v>757419</v>
      </c>
      <c r="Z73" s="74">
        <f>IF(LB_stat!T73=0,0,LB_stat!H73/LB_stat!T73)+IF(LB_stat!W73=0,0,LB_stat!K73/LB_stat!W73)+IF(LB_stat!Z73=0,0,LB_stat!N73/LB_stat!Z73)</f>
        <v>2.3854206445521919</v>
      </c>
      <c r="AA73" s="74">
        <f>IF(LB_stat!U73=0,0,LB_stat!I73/LB_stat!U73)+IF(LB_stat!X73=0,0,LB_stat!L73/LB_stat!X73)+IF(LB_stat!AA73=0,0,LB_stat!O73/LB_stat!AA73)</f>
        <v>0</v>
      </c>
      <c r="AB73" s="74">
        <f>IF(LB_stat!V73=0,0,LB_stat!J73/LB_stat!V73)+IF(LB_stat!Y73=0,0,LB_stat!M73/LB_stat!Y73)+IF(LB_stat!AB73=0,0,LB_stat!P73/LB_stat!AB73)</f>
        <v>0</v>
      </c>
      <c r="AC73" s="135">
        <f t="shared" si="20"/>
        <v>2.3854206445521919</v>
      </c>
    </row>
    <row r="74" spans="1:29" ht="20.100000000000001" customHeight="1" x14ac:dyDescent="0.2">
      <c r="A74" s="341">
        <f>LB_stat!A74</f>
        <v>64</v>
      </c>
      <c r="B74" s="85">
        <f>LB_stat!B74</f>
        <v>600079741</v>
      </c>
      <c r="C74" s="85">
        <f>LB_stat!C74</f>
        <v>2458</v>
      </c>
      <c r="D74" s="576" t="str">
        <f>LB_stat!D74</f>
        <v>ZŠ Hodkovice n. M., J.A. Komenského 467</v>
      </c>
      <c r="E74" s="75">
        <f>LB_stat!E74</f>
        <v>3141</v>
      </c>
      <c r="F74" s="572" t="str">
        <f>LB_stat!F74</f>
        <v>ZŠ Hodkovice n. M., J.A. Komenského 467</v>
      </c>
      <c r="G74" s="132">
        <f>ROUND(LB_rozp!R74,0)</f>
        <v>2248957</v>
      </c>
      <c r="H74" s="37">
        <f t="shared" si="16"/>
        <v>1643033</v>
      </c>
      <c r="I74" s="29">
        <f t="shared" si="17"/>
        <v>555345</v>
      </c>
      <c r="J74" s="37">
        <f t="shared" si="18"/>
        <v>32861</v>
      </c>
      <c r="K74" s="37">
        <f>LB_stat!H74*LB_stat!AC74+LB_stat!I74*LB_stat!AD74+LB_stat!J74*LB_stat!AE74+LB_stat!K74*LB_stat!AF74+LB_stat!L74*LB_stat!AG74+LB_stat!M74*LB_stat!AH74+LB_stat!N74*LB_stat!AI74+LB_stat!O74*LB_stat!AJ74+LB_stat!P74*LB_stat!AK74</f>
        <v>17718</v>
      </c>
      <c r="L74" s="47">
        <f>ROUND(Y74/LB_rozp!E74/12,2)</f>
        <v>5.17</v>
      </c>
      <c r="M74" s="134">
        <f>IF(LB_stat!H74=0,0,12*1.358*1/LB_stat!T74*LB_rozp!$E74)</f>
        <v>0</v>
      </c>
      <c r="N74" s="72">
        <f>IF(LB_stat!I74=0,0,12*1.358*1/LB_stat!U74*LB_rozp!$E74)</f>
        <v>7029.602007842127</v>
      </c>
      <c r="O74" s="72">
        <f>IF(LB_stat!J74=0,0,12*1.358*1/LB_stat!V74*LB_rozp!$E74)</f>
        <v>0</v>
      </c>
      <c r="P74" s="72">
        <f>IF(LB_stat!K74=0,0,12*1.358*1/LB_stat!W74*LB_rozp!$E74)</f>
        <v>0</v>
      </c>
      <c r="Q74" s="72">
        <f>IF(LB_stat!L74=0,0,12*1.358*1/LB_stat!X74*LB_rozp!$E74)</f>
        <v>6468.1911323372206</v>
      </c>
      <c r="R74" s="72">
        <f>IF(LB_stat!M74=0,0,12*1.358*1/LB_stat!Y74*LB_rozp!$E74)</f>
        <v>0</v>
      </c>
      <c r="S74" s="72">
        <f>IF(LB_stat!N74=0,0,12*1.358*1/LB_stat!Z74*LB_rozp!$E74)</f>
        <v>0</v>
      </c>
      <c r="T74" s="72">
        <f>IF(LB_stat!O74=0,0,12*1.358*1/LB_stat!AA74*LB_rozp!$E74)</f>
        <v>0</v>
      </c>
      <c r="U74" s="72">
        <f>IF(LB_stat!P74=0,0,12*1.358*1/LB_stat!AB74*LB_rozp!$E74)</f>
        <v>0</v>
      </c>
      <c r="V74" s="37">
        <f>ROUND((M74*LB_stat!H74+P74*LB_stat!K74+S74*LB_stat!N74)/1.358,0)</f>
        <v>0</v>
      </c>
      <c r="W74" s="37">
        <f>ROUND((N74*LB_stat!I74+Q74*LB_stat!L74+T74*LB_stat!O74)/1.358,0)</f>
        <v>1643033</v>
      </c>
      <c r="X74" s="37">
        <f>ROUND((O74*LB_stat!J74+R74*LB_stat!M74+U74*LB_stat!P74)/1.358,0)</f>
        <v>0</v>
      </c>
      <c r="Y74" s="37">
        <f t="shared" si="19"/>
        <v>1643033</v>
      </c>
      <c r="Z74" s="74">
        <f>IF(LB_stat!T74=0,0,LB_stat!H74/LB_stat!T74)+IF(LB_stat!W74=0,0,LB_stat!K74/LB_stat!W74)+IF(LB_stat!Z74=0,0,LB_stat!N74/LB_stat!Z74)</f>
        <v>0</v>
      </c>
      <c r="AA74" s="74">
        <f>IF(LB_stat!U74=0,0,LB_stat!I74/LB_stat!U74)+IF(LB_stat!X74=0,0,LB_stat!L74/LB_stat!X74)+IF(LB_stat!AA74=0,0,LB_stat!O74/LB_stat!AA74)</f>
        <v>5.1745809921952244</v>
      </c>
      <c r="AB74" s="74">
        <f>IF(LB_stat!V74=0,0,LB_stat!J74/LB_stat!V74)+IF(LB_stat!Y74=0,0,LB_stat!M74/LB_stat!Y74)+IF(LB_stat!AB74=0,0,LB_stat!P74/LB_stat!AB74)</f>
        <v>0</v>
      </c>
      <c r="AC74" s="135">
        <f t="shared" si="20"/>
        <v>5.1745809921952244</v>
      </c>
    </row>
    <row r="75" spans="1:29" ht="20.100000000000001" customHeight="1" x14ac:dyDescent="0.2">
      <c r="A75" s="341">
        <f>LB_stat!A75</f>
        <v>66</v>
      </c>
      <c r="B75" s="85">
        <f>LB_stat!B75</f>
        <v>600078949</v>
      </c>
      <c r="C75" s="85">
        <f>LB_stat!C75</f>
        <v>2402</v>
      </c>
      <c r="D75" s="576" t="str">
        <f>LB_stat!D75</f>
        <v>MŠ Hrádek n. N. - Donín, Rybářská 36</v>
      </c>
      <c r="E75" s="75">
        <f>LB_stat!E75</f>
        <v>3141</v>
      </c>
      <c r="F75" s="572" t="str">
        <f>LB_stat!F75</f>
        <v>MŠ Hrádek n. N., Donín -  Rybářská 36</v>
      </c>
      <c r="G75" s="132">
        <f>ROUND(LB_rozp!R75,0)</f>
        <v>1040354</v>
      </c>
      <c r="H75" s="37">
        <f t="shared" si="16"/>
        <v>762729</v>
      </c>
      <c r="I75" s="29">
        <f t="shared" si="17"/>
        <v>257802</v>
      </c>
      <c r="J75" s="37">
        <f t="shared" si="18"/>
        <v>15255</v>
      </c>
      <c r="K75" s="37">
        <f>LB_stat!H75*LB_stat!AC75+LB_stat!I75*LB_stat!AD75+LB_stat!J75*LB_stat!AE75+LB_stat!K75*LB_stat!AF75+LB_stat!L75*LB_stat!AG75+LB_stat!M75*LB_stat!AH75+LB_stat!N75*LB_stat!AI75+LB_stat!O75*LB_stat!AJ75+LB_stat!P75*LB_stat!AK75</f>
        <v>4568</v>
      </c>
      <c r="L75" s="47">
        <f>ROUND(Y75/LB_rozp!E75/12,2)</f>
        <v>2.4</v>
      </c>
      <c r="M75" s="134">
        <f>IF(LB_stat!H75=0,0,12*1.358*1/LB_stat!T75*LB_rozp!$E75)</f>
        <v>12578.849994486443</v>
      </c>
      <c r="N75" s="72">
        <f>IF(LB_stat!I75=0,0,12*1.358*1/LB_stat!U75*LB_rozp!$E75)</f>
        <v>0</v>
      </c>
      <c r="O75" s="72">
        <f>IF(LB_stat!J75=0,0,12*1.358*1/LB_stat!V75*LB_rozp!$E75)</f>
        <v>0</v>
      </c>
      <c r="P75" s="72">
        <f>IF(LB_stat!K75=0,0,12*1.358*1/LB_stat!W75*LB_rozp!$E75)</f>
        <v>10388.625501069959</v>
      </c>
      <c r="Q75" s="72">
        <f>IF(LB_stat!L75=0,0,12*1.358*1/LB_stat!X75*LB_rozp!$E75)</f>
        <v>0</v>
      </c>
      <c r="R75" s="72">
        <f>IF(LB_stat!M75=0,0,12*1.358*1/LB_stat!Y75*LB_rozp!$E75)</f>
        <v>0</v>
      </c>
      <c r="S75" s="72">
        <f>IF(LB_stat!N75=0,0,12*1.358*1/LB_stat!Z75*LB_rozp!$E75)</f>
        <v>0</v>
      </c>
      <c r="T75" s="72">
        <f>IF(LB_stat!O75=0,0,12*1.358*1/LB_stat!AA75*LB_rozp!$E75)</f>
        <v>0</v>
      </c>
      <c r="U75" s="72">
        <f>IF(LB_stat!P75=0,0,12*1.358*1/LB_stat!AB75*LB_rozp!$E75)</f>
        <v>0</v>
      </c>
      <c r="V75" s="37">
        <f>ROUND((M75*LB_stat!H75+P75*LB_stat!K75+S75*LB_stat!N75)/1.358,0)</f>
        <v>762729</v>
      </c>
      <c r="W75" s="37">
        <f>ROUND((N75*LB_stat!I75+Q75*LB_stat!L75+T75*LB_stat!O75)/1.358,0)</f>
        <v>0</v>
      </c>
      <c r="X75" s="37">
        <f>ROUND((O75*LB_stat!J75+R75*LB_stat!M75+U75*LB_stat!P75)/1.358,0)</f>
        <v>0</v>
      </c>
      <c r="Y75" s="37">
        <f t="shared" si="19"/>
        <v>762729</v>
      </c>
      <c r="Z75" s="74">
        <f>IF(LB_stat!T75=0,0,LB_stat!H75/LB_stat!T75)+IF(LB_stat!W75=0,0,LB_stat!K75/LB_stat!W75)+IF(LB_stat!Z75=0,0,LB_stat!N75/LB_stat!Z75)</f>
        <v>2.402145681786255</v>
      </c>
      <c r="AA75" s="74">
        <f>IF(LB_stat!U75=0,0,LB_stat!I75/LB_stat!U75)+IF(LB_stat!X75=0,0,LB_stat!L75/LB_stat!X75)+IF(LB_stat!AA75=0,0,LB_stat!O75/LB_stat!AA75)</f>
        <v>0</v>
      </c>
      <c r="AB75" s="74">
        <f>IF(LB_stat!V75=0,0,LB_stat!J75/LB_stat!V75)+IF(LB_stat!Y75=0,0,LB_stat!M75/LB_stat!Y75)+IF(LB_stat!AB75=0,0,LB_stat!P75/LB_stat!AB75)</f>
        <v>0</v>
      </c>
      <c r="AC75" s="135">
        <f t="shared" si="20"/>
        <v>2.402145681786255</v>
      </c>
    </row>
    <row r="76" spans="1:29" ht="20.100000000000001" customHeight="1" x14ac:dyDescent="0.2">
      <c r="A76" s="341">
        <f>LB_stat!A76</f>
        <v>66</v>
      </c>
      <c r="B76" s="85">
        <f>LB_stat!B76</f>
        <v>600078949</v>
      </c>
      <c r="C76" s="85">
        <f>LB_stat!C76</f>
        <v>2402</v>
      </c>
      <c r="D76" s="576" t="str">
        <f>LB_stat!D76</f>
        <v>MŠ Hrádek n. N. - Donín, Rybářská 36</v>
      </c>
      <c r="E76" s="75">
        <f>LB_stat!E76</f>
        <v>3141</v>
      </c>
      <c r="F76" s="578" t="str">
        <f>LB_stat!F76</f>
        <v>MŠ Hrádek n. N., Václavice 327 -výdejna</v>
      </c>
      <c r="G76" s="132">
        <f>ROUND(LB_rozp!R76,0)</f>
        <v>146239</v>
      </c>
      <c r="H76" s="37">
        <f t="shared" si="16"/>
        <v>107099</v>
      </c>
      <c r="I76" s="29">
        <f t="shared" si="17"/>
        <v>36200</v>
      </c>
      <c r="J76" s="37">
        <f t="shared" si="18"/>
        <v>2142</v>
      </c>
      <c r="K76" s="37">
        <f>LB_stat!H76*LB_stat!AC76+LB_stat!I76*LB_stat!AD76+LB_stat!J76*LB_stat!AE76+LB_stat!K76*LB_stat!AF76+LB_stat!L76*LB_stat!AG76+LB_stat!M76*LB_stat!AH76+LB_stat!N76*LB_stat!AI76+LB_stat!O76*LB_stat!AJ76+LB_stat!P76*LB_stat!AK76</f>
        <v>798</v>
      </c>
      <c r="L76" s="47">
        <f>ROUND(Y76/LB_rozp!E76/12,2)</f>
        <v>0.34</v>
      </c>
      <c r="M76" s="134">
        <f>IF(LB_stat!H76=0,0,12*1.358*1/LB_stat!T76*LB_rozp!$E76)</f>
        <v>0</v>
      </c>
      <c r="N76" s="72">
        <f>IF(LB_stat!I76=0,0,12*1.358*1/LB_stat!U76*LB_rozp!$E76)</f>
        <v>0</v>
      </c>
      <c r="O76" s="72">
        <f>IF(LB_stat!J76=0,0,12*1.358*1/LB_stat!V76*LB_rozp!$E76)</f>
        <v>0</v>
      </c>
      <c r="P76" s="72">
        <f>IF(LB_stat!K76=0,0,12*1.358*1/LB_stat!W76*LB_rozp!$E76)</f>
        <v>0</v>
      </c>
      <c r="Q76" s="72">
        <f>IF(LB_stat!L76=0,0,12*1.358*1/LB_stat!X76*LB_rozp!$E76)</f>
        <v>0</v>
      </c>
      <c r="R76" s="72">
        <f>IF(LB_stat!M76=0,0,12*1.358*1/LB_stat!Y76*LB_rozp!$E76)</f>
        <v>0</v>
      </c>
      <c r="S76" s="72">
        <f>IF(LB_stat!N76=0,0,12*1.358*1/LB_stat!Z76*LB_rozp!$E76)</f>
        <v>6925.7503340466401</v>
      </c>
      <c r="T76" s="72">
        <f>IF(LB_stat!O76=0,0,12*1.358*1/LB_stat!AA76*LB_rozp!$E76)</f>
        <v>0</v>
      </c>
      <c r="U76" s="72">
        <f>IF(LB_stat!P76=0,0,12*1.358*1/LB_stat!AB76*LB_rozp!$E76)</f>
        <v>0</v>
      </c>
      <c r="V76" s="37">
        <f>ROUND((M76*LB_stat!H76+P76*LB_stat!K76+S76*LB_stat!N76)/1.358,0)</f>
        <v>107099</v>
      </c>
      <c r="W76" s="37">
        <f>ROUND((N76*LB_stat!I76+Q76*LB_stat!L76+T76*LB_stat!O76)/1.358,0)</f>
        <v>0</v>
      </c>
      <c r="X76" s="37">
        <f>ROUND((O76*LB_stat!J76+R76*LB_stat!M76+U76*LB_stat!P76)/1.358,0)</f>
        <v>0</v>
      </c>
      <c r="Y76" s="37">
        <f t="shared" si="19"/>
        <v>107099</v>
      </c>
      <c r="Z76" s="74">
        <f>IF(LB_stat!T76=0,0,LB_stat!H76/LB_stat!T76)+IF(LB_stat!W76=0,0,LB_stat!K76/LB_stat!W76)+IF(LB_stat!Z76=0,0,LB_stat!N76/LB_stat!Z76)</f>
        <v>0.33729916846117852</v>
      </c>
      <c r="AA76" s="74">
        <f>IF(LB_stat!U76=0,0,LB_stat!I76/LB_stat!U76)+IF(LB_stat!X76=0,0,LB_stat!L76/LB_stat!X76)+IF(LB_stat!AA76=0,0,LB_stat!O76/LB_stat!AA76)</f>
        <v>0</v>
      </c>
      <c r="AB76" s="74">
        <f>IF(LB_stat!V76=0,0,LB_stat!J76/LB_stat!V76)+IF(LB_stat!Y76=0,0,LB_stat!M76/LB_stat!Y76)+IF(LB_stat!AB76=0,0,LB_stat!P76/LB_stat!AB76)</f>
        <v>0</v>
      </c>
      <c r="AC76" s="135">
        <f t="shared" si="20"/>
        <v>0.33729916846117852</v>
      </c>
    </row>
    <row r="77" spans="1:29" ht="20.100000000000001" customHeight="1" x14ac:dyDescent="0.2">
      <c r="A77" s="341">
        <f>LB_stat!A77</f>
        <v>67</v>
      </c>
      <c r="B77" s="85">
        <f>LB_stat!B77</f>
        <v>600078957</v>
      </c>
      <c r="C77" s="85">
        <f>LB_stat!C77</f>
        <v>2404</v>
      </c>
      <c r="D77" s="576" t="str">
        <f>LB_stat!D77</f>
        <v>MŠ Hrádek n. N., Liberecká 607</v>
      </c>
      <c r="E77" s="75">
        <f>LB_stat!E77</f>
        <v>3141</v>
      </c>
      <c r="F77" s="572" t="str">
        <f>LB_stat!F77</f>
        <v>MŠ Hrádek n. N., Liberecká 607</v>
      </c>
      <c r="G77" s="132">
        <f>ROUND(LB_rozp!R77,0)</f>
        <v>855156</v>
      </c>
      <c r="H77" s="37">
        <f t="shared" si="16"/>
        <v>626770</v>
      </c>
      <c r="I77" s="29">
        <f t="shared" si="17"/>
        <v>211849</v>
      </c>
      <c r="J77" s="37">
        <f t="shared" si="18"/>
        <v>12535</v>
      </c>
      <c r="K77" s="37">
        <f>LB_stat!H77*LB_stat!AC77+LB_stat!I77*LB_stat!AD77+LB_stat!J77*LB_stat!AE77+LB_stat!K77*LB_stat!AF77+LB_stat!L77*LB_stat!AG77+LB_stat!M77*LB_stat!AH77+LB_stat!N77*LB_stat!AI77+LB_stat!O77*LB_stat!AJ77+LB_stat!P77*LB_stat!AK77</f>
        <v>4002</v>
      </c>
      <c r="L77" s="47">
        <f>ROUND(Y77/LB_rozp!E77/12,2)</f>
        <v>1.97</v>
      </c>
      <c r="M77" s="134">
        <f>IF(LB_stat!H77=0,0,12*1.358*1/LB_stat!T77*LB_rozp!$E77)</f>
        <v>12335.566935456458</v>
      </c>
      <c r="N77" s="72">
        <f>IF(LB_stat!I77=0,0,12*1.358*1/LB_stat!U77*LB_rozp!$E77)</f>
        <v>0</v>
      </c>
      <c r="O77" s="72">
        <f>IF(LB_stat!J77=0,0,12*1.358*1/LB_stat!V77*LB_rozp!$E77)</f>
        <v>0</v>
      </c>
      <c r="P77" s="72">
        <f>IF(LB_stat!K77=0,0,12*1.358*1/LB_stat!W77*LB_rozp!$E77)</f>
        <v>0</v>
      </c>
      <c r="Q77" s="72">
        <f>IF(LB_stat!L77=0,0,12*1.358*1/LB_stat!X77*LB_rozp!$E77)</f>
        <v>0</v>
      </c>
      <c r="R77" s="72">
        <f>IF(LB_stat!M77=0,0,12*1.358*1/LB_stat!Y77*LB_rozp!$E77)</f>
        <v>0</v>
      </c>
      <c r="S77" s="72">
        <f>IF(LB_stat!N77=0,0,12*1.358*1/LB_stat!Z77*LB_rozp!$E77)</f>
        <v>0</v>
      </c>
      <c r="T77" s="72">
        <f>IF(LB_stat!O77=0,0,12*1.358*1/LB_stat!AA77*LB_rozp!$E77)</f>
        <v>0</v>
      </c>
      <c r="U77" s="72">
        <f>IF(LB_stat!P77=0,0,12*1.358*1/LB_stat!AB77*LB_rozp!$E77)</f>
        <v>0</v>
      </c>
      <c r="V77" s="37">
        <f>ROUND((M77*LB_stat!H77+P77*LB_stat!K77+S77*LB_stat!N77)/1.358,0)</f>
        <v>626770</v>
      </c>
      <c r="W77" s="37">
        <f>ROUND((N77*LB_stat!I77+Q77*LB_stat!L77+T77*LB_stat!O77)/1.358,0)</f>
        <v>0</v>
      </c>
      <c r="X77" s="37">
        <f>ROUND((O77*LB_stat!J77+R77*LB_stat!M77+U77*LB_stat!P77)/1.358,0)</f>
        <v>0</v>
      </c>
      <c r="Y77" s="37">
        <f t="shared" si="19"/>
        <v>626770</v>
      </c>
      <c r="Z77" s="74">
        <f>IF(LB_stat!T77=0,0,LB_stat!H77/LB_stat!T77)+IF(LB_stat!W77=0,0,LB_stat!K77/LB_stat!W77)+IF(LB_stat!Z77=0,0,LB_stat!N77/LB_stat!Z77)</f>
        <v>1.9739554600122964</v>
      </c>
      <c r="AA77" s="74">
        <f>IF(LB_stat!U77=0,0,LB_stat!I77/LB_stat!U77)+IF(LB_stat!X77=0,0,LB_stat!L77/LB_stat!X77)+IF(LB_stat!AA77=0,0,LB_stat!O77/LB_stat!AA77)</f>
        <v>0</v>
      </c>
      <c r="AB77" s="74">
        <f>IF(LB_stat!V77=0,0,LB_stat!J77/LB_stat!V77)+IF(LB_stat!Y77=0,0,LB_stat!M77/LB_stat!Y77)+IF(LB_stat!AB77=0,0,LB_stat!P77/LB_stat!AB77)</f>
        <v>0</v>
      </c>
      <c r="AC77" s="135">
        <f t="shared" si="20"/>
        <v>1.9739554600122964</v>
      </c>
    </row>
    <row r="78" spans="1:29" ht="20.100000000000001" customHeight="1" x14ac:dyDescent="0.2">
      <c r="A78" s="341">
        <f>LB_stat!A78</f>
        <v>68</v>
      </c>
      <c r="B78" s="85">
        <f>LB_stat!B78</f>
        <v>600078965</v>
      </c>
      <c r="C78" s="85">
        <f>LB_stat!C78</f>
        <v>2439</v>
      </c>
      <c r="D78" s="576" t="str">
        <f>LB_stat!D78</f>
        <v>MŠ Hrádek n. N., Oldřichovská 462</v>
      </c>
      <c r="E78" s="75">
        <f>LB_stat!E78</f>
        <v>3141</v>
      </c>
      <c r="F78" s="572" t="str">
        <f>LB_stat!F78</f>
        <v>MŠ Hrádek n. N., Oldřichovská 462</v>
      </c>
      <c r="G78" s="132">
        <f>ROUND(LB_rozp!R78,0)</f>
        <v>589211</v>
      </c>
      <c r="H78" s="37">
        <f t="shared" si="16"/>
        <v>432173</v>
      </c>
      <c r="I78" s="29">
        <f t="shared" si="17"/>
        <v>146075</v>
      </c>
      <c r="J78" s="37">
        <f t="shared" si="18"/>
        <v>8643</v>
      </c>
      <c r="K78" s="37">
        <f>LB_stat!H78*LB_stat!AC78+LB_stat!I78*LB_stat!AD78+LB_stat!J78*LB_stat!AE78+LB_stat!K78*LB_stat!AF78+LB_stat!L78*LB_stat!AG78+LB_stat!M78*LB_stat!AH78+LB_stat!N78*LB_stat!AI78+LB_stat!O78*LB_stat!AJ78+LB_stat!P78*LB_stat!AK78</f>
        <v>2320</v>
      </c>
      <c r="L78" s="47">
        <f>ROUND(Y78/LB_rozp!E78/12,2)</f>
        <v>1.36</v>
      </c>
      <c r="M78" s="134">
        <f>IF(LB_stat!H78=0,0,12*1.358*1/LB_stat!T78*LB_rozp!$E78)</f>
        <v>14672.268907563026</v>
      </c>
      <c r="N78" s="72">
        <f>IF(LB_stat!I78=0,0,12*1.358*1/LB_stat!U78*LB_rozp!$E78)</f>
        <v>0</v>
      </c>
      <c r="O78" s="72">
        <f>IF(LB_stat!J78=0,0,12*1.358*1/LB_stat!V78*LB_rozp!$E78)</f>
        <v>0</v>
      </c>
      <c r="P78" s="72">
        <f>IF(LB_stat!K78=0,0,12*1.358*1/LB_stat!W78*LB_rozp!$E78)</f>
        <v>0</v>
      </c>
      <c r="Q78" s="72">
        <f>IF(LB_stat!L78=0,0,12*1.358*1/LB_stat!X78*LB_rozp!$E78)</f>
        <v>0</v>
      </c>
      <c r="R78" s="72">
        <f>IF(LB_stat!M78=0,0,12*1.358*1/LB_stat!Y78*LB_rozp!$E78)</f>
        <v>0</v>
      </c>
      <c r="S78" s="72">
        <f>IF(LB_stat!N78=0,0,12*1.358*1/LB_stat!Z78*LB_rozp!$E78)</f>
        <v>0</v>
      </c>
      <c r="T78" s="72">
        <f>IF(LB_stat!O78=0,0,12*1.358*1/LB_stat!AA78*LB_rozp!$E78)</f>
        <v>0</v>
      </c>
      <c r="U78" s="72">
        <f>IF(LB_stat!P78=0,0,12*1.358*1/LB_stat!AB78*LB_rozp!$E78)</f>
        <v>0</v>
      </c>
      <c r="V78" s="37">
        <f>ROUND((M78*LB_stat!H78+P78*LB_stat!K78+S78*LB_stat!N78)/1.358,0)</f>
        <v>432173</v>
      </c>
      <c r="W78" s="37">
        <f>ROUND((N78*LB_stat!I78+Q78*LB_stat!L78+T78*LB_stat!O78)/1.358,0)</f>
        <v>0</v>
      </c>
      <c r="X78" s="37">
        <f>ROUND((O78*LB_stat!J78+R78*LB_stat!M78+U78*LB_stat!P78)/1.358,0)</f>
        <v>0</v>
      </c>
      <c r="Y78" s="37">
        <f t="shared" si="19"/>
        <v>432173</v>
      </c>
      <c r="Z78" s="74">
        <f>IF(LB_stat!T78=0,0,LB_stat!H78/LB_stat!T78)+IF(LB_stat!W78=0,0,LB_stat!K78/LB_stat!W78)+IF(LB_stat!Z78=0,0,LB_stat!N78/LB_stat!Z78)</f>
        <v>1.3610886531483342</v>
      </c>
      <c r="AA78" s="74">
        <f>IF(LB_stat!U78=0,0,LB_stat!I78/LB_stat!U78)+IF(LB_stat!X78=0,0,LB_stat!L78/LB_stat!X78)+IF(LB_stat!AA78=0,0,LB_stat!O78/LB_stat!AA78)</f>
        <v>0</v>
      </c>
      <c r="AB78" s="74">
        <f>IF(LB_stat!V78=0,0,LB_stat!J78/LB_stat!V78)+IF(LB_stat!Y78=0,0,LB_stat!M78/LB_stat!Y78)+IF(LB_stat!AB78=0,0,LB_stat!P78/LB_stat!AB78)</f>
        <v>0</v>
      </c>
      <c r="AC78" s="135">
        <f t="shared" si="20"/>
        <v>1.3610886531483342</v>
      </c>
    </row>
    <row r="79" spans="1:29" ht="20.100000000000001" customHeight="1" x14ac:dyDescent="0.2">
      <c r="A79" s="341">
        <f>LB_stat!A79</f>
        <v>69</v>
      </c>
      <c r="B79" s="85">
        <f>LB_stat!B79</f>
        <v>600080366</v>
      </c>
      <c r="C79" s="85">
        <f>LB_stat!C79</f>
        <v>2302</v>
      </c>
      <c r="D79" s="576" t="str">
        <f>LB_stat!D79</f>
        <v>ZŠ a MŠ Hrádek n. N., Hartavská 220</v>
      </c>
      <c r="E79" s="75">
        <f>LB_stat!E79</f>
        <v>3141</v>
      </c>
      <c r="F79" s="572" t="str">
        <f>LB_stat!F79</f>
        <v>ZŠ a MŠ Hrádek n. N., Hartavská 220 - výdejna</v>
      </c>
      <c r="G79" s="132">
        <f>ROUND(LB_rozp!R79,0)</f>
        <v>480596</v>
      </c>
      <c r="H79" s="37">
        <f t="shared" si="16"/>
        <v>351186</v>
      </c>
      <c r="I79" s="29">
        <f t="shared" si="17"/>
        <v>118700</v>
      </c>
      <c r="J79" s="37">
        <f t="shared" si="18"/>
        <v>7024</v>
      </c>
      <c r="K79" s="37">
        <f>LB_stat!H79*LB_stat!AC79+LB_stat!I79*LB_stat!AD79+LB_stat!J79*LB_stat!AE79+LB_stat!K79*LB_stat!AF79+LB_stat!L79*LB_stat!AG79+LB_stat!M79*LB_stat!AH79+LB_stat!N79*LB_stat!AI79+LB_stat!O79*LB_stat!AJ79+LB_stat!P79*LB_stat!AK79</f>
        <v>3686</v>
      </c>
      <c r="L79" s="47">
        <f>ROUND(Y79/LB_rozp!E79/12,2)</f>
        <v>1.1100000000000001</v>
      </c>
      <c r="M79" s="134">
        <f>IF(LB_stat!H79=0,0,12*1.358*1/LB_stat!T79*LB_rozp!$E79)</f>
        <v>0</v>
      </c>
      <c r="N79" s="72">
        <f>IF(LB_stat!I79=0,0,12*1.358*1/LB_stat!U79*LB_rozp!$E79)</f>
        <v>0</v>
      </c>
      <c r="O79" s="72">
        <f>IF(LB_stat!J79=0,0,12*1.358*1/LB_stat!V79*LB_rozp!$E79)</f>
        <v>0</v>
      </c>
      <c r="P79" s="72">
        <f>IF(LB_stat!K79=0,0,12*1.358*1/LB_stat!W79*LB_rozp!$E79)</f>
        <v>0</v>
      </c>
      <c r="Q79" s="72">
        <f>IF(LB_stat!L79=0,0,12*1.358*1/LB_stat!X79*LB_rozp!$E79)</f>
        <v>0</v>
      </c>
      <c r="R79" s="72">
        <f>IF(LB_stat!M79=0,0,12*1.358*1/LB_stat!Y79*LB_rozp!$E79)</f>
        <v>0</v>
      </c>
      <c r="S79" s="72">
        <f>IF(LB_stat!N79=0,0,12*1.358*1/LB_stat!Z79*LB_rozp!$E79)</f>
        <v>4957.8079651530597</v>
      </c>
      <c r="T79" s="72">
        <f>IF(LB_stat!O79=0,0,12*1.358*1/LB_stat!AA79*LB_rozp!$E79)</f>
        <v>4819.9600716313844</v>
      </c>
      <c r="U79" s="72">
        <f>IF(LB_stat!P79=0,0,12*1.358*1/LB_stat!AB79*LB_rozp!$E79)</f>
        <v>0</v>
      </c>
      <c r="V79" s="37">
        <f>ROUND((M79*LB_stat!H79+P79*LB_stat!K79+S79*LB_stat!N79)/1.358,0)</f>
        <v>248255</v>
      </c>
      <c r="W79" s="37">
        <f>ROUND((N79*LB_stat!I79+Q79*LB_stat!L79+T79*LB_stat!O79)/1.358,0)</f>
        <v>102930</v>
      </c>
      <c r="X79" s="37">
        <f>ROUND((O79*LB_stat!J79+R79*LB_stat!M79+U79*LB_stat!P79)/1.358,0)</f>
        <v>0</v>
      </c>
      <c r="Y79" s="37">
        <f t="shared" si="19"/>
        <v>351185</v>
      </c>
      <c r="Z79" s="74">
        <f>IF(LB_stat!T79=0,0,LB_stat!H79/LB_stat!T79)+IF(LB_stat!W79=0,0,LB_stat!K79/LB_stat!W79)+IF(LB_stat!Z79=0,0,LB_stat!N79/LB_stat!Z79)</f>
        <v>0.78185777225264963</v>
      </c>
      <c r="AA79" s="74">
        <f>IF(LB_stat!U79=0,0,LB_stat!I79/LB_stat!U79)+IF(LB_stat!X79=0,0,LB_stat!L79/LB_stat!X79)+IF(LB_stat!AA79=0,0,LB_stat!O79/LB_stat!AA79)</f>
        <v>0.32416832921384786</v>
      </c>
      <c r="AB79" s="74">
        <f>IF(LB_stat!V79=0,0,LB_stat!J79/LB_stat!V79)+IF(LB_stat!Y79=0,0,LB_stat!M79/LB_stat!Y79)+IF(LB_stat!AB79=0,0,LB_stat!P79/LB_stat!AB79)</f>
        <v>0</v>
      </c>
      <c r="AC79" s="135">
        <f t="shared" si="20"/>
        <v>1.1060261014664974</v>
      </c>
    </row>
    <row r="80" spans="1:29" ht="20.100000000000001" customHeight="1" x14ac:dyDescent="0.2">
      <c r="A80" s="341">
        <f>LB_stat!A80</f>
        <v>70</v>
      </c>
      <c r="B80" s="85">
        <f>LB_stat!B80</f>
        <v>600079759</v>
      </c>
      <c r="C80" s="85">
        <f>LB_stat!C80</f>
        <v>2454</v>
      </c>
      <c r="D80" s="576" t="str">
        <f>LB_stat!D80</f>
        <v>ZŠ Hrádek n. N., Donínská 244</v>
      </c>
      <c r="E80" s="75">
        <f>LB_stat!E80</f>
        <v>3141</v>
      </c>
      <c r="F80" s="572" t="str">
        <f>LB_stat!F80</f>
        <v>ZŠ Hrádek n. N., Donínská 244 - výdejna</v>
      </c>
      <c r="G80" s="132">
        <f>ROUND(LB_rozp!R80,0)</f>
        <v>282245</v>
      </c>
      <c r="H80" s="37">
        <f t="shared" si="16"/>
        <v>205768</v>
      </c>
      <c r="I80" s="29">
        <f t="shared" si="17"/>
        <v>69550</v>
      </c>
      <c r="J80" s="37">
        <f t="shared" si="18"/>
        <v>4115</v>
      </c>
      <c r="K80" s="37">
        <f>LB_stat!H80*LB_stat!AC80+LB_stat!I80*LB_stat!AD80+LB_stat!J80*LB_stat!AE80+LB_stat!K80*LB_stat!AF80+LB_stat!L80*LB_stat!AG80+LB_stat!M80*LB_stat!AH80+LB_stat!N80*LB_stat!AI80+LB_stat!O80*LB_stat!AJ80+LB_stat!P80*LB_stat!AK80</f>
        <v>2812</v>
      </c>
      <c r="L80" s="47">
        <f>ROUND(Y80/LB_rozp!E80/12,2)</f>
        <v>0.65</v>
      </c>
      <c r="M80" s="134">
        <f>IF(LB_stat!H80=0,0,12*1.358*1/LB_stat!T80*LB_rozp!$E80)</f>
        <v>0</v>
      </c>
      <c r="N80" s="72">
        <f>IF(LB_stat!I80=0,0,12*1.358*1/LB_stat!U80*LB_rozp!$E80)</f>
        <v>0</v>
      </c>
      <c r="O80" s="72">
        <f>IF(LB_stat!J80=0,0,12*1.358*1/LB_stat!V80*LB_rozp!$E80)</f>
        <v>0</v>
      </c>
      <c r="P80" s="72">
        <f>IF(LB_stat!K80=0,0,12*1.358*1/LB_stat!W80*LB_rozp!$E80)</f>
        <v>0</v>
      </c>
      <c r="Q80" s="72">
        <f>IF(LB_stat!L80=0,0,12*1.358*1/LB_stat!X80*LB_rozp!$E80)</f>
        <v>0</v>
      </c>
      <c r="R80" s="72">
        <f>IF(LB_stat!M80=0,0,12*1.358*1/LB_stat!Y80*LB_rozp!$E80)</f>
        <v>0</v>
      </c>
      <c r="S80" s="72">
        <f>IF(LB_stat!N80=0,0,12*1.358*1/LB_stat!Z80*LB_rozp!$E80)</f>
        <v>0</v>
      </c>
      <c r="T80" s="72">
        <f>IF(LB_stat!O80=0,0,12*1.358*1/LB_stat!AA80*LB_rozp!$E80)</f>
        <v>3776.1264877813837</v>
      </c>
      <c r="U80" s="72">
        <f>IF(LB_stat!P80=0,0,12*1.358*1/LB_stat!AB80*LB_rozp!$E80)</f>
        <v>0</v>
      </c>
      <c r="V80" s="37">
        <f>ROUND((M80*LB_stat!H80+P80*LB_stat!K80+S80*LB_stat!N80)/1.358,0)</f>
        <v>0</v>
      </c>
      <c r="W80" s="37">
        <f>ROUND((N80*LB_stat!I80+Q80*LB_stat!L80+T80*LB_stat!O80)/1.358,0)</f>
        <v>205768</v>
      </c>
      <c r="X80" s="37">
        <f>ROUND((O80*LB_stat!J80+R80*LB_stat!M80+U80*LB_stat!P80)/1.358,0)</f>
        <v>0</v>
      </c>
      <c r="Y80" s="37">
        <f t="shared" si="19"/>
        <v>205768</v>
      </c>
      <c r="Z80" s="74">
        <f>IF(LB_stat!T80=0,0,LB_stat!H80/LB_stat!T80)+IF(LB_stat!W80=0,0,LB_stat!K80/LB_stat!W80)+IF(LB_stat!Z80=0,0,LB_stat!N80/LB_stat!Z80)</f>
        <v>0</v>
      </c>
      <c r="AA80" s="74">
        <f>IF(LB_stat!U80=0,0,LB_stat!I80/LB_stat!U80)+IF(LB_stat!X80=0,0,LB_stat!L80/LB_stat!X80)+IF(LB_stat!AA80=0,0,LB_stat!O80/LB_stat!AA80)</f>
        <v>0.64804833208429025</v>
      </c>
      <c r="AB80" s="74">
        <f>IF(LB_stat!V80=0,0,LB_stat!J80/LB_stat!V80)+IF(LB_stat!Y80=0,0,LB_stat!M80/LB_stat!Y80)+IF(LB_stat!AB80=0,0,LB_stat!P80/LB_stat!AB80)</f>
        <v>0</v>
      </c>
      <c r="AC80" s="135">
        <f t="shared" si="20"/>
        <v>0.64804833208429025</v>
      </c>
    </row>
    <row r="81" spans="1:29" ht="20.100000000000001" customHeight="1" x14ac:dyDescent="0.2">
      <c r="A81" s="341">
        <f>LB_stat!A81</f>
        <v>71</v>
      </c>
      <c r="B81" s="85">
        <f>LB_stat!B81</f>
        <v>600079767</v>
      </c>
      <c r="C81" s="85">
        <f>LB_stat!C81</f>
        <v>2492</v>
      </c>
      <c r="D81" s="576" t="str">
        <f>LB_stat!D81</f>
        <v>ZŠ Hrádek n. N., Komenského 478</v>
      </c>
      <c r="E81" s="75">
        <f>LB_stat!E81</f>
        <v>3141</v>
      </c>
      <c r="F81" s="572" t="str">
        <f>LB_stat!F81</f>
        <v>ZŠ Hrádek n. N., Komenského 478</v>
      </c>
      <c r="G81" s="132">
        <f>ROUND(LB_rozp!R81,0)</f>
        <v>4225451</v>
      </c>
      <c r="H81" s="37">
        <f t="shared" si="16"/>
        <v>3085172</v>
      </c>
      <c r="I81" s="29">
        <f t="shared" si="17"/>
        <v>1042788</v>
      </c>
      <c r="J81" s="37">
        <f t="shared" si="18"/>
        <v>61703</v>
      </c>
      <c r="K81" s="37">
        <f>LB_stat!H81*LB_stat!AC81+LB_stat!I81*LB_stat!AD81+LB_stat!J81*LB_stat!AE81+LB_stat!K81*LB_stat!AF81+LB_stat!L81*LB_stat!AG81+LB_stat!M81*LB_stat!AH81+LB_stat!N81*LB_stat!AI81+LB_stat!O81*LB_stat!AJ81+LB_stat!P81*LB_stat!AK81</f>
        <v>35788</v>
      </c>
      <c r="L81" s="47">
        <f>ROUND(Y81/LB_rozp!E81/12,2)</f>
        <v>9.7200000000000006</v>
      </c>
      <c r="M81" s="134">
        <f>IF(LB_stat!H81=0,0,12*1.358*1/LB_stat!T81*LB_rozp!$E81)</f>
        <v>0</v>
      </c>
      <c r="N81" s="72">
        <f>IF(LB_stat!I81=0,0,12*1.358*1/LB_stat!U81*LB_rozp!$E81)</f>
        <v>6228.959007281861</v>
      </c>
      <c r="O81" s="72">
        <f>IF(LB_stat!J81=0,0,12*1.358*1/LB_stat!V81*LB_rozp!$E81)</f>
        <v>0</v>
      </c>
      <c r="P81" s="72">
        <f>IF(LB_stat!K81=0,0,12*1.358*1/LB_stat!W81*LB_rozp!$E81)</f>
        <v>7436.7119477295873</v>
      </c>
      <c r="Q81" s="72">
        <f>IF(LB_stat!L81=0,0,12*1.358*1/LB_stat!X81*LB_rozp!$E81)</f>
        <v>5226.6255426635098</v>
      </c>
      <c r="R81" s="72">
        <f>IF(LB_stat!M81=0,0,12*1.358*1/LB_stat!Y81*LB_rozp!$E81)</f>
        <v>0</v>
      </c>
      <c r="S81" s="72">
        <f>IF(LB_stat!N81=0,0,12*1.358*1/LB_stat!Z81*LB_rozp!$E81)</f>
        <v>0</v>
      </c>
      <c r="T81" s="72">
        <f>IF(LB_stat!O81=0,0,12*1.358*1/LB_stat!AA81*LB_rozp!$E81)</f>
        <v>0</v>
      </c>
      <c r="U81" s="72">
        <f>IF(LB_stat!P81=0,0,12*1.358*1/LB_stat!AB81*LB_rozp!$E81)</f>
        <v>0</v>
      </c>
      <c r="V81" s="37">
        <f>ROUND((M81*LB_stat!H81+P81*LB_stat!K81+S81*LB_stat!N81)/1.358,0)</f>
        <v>372383</v>
      </c>
      <c r="W81" s="37">
        <f>ROUND((N81*LB_stat!I81+Q81*LB_stat!L81+T81*LB_stat!O81)/1.358,0)</f>
        <v>2712788</v>
      </c>
      <c r="X81" s="37">
        <f>ROUND((O81*LB_stat!J81+R81*LB_stat!M81+U81*LB_stat!P81)/1.358,0)</f>
        <v>0</v>
      </c>
      <c r="Y81" s="37">
        <f t="shared" si="19"/>
        <v>3085171</v>
      </c>
      <c r="Z81" s="74">
        <f>IF(LB_stat!T81=0,0,LB_stat!H81/LB_stat!T81)+IF(LB_stat!W81=0,0,LB_stat!K81/LB_stat!W81)+IF(LB_stat!Z81=0,0,LB_stat!N81/LB_stat!Z81)</f>
        <v>1.1727866583789743</v>
      </c>
      <c r="AA81" s="74">
        <f>IF(LB_stat!U81=0,0,LB_stat!I81/LB_stat!U81)+IF(LB_stat!X81=0,0,LB_stat!L81/LB_stat!X81)+IF(LB_stat!AA81=0,0,LB_stat!O81/LB_stat!AA81)</f>
        <v>8.5436774397096684</v>
      </c>
      <c r="AB81" s="74">
        <f>IF(LB_stat!V81=0,0,LB_stat!J81/LB_stat!V81)+IF(LB_stat!Y81=0,0,LB_stat!M81/LB_stat!Y81)+IF(LB_stat!AB81=0,0,LB_stat!P81/LB_stat!AB81)</f>
        <v>0</v>
      </c>
      <c r="AC81" s="135">
        <f t="shared" si="20"/>
        <v>9.7164640980886432</v>
      </c>
    </row>
    <row r="82" spans="1:29" ht="20.100000000000001" customHeight="1" x14ac:dyDescent="0.2">
      <c r="A82" s="341">
        <f>LB_stat!A82</f>
        <v>73</v>
      </c>
      <c r="B82" s="85">
        <f>LB_stat!B82</f>
        <v>650030583</v>
      </c>
      <c r="C82" s="85">
        <f>LB_stat!C82</f>
        <v>2459</v>
      </c>
      <c r="D82" s="576" t="str">
        <f>LB_stat!D82</f>
        <v>ZŠ a MŠ Chotyně 79</v>
      </c>
      <c r="E82" s="75">
        <f>LB_stat!E82</f>
        <v>3141</v>
      </c>
      <c r="F82" s="578" t="str">
        <f>LB_stat!F82</f>
        <v>ZŠ a MŠ Chotyně 129</v>
      </c>
      <c r="G82" s="132">
        <f>ROUND(LB_rozp!R82,0)</f>
        <v>1168063</v>
      </c>
      <c r="H82" s="37">
        <f t="shared" si="16"/>
        <v>856077</v>
      </c>
      <c r="I82" s="29">
        <f t="shared" si="17"/>
        <v>289354</v>
      </c>
      <c r="J82" s="37">
        <f t="shared" si="18"/>
        <v>17122</v>
      </c>
      <c r="K82" s="37">
        <f>LB_stat!H82*LB_stat!AC82+LB_stat!I82*LB_stat!AD82+LB_stat!J82*LB_stat!AE82+LB_stat!K82*LB_stat!AF82+LB_stat!L82*LB_stat!AG82+LB_stat!M82*LB_stat!AH82+LB_stat!N82*LB_stat!AI82+LB_stat!O82*LB_stat!AJ82+LB_stat!P82*LB_stat!AK82</f>
        <v>5510</v>
      </c>
      <c r="L82" s="47">
        <f>ROUND(Y82/LB_rozp!E82/12,2)</f>
        <v>2.7</v>
      </c>
      <c r="M82" s="134">
        <f>IF(LB_stat!H82=0,0,12*1.358*1/LB_stat!T82*LB_rozp!$E82)</f>
        <v>14060.59496180679</v>
      </c>
      <c r="N82" s="72">
        <f>IF(LB_stat!I82=0,0,12*1.358*1/LB_stat!U82*LB_rozp!$E82)</f>
        <v>10525.819034529319</v>
      </c>
      <c r="O82" s="72">
        <f>IF(LB_stat!J82=0,0,12*1.358*1/LB_stat!V82*LB_rozp!$E82)</f>
        <v>0</v>
      </c>
      <c r="P82" s="72">
        <f>IF(LB_stat!K82=0,0,12*1.358*1/LB_stat!W82*LB_rozp!$E82)</f>
        <v>0</v>
      </c>
      <c r="Q82" s="72">
        <f>IF(LB_stat!L82=0,0,12*1.358*1/LB_stat!X82*LB_rozp!$E82)</f>
        <v>0</v>
      </c>
      <c r="R82" s="72">
        <f>IF(LB_stat!M82=0,0,12*1.358*1/LB_stat!Y82*LB_rozp!$E82)</f>
        <v>0</v>
      </c>
      <c r="S82" s="72">
        <f>IF(LB_stat!N82=0,0,12*1.358*1/LB_stat!Z82*LB_rozp!$E82)</f>
        <v>0</v>
      </c>
      <c r="T82" s="72">
        <f>IF(LB_stat!O82=0,0,12*1.358*1/LB_stat!AA82*LB_rozp!$E82)</f>
        <v>0</v>
      </c>
      <c r="U82" s="72">
        <f>IF(LB_stat!P82=0,0,12*1.358*1/LB_stat!AB82*LB_rozp!$E82)</f>
        <v>0</v>
      </c>
      <c r="V82" s="37">
        <f>ROUND((M82*LB_stat!H82+P82*LB_stat!K82+S82*LB_stat!N82)/1.358,0)</f>
        <v>476279</v>
      </c>
      <c r="W82" s="37">
        <f>ROUND((N82*LB_stat!I82+Q82*LB_stat!L82+T82*LB_stat!O82)/1.358,0)</f>
        <v>379798</v>
      </c>
      <c r="X82" s="37">
        <f>ROUND((O82*LB_stat!J82+R82*LB_stat!M82+U82*LB_stat!P82)/1.358,0)</f>
        <v>0</v>
      </c>
      <c r="Y82" s="37">
        <f t="shared" si="19"/>
        <v>856077</v>
      </c>
      <c r="Z82" s="74">
        <f>IF(LB_stat!T82=0,0,LB_stat!H82/LB_stat!T82)+IF(LB_stat!W82=0,0,LB_stat!K82/LB_stat!W82)+IF(LB_stat!Z82=0,0,LB_stat!N82/LB_stat!Z82)</f>
        <v>1.4999979782635946</v>
      </c>
      <c r="AA82" s="74">
        <f>IF(LB_stat!U82=0,0,LB_stat!I82/LB_stat!U82)+IF(LB_stat!X82=0,0,LB_stat!L82/LB_stat!X82)+IF(LB_stat!AA82=0,0,LB_stat!O82/LB_stat!AA82)</f>
        <v>1.1961375473337379</v>
      </c>
      <c r="AB82" s="74">
        <f>IF(LB_stat!V82=0,0,LB_stat!J82/LB_stat!V82)+IF(LB_stat!Y82=0,0,LB_stat!M82/LB_stat!Y82)+IF(LB_stat!AB82=0,0,LB_stat!P82/LB_stat!AB82)</f>
        <v>0</v>
      </c>
      <c r="AC82" s="135">
        <f t="shared" si="20"/>
        <v>2.6961355255973327</v>
      </c>
    </row>
    <row r="83" spans="1:29" ht="20.100000000000001" customHeight="1" x14ac:dyDescent="0.2">
      <c r="A83" s="341">
        <f>LB_stat!A83</f>
        <v>74</v>
      </c>
      <c r="B83" s="85">
        <f>LB_stat!B83</f>
        <v>600079023</v>
      </c>
      <c r="C83" s="85">
        <f>LB_stat!C83</f>
        <v>2405</v>
      </c>
      <c r="D83" s="576" t="str">
        <f>LB_stat!D83</f>
        <v>MŠ Chrastava, Revoluční 488</v>
      </c>
      <c r="E83" s="75">
        <f>LB_stat!E83</f>
        <v>3141</v>
      </c>
      <c r="F83" s="572" t="str">
        <f>LB_stat!F83</f>
        <v>MŠ Chrastava, Revoluční 488 - výdejna</v>
      </c>
      <c r="G83" s="132">
        <f>ROUND(LB_rozp!R83,0)</f>
        <v>339715</v>
      </c>
      <c r="H83" s="37">
        <f t="shared" si="16"/>
        <v>248256</v>
      </c>
      <c r="I83" s="29">
        <f t="shared" si="17"/>
        <v>83910</v>
      </c>
      <c r="J83" s="37">
        <f t="shared" si="18"/>
        <v>4965</v>
      </c>
      <c r="K83" s="37">
        <f>LB_stat!H83*LB_stat!AC83+LB_stat!I83*LB_stat!AD83+LB_stat!J83*LB_stat!AE83+LB_stat!K83*LB_stat!AF83+LB_stat!L83*LB_stat!AG83+LB_stat!M83*LB_stat!AH83+LB_stat!N83*LB_stat!AI83+LB_stat!O83*LB_stat!AJ83+LB_stat!P83*LB_stat!AK83</f>
        <v>2584</v>
      </c>
      <c r="L83" s="47">
        <f>ROUND(Y83/LB_rozp!E83/12,2)</f>
        <v>0.78</v>
      </c>
      <c r="M83" s="134">
        <f>IF(LB_stat!H83=0,0,12*1.358*1/LB_stat!T83*LB_rozp!$E83)</f>
        <v>0</v>
      </c>
      <c r="N83" s="72">
        <f>IF(LB_stat!I83=0,0,12*1.358*1/LB_stat!U83*LB_rozp!$E83)</f>
        <v>0</v>
      </c>
      <c r="O83" s="72">
        <f>IF(LB_stat!J83=0,0,12*1.358*1/LB_stat!V83*LB_rozp!$E83)</f>
        <v>0</v>
      </c>
      <c r="P83" s="72">
        <f>IF(LB_stat!K83=0,0,12*1.358*1/LB_stat!W83*LB_rozp!$E83)</f>
        <v>0</v>
      </c>
      <c r="Q83" s="72">
        <f>IF(LB_stat!L83=0,0,12*1.358*1/LB_stat!X83*LB_rozp!$E83)</f>
        <v>0</v>
      </c>
      <c r="R83" s="72">
        <f>IF(LB_stat!M83=0,0,12*1.358*1/LB_stat!Y83*LB_rozp!$E83)</f>
        <v>0</v>
      </c>
      <c r="S83" s="72">
        <f>IF(LB_stat!N83=0,0,12*1.358*1/LB_stat!Z83*LB_rozp!$E83)</f>
        <v>4957.8079651530597</v>
      </c>
      <c r="T83" s="72">
        <f>IF(LB_stat!O83=0,0,12*1.358*1/LB_stat!AA83*LB_rozp!$E83)</f>
        <v>0</v>
      </c>
      <c r="U83" s="72">
        <f>IF(LB_stat!P83=0,0,12*1.358*1/LB_stat!AB83*LB_rozp!$E83)</f>
        <v>0</v>
      </c>
      <c r="V83" s="37">
        <f>ROUND((M83*LB_stat!H83+P83*LB_stat!K83+S83*LB_stat!N83)/1.358,0)</f>
        <v>248255</v>
      </c>
      <c r="W83" s="37">
        <f>ROUND((N83*LB_stat!I83+Q83*LB_stat!L83+T83*LB_stat!O83)/1.358,0)</f>
        <v>0</v>
      </c>
      <c r="X83" s="37">
        <f>ROUND((O83*LB_stat!J83+R83*LB_stat!M83+U83*LB_stat!P83)/1.358,0)</f>
        <v>0</v>
      </c>
      <c r="Y83" s="37">
        <f t="shared" si="19"/>
        <v>248255</v>
      </c>
      <c r="Z83" s="74">
        <f>IF(LB_stat!T83=0,0,LB_stat!H83/LB_stat!T83)+IF(LB_stat!W83=0,0,LB_stat!K83/LB_stat!W83)+IF(LB_stat!Z83=0,0,LB_stat!N83/LB_stat!Z83)</f>
        <v>0.78185777225264963</v>
      </c>
      <c r="AA83" s="74">
        <f>IF(LB_stat!U83=0,0,LB_stat!I83/LB_stat!U83)+IF(LB_stat!X83=0,0,LB_stat!L83/LB_stat!X83)+IF(LB_stat!AA83=0,0,LB_stat!O83/LB_stat!AA83)</f>
        <v>0</v>
      </c>
      <c r="AB83" s="74">
        <f>IF(LB_stat!V83=0,0,LB_stat!J83/LB_stat!V83)+IF(LB_stat!Y83=0,0,LB_stat!M83/LB_stat!Y83)+IF(LB_stat!AB83=0,0,LB_stat!P83/LB_stat!AB83)</f>
        <v>0</v>
      </c>
      <c r="AC83" s="135">
        <f t="shared" si="20"/>
        <v>0.78185777225264963</v>
      </c>
    </row>
    <row r="84" spans="1:29" ht="20.100000000000001" customHeight="1" x14ac:dyDescent="0.2">
      <c r="A84" s="341">
        <f>LB_stat!A84</f>
        <v>74</v>
      </c>
      <c r="B84" s="85">
        <f>LB_stat!B84</f>
        <v>600079023</v>
      </c>
      <c r="C84" s="85">
        <f>LB_stat!C84</f>
        <v>2405</v>
      </c>
      <c r="D84" s="576" t="str">
        <f>LB_stat!D84</f>
        <v>MŠ Chrastava, Revoluční 488</v>
      </c>
      <c r="E84" s="75">
        <f>LB_stat!E84</f>
        <v>3141</v>
      </c>
      <c r="F84" s="578" t="str">
        <f>LB_stat!F84</f>
        <v xml:space="preserve">MŠ Chrastava, Nádražní 370 - výdejna </v>
      </c>
      <c r="G84" s="132">
        <f>ROUND(LB_rozp!R84,0)</f>
        <v>343084</v>
      </c>
      <c r="H84" s="37">
        <f t="shared" si="16"/>
        <v>250708</v>
      </c>
      <c r="I84" s="29">
        <f t="shared" si="17"/>
        <v>84740</v>
      </c>
      <c r="J84" s="37">
        <f t="shared" si="18"/>
        <v>5014</v>
      </c>
      <c r="K84" s="37">
        <f>LB_stat!H84*LB_stat!AC84+LB_stat!I84*LB_stat!AD84+LB_stat!J84*LB_stat!AE84+LB_stat!K84*LB_stat!AF84+LB_stat!L84*LB_stat!AG84+LB_stat!M84*LB_stat!AH84+LB_stat!N84*LB_stat!AI84+LB_stat!O84*LB_stat!AJ84+LB_stat!P84*LB_stat!AK84</f>
        <v>2622</v>
      </c>
      <c r="L84" s="47">
        <f>ROUND(Y84/LB_rozp!E84/12,2)</f>
        <v>0.79</v>
      </c>
      <c r="M84" s="134">
        <f>IF(LB_stat!H84=0,0,12*1.358*1/LB_stat!T84*LB_rozp!$E84)</f>
        <v>0</v>
      </c>
      <c r="N84" s="72">
        <f>IF(LB_stat!I84=0,0,12*1.358*1/LB_stat!U84*LB_rozp!$E84)</f>
        <v>0</v>
      </c>
      <c r="O84" s="72">
        <f>IF(LB_stat!J84=0,0,12*1.358*1/LB_stat!V84*LB_rozp!$E84)</f>
        <v>0</v>
      </c>
      <c r="P84" s="72">
        <f>IF(LB_stat!K84=0,0,12*1.358*1/LB_stat!W84*LB_rozp!$E84)</f>
        <v>0</v>
      </c>
      <c r="Q84" s="72">
        <f>IF(LB_stat!L84=0,0,12*1.358*1/LB_stat!X84*LB_rozp!$E84)</f>
        <v>0</v>
      </c>
      <c r="R84" s="72">
        <f>IF(LB_stat!M84=0,0,12*1.358*1/LB_stat!Y84*LB_rozp!$E84)</f>
        <v>0</v>
      </c>
      <c r="S84" s="72">
        <f>IF(LB_stat!N84=0,0,12*1.358*1/LB_stat!Z84*LB_rozp!$E84)</f>
        <v>4934.2267741825835</v>
      </c>
      <c r="T84" s="72">
        <f>IF(LB_stat!O84=0,0,12*1.358*1/LB_stat!AA84*LB_rozp!$E84)</f>
        <v>0</v>
      </c>
      <c r="U84" s="72">
        <f>IF(LB_stat!P84=0,0,12*1.358*1/LB_stat!AB84*LB_rozp!$E84)</f>
        <v>0</v>
      </c>
      <c r="V84" s="37">
        <f>ROUND((M84*LB_stat!H84+P84*LB_stat!K84+S84*LB_stat!N84)/1.358,0)</f>
        <v>250708</v>
      </c>
      <c r="W84" s="37">
        <f>ROUND((N84*LB_stat!I84+Q84*LB_stat!L84+T84*LB_stat!O84)/1.358,0)</f>
        <v>0</v>
      </c>
      <c r="X84" s="37">
        <f>ROUND((O84*LB_stat!J84+R84*LB_stat!M84+U84*LB_stat!P84)/1.358,0)</f>
        <v>0</v>
      </c>
      <c r="Y84" s="37">
        <f t="shared" si="19"/>
        <v>250708</v>
      </c>
      <c r="Z84" s="74">
        <f>IF(LB_stat!T84=0,0,LB_stat!H84/LB_stat!T84)+IF(LB_stat!W84=0,0,LB_stat!K84/LB_stat!W84)+IF(LB_stat!Z84=0,0,LB_stat!N84/LB_stat!Z84)</f>
        <v>0.78958218400491864</v>
      </c>
      <c r="AA84" s="74">
        <f>IF(LB_stat!U84=0,0,LB_stat!I84/LB_stat!U84)+IF(LB_stat!X84=0,0,LB_stat!L84/LB_stat!X84)+IF(LB_stat!AA84=0,0,LB_stat!O84/LB_stat!AA84)</f>
        <v>0</v>
      </c>
      <c r="AB84" s="74">
        <f>IF(LB_stat!V84=0,0,LB_stat!J84/LB_stat!V84)+IF(LB_stat!Y84=0,0,LB_stat!M84/LB_stat!Y84)+IF(LB_stat!AB84=0,0,LB_stat!P84/LB_stat!AB84)</f>
        <v>0</v>
      </c>
      <c r="AC84" s="135">
        <f t="shared" si="20"/>
        <v>0.78958218400491864</v>
      </c>
    </row>
    <row r="85" spans="1:29" ht="20.100000000000001" customHeight="1" x14ac:dyDescent="0.2">
      <c r="A85" s="341">
        <f>LB_stat!A85</f>
        <v>74</v>
      </c>
      <c r="B85" s="85">
        <f>LB_stat!B85</f>
        <v>600079023</v>
      </c>
      <c r="C85" s="85">
        <f>LB_stat!C85</f>
        <v>2405</v>
      </c>
      <c r="D85" s="576" t="str">
        <f>LB_stat!D85</f>
        <v>MŠ Chrastava, Revoluční 488</v>
      </c>
      <c r="E85" s="75">
        <f>LB_stat!E85</f>
        <v>3141</v>
      </c>
      <c r="F85" s="578" t="str">
        <f>LB_stat!F85</f>
        <v xml:space="preserve">MŠ Chrastava, Luční 661 </v>
      </c>
      <c r="G85" s="132">
        <f>ROUND(LB_rozp!R85,0)</f>
        <v>668757</v>
      </c>
      <c r="H85" s="37">
        <f t="shared" si="16"/>
        <v>490407</v>
      </c>
      <c r="I85" s="29">
        <f t="shared" si="17"/>
        <v>165758</v>
      </c>
      <c r="J85" s="37">
        <f t="shared" si="18"/>
        <v>9808</v>
      </c>
      <c r="K85" s="37">
        <f>LB_stat!H85*LB_stat!AC85+LB_stat!I85*LB_stat!AD85+LB_stat!J85*LB_stat!AE85+LB_stat!K85*LB_stat!AF85+LB_stat!L85*LB_stat!AG85+LB_stat!M85*LB_stat!AH85+LB_stat!N85*LB_stat!AI85+LB_stat!O85*LB_stat!AJ85+LB_stat!P85*LB_stat!AK85</f>
        <v>2784</v>
      </c>
      <c r="L85" s="47">
        <f>ROUND(Y85/LB_rozp!E85/12,2)</f>
        <v>1.54</v>
      </c>
      <c r="M85" s="134">
        <f>IF(LB_stat!H85=0,0,12*1.358*1/LB_stat!T85*LB_rozp!$E85)</f>
        <v>13874.435874228911</v>
      </c>
      <c r="N85" s="72">
        <f>IF(LB_stat!I85=0,0,12*1.358*1/LB_stat!U85*LB_rozp!$E85)</f>
        <v>0</v>
      </c>
      <c r="O85" s="72">
        <f>IF(LB_stat!J85=0,0,12*1.358*1/LB_stat!V85*LB_rozp!$E85)</f>
        <v>0</v>
      </c>
      <c r="P85" s="72">
        <f>IF(LB_stat!K85=0,0,12*1.358*1/LB_stat!W85*LB_rozp!$E85)</f>
        <v>0</v>
      </c>
      <c r="Q85" s="72">
        <f>IF(LB_stat!L85=0,0,12*1.358*1/LB_stat!X85*LB_rozp!$E85)</f>
        <v>0</v>
      </c>
      <c r="R85" s="72">
        <f>IF(LB_stat!M85=0,0,12*1.358*1/LB_stat!Y85*LB_rozp!$E85)</f>
        <v>0</v>
      </c>
      <c r="S85" s="72">
        <f>IF(LB_stat!N85=0,0,12*1.358*1/LB_stat!Z85*LB_rozp!$E85)</f>
        <v>0</v>
      </c>
      <c r="T85" s="72">
        <f>IF(LB_stat!O85=0,0,12*1.358*1/LB_stat!AA85*LB_rozp!$E85)</f>
        <v>0</v>
      </c>
      <c r="U85" s="72">
        <f>IF(LB_stat!P85=0,0,12*1.358*1/LB_stat!AB85*LB_rozp!$E85)</f>
        <v>0</v>
      </c>
      <c r="V85" s="37">
        <f>ROUND((M85*LB_stat!H85+P85*LB_stat!K85+S85*LB_stat!N85)/1.358,0)</f>
        <v>490407</v>
      </c>
      <c r="W85" s="37">
        <f>ROUND((N85*LB_stat!I85+Q85*LB_stat!L85+T85*LB_stat!O85)/1.358,0)</f>
        <v>0</v>
      </c>
      <c r="X85" s="37">
        <f>ROUND((O85*LB_stat!J85+R85*LB_stat!M85+U85*LB_stat!P85)/1.358,0)</f>
        <v>0</v>
      </c>
      <c r="Y85" s="37">
        <f t="shared" si="19"/>
        <v>490407</v>
      </c>
      <c r="Z85" s="74">
        <f>IF(LB_stat!T85=0,0,LB_stat!H85/LB_stat!T85)+IF(LB_stat!W85=0,0,LB_stat!K85/LB_stat!W85)+IF(LB_stat!Z85=0,0,LB_stat!N85/LB_stat!Z85)</f>
        <v>1.5444921864140291</v>
      </c>
      <c r="AA85" s="74">
        <f>IF(LB_stat!U85=0,0,LB_stat!I85/LB_stat!U85)+IF(LB_stat!X85=0,0,LB_stat!L85/LB_stat!X85)+IF(LB_stat!AA85=0,0,LB_stat!O85/LB_stat!AA85)</f>
        <v>0</v>
      </c>
      <c r="AB85" s="74">
        <f>IF(LB_stat!V85=0,0,LB_stat!J85/LB_stat!V85)+IF(LB_stat!Y85=0,0,LB_stat!M85/LB_stat!Y85)+IF(LB_stat!AB85=0,0,LB_stat!P85/LB_stat!AB85)</f>
        <v>0</v>
      </c>
      <c r="AC85" s="135">
        <f t="shared" si="20"/>
        <v>1.5444921864140291</v>
      </c>
    </row>
    <row r="86" spans="1:29" ht="20.100000000000001" customHeight="1" x14ac:dyDescent="0.2">
      <c r="A86" s="341">
        <f>LB_stat!A86</f>
        <v>75</v>
      </c>
      <c r="B86" s="85">
        <f>LB_stat!B86</f>
        <v>600080501</v>
      </c>
      <c r="C86" s="85">
        <f>LB_stat!C86</f>
        <v>2317</v>
      </c>
      <c r="D86" s="576" t="str">
        <f>LB_stat!D86</f>
        <v>ŠJ Chrastava, Turpišova 343</v>
      </c>
      <c r="E86" s="75">
        <f>LB_stat!E86</f>
        <v>3141</v>
      </c>
      <c r="F86" s="572" t="str">
        <f>LB_stat!F86</f>
        <v>ŠJ Chrastava, Turpišova 343</v>
      </c>
      <c r="G86" s="132">
        <f>ROUND(LB_rozp!R86,0)</f>
        <v>4185744</v>
      </c>
      <c r="H86" s="37">
        <f t="shared" si="16"/>
        <v>3055517</v>
      </c>
      <c r="I86" s="29">
        <f t="shared" si="17"/>
        <v>1032765</v>
      </c>
      <c r="J86" s="37">
        <f t="shared" si="18"/>
        <v>61110</v>
      </c>
      <c r="K86" s="37">
        <f>LB_stat!H86*LB_stat!AC86+LB_stat!I86*LB_stat!AD86+LB_stat!J86*LB_stat!AE86+LB_stat!K86*LB_stat!AF86+LB_stat!L86*LB_stat!AG86+LB_stat!M86*LB_stat!AH86+LB_stat!N86*LB_stat!AI86+LB_stat!O86*LB_stat!AJ86+LB_stat!P86*LB_stat!AK86</f>
        <v>36352</v>
      </c>
      <c r="L86" s="47">
        <f>ROUND(Y86/LB_rozp!E86/12,2)</f>
        <v>9.6199999999999992</v>
      </c>
      <c r="M86" s="134">
        <f>IF(LB_stat!H86=0,0,12*1.358*1/LB_stat!T86*LB_rozp!$E86)</f>
        <v>0</v>
      </c>
      <c r="N86" s="72">
        <f>IF(LB_stat!I86=0,0,12*1.358*1/LB_stat!U86*LB_rozp!$E86)</f>
        <v>6153.7329399026967</v>
      </c>
      <c r="O86" s="72">
        <f>IF(LB_stat!J86=0,0,12*1.358*1/LB_stat!V86*LB_rozp!$E86)</f>
        <v>0</v>
      </c>
      <c r="P86" s="72">
        <f>IF(LB_stat!K86=0,0,12*1.358*1/LB_stat!W86*LB_rozp!$E86)</f>
        <v>6166.6977962807496</v>
      </c>
      <c r="Q86" s="72">
        <f>IF(LB_stat!L86=0,0,12*1.358*1/LB_stat!X86*LB_rozp!$E86)</f>
        <v>0</v>
      </c>
      <c r="R86" s="72">
        <f>IF(LB_stat!M86=0,0,12*1.358*1/LB_stat!Y86*LB_rozp!$E86)</f>
        <v>0</v>
      </c>
      <c r="S86" s="72">
        <f>IF(LB_stat!N86=0,0,12*1.358*1/LB_stat!Z86*LB_rozp!$E86)</f>
        <v>0</v>
      </c>
      <c r="T86" s="72">
        <f>IF(LB_stat!O86=0,0,12*1.358*1/LB_stat!AA86*LB_rozp!$E86)</f>
        <v>0</v>
      </c>
      <c r="U86" s="72">
        <f>IF(LB_stat!P86=0,0,12*1.358*1/LB_stat!AB86*LB_rozp!$E86)</f>
        <v>0</v>
      </c>
      <c r="V86" s="37">
        <f>ROUND((M86*LB_stat!H86+P86*LB_stat!K86+S86*LB_stat!N86)/1.358,0)</f>
        <v>622119</v>
      </c>
      <c r="W86" s="37">
        <f>ROUND((N86*LB_stat!I86+Q86*LB_stat!L86+T86*LB_stat!O86)/1.358,0)</f>
        <v>2433398</v>
      </c>
      <c r="X86" s="37">
        <f>ROUND((O86*LB_stat!J86+R86*LB_stat!M86+U86*LB_stat!P86)/1.358,0)</f>
        <v>0</v>
      </c>
      <c r="Y86" s="37">
        <f t="shared" si="19"/>
        <v>3055517</v>
      </c>
      <c r="Z86" s="74">
        <f>IF(LB_stat!T86=0,0,LB_stat!H86/LB_stat!T86)+IF(LB_stat!W86=0,0,LB_stat!K86/LB_stat!W86)+IF(LB_stat!Z86=0,0,LB_stat!N86/LB_stat!Z86)</f>
        <v>1.9593064913111191</v>
      </c>
      <c r="AA86" s="74">
        <f>IF(LB_stat!U86=0,0,LB_stat!I86/LB_stat!U86)+IF(LB_stat!X86=0,0,LB_stat!L86/LB_stat!X86)+IF(LB_stat!AA86=0,0,LB_stat!O86/LB_stat!AA86)</f>
        <v>7.6637631554519645</v>
      </c>
      <c r="AB86" s="74">
        <f>IF(LB_stat!V86=0,0,LB_stat!J86/LB_stat!V86)+IF(LB_stat!Y86=0,0,LB_stat!M86/LB_stat!Y86)+IF(LB_stat!AB86=0,0,LB_stat!P86/LB_stat!AB86)</f>
        <v>0</v>
      </c>
      <c r="AC86" s="135">
        <f t="shared" si="20"/>
        <v>9.6230696467630832</v>
      </c>
    </row>
    <row r="87" spans="1:29" ht="20.100000000000001" customHeight="1" x14ac:dyDescent="0.2">
      <c r="A87" s="341">
        <f>LB_stat!A87</f>
        <v>76</v>
      </c>
      <c r="B87" s="85">
        <f>LB_stat!B87</f>
        <v>600079805</v>
      </c>
      <c r="C87" s="85">
        <f>LB_stat!C87</f>
        <v>2461</v>
      </c>
      <c r="D87" s="576" t="str">
        <f>LB_stat!D87</f>
        <v>ZŠ a MŠ Chrastava, Vítkov 69</v>
      </c>
      <c r="E87" s="75">
        <f>LB_stat!E87</f>
        <v>3141</v>
      </c>
      <c r="F87" s="572" t="str">
        <f>LB_stat!F87</f>
        <v>ZŠ a MŠ Chrastava, Vítkov 69</v>
      </c>
      <c r="G87" s="132">
        <f>ROUND(LB_rozp!R87,0)</f>
        <v>653719</v>
      </c>
      <c r="H87" s="37">
        <f t="shared" si="16"/>
        <v>479462</v>
      </c>
      <c r="I87" s="29">
        <f t="shared" si="17"/>
        <v>162058</v>
      </c>
      <c r="J87" s="37">
        <f t="shared" si="18"/>
        <v>9589</v>
      </c>
      <c r="K87" s="37">
        <f>LB_stat!H87*LB_stat!AC87+LB_stat!I87*LB_stat!AD87+LB_stat!J87*LB_stat!AE87+LB_stat!K87*LB_stat!AF87+LB_stat!L87*LB_stat!AG87+LB_stat!M87*LB_stat!AH87+LB_stat!N87*LB_stat!AI87+LB_stat!O87*LB_stat!AJ87+LB_stat!P87*LB_stat!AK87</f>
        <v>2610</v>
      </c>
      <c r="L87" s="47">
        <f>ROUND(Y87/LB_rozp!E87/12,2)</f>
        <v>1.51</v>
      </c>
      <c r="M87" s="134">
        <f>IF(LB_stat!H87=0,0,12*1.358*1/LB_stat!T87*LB_rozp!$E87)</f>
        <v>17493.065123094675</v>
      </c>
      <c r="N87" s="72">
        <f>IF(LB_stat!I87=0,0,12*1.358*1/LB_stat!U87*LB_rozp!$E87)</f>
        <v>12049.900179078462</v>
      </c>
      <c r="O87" s="72">
        <f>IF(LB_stat!J87=0,0,12*1.358*1/LB_stat!V87*LB_rozp!$E87)</f>
        <v>0</v>
      </c>
      <c r="P87" s="72">
        <f>IF(LB_stat!K87=0,0,12*1.358*1/LB_stat!W87*LB_rozp!$E87)</f>
        <v>0</v>
      </c>
      <c r="Q87" s="72">
        <f>IF(LB_stat!L87=0,0,12*1.358*1/LB_stat!X87*LB_rozp!$E87)</f>
        <v>0</v>
      </c>
      <c r="R87" s="72">
        <f>IF(LB_stat!M87=0,0,12*1.358*1/LB_stat!Y87*LB_rozp!$E87)</f>
        <v>0</v>
      </c>
      <c r="S87" s="72">
        <f>IF(LB_stat!N87=0,0,12*1.358*1/LB_stat!Z87*LB_rozp!$E87)</f>
        <v>0</v>
      </c>
      <c r="T87" s="72">
        <f>IF(LB_stat!O87=0,0,12*1.358*1/LB_stat!AA87*LB_rozp!$E87)</f>
        <v>0</v>
      </c>
      <c r="U87" s="72">
        <f>IF(LB_stat!P87=0,0,12*1.358*1/LB_stat!AB87*LB_rozp!$E87)</f>
        <v>0</v>
      </c>
      <c r="V87" s="37">
        <f>ROUND((M87*LB_stat!H87+P87*LB_stat!K87+S87*LB_stat!N87)/1.358,0)</f>
        <v>257630</v>
      </c>
      <c r="W87" s="37">
        <f>ROUND((N87*LB_stat!I87+Q87*LB_stat!L87+T87*LB_stat!O87)/1.358,0)</f>
        <v>221832</v>
      </c>
      <c r="X87" s="37">
        <f>ROUND((O87*LB_stat!J87+R87*LB_stat!M87+U87*LB_stat!P87)/1.358,0)</f>
        <v>0</v>
      </c>
      <c r="Y87" s="37">
        <f t="shared" si="19"/>
        <v>479462</v>
      </c>
      <c r="Z87" s="74">
        <f>IF(LB_stat!T87=0,0,LB_stat!H87/LB_stat!T87)+IF(LB_stat!W87=0,0,LB_stat!K87/LB_stat!W87)+IF(LB_stat!Z87=0,0,LB_stat!N87/LB_stat!Z87)</f>
        <v>0.81138140930459746</v>
      </c>
      <c r="AA87" s="74">
        <f>IF(LB_stat!U87=0,0,LB_stat!I87/LB_stat!U87)+IF(LB_stat!X87=0,0,LB_stat!L87/LB_stat!X87)+IF(LB_stat!AA87=0,0,LB_stat!O87/LB_stat!AA87)</f>
        <v>0.69863864054708591</v>
      </c>
      <c r="AB87" s="74">
        <f>IF(LB_stat!V87=0,0,LB_stat!J87/LB_stat!V87)+IF(LB_stat!Y87=0,0,LB_stat!M87/LB_stat!Y87)+IF(LB_stat!AB87=0,0,LB_stat!P87/LB_stat!AB87)</f>
        <v>0</v>
      </c>
      <c r="AC87" s="135">
        <f t="shared" si="20"/>
        <v>1.5100200498516834</v>
      </c>
    </row>
    <row r="88" spans="1:29" ht="20.100000000000001" customHeight="1" x14ac:dyDescent="0.2">
      <c r="A88" s="341">
        <f>LB_stat!A88</f>
        <v>78</v>
      </c>
      <c r="B88" s="85">
        <f>LB_stat!B88</f>
        <v>600074030</v>
      </c>
      <c r="C88" s="85">
        <f>LB_stat!C88</f>
        <v>2324</v>
      </c>
      <c r="D88" s="576" t="str">
        <f>LB_stat!D88</f>
        <v>MŠ Jablonné v Podj., Liberecká 76</v>
      </c>
      <c r="E88" s="75">
        <f>LB_stat!E88</f>
        <v>3141</v>
      </c>
      <c r="F88" s="572" t="str">
        <f>LB_stat!F88</f>
        <v>MŠ Jablonné v Podj., Liberecká 76</v>
      </c>
      <c r="G88" s="132">
        <f>ROUND(LB_rozp!R88,0)</f>
        <v>778245</v>
      </c>
      <c r="H88" s="37">
        <f t="shared" si="16"/>
        <v>570519</v>
      </c>
      <c r="I88" s="29">
        <f t="shared" si="17"/>
        <v>192836</v>
      </c>
      <c r="J88" s="37">
        <f t="shared" si="18"/>
        <v>11410</v>
      </c>
      <c r="K88" s="37">
        <f>LB_stat!H88*LB_stat!AC88+LB_stat!I88*LB_stat!AD88+LB_stat!J88*LB_stat!AE88+LB_stat!K88*LB_stat!AF88+LB_stat!L88*LB_stat!AG88+LB_stat!M88*LB_stat!AH88+LB_stat!N88*LB_stat!AI88+LB_stat!O88*LB_stat!AJ88+LB_stat!P88*LB_stat!AK88</f>
        <v>3480</v>
      </c>
      <c r="L88" s="47">
        <f>ROUND(Y88/LB_rozp!E88/12,2)</f>
        <v>1.8</v>
      </c>
      <c r="M88" s="134">
        <f>IF(LB_stat!H88=0,0,12*1.358*1/LB_stat!T88*LB_rozp!$E88)</f>
        <v>12912.743960067988</v>
      </c>
      <c r="N88" s="72">
        <f>IF(LB_stat!I88=0,0,12*1.358*1/LB_stat!U88*LB_rozp!$E88)</f>
        <v>0</v>
      </c>
      <c r="O88" s="72">
        <f>IF(LB_stat!J88=0,0,12*1.358*1/LB_stat!V88*LB_rozp!$E88)</f>
        <v>0</v>
      </c>
      <c r="P88" s="72">
        <f>IF(LB_stat!K88=0,0,12*1.358*1/LB_stat!W88*LB_rozp!$E88)</f>
        <v>0</v>
      </c>
      <c r="Q88" s="72">
        <f>IF(LB_stat!L88=0,0,12*1.358*1/LB_stat!X88*LB_rozp!$E88)</f>
        <v>0</v>
      </c>
      <c r="R88" s="72">
        <f>IF(LB_stat!M88=0,0,12*1.358*1/LB_stat!Y88*LB_rozp!$E88)</f>
        <v>0</v>
      </c>
      <c r="S88" s="72">
        <f>IF(LB_stat!N88=0,0,12*1.358*1/LB_stat!Z88*LB_rozp!$E88)</f>
        <v>0</v>
      </c>
      <c r="T88" s="72">
        <f>IF(LB_stat!O88=0,0,12*1.358*1/LB_stat!AA88*LB_rozp!$E88)</f>
        <v>0</v>
      </c>
      <c r="U88" s="72">
        <f>IF(LB_stat!P88=0,0,12*1.358*1/LB_stat!AB88*LB_rozp!$E88)</f>
        <v>0</v>
      </c>
      <c r="V88" s="37">
        <f>ROUND((M88*LB_stat!H88+P88*LB_stat!K88+S88*LB_stat!N88)/1.358,0)</f>
        <v>570519</v>
      </c>
      <c r="W88" s="37">
        <f>ROUND((N88*LB_stat!I88+Q88*LB_stat!L88+T88*LB_stat!O88)/1.358,0)</f>
        <v>0</v>
      </c>
      <c r="X88" s="37">
        <f>ROUND((O88*LB_stat!J88+R88*LB_stat!M88+U88*LB_stat!P88)/1.358,0)</f>
        <v>0</v>
      </c>
      <c r="Y88" s="37">
        <f t="shared" si="19"/>
        <v>570519</v>
      </c>
      <c r="Z88" s="74">
        <f>IF(LB_stat!T88=0,0,LB_stat!H88/LB_stat!T88)+IF(LB_stat!W88=0,0,LB_stat!K88/LB_stat!W88)+IF(LB_stat!Z88=0,0,LB_stat!N88/LB_stat!Z88)</f>
        <v>1.796796670895128</v>
      </c>
      <c r="AA88" s="74">
        <f>IF(LB_stat!U88=0,0,LB_stat!I88/LB_stat!U88)+IF(LB_stat!X88=0,0,LB_stat!L88/LB_stat!X88)+IF(LB_stat!AA88=0,0,LB_stat!O88/LB_stat!AA88)</f>
        <v>0</v>
      </c>
      <c r="AB88" s="74">
        <f>IF(LB_stat!V88=0,0,LB_stat!J88/LB_stat!V88)+IF(LB_stat!Y88=0,0,LB_stat!M88/LB_stat!Y88)+IF(LB_stat!AB88=0,0,LB_stat!P88/LB_stat!AB88)</f>
        <v>0</v>
      </c>
      <c r="AC88" s="135">
        <f t="shared" si="20"/>
        <v>1.796796670895128</v>
      </c>
    </row>
    <row r="89" spans="1:29" ht="20.100000000000001" customHeight="1" x14ac:dyDescent="0.2">
      <c r="A89" s="341">
        <f>LB_stat!A89</f>
        <v>78</v>
      </c>
      <c r="B89" s="85">
        <f>LB_stat!B89</f>
        <v>600074030</v>
      </c>
      <c r="C89" s="85">
        <f>LB_stat!C89</f>
        <v>2324</v>
      </c>
      <c r="D89" s="576" t="str">
        <f>LB_stat!D89</f>
        <v>MŠ Jablonné v Podj., Liberecká 76</v>
      </c>
      <c r="E89" s="75">
        <f>LB_stat!E89</f>
        <v>3141</v>
      </c>
      <c r="F89" s="578" t="str">
        <f>LB_stat!F89</f>
        <v>MŠ Jablonné v Podj., U Školy 194 - výdejna</v>
      </c>
      <c r="G89" s="132">
        <f>ROUND(LB_rozp!R89,0)</f>
        <v>430943</v>
      </c>
      <c r="H89" s="37">
        <f t="shared" si="16"/>
        <v>314650</v>
      </c>
      <c r="I89" s="29">
        <f t="shared" si="17"/>
        <v>106352</v>
      </c>
      <c r="J89" s="37">
        <f t="shared" si="18"/>
        <v>6293</v>
      </c>
      <c r="K89" s="37">
        <f>LB_stat!H89*LB_stat!AC89+LB_stat!I89*LB_stat!AD89+LB_stat!J89*LB_stat!AE89+LB_stat!K89*LB_stat!AF89+LB_stat!L89*LB_stat!AG89+LB_stat!M89*LB_stat!AH89+LB_stat!N89*LB_stat!AI89+LB_stat!O89*LB_stat!AJ89+LB_stat!P89*LB_stat!AK89</f>
        <v>3648</v>
      </c>
      <c r="L89" s="47">
        <f>ROUND(Y89/LB_rozp!E89/12,2)</f>
        <v>0.99</v>
      </c>
      <c r="M89" s="134">
        <f>IF(LB_stat!H89=0,0,12*1.358*1/LB_stat!T89*LB_rozp!$E89)</f>
        <v>0</v>
      </c>
      <c r="N89" s="72">
        <f>IF(LB_stat!I89=0,0,12*1.358*1/LB_stat!U89*LB_rozp!$E89)</f>
        <v>0</v>
      </c>
      <c r="O89" s="72">
        <f>IF(LB_stat!J89=0,0,12*1.358*1/LB_stat!V89*LB_rozp!$E89)</f>
        <v>0</v>
      </c>
      <c r="P89" s="72">
        <f>IF(LB_stat!K89=0,0,12*1.358*1/LB_stat!W89*LB_rozp!$E89)</f>
        <v>0</v>
      </c>
      <c r="Q89" s="72">
        <f>IF(LB_stat!L89=0,0,12*1.358*1/LB_stat!X89*LB_rozp!$E89)</f>
        <v>0</v>
      </c>
      <c r="R89" s="72">
        <f>IF(LB_stat!M89=0,0,12*1.358*1/LB_stat!Y89*LB_rozp!$E89)</f>
        <v>0</v>
      </c>
      <c r="S89" s="72">
        <f>IF(LB_stat!N89=0,0,12*1.358*1/LB_stat!Z89*LB_rozp!$E89)</f>
        <v>4450.991953385128</v>
      </c>
      <c r="T89" s="72">
        <f>IF(LB_stat!O89=0,0,12*1.358*1/LB_stat!AA89*LB_rozp!$E89)</f>
        <v>0</v>
      </c>
      <c r="U89" s="72">
        <f>IF(LB_stat!P89=0,0,12*1.358*1/LB_stat!AB89*LB_rozp!$E89)</f>
        <v>0</v>
      </c>
      <c r="V89" s="37">
        <f>ROUND((M89*LB_stat!H89+P89*LB_stat!K89+S89*LB_stat!N89)/1.358,0)</f>
        <v>314650</v>
      </c>
      <c r="W89" s="37">
        <f>ROUND((N89*LB_stat!I89+Q89*LB_stat!L89+T89*LB_stat!O89)/1.358,0)</f>
        <v>0</v>
      </c>
      <c r="X89" s="37">
        <f>ROUND((O89*LB_stat!J89+R89*LB_stat!M89+U89*LB_stat!P89)/1.358,0)</f>
        <v>0</v>
      </c>
      <c r="Y89" s="37">
        <f t="shared" si="19"/>
        <v>314650</v>
      </c>
      <c r="Z89" s="74">
        <f>IF(LB_stat!T89=0,0,LB_stat!H89/LB_stat!T89)+IF(LB_stat!W89=0,0,LB_stat!K89/LB_stat!W89)+IF(LB_stat!Z89=0,0,LB_stat!N89/LB_stat!Z89)</f>
        <v>0.99096242270493107</v>
      </c>
      <c r="AA89" s="74">
        <f>IF(LB_stat!U89=0,0,LB_stat!I89/LB_stat!U89)+IF(LB_stat!X89=0,0,LB_stat!L89/LB_stat!X89)+IF(LB_stat!AA89=0,0,LB_stat!O89/LB_stat!AA89)</f>
        <v>0</v>
      </c>
      <c r="AB89" s="74">
        <f>IF(LB_stat!V89=0,0,LB_stat!J89/LB_stat!V89)+IF(LB_stat!Y89=0,0,LB_stat!M89/LB_stat!Y89)+IF(LB_stat!AB89=0,0,LB_stat!P89/LB_stat!AB89)</f>
        <v>0</v>
      </c>
      <c r="AC89" s="135">
        <f t="shared" si="20"/>
        <v>0.99096242270493107</v>
      </c>
    </row>
    <row r="90" spans="1:29" ht="20.100000000000001" customHeight="1" x14ac:dyDescent="0.2">
      <c r="A90" s="341">
        <f>LB_stat!A90</f>
        <v>79</v>
      </c>
      <c r="B90" s="85">
        <f>LB_stat!B90</f>
        <v>600074561</v>
      </c>
      <c r="C90" s="85">
        <f>LB_stat!C90</f>
        <v>2325</v>
      </c>
      <c r="D90" s="576" t="str">
        <f>LB_stat!D90</f>
        <v>ZŠ a ZUŠ Jablonné v Podj., U Školy 98</v>
      </c>
      <c r="E90" s="75">
        <f>LB_stat!E90</f>
        <v>3141</v>
      </c>
      <c r="F90" s="572" t="str">
        <f>LB_stat!F90</f>
        <v>ZŠ a ZUŠ Jablonné v Podj., U Školy 98</v>
      </c>
      <c r="G90" s="132">
        <f>ROUND(LB_rozp!R90,0)</f>
        <v>2679548</v>
      </c>
      <c r="H90" s="37">
        <f t="shared" si="16"/>
        <v>1958085</v>
      </c>
      <c r="I90" s="29">
        <f t="shared" si="17"/>
        <v>661833</v>
      </c>
      <c r="J90" s="37">
        <f t="shared" si="18"/>
        <v>39162</v>
      </c>
      <c r="K90" s="37">
        <f>LB_stat!H90*LB_stat!AC90+LB_stat!I90*LB_stat!AD90+LB_stat!J90*LB_stat!AE90+LB_stat!K90*LB_stat!AF90+LB_stat!L90*LB_stat!AG90+LB_stat!M90*LB_stat!AH90+LB_stat!N90*LB_stat!AI90+LB_stat!O90*LB_stat!AJ90+LB_stat!P90*LB_stat!AK90</f>
        <v>20468</v>
      </c>
      <c r="L90" s="47">
        <f>ROUND(Y90/LB_rozp!E90/12,2)</f>
        <v>6.17</v>
      </c>
      <c r="M90" s="134">
        <f>IF(LB_stat!H90=0,0,12*1.358*1/LB_stat!T90*LB_rozp!$E90)</f>
        <v>0</v>
      </c>
      <c r="N90" s="72">
        <f>IF(LB_stat!I90=0,0,12*1.358*1/LB_stat!U90*LB_rozp!$E90)</f>
        <v>6959.0950486296488</v>
      </c>
      <c r="O90" s="72">
        <f>IF(LB_stat!J90=0,0,12*1.358*1/LB_stat!V90*LB_rozp!$E90)</f>
        <v>0</v>
      </c>
      <c r="P90" s="72">
        <f>IF(LB_stat!K90=0,0,12*1.358*1/LB_stat!W90*LB_rozp!$E90)</f>
        <v>6676.4879300776911</v>
      </c>
      <c r="Q90" s="72">
        <f>IF(LB_stat!L90=0,0,12*1.358*1/LB_stat!X90*LB_rozp!$E90)</f>
        <v>0</v>
      </c>
      <c r="R90" s="72">
        <f>IF(LB_stat!M90=0,0,12*1.358*1/LB_stat!Y90*LB_rozp!$E90)</f>
        <v>0</v>
      </c>
      <c r="S90" s="72">
        <f>IF(LB_stat!N90=0,0,12*1.358*1/LB_stat!Z90*LB_rozp!$E90)</f>
        <v>0</v>
      </c>
      <c r="T90" s="72">
        <f>IF(LB_stat!O90=0,0,12*1.358*1/LB_stat!AA90*LB_rozp!$E90)</f>
        <v>0</v>
      </c>
      <c r="U90" s="72">
        <f>IF(LB_stat!P90=0,0,12*1.358*1/LB_stat!AB90*LB_rozp!$E90)</f>
        <v>0</v>
      </c>
      <c r="V90" s="37">
        <f>ROUND((M90*LB_stat!H90+P90*LB_stat!K90+S90*LB_stat!N90)/1.358,0)</f>
        <v>471976</v>
      </c>
      <c r="W90" s="37">
        <f>ROUND((N90*LB_stat!I90+Q90*LB_stat!L90+T90*LB_stat!O90)/1.358,0)</f>
        <v>1486110</v>
      </c>
      <c r="X90" s="37">
        <f>ROUND((O90*LB_stat!J90+R90*LB_stat!M90+U90*LB_stat!P90)/1.358,0)</f>
        <v>0</v>
      </c>
      <c r="Y90" s="37">
        <f t="shared" si="19"/>
        <v>1958086</v>
      </c>
      <c r="Z90" s="74">
        <f>IF(LB_stat!T90=0,0,LB_stat!H90/LB_stat!T90)+IF(LB_stat!W90=0,0,LB_stat!K90/LB_stat!W90)+IF(LB_stat!Z90=0,0,LB_stat!N90/LB_stat!Z90)</f>
        <v>1.4864436340573965</v>
      </c>
      <c r="AA90" s="74">
        <f>IF(LB_stat!U90=0,0,LB_stat!I90/LB_stat!U90)+IF(LB_stat!X90=0,0,LB_stat!L90/LB_stat!X90)+IF(LB_stat!AA90=0,0,LB_stat!O90/LB_stat!AA90)</f>
        <v>4.680367018042717</v>
      </c>
      <c r="AB90" s="74">
        <f>IF(LB_stat!V90=0,0,LB_stat!J90/LB_stat!V90)+IF(LB_stat!Y90=0,0,LB_stat!M90/LB_stat!Y90)+IF(LB_stat!AB90=0,0,LB_stat!P90/LB_stat!AB90)</f>
        <v>0</v>
      </c>
      <c r="AC90" s="135">
        <f t="shared" si="20"/>
        <v>6.1668106521001134</v>
      </c>
    </row>
    <row r="91" spans="1:29" ht="20.100000000000001" customHeight="1" x14ac:dyDescent="0.2">
      <c r="A91" s="341">
        <f>LB_stat!A91</f>
        <v>80</v>
      </c>
      <c r="B91" s="85">
        <f>LB_stat!B91</f>
        <v>691007331</v>
      </c>
      <c r="C91" s="85">
        <f>LB_stat!C91</f>
        <v>2329</v>
      </c>
      <c r="D91" s="576" t="str">
        <f>LB_stat!D91</f>
        <v>ZŠ Jablonné v Podj., Komenského 453</v>
      </c>
      <c r="E91" s="75">
        <f>LB_stat!E91</f>
        <v>3141</v>
      </c>
      <c r="F91" s="572" t="str">
        <f>LB_stat!F91</f>
        <v>ZŠ Jablonné v Podj., Komenského 453 - výdejna</v>
      </c>
      <c r="G91" s="132">
        <f>ROUND(LB_rozp!R91,0)</f>
        <v>77727</v>
      </c>
      <c r="H91" s="37">
        <f t="shared" si="16"/>
        <v>56789</v>
      </c>
      <c r="I91" s="29">
        <f t="shared" si="17"/>
        <v>19194</v>
      </c>
      <c r="J91" s="37">
        <f t="shared" si="18"/>
        <v>1136</v>
      </c>
      <c r="K91" s="37">
        <f>LB_stat!H91*LB_stat!AC91+LB_stat!I91*LB_stat!AD91+LB_stat!J91*LB_stat!AE91+LB_stat!K91*LB_stat!AF91+LB_stat!L91*LB_stat!AG91+LB_stat!M91*LB_stat!AH91+LB_stat!N91*LB_stat!AI91+LB_stat!O91*LB_stat!AJ91+LB_stat!P91*LB_stat!AK91</f>
        <v>608</v>
      </c>
      <c r="L91" s="47">
        <f>ROUND(Y91/LB_rozp!E91/12,2)</f>
        <v>0.18</v>
      </c>
      <c r="M91" s="134">
        <f>IF(LB_stat!H91=0,0,12*1.358*1/LB_stat!T91*LB_rozp!$E91)</f>
        <v>0</v>
      </c>
      <c r="N91" s="72">
        <f>IF(LB_stat!I91=0,0,12*1.358*1/LB_stat!U91*LB_rozp!$E91)</f>
        <v>0</v>
      </c>
      <c r="O91" s="72">
        <f>IF(LB_stat!J91=0,0,12*1.358*1/LB_stat!V91*LB_rozp!$E91)</f>
        <v>0</v>
      </c>
      <c r="P91" s="72">
        <f>IF(LB_stat!K91=0,0,12*1.358*1/LB_stat!W91*LB_rozp!$E91)</f>
        <v>0</v>
      </c>
      <c r="Q91" s="72">
        <f>IF(LB_stat!L91=0,0,12*1.358*1/LB_stat!X91*LB_rozp!$E91)</f>
        <v>0</v>
      </c>
      <c r="R91" s="72">
        <f>IF(LB_stat!M91=0,0,12*1.358*1/LB_stat!Y91*LB_rozp!$E91)</f>
        <v>0</v>
      </c>
      <c r="S91" s="72">
        <f>IF(LB_stat!N91=0,0,12*1.358*1/LB_stat!Z91*LB_rozp!$E91)</f>
        <v>0</v>
      </c>
      <c r="T91" s="72">
        <f>IF(LB_stat!O91=0,0,12*1.358*1/LB_stat!AA91*LB_rozp!$E91)</f>
        <v>4819.9600716313844</v>
      </c>
      <c r="U91" s="72">
        <f>IF(LB_stat!P91=0,0,12*1.358*1/LB_stat!AB91*LB_rozp!$E91)</f>
        <v>0</v>
      </c>
      <c r="V91" s="37">
        <f>ROUND((M91*LB_stat!H91+P91*LB_stat!K91+S91*LB_stat!N91)/1.358,0)</f>
        <v>0</v>
      </c>
      <c r="W91" s="37">
        <f>ROUND((N91*LB_stat!I91+Q91*LB_stat!L91+T91*LB_stat!O91)/1.358,0)</f>
        <v>56789</v>
      </c>
      <c r="X91" s="37">
        <f>ROUND((O91*LB_stat!J91+R91*LB_stat!M91+U91*LB_stat!P91)/1.358,0)</f>
        <v>0</v>
      </c>
      <c r="Y91" s="37">
        <f t="shared" si="19"/>
        <v>56789</v>
      </c>
      <c r="Z91" s="74">
        <f>IF(LB_stat!T91=0,0,LB_stat!H91/LB_stat!T91)+IF(LB_stat!W91=0,0,LB_stat!K91/LB_stat!W91)+IF(LB_stat!Z91=0,0,LB_stat!N91/LB_stat!Z91)</f>
        <v>0</v>
      </c>
      <c r="AA91" s="74">
        <f>IF(LB_stat!U91=0,0,LB_stat!I91/LB_stat!U91)+IF(LB_stat!X91=0,0,LB_stat!L91/LB_stat!X91)+IF(LB_stat!AA91=0,0,LB_stat!O91/LB_stat!AA91)</f>
        <v>0.17885149198005398</v>
      </c>
      <c r="AB91" s="74">
        <f>IF(LB_stat!V91=0,0,LB_stat!J91/LB_stat!V91)+IF(LB_stat!Y91=0,0,LB_stat!M91/LB_stat!Y91)+IF(LB_stat!AB91=0,0,LB_stat!P91/LB_stat!AB91)</f>
        <v>0</v>
      </c>
      <c r="AC91" s="135">
        <f t="shared" si="20"/>
        <v>0.17885149198005398</v>
      </c>
    </row>
    <row r="92" spans="1:29" ht="20.100000000000001" customHeight="1" x14ac:dyDescent="0.2">
      <c r="A92" s="341">
        <f>LB_stat!A92</f>
        <v>81</v>
      </c>
      <c r="B92" s="85">
        <f>LB_stat!B92</f>
        <v>600079031</v>
      </c>
      <c r="C92" s="85">
        <f>LB_stat!C92</f>
        <v>2406</v>
      </c>
      <c r="D92" s="576" t="str">
        <f>LB_stat!D92</f>
        <v>MŠ Křižany 342</v>
      </c>
      <c r="E92" s="75">
        <f>LB_stat!E92</f>
        <v>3141</v>
      </c>
      <c r="F92" s="572" t="str">
        <f>LB_stat!F92</f>
        <v>MŠ Křižany 342</v>
      </c>
      <c r="G92" s="132">
        <f>ROUND(LB_rozp!R92,0)</f>
        <v>417612</v>
      </c>
      <c r="H92" s="37">
        <f t="shared" si="16"/>
        <v>306452</v>
      </c>
      <c r="I92" s="29">
        <f t="shared" si="17"/>
        <v>103581</v>
      </c>
      <c r="J92" s="37">
        <f t="shared" si="18"/>
        <v>6129</v>
      </c>
      <c r="K92" s="37">
        <f>LB_stat!H92*LB_stat!AC92+LB_stat!I92*LB_stat!AD92+LB_stat!J92*LB_stat!AE92+LB_stat!K92*LB_stat!AF92+LB_stat!L92*LB_stat!AG92+LB_stat!M92*LB_stat!AH92+LB_stat!N92*LB_stat!AI92+LB_stat!O92*LB_stat!AJ92+LB_stat!P92*LB_stat!AK92</f>
        <v>1450</v>
      </c>
      <c r="L92" s="47">
        <f>ROUND(Y92/LB_rozp!E92/12,2)</f>
        <v>0.97</v>
      </c>
      <c r="M92" s="134">
        <f>IF(LB_stat!H92=0,0,12*1.358*1/LB_stat!T92*LB_rozp!$E92)</f>
        <v>16646.482054132935</v>
      </c>
      <c r="N92" s="72">
        <f>IF(LB_stat!I92=0,0,12*1.358*1/LB_stat!U92*LB_rozp!$E92)</f>
        <v>0</v>
      </c>
      <c r="O92" s="72">
        <f>IF(LB_stat!J92=0,0,12*1.358*1/LB_stat!V92*LB_rozp!$E92)</f>
        <v>0</v>
      </c>
      <c r="P92" s="72">
        <f>IF(LB_stat!K92=0,0,12*1.358*1/LB_stat!W92*LB_rozp!$E92)</f>
        <v>0</v>
      </c>
      <c r="Q92" s="72">
        <f>IF(LB_stat!L92=0,0,12*1.358*1/LB_stat!X92*LB_rozp!$E92)</f>
        <v>0</v>
      </c>
      <c r="R92" s="72">
        <f>IF(LB_stat!M92=0,0,12*1.358*1/LB_stat!Y92*LB_rozp!$E92)</f>
        <v>0</v>
      </c>
      <c r="S92" s="72">
        <f>IF(LB_stat!N92=0,0,12*1.358*1/LB_stat!Z92*LB_rozp!$E92)</f>
        <v>0</v>
      </c>
      <c r="T92" s="72">
        <f>IF(LB_stat!O92=0,0,12*1.358*1/LB_stat!AA92*LB_rozp!$E92)</f>
        <v>0</v>
      </c>
      <c r="U92" s="72">
        <f>IF(LB_stat!P92=0,0,12*1.358*1/LB_stat!AB92*LB_rozp!$E92)</f>
        <v>0</v>
      </c>
      <c r="V92" s="37">
        <f>ROUND((M92*LB_stat!H92+P92*LB_stat!K92+S92*LB_stat!N92)/1.358,0)</f>
        <v>306452</v>
      </c>
      <c r="W92" s="37">
        <f>ROUND((N92*LB_stat!I92+Q92*LB_stat!L92+T92*LB_stat!O92)/1.358,0)</f>
        <v>0</v>
      </c>
      <c r="X92" s="37">
        <f>ROUND((O92*LB_stat!J92+R92*LB_stat!M92+U92*LB_stat!P92)/1.358,0)</f>
        <v>0</v>
      </c>
      <c r="Y92" s="37">
        <f t="shared" si="19"/>
        <v>306452</v>
      </c>
      <c r="Z92" s="74">
        <f>IF(LB_stat!T92=0,0,LB_stat!H92/LB_stat!T92)+IF(LB_stat!W92=0,0,LB_stat!K92/LB_stat!W92)+IF(LB_stat!Z92=0,0,LB_stat!N92/LB_stat!Z92)</f>
        <v>0.96514289905763451</v>
      </c>
      <c r="AA92" s="74">
        <f>IF(LB_stat!U92=0,0,LB_stat!I92/LB_stat!U92)+IF(LB_stat!X92=0,0,LB_stat!L92/LB_stat!X92)+IF(LB_stat!AA92=0,0,LB_stat!O92/LB_stat!AA92)</f>
        <v>0</v>
      </c>
      <c r="AB92" s="74">
        <f>IF(LB_stat!V92=0,0,LB_stat!J92/LB_stat!V92)+IF(LB_stat!Y92=0,0,LB_stat!M92/LB_stat!Y92)+IF(LB_stat!AB92=0,0,LB_stat!P92/LB_stat!AB92)</f>
        <v>0</v>
      </c>
      <c r="AC92" s="135">
        <f t="shared" si="20"/>
        <v>0.96514289905763451</v>
      </c>
    </row>
    <row r="93" spans="1:29" ht="20.100000000000001" customHeight="1" x14ac:dyDescent="0.2">
      <c r="A93" s="341">
        <f>LB_stat!A93</f>
        <v>82</v>
      </c>
      <c r="B93" s="85">
        <f>LB_stat!B93</f>
        <v>600079821</v>
      </c>
      <c r="C93" s="85">
        <f>LB_stat!C93</f>
        <v>2466</v>
      </c>
      <c r="D93" s="576" t="str">
        <f>LB_stat!D93</f>
        <v>ZŠ Křižany, Žibřidice 271</v>
      </c>
      <c r="E93" s="75">
        <f>LB_stat!E93</f>
        <v>3141</v>
      </c>
      <c r="F93" s="578" t="str">
        <f>LB_stat!F93</f>
        <v>ZŠ Křižany, Žibřidice 203</v>
      </c>
      <c r="G93" s="132">
        <f>ROUND(LB_rozp!R93,0)</f>
        <v>1010572</v>
      </c>
      <c r="H93" s="37">
        <f t="shared" si="16"/>
        <v>740062</v>
      </c>
      <c r="I93" s="29">
        <f t="shared" si="17"/>
        <v>250141</v>
      </c>
      <c r="J93" s="37">
        <f t="shared" si="18"/>
        <v>14801</v>
      </c>
      <c r="K93" s="37">
        <f>LB_stat!H93*LB_stat!AC93+LB_stat!I93*LB_stat!AD93+LB_stat!J93*LB_stat!AE93+LB_stat!K93*LB_stat!AF93+LB_stat!L93*LB_stat!AG93+LB_stat!M93*LB_stat!AH93+LB_stat!N93*LB_stat!AI93+LB_stat!O93*LB_stat!AJ93+LB_stat!P93*LB_stat!AK93</f>
        <v>5568</v>
      </c>
      <c r="L93" s="47">
        <f>ROUND(Y93/LB_rozp!E93/12,2)</f>
        <v>2.33</v>
      </c>
      <c r="M93" s="134">
        <f>IF(LB_stat!H93=0,0,12*1.358*1/LB_stat!T93*LB_rozp!$E93)</f>
        <v>18730.437253755354</v>
      </c>
      <c r="N93" s="72">
        <f>IF(LB_stat!I93=0,0,12*1.358*1/LB_stat!U93*LB_rozp!$E93)</f>
        <v>9174.7965867616367</v>
      </c>
      <c r="O93" s="72">
        <f>IF(LB_stat!J93=0,0,12*1.358*1/LB_stat!V93*LB_rozp!$E93)</f>
        <v>0</v>
      </c>
      <c r="P93" s="72">
        <f>IF(LB_stat!K93=0,0,12*1.358*1/LB_stat!W93*LB_rozp!$E93)</f>
        <v>0</v>
      </c>
      <c r="Q93" s="72">
        <f>IF(LB_stat!L93=0,0,12*1.358*1/LB_stat!X93*LB_rozp!$E93)</f>
        <v>0</v>
      </c>
      <c r="R93" s="72">
        <f>IF(LB_stat!M93=0,0,12*1.358*1/LB_stat!Y93*LB_rozp!$E93)</f>
        <v>0</v>
      </c>
      <c r="S93" s="72">
        <f>IF(LB_stat!N93=0,0,12*1.358*1/LB_stat!Z93*LB_rozp!$E93)</f>
        <v>0</v>
      </c>
      <c r="T93" s="72">
        <f>IF(LB_stat!O93=0,0,12*1.358*1/LB_stat!AA93*LB_rozp!$E93)</f>
        <v>0</v>
      </c>
      <c r="U93" s="72">
        <f>IF(LB_stat!P93=0,0,12*1.358*1/LB_stat!AB93*LB_rozp!$E93)</f>
        <v>0</v>
      </c>
      <c r="V93" s="37">
        <f>ROUND((M93*LB_stat!H93+P93*LB_stat!K93+S93*LB_stat!N93)/1.358,0)</f>
        <v>179305</v>
      </c>
      <c r="W93" s="37">
        <f>ROUND((N93*LB_stat!I93+Q93*LB_stat!L93+T93*LB_stat!O93)/1.358,0)</f>
        <v>560757</v>
      </c>
      <c r="X93" s="37">
        <f>ROUND((O93*LB_stat!J93+R93*LB_stat!M93+U93*LB_stat!P93)/1.358,0)</f>
        <v>0</v>
      </c>
      <c r="Y93" s="37">
        <f t="shared" si="19"/>
        <v>740062</v>
      </c>
      <c r="Z93" s="74">
        <f>IF(LB_stat!T93=0,0,LB_stat!H93/LB_stat!T93)+IF(LB_stat!W93=0,0,LB_stat!K93/LB_stat!W93)+IF(LB_stat!Z93=0,0,LB_stat!N93/LB_stat!Z93)</f>
        <v>0.56470341274020286</v>
      </c>
      <c r="AA93" s="74">
        <f>IF(LB_stat!U93=0,0,LB_stat!I93/LB_stat!U93)+IF(LB_stat!X93=0,0,LB_stat!L93/LB_stat!X93)+IF(LB_stat!AA93=0,0,LB_stat!O93/LB_stat!AA93)</f>
        <v>1.7660527888568658</v>
      </c>
      <c r="AB93" s="74">
        <f>IF(LB_stat!V93=0,0,LB_stat!J93/LB_stat!V93)+IF(LB_stat!Y93=0,0,LB_stat!M93/LB_stat!Y93)+IF(LB_stat!AB93=0,0,LB_stat!P93/LB_stat!AB93)</f>
        <v>0</v>
      </c>
      <c r="AC93" s="135">
        <f t="shared" si="20"/>
        <v>2.3307562015970689</v>
      </c>
    </row>
    <row r="94" spans="1:29" ht="20.100000000000001" customHeight="1" x14ac:dyDescent="0.2">
      <c r="A94" s="341">
        <f>LB_stat!A94</f>
        <v>83</v>
      </c>
      <c r="B94" s="85">
        <f>LB_stat!B94</f>
        <v>600080021</v>
      </c>
      <c r="C94" s="85">
        <f>LB_stat!C94</f>
        <v>2493</v>
      </c>
      <c r="D94" s="576" t="str">
        <f>LB_stat!D94</f>
        <v>ZŠ a MŠ Mníšek 198</v>
      </c>
      <c r="E94" s="75">
        <f>LB_stat!E94</f>
        <v>3141</v>
      </c>
      <c r="F94" s="572" t="str">
        <f>LB_stat!F94</f>
        <v>ZŠ a MŠ Mníšek, Oldřichovská 198</v>
      </c>
      <c r="G94" s="132">
        <f>ROUND(LB_rozp!R94,0)</f>
        <v>1680353</v>
      </c>
      <c r="H94" s="37">
        <f t="shared" si="16"/>
        <v>1227635</v>
      </c>
      <c r="I94" s="29">
        <f t="shared" si="17"/>
        <v>414941</v>
      </c>
      <c r="J94" s="37">
        <f t="shared" si="18"/>
        <v>24553</v>
      </c>
      <c r="K94" s="37">
        <f>LB_stat!H94*LB_stat!AC94+LB_stat!I94*LB_stat!AD94+LB_stat!J94*LB_stat!AE94+LB_stat!K94*LB_stat!AF94+LB_stat!L94*LB_stat!AG94+LB_stat!M94*LB_stat!AH94+LB_stat!N94*LB_stat!AI94+LB_stat!O94*LB_stat!AJ94+LB_stat!P94*LB_stat!AK94</f>
        <v>13224</v>
      </c>
      <c r="L94" s="47">
        <f>ROUND(Y94/LB_rozp!E94/12,2)</f>
        <v>3.87</v>
      </c>
      <c r="M94" s="134">
        <f>IF(LB_stat!H94=0,0,12*1.358*1/LB_stat!T94*LB_rozp!$E94)</f>
        <v>0</v>
      </c>
      <c r="N94" s="72">
        <f>IF(LB_stat!I94=0,0,12*1.358*1/LB_stat!U94*LB_rozp!$E94)</f>
        <v>7311.9695756927176</v>
      </c>
      <c r="O94" s="72">
        <f>IF(LB_stat!J94=0,0,12*1.358*1/LB_stat!V94*LB_rozp!$E94)</f>
        <v>0</v>
      </c>
      <c r="P94" s="72">
        <f>IF(LB_stat!K94=0,0,12*1.358*1/LB_stat!W94*LB_rozp!$E94)</f>
        <v>0</v>
      </c>
      <c r="Q94" s="72">
        <f>IF(LB_stat!L94=0,0,12*1.358*1/LB_stat!X94*LB_rozp!$E94)</f>
        <v>0</v>
      </c>
      <c r="R94" s="72">
        <f>IF(LB_stat!M94=0,0,12*1.358*1/LB_stat!Y94*LB_rozp!$E94)</f>
        <v>0</v>
      </c>
      <c r="S94" s="72">
        <f>IF(LB_stat!N94=0,0,12*1.358*1/LB_stat!Z94*LB_rozp!$E94)</f>
        <v>0</v>
      </c>
      <c r="T94" s="72">
        <f>IF(LB_stat!O94=0,0,12*1.358*1/LB_stat!AA94*LB_rozp!$E94)</f>
        <v>0</v>
      </c>
      <c r="U94" s="72">
        <f>IF(LB_stat!P94=0,0,12*1.358*1/LB_stat!AB94*LB_rozp!$E94)</f>
        <v>0</v>
      </c>
      <c r="V94" s="37">
        <f>ROUND((M94*LB_stat!H94+P94*LB_stat!K94+S94*LB_stat!N94)/1.358,0)</f>
        <v>0</v>
      </c>
      <c r="W94" s="37">
        <f>ROUND((N94*LB_stat!I94+Q94*LB_stat!L94+T94*LB_stat!O94)/1.358,0)</f>
        <v>1227636</v>
      </c>
      <c r="X94" s="37">
        <f>ROUND((O94*LB_stat!J94+R94*LB_stat!M94+U94*LB_stat!P94)/1.358,0)</f>
        <v>0</v>
      </c>
      <c r="Y94" s="37">
        <f t="shared" si="19"/>
        <v>1227636</v>
      </c>
      <c r="Z94" s="74">
        <f>IF(LB_stat!T94=0,0,LB_stat!H94/LB_stat!T94)+IF(LB_stat!W94=0,0,LB_stat!K94/LB_stat!W94)+IF(LB_stat!Z94=0,0,LB_stat!N94/LB_stat!Z94)</f>
        <v>0</v>
      </c>
      <c r="AA94" s="74">
        <f>IF(LB_stat!U94=0,0,LB_stat!I94/LB_stat!U94)+IF(LB_stat!X94=0,0,LB_stat!L94/LB_stat!X94)+IF(LB_stat!AA94=0,0,LB_stat!O94/LB_stat!AA94)</f>
        <v>3.8663250817406789</v>
      </c>
      <c r="AB94" s="74">
        <f>IF(LB_stat!V94=0,0,LB_stat!J94/LB_stat!V94)+IF(LB_stat!Y94=0,0,LB_stat!M94/LB_stat!Y94)+IF(LB_stat!AB94=0,0,LB_stat!P94/LB_stat!AB94)</f>
        <v>0</v>
      </c>
      <c r="AC94" s="135">
        <f t="shared" si="20"/>
        <v>3.8663250817406789</v>
      </c>
    </row>
    <row r="95" spans="1:29" ht="20.100000000000001" customHeight="1" x14ac:dyDescent="0.2">
      <c r="A95" s="341">
        <f>LB_stat!A95</f>
        <v>83</v>
      </c>
      <c r="B95" s="85">
        <f>LB_stat!B95</f>
        <v>600080021</v>
      </c>
      <c r="C95" s="85">
        <f>LB_stat!C95</f>
        <v>2493</v>
      </c>
      <c r="D95" s="576" t="str">
        <f>LB_stat!D95</f>
        <v>ZŠ a MŠ Mníšek 198</v>
      </c>
      <c r="E95" s="75">
        <f>LB_stat!E95</f>
        <v>3141</v>
      </c>
      <c r="F95" s="578" t="str">
        <f>LB_stat!F95</f>
        <v>ZŠ a MŠ Mníšek, Ke Hřišti 309</v>
      </c>
      <c r="G95" s="132">
        <f>ROUND(LB_rozp!R95,0)</f>
        <v>1081802</v>
      </c>
      <c r="H95" s="37">
        <f t="shared" si="16"/>
        <v>792471</v>
      </c>
      <c r="I95" s="29">
        <f t="shared" si="17"/>
        <v>267856</v>
      </c>
      <c r="J95" s="37">
        <f t="shared" si="18"/>
        <v>15849</v>
      </c>
      <c r="K95" s="37">
        <f>LB_stat!H95*LB_stat!AC95+LB_stat!I95*LB_stat!AD95+LB_stat!J95*LB_stat!AE95+LB_stat!K95*LB_stat!AF95+LB_stat!L95*LB_stat!AG95+LB_stat!M95*LB_stat!AH95+LB_stat!N95*LB_stat!AI95+LB_stat!O95*LB_stat!AJ95+LB_stat!P95*LB_stat!AK95</f>
        <v>5626</v>
      </c>
      <c r="L95" s="47">
        <f>ROUND(Y95/LB_rozp!E95/12,2)</f>
        <v>2.5</v>
      </c>
      <c r="M95" s="134">
        <f>IF(LB_stat!H95=0,0,12*1.358*1/LB_stat!T95*LB_rozp!$E95)</f>
        <v>11094.596534779568</v>
      </c>
      <c r="N95" s="72">
        <f>IF(LB_stat!I95=0,0,12*1.358*1/LB_stat!U95*LB_rozp!$E95)</f>
        <v>0</v>
      </c>
      <c r="O95" s="72">
        <f>IF(LB_stat!J95=0,0,12*1.358*1/LB_stat!V95*LB_rozp!$E95)</f>
        <v>0</v>
      </c>
      <c r="P95" s="72">
        <f>IF(LB_stat!K95=0,0,12*1.358*1/LB_stat!W95*LB_rozp!$E95)</f>
        <v>0</v>
      </c>
      <c r="Q95" s="72">
        <f>IF(LB_stat!L95=0,0,12*1.358*1/LB_stat!X95*LB_rozp!$E95)</f>
        <v>0</v>
      </c>
      <c r="R95" s="72">
        <f>IF(LB_stat!M95=0,0,12*1.358*1/LB_stat!Y95*LB_rozp!$E95)</f>
        <v>0</v>
      </c>
      <c r="S95" s="72">
        <f>IF(LB_stat!N95=0,0,12*1.358*1/LB_stat!Z95*LB_rozp!$E95)</f>
        <v>0</v>
      </c>
      <c r="T95" s="72">
        <f>IF(LB_stat!O95=0,0,12*1.358*1/LB_stat!AA95*LB_rozp!$E95)</f>
        <v>0</v>
      </c>
      <c r="U95" s="72">
        <f>IF(LB_stat!P95=0,0,12*1.358*1/LB_stat!AB95*LB_rozp!$E95)</f>
        <v>0</v>
      </c>
      <c r="V95" s="37">
        <f>ROUND((M95*LB_stat!H95+P95*LB_stat!K95+S95*LB_stat!N95)/1.358,0)</f>
        <v>792471</v>
      </c>
      <c r="W95" s="37">
        <f>ROUND((N95*LB_stat!I95+Q95*LB_stat!L95+T95*LB_stat!O95)/1.358,0)</f>
        <v>0</v>
      </c>
      <c r="X95" s="37">
        <f>ROUND((O95*LB_stat!J95+R95*LB_stat!M95+U95*LB_stat!P95)/1.358,0)</f>
        <v>0</v>
      </c>
      <c r="Y95" s="37">
        <f t="shared" si="19"/>
        <v>792471</v>
      </c>
      <c r="Z95" s="74">
        <f>IF(LB_stat!T95=0,0,LB_stat!H95/LB_stat!T95)+IF(LB_stat!W95=0,0,LB_stat!K95/LB_stat!W95)+IF(LB_stat!Z95=0,0,LB_stat!N95/LB_stat!Z95)</f>
        <v>2.4958150071040675</v>
      </c>
      <c r="AA95" s="74">
        <f>IF(LB_stat!U95=0,0,LB_stat!I95/LB_stat!U95)+IF(LB_stat!X95=0,0,LB_stat!L95/LB_stat!X95)+IF(LB_stat!AA95=0,0,LB_stat!O95/LB_stat!AA95)</f>
        <v>0</v>
      </c>
      <c r="AB95" s="74">
        <f>IF(LB_stat!V95=0,0,LB_stat!J95/LB_stat!V95)+IF(LB_stat!Y95=0,0,LB_stat!M95/LB_stat!Y95)+IF(LB_stat!AB95=0,0,LB_stat!P95/LB_stat!AB95)</f>
        <v>0</v>
      </c>
      <c r="AC95" s="135">
        <f t="shared" si="20"/>
        <v>2.4958150071040675</v>
      </c>
    </row>
    <row r="96" spans="1:29" ht="20.100000000000001" customHeight="1" x14ac:dyDescent="0.2">
      <c r="A96" s="341">
        <f>LB_stat!A96</f>
        <v>84</v>
      </c>
      <c r="B96" s="85">
        <f>LB_stat!B96</f>
        <v>600080030</v>
      </c>
      <c r="C96" s="85">
        <f>LB_stat!C96</f>
        <v>2445</v>
      </c>
      <c r="D96" s="576" t="str">
        <f>LB_stat!D96</f>
        <v>ZŠ a MŠ Nová Ves 180</v>
      </c>
      <c r="E96" s="75">
        <f>LB_stat!E96</f>
        <v>3141</v>
      </c>
      <c r="F96" s="578" t="str">
        <f>LB_stat!F96</f>
        <v>ZŠ a MŠ Nová Ves 93</v>
      </c>
      <c r="G96" s="132">
        <f>ROUND(LB_rozp!R96,0)</f>
        <v>1105203</v>
      </c>
      <c r="H96" s="37">
        <f t="shared" si="16"/>
        <v>810088</v>
      </c>
      <c r="I96" s="29">
        <f t="shared" si="17"/>
        <v>273809</v>
      </c>
      <c r="J96" s="37">
        <f t="shared" si="18"/>
        <v>16202</v>
      </c>
      <c r="K96" s="37">
        <f>LB_stat!H96*LB_stat!AC96+LB_stat!I96*LB_stat!AD96+LB_stat!J96*LB_stat!AE96+LB_stat!K96*LB_stat!AF96+LB_stat!L96*LB_stat!AG96+LB_stat!M96*LB_stat!AH96+LB_stat!N96*LB_stat!AI96+LB_stat!O96*LB_stat!AJ96+LB_stat!P96*LB_stat!AK96</f>
        <v>5104</v>
      </c>
      <c r="L96" s="47">
        <f>ROUND(Y96/LB_rozp!E96/12,2)</f>
        <v>2.5499999999999998</v>
      </c>
      <c r="M96" s="134">
        <f>IF(LB_stat!H96=0,0,12*1.358*1/LB_stat!T96*LB_rozp!$E96)</f>
        <v>14458.987302551761</v>
      </c>
      <c r="N96" s="72">
        <f>IF(LB_stat!I96=0,0,12*1.358*1/LB_stat!U96*LB_rozp!$E96)</f>
        <v>10713.506190330127</v>
      </c>
      <c r="O96" s="72">
        <f>IF(LB_stat!J96=0,0,12*1.358*1/LB_stat!V96*LB_rozp!$E96)</f>
        <v>0</v>
      </c>
      <c r="P96" s="72">
        <f>IF(LB_stat!K96=0,0,12*1.358*1/LB_stat!W96*LB_rozp!$E96)</f>
        <v>0</v>
      </c>
      <c r="Q96" s="72">
        <f>IF(LB_stat!L96=0,0,12*1.358*1/LB_stat!X96*LB_rozp!$E96)</f>
        <v>0</v>
      </c>
      <c r="R96" s="72">
        <f>IF(LB_stat!M96=0,0,12*1.358*1/LB_stat!Y96*LB_rozp!$E96)</f>
        <v>0</v>
      </c>
      <c r="S96" s="72">
        <f>IF(LB_stat!N96=0,0,12*1.358*1/LB_stat!Z96*LB_rozp!$E96)</f>
        <v>0</v>
      </c>
      <c r="T96" s="72">
        <f>IF(LB_stat!O96=0,0,12*1.358*1/LB_stat!AA96*LB_rozp!$E96)</f>
        <v>0</v>
      </c>
      <c r="U96" s="72">
        <f>IF(LB_stat!P96=0,0,12*1.358*1/LB_stat!AB96*LB_rozp!$E96)</f>
        <v>0</v>
      </c>
      <c r="V96" s="37">
        <f>ROUND((M96*LB_stat!H96+P96*LB_stat!K96+S96*LB_stat!N96)/1.358,0)</f>
        <v>447185</v>
      </c>
      <c r="W96" s="37">
        <f>ROUND((N96*LB_stat!I96+Q96*LB_stat!L96+T96*LB_stat!O96)/1.358,0)</f>
        <v>362902</v>
      </c>
      <c r="X96" s="37">
        <f>ROUND((O96*LB_stat!J96+R96*LB_stat!M96+U96*LB_stat!P96)/1.358,0)</f>
        <v>0</v>
      </c>
      <c r="Y96" s="37">
        <f t="shared" si="19"/>
        <v>810087</v>
      </c>
      <c r="Z96" s="74">
        <f>IF(LB_stat!T96=0,0,LB_stat!H96/LB_stat!T96)+IF(LB_stat!W96=0,0,LB_stat!K96/LB_stat!W96)+IF(LB_stat!Z96=0,0,LB_stat!N96/LB_stat!Z96)</f>
        <v>1.4083685257801857</v>
      </c>
      <c r="AA96" s="74">
        <f>IF(LB_stat!U96=0,0,LB_stat!I96/LB_stat!U96)+IF(LB_stat!X96=0,0,LB_stat!L96/LB_stat!X96)+IF(LB_stat!AA96=0,0,LB_stat!O96/LB_stat!AA96)</f>
        <v>1.1429272850303815</v>
      </c>
      <c r="AB96" s="74">
        <f>IF(LB_stat!V96=0,0,LB_stat!J96/LB_stat!V96)+IF(LB_stat!Y96=0,0,LB_stat!M96/LB_stat!Y96)+IF(LB_stat!AB96=0,0,LB_stat!P96/LB_stat!AB96)</f>
        <v>0</v>
      </c>
      <c r="AC96" s="135">
        <f t="shared" si="20"/>
        <v>2.5512958108105672</v>
      </c>
    </row>
    <row r="97" spans="1:29" ht="20.100000000000001" customHeight="1" x14ac:dyDescent="0.2">
      <c r="A97" s="341">
        <f>LB_stat!A97</f>
        <v>85</v>
      </c>
      <c r="B97" s="85">
        <f>LB_stat!B97</f>
        <v>600080196</v>
      </c>
      <c r="C97" s="85">
        <f>LB_stat!C97</f>
        <v>2495</v>
      </c>
      <c r="D97" s="576" t="str">
        <f>LB_stat!D97</f>
        <v>ZŠ a MŠ Osečná  63</v>
      </c>
      <c r="E97" s="75">
        <f>LB_stat!E97</f>
        <v>3141</v>
      </c>
      <c r="F97" s="572" t="str">
        <f>LB_stat!F97</f>
        <v>ZŠ a MŠ Osečná, Školní  63</v>
      </c>
      <c r="G97" s="132">
        <f>ROUND(LB_rozp!R97,0)</f>
        <v>2354047</v>
      </c>
      <c r="H97" s="37">
        <f t="shared" si="16"/>
        <v>1722456</v>
      </c>
      <c r="I97" s="29">
        <f t="shared" si="17"/>
        <v>582190</v>
      </c>
      <c r="J97" s="37">
        <f t="shared" si="18"/>
        <v>34449</v>
      </c>
      <c r="K97" s="37">
        <f>LB_stat!H97*LB_stat!AC97+LB_stat!I97*LB_stat!AD97+LB_stat!J97*LB_stat!AE97+LB_stat!K97*LB_stat!AF97+LB_stat!L97*LB_stat!AG97+LB_stat!M97*LB_stat!AH97+LB_stat!N97*LB_stat!AI97+LB_stat!O97*LB_stat!AJ97+LB_stat!P97*LB_stat!AK97</f>
        <v>14952</v>
      </c>
      <c r="L97" s="47">
        <f>ROUND(Y97/LB_rozp!E97/12,2)</f>
        <v>5.42</v>
      </c>
      <c r="M97" s="134">
        <f>IF(LB_stat!H97=0,0,12*1.358*1/LB_stat!T97*LB_rozp!$E97)</f>
        <v>14156.840419433571</v>
      </c>
      <c r="N97" s="72">
        <f>IF(LB_stat!I97=0,0,12*1.358*1/LB_stat!U97*LB_rozp!$E97)</f>
        <v>7507.8945854198064</v>
      </c>
      <c r="O97" s="72">
        <f>IF(LB_stat!J97=0,0,12*1.358*1/LB_stat!V97*LB_rozp!$E97)</f>
        <v>0</v>
      </c>
      <c r="P97" s="72">
        <f>IF(LB_stat!K97=0,0,12*1.358*1/LB_stat!W97*LB_rozp!$E97)</f>
        <v>10719.490785097649</v>
      </c>
      <c r="Q97" s="72">
        <f>IF(LB_stat!L97=0,0,12*1.358*1/LB_stat!X97*LB_rozp!$E97)</f>
        <v>0</v>
      </c>
      <c r="R97" s="72">
        <f>IF(LB_stat!M97=0,0,12*1.358*1/LB_stat!Y97*LB_rozp!$E97)</f>
        <v>0</v>
      </c>
      <c r="S97" s="72">
        <f>IF(LB_stat!N97=0,0,12*1.358*1/LB_stat!Z97*LB_rozp!$E97)</f>
        <v>0</v>
      </c>
      <c r="T97" s="72">
        <f>IF(LB_stat!O97=0,0,12*1.358*1/LB_stat!AA97*LB_rozp!$E97)</f>
        <v>0</v>
      </c>
      <c r="U97" s="72">
        <f>IF(LB_stat!P97=0,0,12*1.358*1/LB_stat!AB97*LB_rozp!$E97)</f>
        <v>0</v>
      </c>
      <c r="V97" s="37">
        <f>ROUND((M97*LB_stat!H97+P97*LB_stat!K97+S97*LB_stat!N97)/1.358,0)</f>
        <v>611199</v>
      </c>
      <c r="W97" s="37">
        <f>ROUND((N97*LB_stat!I97+Q97*LB_stat!L97+T97*LB_stat!O97)/1.358,0)</f>
        <v>1111257</v>
      </c>
      <c r="X97" s="37">
        <f>ROUND((O97*LB_stat!J97+R97*LB_stat!M97+U97*LB_stat!P97)/1.358,0)</f>
        <v>0</v>
      </c>
      <c r="Y97" s="37">
        <f t="shared" si="19"/>
        <v>1722456</v>
      </c>
      <c r="Z97" s="74">
        <f>IF(LB_stat!T97=0,0,LB_stat!H97/LB_stat!T97)+IF(LB_stat!W97=0,0,LB_stat!K97/LB_stat!W97)+IF(LB_stat!Z97=0,0,LB_stat!N97/LB_stat!Z97)</f>
        <v>1.9249159191722511</v>
      </c>
      <c r="AA97" s="74">
        <f>IF(LB_stat!U97=0,0,LB_stat!I97/LB_stat!U97)+IF(LB_stat!X97=0,0,LB_stat!L97/LB_stat!X97)+IF(LB_stat!AA97=0,0,LB_stat!O97/LB_stat!AA97)</f>
        <v>3.4998011366194164</v>
      </c>
      <c r="AB97" s="74">
        <f>IF(LB_stat!V97=0,0,LB_stat!J97/LB_stat!V97)+IF(LB_stat!Y97=0,0,LB_stat!M97/LB_stat!Y97)+IF(LB_stat!AB97=0,0,LB_stat!P97/LB_stat!AB97)</f>
        <v>0</v>
      </c>
      <c r="AC97" s="135">
        <f t="shared" si="20"/>
        <v>5.4247170557916675</v>
      </c>
    </row>
    <row r="98" spans="1:29" ht="20.100000000000001" customHeight="1" x14ac:dyDescent="0.2">
      <c r="A98" s="341">
        <f>LB_stat!A98</f>
        <v>85</v>
      </c>
      <c r="B98" s="85">
        <f>LB_stat!B98</f>
        <v>600080196</v>
      </c>
      <c r="C98" s="85">
        <f>LB_stat!C98</f>
        <v>2495</v>
      </c>
      <c r="D98" s="576" t="str">
        <f>LB_stat!D98</f>
        <v>ZŠ a MŠ Osečná  63</v>
      </c>
      <c r="E98" s="75">
        <f>LB_stat!E98</f>
        <v>3141</v>
      </c>
      <c r="F98" s="578" t="str">
        <f>LB_stat!F98</f>
        <v>ZŠ a MŠ Osečná, Českolipská 72 - výdejna</v>
      </c>
      <c r="G98" s="132">
        <f>ROUND(LB_rozp!R98,0)</f>
        <v>129318</v>
      </c>
      <c r="H98" s="37">
        <f t="shared" si="16"/>
        <v>94723</v>
      </c>
      <c r="I98" s="29">
        <f t="shared" si="17"/>
        <v>32017</v>
      </c>
      <c r="J98" s="37">
        <f t="shared" si="18"/>
        <v>1894</v>
      </c>
      <c r="K98" s="37">
        <f>LB_stat!H98*LB_stat!AC98+LB_stat!I98*LB_stat!AD98+LB_stat!J98*LB_stat!AE98+LB_stat!K98*LB_stat!AF98+LB_stat!L98*LB_stat!AG98+LB_stat!M98*LB_stat!AH98+LB_stat!N98*LB_stat!AI98+LB_stat!O98*LB_stat!AJ98+LB_stat!P98*LB_stat!AK98</f>
        <v>684</v>
      </c>
      <c r="L98" s="47">
        <f>ROUND(Y98/LB_rozp!E98/12,2)</f>
        <v>0.3</v>
      </c>
      <c r="M98" s="134">
        <f>IF(LB_stat!H98=0,0,12*1.358*1/LB_stat!T98*LB_rozp!$E98)</f>
        <v>0</v>
      </c>
      <c r="N98" s="72">
        <f>IF(LB_stat!I98=0,0,12*1.358*1/LB_stat!U98*LB_rozp!$E98)</f>
        <v>0</v>
      </c>
      <c r="O98" s="72">
        <f>IF(LB_stat!J98=0,0,12*1.358*1/LB_stat!V98*LB_rozp!$E98)</f>
        <v>0</v>
      </c>
      <c r="P98" s="72">
        <f>IF(LB_stat!K98=0,0,12*1.358*1/LB_stat!W98*LB_rozp!$E98)</f>
        <v>0</v>
      </c>
      <c r="Q98" s="72">
        <f>IF(LB_stat!L98=0,0,12*1.358*1/LB_stat!X98*LB_rozp!$E98)</f>
        <v>0</v>
      </c>
      <c r="R98" s="72">
        <f>IF(LB_stat!M98=0,0,12*1.358*1/LB_stat!Y98*LB_rozp!$E98)</f>
        <v>0</v>
      </c>
      <c r="S98" s="72">
        <f>IF(LB_stat!N98=0,0,12*1.358*1/LB_stat!Z98*LB_rozp!$E98)</f>
        <v>7146.3271900650989</v>
      </c>
      <c r="T98" s="72">
        <f>IF(LB_stat!O98=0,0,12*1.358*1/LB_stat!AA98*LB_rozp!$E98)</f>
        <v>0</v>
      </c>
      <c r="U98" s="72">
        <f>IF(LB_stat!P98=0,0,12*1.358*1/LB_stat!AB98*LB_rozp!$E98)</f>
        <v>0</v>
      </c>
      <c r="V98" s="37">
        <f>ROUND((M98*LB_stat!H98+P98*LB_stat!K98+S98*LB_stat!N98)/1.358,0)</f>
        <v>94723</v>
      </c>
      <c r="W98" s="37">
        <f>ROUND((N98*LB_stat!I98+Q98*LB_stat!L98+T98*LB_stat!O98)/1.358,0)</f>
        <v>0</v>
      </c>
      <c r="X98" s="37">
        <f>ROUND((O98*LB_stat!J98+R98*LB_stat!M98+U98*LB_stat!P98)/1.358,0)</f>
        <v>0</v>
      </c>
      <c r="Y98" s="37">
        <f t="shared" si="19"/>
        <v>94723</v>
      </c>
      <c r="Z98" s="74">
        <f>IF(LB_stat!T98=0,0,LB_stat!H98/LB_stat!T98)+IF(LB_stat!W98=0,0,LB_stat!K98/LB_stat!W98)+IF(LB_stat!Z98=0,0,LB_stat!N98/LB_stat!Z98)</f>
        <v>0.29832149411337111</v>
      </c>
      <c r="AA98" s="74">
        <f>IF(LB_stat!U98=0,0,LB_stat!I98/LB_stat!U98)+IF(LB_stat!X98=0,0,LB_stat!L98/LB_stat!X98)+IF(LB_stat!AA98=0,0,LB_stat!O98/LB_stat!AA98)</f>
        <v>0</v>
      </c>
      <c r="AB98" s="74">
        <f>IF(LB_stat!V98=0,0,LB_stat!J98/LB_stat!V98)+IF(LB_stat!Y98=0,0,LB_stat!M98/LB_stat!Y98)+IF(LB_stat!AB98=0,0,LB_stat!P98/LB_stat!AB98)</f>
        <v>0</v>
      </c>
      <c r="AC98" s="135">
        <f t="shared" si="20"/>
        <v>0.29832149411337111</v>
      </c>
    </row>
    <row r="99" spans="1:29" ht="20.100000000000001" customHeight="1" x14ac:dyDescent="0.2">
      <c r="A99" s="341">
        <f>LB_stat!A99</f>
        <v>86</v>
      </c>
      <c r="B99" s="85">
        <f>LB_stat!B99</f>
        <v>650026080</v>
      </c>
      <c r="C99" s="85">
        <f>LB_stat!C99</f>
        <v>2305</v>
      </c>
      <c r="D99" s="576" t="str">
        <f>LB_stat!D99</f>
        <v>ZŠ a MŠ Rynoltice 200</v>
      </c>
      <c r="E99" s="75">
        <f>LB_stat!E99</f>
        <v>3141</v>
      </c>
      <c r="F99" s="578" t="str">
        <f>LB_stat!F99</f>
        <v>ZŠ a MŠ Rynoltice 101</v>
      </c>
      <c r="G99" s="132">
        <f>ROUND(LB_rozp!R99,0)</f>
        <v>907437</v>
      </c>
      <c r="H99" s="37">
        <f t="shared" si="16"/>
        <v>664820</v>
      </c>
      <c r="I99" s="29">
        <f t="shared" si="17"/>
        <v>224709</v>
      </c>
      <c r="J99" s="37">
        <f t="shared" si="18"/>
        <v>13296</v>
      </c>
      <c r="K99" s="37">
        <f>LB_stat!H99*LB_stat!AC99+LB_stat!I99*LB_stat!AD99+LB_stat!J99*LB_stat!AE99+LB_stat!K99*LB_stat!AF99+LB_stat!L99*LB_stat!AG99+LB_stat!M99*LB_stat!AH99+LB_stat!N99*LB_stat!AI99+LB_stat!O99*LB_stat!AJ99+LB_stat!P99*LB_stat!AK99</f>
        <v>4612</v>
      </c>
      <c r="L99" s="47">
        <f>ROUND(Y99/LB_rozp!E99/12,2)</f>
        <v>2.09</v>
      </c>
      <c r="M99" s="134">
        <f>IF(LB_stat!H99=0,0,12*1.358*1/LB_stat!T99*LB_rozp!$E99)</f>
        <v>0</v>
      </c>
      <c r="N99" s="72">
        <f>IF(LB_stat!I99=0,0,12*1.358*1/LB_stat!U99*LB_rozp!$E99)</f>
        <v>10354.966294811553</v>
      </c>
      <c r="O99" s="72">
        <f>IF(LB_stat!J99=0,0,12*1.358*1/LB_stat!V99*LB_rozp!$E99)</f>
        <v>0</v>
      </c>
      <c r="P99" s="72">
        <f>IF(LB_stat!K99=0,0,12*1.358*1/LB_stat!W99*LB_rozp!$E99)</f>
        <v>8675.3923815310554</v>
      </c>
      <c r="Q99" s="72">
        <f>IF(LB_stat!L99=0,0,12*1.358*1/LB_stat!X99*LB_rozp!$E99)</f>
        <v>0</v>
      </c>
      <c r="R99" s="72">
        <f>IF(LB_stat!M99=0,0,12*1.358*1/LB_stat!Y99*LB_rozp!$E99)</f>
        <v>0</v>
      </c>
      <c r="S99" s="72">
        <f>IF(LB_stat!N99=0,0,12*1.358*1/LB_stat!Z99*LB_rozp!$E99)</f>
        <v>0</v>
      </c>
      <c r="T99" s="72">
        <f>IF(LB_stat!O99=0,0,12*1.358*1/LB_stat!AA99*LB_rozp!$E99)</f>
        <v>0</v>
      </c>
      <c r="U99" s="72">
        <f>IF(LB_stat!P99=0,0,12*1.358*1/LB_stat!AB99*LB_rozp!$E99)</f>
        <v>0</v>
      </c>
      <c r="V99" s="37">
        <f>ROUND((M99*LB_stat!H99+P99*LB_stat!K99+S99*LB_stat!N99)/1.358,0)</f>
        <v>268311</v>
      </c>
      <c r="W99" s="37">
        <f>ROUND((N99*LB_stat!I99+Q99*LB_stat!L99+T99*LB_stat!O99)/1.358,0)</f>
        <v>396508</v>
      </c>
      <c r="X99" s="37">
        <f>ROUND((O99*LB_stat!J99+R99*LB_stat!M99+U99*LB_stat!P99)/1.358,0)</f>
        <v>0</v>
      </c>
      <c r="Y99" s="37">
        <f t="shared" si="19"/>
        <v>664819</v>
      </c>
      <c r="Z99" s="74">
        <f>IF(LB_stat!T99=0,0,LB_stat!H99/LB_stat!T99)+IF(LB_stat!W99=0,0,LB_stat!K99/LB_stat!W99)+IF(LB_stat!Z99=0,0,LB_stat!N99/LB_stat!Z99)</f>
        <v>0.84502111546811143</v>
      </c>
      <c r="AA99" s="74">
        <f>IF(LB_stat!U99=0,0,LB_stat!I99/LB_stat!U99)+IF(LB_stat!X99=0,0,LB_stat!L99/LB_stat!X99)+IF(LB_stat!AA99=0,0,LB_stat!O99/LB_stat!AA99)</f>
        <v>1.2487663210996247</v>
      </c>
      <c r="AB99" s="74">
        <f>IF(LB_stat!V99=0,0,LB_stat!J99/LB_stat!V99)+IF(LB_stat!Y99=0,0,LB_stat!M99/LB_stat!Y99)+IF(LB_stat!AB99=0,0,LB_stat!P99/LB_stat!AB99)</f>
        <v>0</v>
      </c>
      <c r="AC99" s="135">
        <f t="shared" si="20"/>
        <v>2.093787436567736</v>
      </c>
    </row>
    <row r="100" spans="1:29" ht="20.100000000000001" customHeight="1" x14ac:dyDescent="0.2">
      <c r="A100" s="341">
        <f>LB_stat!A100</f>
        <v>86</v>
      </c>
      <c r="B100" s="85">
        <f>LB_stat!B100</f>
        <v>650026080</v>
      </c>
      <c r="C100" s="85">
        <f>LB_stat!C100</f>
        <v>2305</v>
      </c>
      <c r="D100" s="576" t="str">
        <f>LB_stat!D100</f>
        <v>ZŠ a MŠ Rynoltice 200</v>
      </c>
      <c r="E100" s="75">
        <f>LB_stat!E100</f>
        <v>3141</v>
      </c>
      <c r="F100" s="578" t="str">
        <f>LB_stat!F100</f>
        <v>ZŠ a MŠ Rynoltice 199 - výdejna</v>
      </c>
      <c r="G100" s="132">
        <f>ROUND(LB_rozp!R100,0)</f>
        <v>244507</v>
      </c>
      <c r="H100" s="37">
        <f t="shared" si="16"/>
        <v>178874</v>
      </c>
      <c r="I100" s="29">
        <f t="shared" si="17"/>
        <v>60460</v>
      </c>
      <c r="J100" s="37">
        <f t="shared" si="18"/>
        <v>3577</v>
      </c>
      <c r="K100" s="37">
        <f>LB_stat!H100*LB_stat!AC100+LB_stat!I100*LB_stat!AD100+LB_stat!J100*LB_stat!AE100+LB_stat!K100*LB_stat!AF100+LB_stat!L100*LB_stat!AG100+LB_stat!M100*LB_stat!AH100+LB_stat!N100*LB_stat!AI100+LB_stat!O100*LB_stat!AJ100+LB_stat!P100*LB_stat!AK100</f>
        <v>1596</v>
      </c>
      <c r="L100" s="47">
        <f>ROUND(Y100/LB_rozp!E100/12,2)</f>
        <v>0.56000000000000005</v>
      </c>
      <c r="M100" s="134">
        <f>IF(LB_stat!H100=0,0,12*1.358*1/LB_stat!T100*LB_rozp!$E100)</f>
        <v>0</v>
      </c>
      <c r="N100" s="72">
        <f>IF(LB_stat!I100=0,0,12*1.358*1/LB_stat!U100*LB_rozp!$E100)</f>
        <v>0</v>
      </c>
      <c r="O100" s="72">
        <f>IF(LB_stat!J100=0,0,12*1.358*1/LB_stat!V100*LB_rozp!$E100)</f>
        <v>0</v>
      </c>
      <c r="P100" s="72">
        <f>IF(LB_stat!K100=0,0,12*1.358*1/LB_stat!W100*LB_rozp!$E100)</f>
        <v>0</v>
      </c>
      <c r="Q100" s="72">
        <f>IF(LB_stat!L100=0,0,12*1.358*1/LB_stat!X100*LB_rozp!$E100)</f>
        <v>0</v>
      </c>
      <c r="R100" s="72">
        <f>IF(LB_stat!M100=0,0,12*1.358*1/LB_stat!Y100*LB_rozp!$E100)</f>
        <v>0</v>
      </c>
      <c r="S100" s="72">
        <f>IF(LB_stat!N100=0,0,12*1.358*1/LB_stat!Z100*LB_rozp!$E100)</f>
        <v>5783.5949210207045</v>
      </c>
      <c r="T100" s="72">
        <f>IF(LB_stat!O100=0,0,12*1.358*1/LB_stat!AA100*LB_rozp!$E100)</f>
        <v>0</v>
      </c>
      <c r="U100" s="72">
        <f>IF(LB_stat!P100=0,0,12*1.358*1/LB_stat!AB100*LB_rozp!$E100)</f>
        <v>0</v>
      </c>
      <c r="V100" s="37">
        <f>ROUND((M100*LB_stat!H100+P100*LB_stat!K100+S100*LB_stat!N100)/1.358,0)</f>
        <v>178874</v>
      </c>
      <c r="W100" s="37">
        <f>ROUND((N100*LB_stat!I100+Q100*LB_stat!L100+T100*LB_stat!O100)/1.358,0)</f>
        <v>0</v>
      </c>
      <c r="X100" s="37">
        <f>ROUND((O100*LB_stat!J100+R100*LB_stat!M100+U100*LB_stat!P100)/1.358,0)</f>
        <v>0</v>
      </c>
      <c r="Y100" s="37">
        <f t="shared" si="19"/>
        <v>178874</v>
      </c>
      <c r="Z100" s="74">
        <f>IF(LB_stat!T100=0,0,LB_stat!H100/LB_stat!T100)+IF(LB_stat!W100=0,0,LB_stat!K100/LB_stat!W100)+IF(LB_stat!Z100=0,0,LB_stat!N100/LB_stat!Z100)</f>
        <v>0.56334741031207436</v>
      </c>
      <c r="AA100" s="74">
        <f>IF(LB_stat!U100=0,0,LB_stat!I100/LB_stat!U100)+IF(LB_stat!X100=0,0,LB_stat!L100/LB_stat!X100)+IF(LB_stat!AA100=0,0,LB_stat!O100/LB_stat!AA100)</f>
        <v>0</v>
      </c>
      <c r="AB100" s="74">
        <f>IF(LB_stat!V100=0,0,LB_stat!J100/LB_stat!V100)+IF(LB_stat!Y100=0,0,LB_stat!M100/LB_stat!Y100)+IF(LB_stat!AB100=0,0,LB_stat!P100/LB_stat!AB100)</f>
        <v>0</v>
      </c>
      <c r="AC100" s="135">
        <f t="shared" si="20"/>
        <v>0.56334741031207436</v>
      </c>
    </row>
    <row r="101" spans="1:29" ht="20.100000000000001" customHeight="1" x14ac:dyDescent="0.2">
      <c r="A101" s="341">
        <f>LB_stat!A101</f>
        <v>87</v>
      </c>
      <c r="B101" s="85">
        <f>LB_stat!B101</f>
        <v>650021576</v>
      </c>
      <c r="C101" s="85">
        <f>LB_stat!C101</f>
        <v>2498</v>
      </c>
      <c r="D101" s="576" t="str">
        <f>LB_stat!D101</f>
        <v>ZŠ a MŠ Stráž n. N., Majerova 138</v>
      </c>
      <c r="E101" s="75">
        <f>LB_stat!E101</f>
        <v>3141</v>
      </c>
      <c r="F101" s="578" t="str">
        <f>LB_stat!F101</f>
        <v>ZŠ a MŠ Stráž n. N., Majerova 344</v>
      </c>
      <c r="G101" s="132">
        <f>ROUND(LB_rozp!R101,0)</f>
        <v>2723657</v>
      </c>
      <c r="H101" s="37">
        <f t="shared" si="16"/>
        <v>1992052</v>
      </c>
      <c r="I101" s="29">
        <f t="shared" si="17"/>
        <v>673314</v>
      </c>
      <c r="J101" s="37">
        <f t="shared" si="18"/>
        <v>39841</v>
      </c>
      <c r="K101" s="37">
        <f>LB_stat!H101*LB_stat!AC101+LB_stat!I101*LB_stat!AD101+LB_stat!J101*LB_stat!AE101+LB_stat!K101*LB_stat!AF101+LB_stat!L101*LB_stat!AG101+LB_stat!M101*LB_stat!AH101+LB_stat!N101*LB_stat!AI101+LB_stat!O101*LB_stat!AJ101+LB_stat!P101*LB_stat!AK101</f>
        <v>18450</v>
      </c>
      <c r="L101" s="47">
        <f>ROUND(Y101/LB_rozp!E101/12,2)</f>
        <v>6.27</v>
      </c>
      <c r="M101" s="134">
        <f>IF(LB_stat!H101=0,0,12*1.358*1/LB_stat!T101*LB_rozp!$E101)</f>
        <v>13966.479838929094</v>
      </c>
      <c r="N101" s="72">
        <f>IF(LB_stat!I101=0,0,12*1.358*1/LB_stat!U101*LB_rozp!$E101)</f>
        <v>7127.3857488864369</v>
      </c>
      <c r="O101" s="72">
        <f>IF(LB_stat!J101=0,0,12*1.358*1/LB_stat!V101*LB_rozp!$E101)</f>
        <v>0</v>
      </c>
      <c r="P101" s="72">
        <f>IF(LB_stat!K101=0,0,12*1.358*1/LB_stat!W101*LB_rozp!$E101)</f>
        <v>10495.839073856803</v>
      </c>
      <c r="Q101" s="72">
        <f>IF(LB_stat!L101=0,0,12*1.358*1/LB_stat!X101*LB_rozp!$E101)</f>
        <v>0</v>
      </c>
      <c r="R101" s="72">
        <f>IF(LB_stat!M101=0,0,12*1.358*1/LB_stat!Y101*LB_rozp!$E101)</f>
        <v>0</v>
      </c>
      <c r="S101" s="72">
        <f>IF(LB_stat!N101=0,0,12*1.358*1/LB_stat!Z101*LB_rozp!$E101)</f>
        <v>0</v>
      </c>
      <c r="T101" s="72">
        <f>IF(LB_stat!O101=0,0,12*1.358*1/LB_stat!AA101*LB_rozp!$E101)</f>
        <v>0</v>
      </c>
      <c r="U101" s="72">
        <f>IF(LB_stat!P101=0,0,12*1.358*1/LB_stat!AB101*LB_rozp!$E101)</f>
        <v>0</v>
      </c>
      <c r="V101" s="37">
        <f>ROUND((M101*LB_stat!H101+P101*LB_stat!K101+S101*LB_stat!N101)/1.358,0)</f>
        <v>637954</v>
      </c>
      <c r="W101" s="37">
        <f>ROUND((N101*LB_stat!I101+Q101*LB_stat!L101+T101*LB_stat!O101)/1.358,0)</f>
        <v>1354098</v>
      </c>
      <c r="X101" s="37">
        <f>ROUND((O101*LB_stat!J101+R101*LB_stat!M101+U101*LB_stat!P101)/1.358,0)</f>
        <v>0</v>
      </c>
      <c r="Y101" s="37">
        <f t="shared" si="19"/>
        <v>1992052</v>
      </c>
      <c r="Z101" s="74">
        <f>IF(LB_stat!T101=0,0,LB_stat!H101/LB_stat!T101)+IF(LB_stat!W101=0,0,LB_stat!K101/LB_stat!W101)+IF(LB_stat!Z101=0,0,LB_stat!N101/LB_stat!Z101)</f>
        <v>2.0091769152454062</v>
      </c>
      <c r="AA101" s="74">
        <f>IF(LB_stat!U101=0,0,LB_stat!I101/LB_stat!U101)+IF(LB_stat!X101=0,0,LB_stat!L101/LB_stat!X101)+IF(LB_stat!AA101=0,0,LB_stat!O101/LB_stat!AA101)</f>
        <v>4.2646079724935184</v>
      </c>
      <c r="AB101" s="74">
        <f>IF(LB_stat!V101=0,0,LB_stat!J101/LB_stat!V101)+IF(LB_stat!Y101=0,0,LB_stat!M101/LB_stat!Y101)+IF(LB_stat!AB101=0,0,LB_stat!P101/LB_stat!AB101)</f>
        <v>0</v>
      </c>
      <c r="AC101" s="135">
        <f t="shared" si="20"/>
        <v>6.2737848877389251</v>
      </c>
    </row>
    <row r="102" spans="1:29" ht="20.100000000000001" customHeight="1" x14ac:dyDescent="0.2">
      <c r="A102" s="341">
        <f>LB_stat!A102</f>
        <v>87</v>
      </c>
      <c r="B102" s="85">
        <f>LB_stat!B102</f>
        <v>650021576</v>
      </c>
      <c r="C102" s="85">
        <f>LB_stat!C102</f>
        <v>2498</v>
      </c>
      <c r="D102" s="576" t="str">
        <f>LB_stat!D102</f>
        <v>ZŠ a MŠ Stráž n. N., Majerova 138</v>
      </c>
      <c r="E102" s="75">
        <f>LB_stat!E102</f>
        <v>3141</v>
      </c>
      <c r="F102" s="578" t="str">
        <f>LB_stat!F102</f>
        <v>ZŠ a MŠ Stráž n. N., Majerova 161 - výdejna</v>
      </c>
      <c r="G102" s="132">
        <f>ROUND(LB_rozp!R102,0)</f>
        <v>140705</v>
      </c>
      <c r="H102" s="37">
        <f t="shared" si="16"/>
        <v>103052</v>
      </c>
      <c r="I102" s="29">
        <f t="shared" si="17"/>
        <v>34832</v>
      </c>
      <c r="J102" s="37">
        <f t="shared" si="18"/>
        <v>2061</v>
      </c>
      <c r="K102" s="37">
        <f>LB_stat!H102*LB_stat!AC102+LB_stat!I102*LB_stat!AD102+LB_stat!J102*LB_stat!AE102+LB_stat!K102*LB_stat!AF102+LB_stat!L102*LB_stat!AG102+LB_stat!M102*LB_stat!AH102+LB_stat!N102*LB_stat!AI102+LB_stat!O102*LB_stat!AJ102+LB_stat!P102*LB_stat!AK102</f>
        <v>760</v>
      </c>
      <c r="L102" s="47">
        <f>ROUND(Y102/LB_rozp!E102/12,2)</f>
        <v>0.32</v>
      </c>
      <c r="M102" s="134">
        <f>IF(LB_stat!H102=0,0,12*1.358*1/LB_stat!T102*LB_rozp!$E102)</f>
        <v>0</v>
      </c>
      <c r="N102" s="72">
        <f>IF(LB_stat!I102=0,0,12*1.358*1/LB_stat!U102*LB_rozp!$E102)</f>
        <v>0</v>
      </c>
      <c r="O102" s="72">
        <f>IF(LB_stat!J102=0,0,12*1.358*1/LB_stat!V102*LB_rozp!$E102)</f>
        <v>0</v>
      </c>
      <c r="P102" s="72">
        <f>IF(LB_stat!K102=0,0,12*1.358*1/LB_stat!W102*LB_rozp!$E102)</f>
        <v>0</v>
      </c>
      <c r="Q102" s="72">
        <f>IF(LB_stat!L102=0,0,12*1.358*1/LB_stat!X102*LB_rozp!$E102)</f>
        <v>0</v>
      </c>
      <c r="R102" s="72">
        <f>IF(LB_stat!M102=0,0,12*1.358*1/LB_stat!Y102*LB_rozp!$E102)</f>
        <v>0</v>
      </c>
      <c r="S102" s="72">
        <f>IF(LB_stat!N102=0,0,12*1.358*1/LB_stat!Z102*LB_rozp!$E102)</f>
        <v>6997.2260492378691</v>
      </c>
      <c r="T102" s="72">
        <f>IF(LB_stat!O102=0,0,12*1.358*1/LB_stat!AA102*LB_rozp!$E102)</f>
        <v>0</v>
      </c>
      <c r="U102" s="72">
        <f>IF(LB_stat!P102=0,0,12*1.358*1/LB_stat!AB102*LB_rozp!$E102)</f>
        <v>0</v>
      </c>
      <c r="V102" s="37">
        <f>ROUND((M102*LB_stat!H102+P102*LB_stat!K102+S102*LB_stat!N102)/1.358,0)</f>
        <v>103052</v>
      </c>
      <c r="W102" s="37">
        <f>ROUND((N102*LB_stat!I102+Q102*LB_stat!L102+T102*LB_stat!O102)/1.358,0)</f>
        <v>0</v>
      </c>
      <c r="X102" s="37">
        <f>ROUND((O102*LB_stat!J102+R102*LB_stat!M102+U102*LB_stat!P102)/1.358,0)</f>
        <v>0</v>
      </c>
      <c r="Y102" s="37">
        <f t="shared" si="19"/>
        <v>103052</v>
      </c>
      <c r="Z102" s="74">
        <f>IF(LB_stat!T102=0,0,LB_stat!H102/LB_stat!T102)+IF(LB_stat!W102=0,0,LB_stat!K102/LB_stat!W102)+IF(LB_stat!Z102=0,0,LB_stat!N102/LB_stat!Z102)</f>
        <v>0.32455256372183899</v>
      </c>
      <c r="AA102" s="74">
        <f>IF(LB_stat!U102=0,0,LB_stat!I102/LB_stat!U102)+IF(LB_stat!X102=0,0,LB_stat!L102/LB_stat!X102)+IF(LB_stat!AA102=0,0,LB_stat!O102/LB_stat!AA102)</f>
        <v>0</v>
      </c>
      <c r="AB102" s="74">
        <f>IF(LB_stat!V102=0,0,LB_stat!J102/LB_stat!V102)+IF(LB_stat!Y102=0,0,LB_stat!M102/LB_stat!Y102)+IF(LB_stat!AB102=0,0,LB_stat!P102/LB_stat!AB102)</f>
        <v>0</v>
      </c>
      <c r="AC102" s="135">
        <f t="shared" si="20"/>
        <v>0.32455256372183899</v>
      </c>
    </row>
    <row r="103" spans="1:29" ht="20.100000000000001" customHeight="1" x14ac:dyDescent="0.2">
      <c r="A103" s="341">
        <f>LB_stat!A103</f>
        <v>88</v>
      </c>
      <c r="B103" s="85">
        <f>LB_stat!B103</f>
        <v>650025288</v>
      </c>
      <c r="C103" s="85">
        <f>LB_stat!C103</f>
        <v>2499</v>
      </c>
      <c r="D103" s="576" t="str">
        <f>LB_stat!D103</f>
        <v>ZŠ a MŠ Světlá p. J. 15</v>
      </c>
      <c r="E103" s="75">
        <f>LB_stat!E103</f>
        <v>3141</v>
      </c>
      <c r="F103" s="578" t="str">
        <f>LB_stat!F103</f>
        <v>ZŠ Světlá p. J. 50</v>
      </c>
      <c r="G103" s="132">
        <f>ROUND(LB_rozp!R103,0)</f>
        <v>533879</v>
      </c>
      <c r="H103" s="37">
        <f t="shared" si="16"/>
        <v>390958</v>
      </c>
      <c r="I103" s="29">
        <f t="shared" si="17"/>
        <v>132144</v>
      </c>
      <c r="J103" s="37">
        <f t="shared" si="18"/>
        <v>7819</v>
      </c>
      <c r="K103" s="37">
        <f>LB_stat!H103*LB_stat!AC103+LB_stat!I103*LB_stat!AD103+LB_stat!J103*LB_stat!AE103+LB_stat!K103*LB_stat!AF103+LB_stat!L103*LB_stat!AG103+LB_stat!M103*LB_stat!AH103+LB_stat!N103*LB_stat!AI103+LB_stat!O103*LB_stat!AJ103+LB_stat!P103*LB_stat!AK103</f>
        <v>2958</v>
      </c>
      <c r="L103" s="47">
        <f>ROUND(Y103/LB_rozp!E103/12,2)</f>
        <v>1.23</v>
      </c>
      <c r="M103" s="134">
        <f>IF(LB_stat!H103=0,0,12*1.358*1/LB_stat!T103*LB_rozp!$E103)</f>
        <v>0</v>
      </c>
      <c r="N103" s="72">
        <f>IF(LB_stat!I103=0,0,12*1.358*1/LB_stat!U103*LB_rozp!$E103)</f>
        <v>10410.208563748756</v>
      </c>
      <c r="O103" s="72">
        <f>IF(LB_stat!J103=0,0,12*1.358*1/LB_stat!V103*LB_rozp!$E103)</f>
        <v>0</v>
      </c>
      <c r="P103" s="72">
        <f>IF(LB_stat!K103=0,0,12*1.358*1/LB_stat!W103*LB_rozp!$E103)</f>
        <v>0</v>
      </c>
      <c r="Q103" s="72">
        <f>IF(LB_stat!L103=0,0,12*1.358*1/LB_stat!X103*LB_rozp!$E103)</f>
        <v>0</v>
      </c>
      <c r="R103" s="72">
        <f>IF(LB_stat!M103=0,0,12*1.358*1/LB_stat!Y103*LB_rozp!$E103)</f>
        <v>0</v>
      </c>
      <c r="S103" s="72">
        <f>IF(LB_stat!N103=0,0,12*1.358*1/LB_stat!Z103*LB_rozp!$E103)</f>
        <v>0</v>
      </c>
      <c r="T103" s="72">
        <f>IF(LB_stat!O103=0,0,12*1.358*1/LB_stat!AA103*LB_rozp!$E103)</f>
        <v>0</v>
      </c>
      <c r="U103" s="72">
        <f>IF(LB_stat!P103=0,0,12*1.358*1/LB_stat!AB103*LB_rozp!$E103)</f>
        <v>0</v>
      </c>
      <c r="V103" s="37">
        <f>ROUND((M103*LB_stat!H103+P103*LB_stat!K103+S103*LB_stat!N103)/1.358,0)</f>
        <v>0</v>
      </c>
      <c r="W103" s="37">
        <f>ROUND((N103*LB_stat!I103+Q103*LB_stat!L103+T103*LB_stat!O103)/1.358,0)</f>
        <v>390958</v>
      </c>
      <c r="X103" s="37">
        <f>ROUND((O103*LB_stat!J103+R103*LB_stat!M103+U103*LB_stat!P103)/1.358,0)</f>
        <v>0</v>
      </c>
      <c r="Y103" s="37">
        <f t="shared" si="19"/>
        <v>390958</v>
      </c>
      <c r="Z103" s="74">
        <f>IF(LB_stat!T103=0,0,LB_stat!H103/LB_stat!T103)+IF(LB_stat!W103=0,0,LB_stat!K103/LB_stat!W103)+IF(LB_stat!Z103=0,0,LB_stat!N103/LB_stat!Z103)</f>
        <v>0</v>
      </c>
      <c r="AA103" s="74">
        <f>IF(LB_stat!U103=0,0,LB_stat!I103/LB_stat!U103)+IF(LB_stat!X103=0,0,LB_stat!L103/LB_stat!X103)+IF(LB_stat!AA103=0,0,LB_stat!O103/LB_stat!AA103)</f>
        <v>1.2312854592513616</v>
      </c>
      <c r="AB103" s="74">
        <f>IF(LB_stat!V103=0,0,LB_stat!J103/LB_stat!V103)+IF(LB_stat!Y103=0,0,LB_stat!M103/LB_stat!Y103)+IF(LB_stat!AB103=0,0,LB_stat!P103/LB_stat!AB103)</f>
        <v>0</v>
      </c>
      <c r="AC103" s="135">
        <f t="shared" si="20"/>
        <v>1.2312854592513616</v>
      </c>
    </row>
    <row r="104" spans="1:29" ht="20.100000000000001" customHeight="1" x14ac:dyDescent="0.2">
      <c r="A104" s="341">
        <f>LB_stat!A104</f>
        <v>88</v>
      </c>
      <c r="B104" s="85">
        <f>LB_stat!B104</f>
        <v>650025288</v>
      </c>
      <c r="C104" s="85">
        <f>LB_stat!C104</f>
        <v>2499</v>
      </c>
      <c r="D104" s="576" t="str">
        <f>LB_stat!D104</f>
        <v>ZŠ a MŠ Světlá p. J. 15</v>
      </c>
      <c r="E104" s="75">
        <f>LB_stat!E104</f>
        <v>3141</v>
      </c>
      <c r="F104" s="578" t="str">
        <f>LB_stat!F104</f>
        <v xml:space="preserve">MŠ Světlá p. J., Dolení Paseky 53 </v>
      </c>
      <c r="G104" s="132">
        <f>ROUND(LB_rozp!R104,0)</f>
        <v>513519</v>
      </c>
      <c r="H104" s="37">
        <f t="shared" si="16"/>
        <v>376734</v>
      </c>
      <c r="I104" s="29">
        <f t="shared" si="17"/>
        <v>127336</v>
      </c>
      <c r="J104" s="37">
        <f t="shared" si="18"/>
        <v>7535</v>
      </c>
      <c r="K104" s="37">
        <f>LB_stat!H104*LB_stat!AC104+LB_stat!I104*LB_stat!AD104+LB_stat!J104*LB_stat!AE104+LB_stat!K104*LB_stat!AF104+LB_stat!L104*LB_stat!AG104+LB_stat!M104*LB_stat!AH104+LB_stat!N104*LB_stat!AI104+LB_stat!O104*LB_stat!AJ104+LB_stat!P104*LB_stat!AK104</f>
        <v>1914</v>
      </c>
      <c r="L104" s="47">
        <f>ROUND(Y104/LB_rozp!E104/12,2)</f>
        <v>1.19</v>
      </c>
      <c r="M104" s="134">
        <f>IF(LB_stat!H104=0,0,12*1.358*1/LB_stat!T104*LB_rozp!$E104)</f>
        <v>15503.172671235152</v>
      </c>
      <c r="N104" s="72">
        <f>IF(LB_stat!I104=0,0,12*1.358*1/LB_stat!U104*LB_rozp!$E104)</f>
        <v>0</v>
      </c>
      <c r="O104" s="72">
        <f>IF(LB_stat!J104=0,0,12*1.358*1/LB_stat!V104*LB_rozp!$E104)</f>
        <v>0</v>
      </c>
      <c r="P104" s="72">
        <f>IF(LB_stat!K104=0,0,12*1.358*1/LB_stat!W104*LB_rozp!$E104)</f>
        <v>0</v>
      </c>
      <c r="Q104" s="72">
        <f>IF(LB_stat!L104=0,0,12*1.358*1/LB_stat!X104*LB_rozp!$E104)</f>
        <v>0</v>
      </c>
      <c r="R104" s="72">
        <f>IF(LB_stat!M104=0,0,12*1.358*1/LB_stat!Y104*LB_rozp!$E104)</f>
        <v>0</v>
      </c>
      <c r="S104" s="72">
        <f>IF(LB_stat!N104=0,0,12*1.358*1/LB_stat!Z104*LB_rozp!$E104)</f>
        <v>0</v>
      </c>
      <c r="T104" s="72">
        <f>IF(LB_stat!O104=0,0,12*1.358*1/LB_stat!AA104*LB_rozp!$E104)</f>
        <v>0</v>
      </c>
      <c r="U104" s="72">
        <f>IF(LB_stat!P104=0,0,12*1.358*1/LB_stat!AB104*LB_rozp!$E104)</f>
        <v>0</v>
      </c>
      <c r="V104" s="37">
        <f>ROUND((M104*LB_stat!H104+P104*LB_stat!K104+S104*LB_stat!N104)/1.358,0)</f>
        <v>376734</v>
      </c>
      <c r="W104" s="37">
        <f>ROUND((N104*LB_stat!I104+Q104*LB_stat!L104+T104*LB_stat!O104)/1.358,0)</f>
        <v>0</v>
      </c>
      <c r="X104" s="37">
        <f>ROUND((O104*LB_stat!J104+R104*LB_stat!M104+U104*LB_stat!P104)/1.358,0)</f>
        <v>0</v>
      </c>
      <c r="Y104" s="37">
        <f t="shared" si="19"/>
        <v>376734</v>
      </c>
      <c r="Z104" s="74">
        <f>IF(LB_stat!T104=0,0,LB_stat!H104/LB_stat!T104)+IF(LB_stat!W104=0,0,LB_stat!K104/LB_stat!W104)+IF(LB_stat!Z104=0,0,LB_stat!N104/LB_stat!Z104)</f>
        <v>1.1864888687928836</v>
      </c>
      <c r="AA104" s="74">
        <f>IF(LB_stat!U104=0,0,LB_stat!I104/LB_stat!U104)+IF(LB_stat!X104=0,0,LB_stat!L104/LB_stat!X104)+IF(LB_stat!AA104=0,0,LB_stat!O104/LB_stat!AA104)</f>
        <v>0</v>
      </c>
      <c r="AB104" s="74">
        <f>IF(LB_stat!V104=0,0,LB_stat!J104/LB_stat!V104)+IF(LB_stat!Y104=0,0,LB_stat!M104/LB_stat!Y104)+IF(LB_stat!AB104=0,0,LB_stat!P104/LB_stat!AB104)</f>
        <v>0</v>
      </c>
      <c r="AC104" s="135">
        <f t="shared" si="20"/>
        <v>1.1864888687928836</v>
      </c>
    </row>
    <row r="105" spans="1:29" ht="20.100000000000001" customHeight="1" x14ac:dyDescent="0.2">
      <c r="A105" s="341">
        <f>LB_stat!A105</f>
        <v>89</v>
      </c>
      <c r="B105" s="85">
        <f>LB_stat!B105</f>
        <v>691014302</v>
      </c>
      <c r="C105" s="85">
        <f>LB_stat!C105</f>
        <v>2331</v>
      </c>
      <c r="D105" s="576" t="str">
        <f>LB_stat!D105</f>
        <v>MŠ Všelibice 100</v>
      </c>
      <c r="E105" s="75">
        <f>LB_stat!E105</f>
        <v>3141</v>
      </c>
      <c r="F105" s="572" t="str">
        <f>LB_stat!F105</f>
        <v>MŠ Všelibice 100</v>
      </c>
      <c r="G105" s="132">
        <f>ROUND(LB_rozp!R105,0)</f>
        <v>454948</v>
      </c>
      <c r="H105" s="37">
        <f t="shared" ref="H105" si="21">ROUND((G105-K105)/1.358,0)</f>
        <v>333817</v>
      </c>
      <c r="I105" s="29">
        <f t="shared" ref="I105" si="22">ROUND(G105-H105-J105-K105,0)</f>
        <v>112831</v>
      </c>
      <c r="J105" s="37">
        <f t="shared" ref="J105" si="23">ROUND(H105*0.02,0)</f>
        <v>6676</v>
      </c>
      <c r="K105" s="37">
        <f>LB_stat!H105*LB_stat!AC105+LB_stat!I105*LB_stat!AD105+LB_stat!J105*LB_stat!AE105+LB_stat!K105*LB_stat!AF105+LB_stat!L105*LB_stat!AG105+LB_stat!M105*LB_stat!AH105+LB_stat!N105*LB_stat!AI105+LB_stat!O105*LB_stat!AJ105+LB_stat!P105*LB_stat!AK105</f>
        <v>1624</v>
      </c>
      <c r="L105" s="47">
        <f>ROUND(Y105/LB_rozp!E105/12,2)</f>
        <v>1.05</v>
      </c>
      <c r="M105" s="134">
        <f>IF(LB_stat!H105=0,0,12*1.358*1/LB_stat!T105*LB_rozp!$E105)</f>
        <v>16190.136333038661</v>
      </c>
      <c r="N105" s="72">
        <f>IF(LB_stat!I105=0,0,12*1.358*1/LB_stat!U105*LB_rozp!$E105)</f>
        <v>0</v>
      </c>
      <c r="O105" s="72">
        <f>IF(LB_stat!J105=0,0,12*1.358*1/LB_stat!V105*LB_rozp!$E105)</f>
        <v>0</v>
      </c>
      <c r="P105" s="72">
        <f>IF(LB_stat!K105=0,0,12*1.358*1/LB_stat!W105*LB_rozp!$E105)</f>
        <v>0</v>
      </c>
      <c r="Q105" s="72">
        <f>IF(LB_stat!L105=0,0,12*1.358*1/LB_stat!X105*LB_rozp!$E105)</f>
        <v>0</v>
      </c>
      <c r="R105" s="72">
        <f>IF(LB_stat!M105=0,0,12*1.358*1/LB_stat!Y105*LB_rozp!$E105)</f>
        <v>0</v>
      </c>
      <c r="S105" s="72">
        <f>IF(LB_stat!N105=0,0,12*1.358*1/LB_stat!Z105*LB_rozp!$E105)</f>
        <v>0</v>
      </c>
      <c r="T105" s="72">
        <f>IF(LB_stat!O105=0,0,12*1.358*1/LB_stat!AA105*LB_rozp!$E105)</f>
        <v>0</v>
      </c>
      <c r="U105" s="72">
        <f>IF(LB_stat!P105=0,0,12*1.358*1/LB_stat!AB105*LB_rozp!$E105)</f>
        <v>0</v>
      </c>
      <c r="V105" s="37">
        <f>ROUND((M105*LB_stat!H105+P105*LB_stat!K105+S105*LB_stat!N105)/1.358,0)</f>
        <v>333817</v>
      </c>
      <c r="W105" s="37">
        <f>ROUND((N105*LB_stat!I105+Q105*LB_stat!L105+T105*LB_stat!O105)/1.358,0)</f>
        <v>0</v>
      </c>
      <c r="X105" s="37">
        <f>ROUND((O105*LB_stat!J105+R105*LB_stat!M105+U105*LB_stat!P105)/1.358,0)</f>
        <v>0</v>
      </c>
      <c r="Y105" s="37">
        <f t="shared" ref="Y105" si="24">SUM(V105:X105)</f>
        <v>333817</v>
      </c>
      <c r="Z105" s="74">
        <f>IF(LB_stat!T105=0,0,LB_stat!H105/LB_stat!T105)+IF(LB_stat!W105=0,0,LB_stat!K105/LB_stat!W105)+IF(LB_stat!Z105=0,0,LB_stat!N105/LB_stat!Z105)</f>
        <v>1.0513266691237673</v>
      </c>
      <c r="AA105" s="74">
        <f>IF(LB_stat!U105=0,0,LB_stat!I105/LB_stat!U105)+IF(LB_stat!X105=0,0,LB_stat!L105/LB_stat!X105)+IF(LB_stat!AA105=0,0,LB_stat!O105/LB_stat!AA105)</f>
        <v>0</v>
      </c>
      <c r="AB105" s="74">
        <f>IF(LB_stat!V105=0,0,LB_stat!J105/LB_stat!V105)+IF(LB_stat!Y105=0,0,LB_stat!M105/LB_stat!Y105)+IF(LB_stat!AB105=0,0,LB_stat!P105/LB_stat!AB105)</f>
        <v>0</v>
      </c>
      <c r="AC105" s="135">
        <f t="shared" ref="AC105" si="25">SUM(Z105:AB105)</f>
        <v>1.0513266691237673</v>
      </c>
    </row>
    <row r="106" spans="1:29" ht="20.100000000000001" customHeight="1" thickBot="1" x14ac:dyDescent="0.25">
      <c r="A106" s="602">
        <f>LB_stat!A106</f>
        <v>90</v>
      </c>
      <c r="B106" s="602">
        <f>LB_stat!B106</f>
        <v>691015295</v>
      </c>
      <c r="C106" s="602">
        <f>LB_stat!C106</f>
        <v>2332</v>
      </c>
      <c r="D106" s="612" t="str">
        <f>LB_stat!D106</f>
        <v>MŠ Šimonovice 482</v>
      </c>
      <c r="E106" s="233">
        <f>LB_stat!E106</f>
        <v>3141</v>
      </c>
      <c r="F106" s="613" t="str">
        <f>LB_stat!F106</f>
        <v>MŠ Šimonovice 482 - výdejna</v>
      </c>
      <c r="G106" s="132">
        <f>ROUND(LB_rozp!R106,0)</f>
        <v>315691</v>
      </c>
      <c r="H106" s="37">
        <f t="shared" ref="H106" si="26">ROUND((G106-K106)/1.358,0)</f>
        <v>230761</v>
      </c>
      <c r="I106" s="29">
        <f t="shared" ref="I106" si="27">ROUND(G106-H106-J106-K106,0)</f>
        <v>77997</v>
      </c>
      <c r="J106" s="37">
        <f t="shared" ref="J106" si="28">ROUND(H106*0.02,0)</f>
        <v>4615</v>
      </c>
      <c r="K106" s="37">
        <f>LB_stat!H106*LB_stat!AC106+LB_stat!I106*LB_stat!AD106+LB_stat!J106*LB_stat!AE106+LB_stat!K106*LB_stat!AF106+LB_stat!L106*LB_stat!AG106+LB_stat!M106*LB_stat!AH106+LB_stat!N106*LB_stat!AI106+LB_stat!O106*LB_stat!AJ106+LB_stat!P106*LB_stat!AK106</f>
        <v>2318</v>
      </c>
      <c r="L106" s="47">
        <f>ROUND(Y106/LB_rozp!E106/12,2)</f>
        <v>0.73</v>
      </c>
      <c r="M106" s="134">
        <f>IF(LB_stat!H106=0,0,12*1.358*1/LB_stat!T106*LB_rozp!$E106)</f>
        <v>0</v>
      </c>
      <c r="N106" s="72">
        <f>IF(LB_stat!I106=0,0,12*1.358*1/LB_stat!U106*LB_rozp!$E106)</f>
        <v>0</v>
      </c>
      <c r="O106" s="72">
        <f>IF(LB_stat!J106=0,0,12*1.358*1/LB_stat!V106*LB_rozp!$E106)</f>
        <v>0</v>
      </c>
      <c r="P106" s="72">
        <f>IF(LB_stat!K106=0,0,12*1.358*1/LB_stat!W106*LB_rozp!$E106)</f>
        <v>0</v>
      </c>
      <c r="Q106" s="72">
        <f>IF(LB_stat!L106=0,0,12*1.358*1/LB_stat!X106*LB_rozp!$E106)</f>
        <v>0</v>
      </c>
      <c r="R106" s="72">
        <f>IF(LB_stat!M106=0,0,12*1.358*1/LB_stat!Y106*LB_rozp!$E106)</f>
        <v>0</v>
      </c>
      <c r="S106" s="72">
        <f>IF(LB_stat!N106=0,0,12*1.358*1/LB_stat!Z106*LB_rozp!$E106)</f>
        <v>5137.2599058763481</v>
      </c>
      <c r="T106" s="72">
        <f>IF(LB_stat!O106=0,0,12*1.358*1/LB_stat!AA106*LB_rozp!$E106)</f>
        <v>0</v>
      </c>
      <c r="U106" s="72">
        <f>IF(LB_stat!P106=0,0,12*1.358*1/LB_stat!AB106*LB_rozp!$E106)</f>
        <v>0</v>
      </c>
      <c r="V106" s="37">
        <f>ROUND((M106*LB_stat!H106+P106*LB_stat!K106+S106*LB_stat!N106)/1.358,0)</f>
        <v>230761</v>
      </c>
      <c r="W106" s="37">
        <f>ROUND((N106*LB_stat!I106+Q106*LB_stat!L106+T106*LB_stat!O106)/1.358,0)</f>
        <v>0</v>
      </c>
      <c r="X106" s="37">
        <f>ROUND((O106*LB_stat!J106+R106*LB_stat!M106+U106*LB_stat!P106)/1.358,0)</f>
        <v>0</v>
      </c>
      <c r="Y106" s="37">
        <f t="shared" ref="Y106" si="29">SUM(V106:X106)</f>
        <v>230761</v>
      </c>
      <c r="Z106" s="74">
        <f>IF(LB_stat!T106=0,0,LB_stat!H106/LB_stat!T106)+IF(LB_stat!W106=0,0,LB_stat!K106/LB_stat!W106)+IF(LB_stat!Z106=0,0,LB_stat!N106/LB_stat!Z106)</f>
        <v>0.72675916523727435</v>
      </c>
      <c r="AA106" s="74">
        <f>IF(LB_stat!U106=0,0,LB_stat!I106/LB_stat!U106)+IF(LB_stat!X106=0,0,LB_stat!L106/LB_stat!X106)+IF(LB_stat!AA106=0,0,LB_stat!O106/LB_stat!AA106)</f>
        <v>0</v>
      </c>
      <c r="AB106" s="74">
        <f>IF(LB_stat!V106=0,0,LB_stat!J106/LB_stat!V106)+IF(LB_stat!Y106=0,0,LB_stat!M106/LB_stat!Y106)+IF(LB_stat!AB106=0,0,LB_stat!P106/LB_stat!AB106)</f>
        <v>0</v>
      </c>
      <c r="AC106" s="191">
        <f t="shared" ref="AC106" si="30">SUM(Z106:AB106)</f>
        <v>0.72675916523727435</v>
      </c>
    </row>
    <row r="107" spans="1:29" ht="20.100000000000001" customHeight="1" thickBot="1" x14ac:dyDescent="0.25">
      <c r="A107" s="491"/>
      <c r="B107" s="48"/>
      <c r="C107" s="465"/>
      <c r="D107" s="54" t="s">
        <v>43</v>
      </c>
      <c r="E107" s="139"/>
      <c r="F107" s="555"/>
      <c r="G107" s="137">
        <f t="shared" ref="G107:L107" si="31">SUM(G6:G106)</f>
        <v>121886260</v>
      </c>
      <c r="H107" s="112">
        <f t="shared" si="31"/>
        <v>89105992</v>
      </c>
      <c r="I107" s="112">
        <f t="shared" si="31"/>
        <v>30117827</v>
      </c>
      <c r="J107" s="112">
        <f t="shared" si="31"/>
        <v>1782119</v>
      </c>
      <c r="K107" s="112">
        <f t="shared" si="31"/>
        <v>880322</v>
      </c>
      <c r="L107" s="130">
        <f t="shared" si="31"/>
        <v>280.63000000000005</v>
      </c>
      <c r="M107" s="127" t="s">
        <v>312</v>
      </c>
      <c r="N107" s="128" t="s">
        <v>312</v>
      </c>
      <c r="O107" s="128" t="s">
        <v>312</v>
      </c>
      <c r="P107" s="128" t="s">
        <v>312</v>
      </c>
      <c r="Q107" s="128" t="s">
        <v>312</v>
      </c>
      <c r="R107" s="128" t="s">
        <v>312</v>
      </c>
      <c r="S107" s="128" t="s">
        <v>312</v>
      </c>
      <c r="T107" s="128" t="s">
        <v>312</v>
      </c>
      <c r="U107" s="128" t="s">
        <v>312</v>
      </c>
      <c r="V107" s="112">
        <f t="shared" ref="V107:AC107" si="32">SUM(V6:V106)</f>
        <v>39942326</v>
      </c>
      <c r="W107" s="112">
        <f t="shared" si="32"/>
        <v>48443114</v>
      </c>
      <c r="X107" s="112">
        <f t="shared" si="32"/>
        <v>720550</v>
      </c>
      <c r="Y107" s="112">
        <f t="shared" si="32"/>
        <v>89105990</v>
      </c>
      <c r="Z107" s="129">
        <f t="shared" si="32"/>
        <v>125.79468687754384</v>
      </c>
      <c r="AA107" s="129">
        <f t="shared" si="32"/>
        <v>152.56712635352093</v>
      </c>
      <c r="AB107" s="129">
        <f t="shared" si="32"/>
        <v>2.2693064467365396</v>
      </c>
      <c r="AC107" s="603">
        <f t="shared" si="32"/>
        <v>280.63111967780145</v>
      </c>
    </row>
    <row r="108" spans="1:29" ht="20.100000000000001" customHeight="1" x14ac:dyDescent="0.2">
      <c r="G108" s="49">
        <f>H107+I107+J107+K107</f>
        <v>121886260</v>
      </c>
      <c r="H108" s="49">
        <f>Y107</f>
        <v>89105990</v>
      </c>
      <c r="I108" s="49">
        <f>H107*33.8%</f>
        <v>30117825.295999996</v>
      </c>
      <c r="J108" s="49">
        <f>H107*2%</f>
        <v>1782119.84</v>
      </c>
      <c r="W108" s="49"/>
      <c r="X108" s="49"/>
      <c r="Y108" s="49">
        <f>SUM(V107:X107)</f>
        <v>89105990</v>
      </c>
      <c r="AC108" s="52">
        <f>Z107+AA107+AB107</f>
        <v>280.63111967780134</v>
      </c>
    </row>
    <row r="109" spans="1:29" ht="20.100000000000001" customHeight="1" x14ac:dyDescent="0.2">
      <c r="G109" s="49">
        <f>LB_rozp!R107</f>
        <v>121886260.65708964</v>
      </c>
      <c r="V109" s="49"/>
      <c r="W109" s="49"/>
      <c r="X109" s="49"/>
      <c r="Y109" s="49"/>
      <c r="AC109" s="52"/>
    </row>
    <row r="110" spans="1:29" ht="20.100000000000001" customHeight="1" x14ac:dyDescent="0.2"/>
    <row r="111" spans="1:29" ht="20.100000000000001" customHeight="1" x14ac:dyDescent="0.2"/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S111"/>
  <sheetViews>
    <sheetView workbookViewId="0">
      <pane xSplit="4" ySplit="5" topLeftCell="E14" activePane="bottomRight" state="frozen"/>
      <selection pane="topRight"/>
      <selection pane="bottomLeft"/>
      <selection pane="bottomRight" activeCell="A2" sqref="A2"/>
    </sheetView>
  </sheetViews>
  <sheetFormatPr defaultColWidth="11.28515625" defaultRowHeight="18" customHeight="1" x14ac:dyDescent="0.2"/>
  <cols>
    <col min="1" max="1" width="7.140625" style="1" customWidth="1"/>
    <col min="2" max="2" width="33.140625" style="1" customWidth="1"/>
    <col min="3" max="3" width="4.42578125" style="1" bestFit="1" customWidth="1"/>
    <col min="4" max="4" width="33.140625" style="1" customWidth="1"/>
    <col min="5" max="5" width="8.7109375" style="1" customWidth="1"/>
    <col min="6" max="11" width="8.7109375" style="30" customWidth="1"/>
    <col min="12" max="14" width="8.7109375" style="1" customWidth="1"/>
    <col min="15" max="17" width="9.28515625" style="1" customWidth="1"/>
    <col min="18" max="18" width="11.28515625" style="1" customWidth="1"/>
    <col min="19" max="19" width="4.140625" style="1" customWidth="1"/>
    <col min="20" max="16384" width="11.28515625" style="1"/>
  </cols>
  <sheetData>
    <row r="1" spans="1:19" ht="24.95" customHeight="1" x14ac:dyDescent="0.3">
      <c r="A1" s="22" t="s">
        <v>615</v>
      </c>
      <c r="B1" s="22"/>
      <c r="C1" s="22"/>
    </row>
    <row r="2" spans="1:19" ht="24.95" customHeight="1" x14ac:dyDescent="0.3">
      <c r="A2" s="71" t="s">
        <v>284</v>
      </c>
      <c r="B2" s="71"/>
      <c r="C2" s="24"/>
    </row>
    <row r="3" spans="1:19" ht="27" customHeight="1" thickBot="1" x14ac:dyDescent="0.3">
      <c r="B3" s="38"/>
      <c r="C3" s="26"/>
    </row>
    <row r="4" spans="1:19" ht="27" customHeight="1" thickBot="1" x14ac:dyDescent="0.3">
      <c r="A4" s="23" t="s">
        <v>244</v>
      </c>
      <c r="C4" s="26"/>
      <c r="D4" s="200" t="s">
        <v>377</v>
      </c>
      <c r="E4" s="67"/>
      <c r="F4" s="765" t="s">
        <v>293</v>
      </c>
      <c r="G4" s="764"/>
      <c r="H4" s="766"/>
      <c r="I4" s="765" t="s">
        <v>294</v>
      </c>
      <c r="J4" s="764"/>
      <c r="K4" s="766"/>
      <c r="L4" s="765" t="s">
        <v>295</v>
      </c>
      <c r="M4" s="764"/>
      <c r="N4" s="766"/>
      <c r="O4" s="765" t="s">
        <v>271</v>
      </c>
      <c r="P4" s="764"/>
      <c r="Q4" s="764"/>
      <c r="R4" s="766"/>
      <c r="S4" s="30"/>
    </row>
    <row r="5" spans="1:19" ht="57" thickBot="1" x14ac:dyDescent="0.25">
      <c r="A5" s="102" t="s">
        <v>313</v>
      </c>
      <c r="B5" s="447" t="s">
        <v>594</v>
      </c>
      <c r="C5" s="4" t="s">
        <v>0</v>
      </c>
      <c r="D5" s="76" t="s">
        <v>1</v>
      </c>
      <c r="E5" s="82" t="s">
        <v>286</v>
      </c>
      <c r="F5" s="107" t="s">
        <v>296</v>
      </c>
      <c r="G5" s="78" t="s">
        <v>297</v>
      </c>
      <c r="H5" s="108" t="s">
        <v>298</v>
      </c>
      <c r="I5" s="107" t="s">
        <v>299</v>
      </c>
      <c r="J5" s="78" t="s">
        <v>300</v>
      </c>
      <c r="K5" s="108" t="s">
        <v>301</v>
      </c>
      <c r="L5" s="107" t="s">
        <v>302</v>
      </c>
      <c r="M5" s="78" t="s">
        <v>303</v>
      </c>
      <c r="N5" s="108" t="s">
        <v>304</v>
      </c>
      <c r="O5" s="107" t="s">
        <v>263</v>
      </c>
      <c r="P5" s="78" t="s">
        <v>270</v>
      </c>
      <c r="Q5" s="108" t="s">
        <v>269</v>
      </c>
      <c r="R5" s="155" t="s">
        <v>262</v>
      </c>
    </row>
    <row r="6" spans="1:19" ht="20.100000000000001" customHeight="1" x14ac:dyDescent="0.2">
      <c r="A6" s="493">
        <v>5451</v>
      </c>
      <c r="B6" s="301" t="s">
        <v>162</v>
      </c>
      <c r="C6" s="20">
        <v>3141</v>
      </c>
      <c r="D6" s="144" t="s">
        <v>162</v>
      </c>
      <c r="E6" s="154">
        <f>SJMS_normativy!$F$5</f>
        <v>26460</v>
      </c>
      <c r="F6" s="105">
        <f>IF(SM_stat!H6=0,0,(12*1.358*(1/SM_stat!T6*SM_rozp!$E6)+SM_stat!AC6))</f>
        <v>11088.963597772237</v>
      </c>
      <c r="G6" s="29">
        <f>IF(SM_stat!I6=0,0,(12*1.358*(1/SM_stat!U6*SM_rozp!$E6)+SM_stat!AD6))</f>
        <v>0</v>
      </c>
      <c r="H6" s="106">
        <f>IF(SM_stat!J6=0,0,(12*1.358*(1/SM_stat!V6*SM_rozp!$E6)+SM_stat!AE6))</f>
        <v>0</v>
      </c>
      <c r="I6" s="105">
        <f>IF(SM_stat!K6=0,0,(12*1.358*(1/SM_stat!W6*SM_rozp!$E6)+SM_stat!AF6))</f>
        <v>10426.625501069959</v>
      </c>
      <c r="J6" s="29">
        <f>IF(SM_stat!L6=0,0,(12*1.358*(1/SM_stat!X6*SM_rozp!$E6)+SM_stat!AG6))</f>
        <v>0</v>
      </c>
      <c r="K6" s="106">
        <f>IF(SM_stat!M6=0,0,(12*1.358*(1/SM_stat!Y6*SM_rozp!$E6)+SM_stat!AH6))</f>
        <v>0</v>
      </c>
      <c r="L6" s="105">
        <f>IF(SM_stat!N6=0,0,(12*1.358*(1/SM_stat!Z6*SM_rozp!$E6)+SM_stat!AI6))</f>
        <v>0</v>
      </c>
      <c r="M6" s="29">
        <f>IF(SM_stat!O6=0,0,(12*1.358*(1/SM_stat!AA6*SM_rozp!$E6)+SM_stat!AJ6))</f>
        <v>0</v>
      </c>
      <c r="N6" s="106">
        <f>IF(SM_stat!P6=0,0,(12*1.358*(1/SM_stat!AB6*SM_rozp!$E6)+SM_stat!AK6))</f>
        <v>0</v>
      </c>
      <c r="O6" s="105">
        <f>F6*SM_stat!H6+I6*SM_stat!K6+L6*SM_stat!N6</f>
        <v>1316766.5317019208</v>
      </c>
      <c r="P6" s="29">
        <f>G6*SM_stat!I6+J6*SM_stat!L6+M6*SM_stat!O6</f>
        <v>0</v>
      </c>
      <c r="Q6" s="106">
        <f>H6*SM_stat!J6+K6*SM_stat!M6+N6*SM_stat!P6</f>
        <v>0</v>
      </c>
      <c r="R6" s="154">
        <f t="shared" ref="R6" si="0">SUM(O6:Q6)</f>
        <v>1316766.5317019208</v>
      </c>
    </row>
    <row r="7" spans="1:19" ht="20.100000000000001" customHeight="1" x14ac:dyDescent="0.2">
      <c r="A7" s="10">
        <v>5451</v>
      </c>
      <c r="B7" s="5" t="s">
        <v>162</v>
      </c>
      <c r="C7" s="11">
        <v>3141</v>
      </c>
      <c r="D7" s="187" t="s">
        <v>404</v>
      </c>
      <c r="E7" s="154">
        <f>SJMS_normativy!$F$5</f>
        <v>26460</v>
      </c>
      <c r="F7" s="105">
        <f>IF(SM_stat!H7=0,0,(12*1.358*(1/SM_stat!T7*SM_rozp!$E7)+SM_stat!AC7))</f>
        <v>0</v>
      </c>
      <c r="G7" s="29">
        <f>IF(SM_stat!I7=0,0,(12*1.358*(1/SM_stat!U7*SM_rozp!$E7)+SM_stat!AD7))</f>
        <v>0</v>
      </c>
      <c r="H7" s="106">
        <f>IF(SM_stat!J7=0,0,(12*1.358*(1/SM_stat!V7*SM_rozp!$E7)+SM_stat!AE7))</f>
        <v>0</v>
      </c>
      <c r="I7" s="105">
        <f>IF(SM_stat!K7=0,0,(12*1.358*(1/SM_stat!W7*SM_rozp!$E7)+SM_stat!AF7))</f>
        <v>0</v>
      </c>
      <c r="J7" s="29">
        <f>IF(SM_stat!L7=0,0,(12*1.358*(1/SM_stat!X7*SM_rozp!$E7)+SM_stat!AG7))</f>
        <v>0</v>
      </c>
      <c r="K7" s="106">
        <f>IF(SM_stat!M7=0,0,(12*1.358*(1/SM_stat!Y7*SM_rozp!$E7)+SM_stat!AH7))</f>
        <v>0</v>
      </c>
      <c r="L7" s="105">
        <f>IF(SM_stat!N7=0,0,(12*1.358*(1/SM_stat!Z7*SM_rozp!$E7)+SM_stat!AI7))</f>
        <v>6963.7503340466401</v>
      </c>
      <c r="M7" s="29">
        <f>IF(SM_stat!O7=0,0,(12*1.358*(1/SM_stat!AA7*SM_rozp!$E7)+SM_stat!AJ7))</f>
        <v>0</v>
      </c>
      <c r="N7" s="106">
        <f>IF(SM_stat!P7=0,0,(12*1.358*(1/SM_stat!AB7*SM_rozp!$E7)+SM_stat!AK7))</f>
        <v>0</v>
      </c>
      <c r="O7" s="105">
        <f>F7*SM_stat!H7+I7*SM_stat!K7+L7*SM_stat!N7</f>
        <v>146238.75701497943</v>
      </c>
      <c r="P7" s="29">
        <f>G7*SM_stat!I7+J7*SM_stat!L7+M7*SM_stat!O7</f>
        <v>0</v>
      </c>
      <c r="Q7" s="106">
        <f>H7*SM_stat!J7+K7*SM_stat!M7+N7*SM_stat!P7</f>
        <v>0</v>
      </c>
      <c r="R7" s="154">
        <f t="shared" ref="R7:R12" si="1">SUM(O7:Q7)</f>
        <v>146238.75701497943</v>
      </c>
    </row>
    <row r="8" spans="1:19" ht="20.100000000000001" customHeight="1" x14ac:dyDescent="0.2">
      <c r="A8" s="10">
        <v>5450</v>
      </c>
      <c r="B8" s="600" t="s">
        <v>602</v>
      </c>
      <c r="C8" s="75">
        <v>3141</v>
      </c>
      <c r="D8" s="600" t="s">
        <v>602</v>
      </c>
      <c r="E8" s="154">
        <f>SJMS_normativy!$F$5</f>
        <v>26460</v>
      </c>
      <c r="F8" s="105">
        <f>IF(SM_stat!H8=0,0,(12*1.358*(1/SM_stat!T8*SM_rozp!$E8)+SM_stat!AC8))</f>
        <v>11640.227683230842</v>
      </c>
      <c r="G8" s="29">
        <f>IF(SM_stat!I8=0,0,(12*1.358*(1/SM_stat!U8*SM_rozp!$E8)+SM_stat!AD8))</f>
        <v>0</v>
      </c>
      <c r="H8" s="106">
        <f>IF(SM_stat!J8=0,0,(12*1.358*(1/SM_stat!V8*SM_rozp!$E8)+SM_stat!AE8))</f>
        <v>0</v>
      </c>
      <c r="I8" s="105">
        <f>IF(SM_stat!K8=0,0,(12*1.358*(1/SM_stat!W8*SM_rozp!$E8)+SM_stat!AF8))</f>
        <v>0</v>
      </c>
      <c r="J8" s="29">
        <f>IF(SM_stat!L8=0,0,(12*1.358*(1/SM_stat!X8*SM_rozp!$E8)+SM_stat!AG8))</f>
        <v>0</v>
      </c>
      <c r="K8" s="106">
        <f>IF(SM_stat!M8=0,0,(12*1.358*(1/SM_stat!Y8*SM_rozp!$E8)+SM_stat!AH8))</f>
        <v>0</v>
      </c>
      <c r="L8" s="105">
        <f>IF(SM_stat!N8=0,0,(12*1.358*(1/SM_stat!Z8*SM_rozp!$E8)+SM_stat!AI8))</f>
        <v>0</v>
      </c>
      <c r="M8" s="29">
        <f>IF(SM_stat!O8=0,0,(12*1.358*(1/SM_stat!AA8*SM_rozp!$E8)+SM_stat!AJ8))</f>
        <v>0</v>
      </c>
      <c r="N8" s="106">
        <f>IF(SM_stat!P8=0,0,(12*1.358*(1/SM_stat!AB8*SM_rozp!$E8)+SM_stat!AK8))</f>
        <v>0</v>
      </c>
      <c r="O8" s="105">
        <f>F8*SM_stat!H8+I8*SM_stat!K8+L8*SM_stat!N8</f>
        <v>977779.12539139064</v>
      </c>
      <c r="P8" s="29">
        <f>G8*SM_stat!I8+J8*SM_stat!L8+M8*SM_stat!O8</f>
        <v>0</v>
      </c>
      <c r="Q8" s="106">
        <f>H8*SM_stat!J8+K8*SM_stat!M8+N8*SM_stat!P8</f>
        <v>0</v>
      </c>
      <c r="R8" s="154">
        <f t="shared" si="1"/>
        <v>977779.12539139064</v>
      </c>
    </row>
    <row r="9" spans="1:19" ht="20.100000000000001" customHeight="1" x14ac:dyDescent="0.2">
      <c r="A9" s="10">
        <v>5489</v>
      </c>
      <c r="B9" s="5" t="s">
        <v>493</v>
      </c>
      <c r="C9" s="11">
        <v>3141</v>
      </c>
      <c r="D9" s="60" t="s">
        <v>493</v>
      </c>
      <c r="E9" s="154">
        <f>SJMS_normativy!$F$5</f>
        <v>26460</v>
      </c>
      <c r="F9" s="105">
        <f>IF(SM_stat!H9=0,0,(12*1.358*(1/SM_stat!T9*SM_rozp!$E9)+SM_stat!AC9))</f>
        <v>14313.277788577425</v>
      </c>
      <c r="G9" s="29">
        <f>IF(SM_stat!I9=0,0,(12*1.358*(1/SM_stat!U9*SM_rozp!$E9)+SM_stat!AD9))</f>
        <v>0</v>
      </c>
      <c r="H9" s="106">
        <f>IF(SM_stat!J9=0,0,(12*1.358*(1/SM_stat!V9*SM_rozp!$E9)+SM_stat!AE9))</f>
        <v>0</v>
      </c>
      <c r="I9" s="105">
        <f>IF(SM_stat!K9=0,0,(12*1.358*(1/SM_stat!W9*SM_rozp!$E9)+SM_stat!AF9))</f>
        <v>0</v>
      </c>
      <c r="J9" s="29">
        <f>IF(SM_stat!L9=0,0,(12*1.358*(1/SM_stat!X9*SM_rozp!$E9)+SM_stat!AG9))</f>
        <v>0</v>
      </c>
      <c r="K9" s="106">
        <f>IF(SM_stat!M9=0,0,(12*1.358*(1/SM_stat!Y9*SM_rozp!$E9)+SM_stat!AH9))</f>
        <v>0</v>
      </c>
      <c r="L9" s="105">
        <f>IF(SM_stat!N9=0,0,(12*1.358*(1/SM_stat!Z9*SM_rozp!$E9)+SM_stat!AI9))</f>
        <v>0</v>
      </c>
      <c r="M9" s="29">
        <f>IF(SM_stat!O9=0,0,(12*1.358*(1/SM_stat!AA9*SM_rozp!$E9)+SM_stat!AJ9))</f>
        <v>0</v>
      </c>
      <c r="N9" s="106">
        <f>IF(SM_stat!P9=0,0,(12*1.358*(1/SM_stat!AB9*SM_rozp!$E9)+SM_stat!AK9))</f>
        <v>0</v>
      </c>
      <c r="O9" s="105">
        <f>F9*SM_stat!H9+I9*SM_stat!K9+L9*SM_stat!N9</f>
        <v>629784.22269740666</v>
      </c>
      <c r="P9" s="29">
        <f>G9*SM_stat!I9+J9*SM_stat!L9+M9*SM_stat!O9</f>
        <v>0</v>
      </c>
      <c r="Q9" s="106">
        <f>H9*SM_stat!J9+K9*SM_stat!M9+N9*SM_stat!P9</f>
        <v>0</v>
      </c>
      <c r="R9" s="154">
        <f t="shared" si="1"/>
        <v>629784.22269740666</v>
      </c>
    </row>
    <row r="10" spans="1:19" ht="20.100000000000001" customHeight="1" x14ac:dyDescent="0.2">
      <c r="A10" s="10">
        <v>5443</v>
      </c>
      <c r="B10" s="5" t="s">
        <v>163</v>
      </c>
      <c r="C10" s="11">
        <v>3141</v>
      </c>
      <c r="D10" s="60" t="s">
        <v>163</v>
      </c>
      <c r="E10" s="154">
        <f>SJMS_normativy!$F$5</f>
        <v>26460</v>
      </c>
      <c r="F10" s="105">
        <f>IF(SM_stat!H10=0,0,(12*1.358*(1/SM_stat!T10*SM_rozp!$E10)+SM_stat!AC10))</f>
        <v>0</v>
      </c>
      <c r="G10" s="29">
        <f>IF(SM_stat!I10=0,0,(12*1.358*(1/SM_stat!U10*SM_rozp!$E10)+SM_stat!AD10))</f>
        <v>6476.7168303603949</v>
      </c>
      <c r="H10" s="106">
        <f>IF(SM_stat!J10=0,0,(12*1.358*(1/SM_stat!V10*SM_rozp!$E10)+SM_stat!AE10))</f>
        <v>6476.7168303603949</v>
      </c>
      <c r="I10" s="105">
        <f>IF(SM_stat!K10=0,0,(12*1.358*(1/SM_stat!W10*SM_rozp!$E10)+SM_stat!AF10))</f>
        <v>0</v>
      </c>
      <c r="J10" s="29">
        <f>IF(SM_stat!L10=0,0,(12*1.358*(1/SM_stat!X10*SM_rozp!$E10)+SM_stat!AG10))</f>
        <v>4542.736751251884</v>
      </c>
      <c r="K10" s="106">
        <f>IF(SM_stat!M10=0,0,(12*1.358*(1/SM_stat!Y10*SM_rozp!$E10)+SM_stat!AH10))</f>
        <v>0</v>
      </c>
      <c r="L10" s="105">
        <f>IF(SM_stat!N10=0,0,(12*1.358*(1/SM_stat!Z10*SM_rozp!$E10)+SM_stat!AI10))</f>
        <v>0</v>
      </c>
      <c r="M10" s="29">
        <f>IF(SM_stat!O10=0,0,(12*1.358*(1/SM_stat!AA10*SM_rozp!$E10)+SM_stat!AJ10))</f>
        <v>0</v>
      </c>
      <c r="N10" s="106">
        <f>IF(SM_stat!P10=0,0,(12*1.358*(1/SM_stat!AB10*SM_rozp!$E10)+SM_stat!AK10))</f>
        <v>0</v>
      </c>
      <c r="O10" s="105">
        <f>F10*SM_stat!H10+I10*SM_stat!K10+L10*SM_stat!N10</f>
        <v>0</v>
      </c>
      <c r="P10" s="29">
        <f>G10*SM_stat!I10+J10*SM_stat!L10+M10*SM_stat!O10</f>
        <v>3244708.145931371</v>
      </c>
      <c r="Q10" s="106">
        <f>H10*SM_stat!J10+K10*SM_stat!M10+N10*SM_stat!P10</f>
        <v>479277.04544666922</v>
      </c>
      <c r="R10" s="154">
        <f t="shared" si="1"/>
        <v>3723985.1913780402</v>
      </c>
    </row>
    <row r="11" spans="1:19" ht="20.100000000000001" customHeight="1" x14ac:dyDescent="0.2">
      <c r="A11" s="10">
        <v>5445</v>
      </c>
      <c r="B11" s="5" t="s">
        <v>164</v>
      </c>
      <c r="C11" s="11">
        <v>3141</v>
      </c>
      <c r="D11" s="187" t="s">
        <v>277</v>
      </c>
      <c r="E11" s="154">
        <f>SJMS_normativy!$F$5</f>
        <v>26460</v>
      </c>
      <c r="F11" s="105">
        <f>IF(SM_stat!H11=0,0,(12*1.358*(1/SM_stat!T11*SM_rozp!$E11)+SM_stat!AC11))</f>
        <v>0</v>
      </c>
      <c r="G11" s="29">
        <f>IF(SM_stat!I11=0,0,(12*1.358*(1/SM_stat!U11*SM_rozp!$E11)+SM_stat!AD11))</f>
        <v>7839.6270429549722</v>
      </c>
      <c r="H11" s="106">
        <f>IF(SM_stat!J11=0,0,(12*1.358*(1/SM_stat!V11*SM_rozp!$E11)+SM_stat!AE11))</f>
        <v>0</v>
      </c>
      <c r="I11" s="105">
        <f>IF(SM_stat!K11=0,0,(12*1.358*(1/SM_stat!W11*SM_rozp!$E11)+SM_stat!AF11))</f>
        <v>0</v>
      </c>
      <c r="J11" s="29">
        <f>IF(SM_stat!L11=0,0,(12*1.358*(1/SM_stat!X11*SM_rozp!$E11)+SM_stat!AG11))</f>
        <v>0</v>
      </c>
      <c r="K11" s="106">
        <f>IF(SM_stat!M11=0,0,(12*1.358*(1/SM_stat!Y11*SM_rozp!$E11)+SM_stat!AH11))</f>
        <v>0</v>
      </c>
      <c r="L11" s="105">
        <f>IF(SM_stat!N11=0,0,(12*1.358*(1/SM_stat!Z11*SM_rozp!$E11)+SM_stat!AI11))</f>
        <v>0</v>
      </c>
      <c r="M11" s="29">
        <f>IF(SM_stat!O11=0,0,(12*1.358*(1/SM_stat!AA11*SM_rozp!$E11)+SM_stat!AJ11))</f>
        <v>0</v>
      </c>
      <c r="N11" s="106">
        <f>IF(SM_stat!P11=0,0,(12*1.358*(1/SM_stat!AB11*SM_rozp!$E11)+SM_stat!AK11))</f>
        <v>0</v>
      </c>
      <c r="O11" s="105">
        <f>F11*SM_stat!H11+I11*SM_stat!K11+L11*SM_stat!N11</f>
        <v>0</v>
      </c>
      <c r="P11" s="29">
        <f>G11*SM_stat!I11+J11*SM_stat!L11+M11*SM_stat!O11</f>
        <v>1332736.5973023453</v>
      </c>
      <c r="Q11" s="106">
        <f>H11*SM_stat!J11+K11*SM_stat!M11+N11*SM_stat!P11</f>
        <v>0</v>
      </c>
      <c r="R11" s="154">
        <f t="shared" si="1"/>
        <v>1332736.5973023453</v>
      </c>
    </row>
    <row r="12" spans="1:19" ht="20.100000000000001" customHeight="1" x14ac:dyDescent="0.2">
      <c r="A12" s="10">
        <v>5444</v>
      </c>
      <c r="B12" s="5" t="s">
        <v>402</v>
      </c>
      <c r="C12" s="11">
        <v>3141</v>
      </c>
      <c r="D12" s="60" t="s">
        <v>403</v>
      </c>
      <c r="E12" s="154">
        <f>SJMS_normativy!$F$5</f>
        <v>26460</v>
      </c>
      <c r="F12" s="105">
        <f>IF(SM_stat!H12=0,0,(12*1.358*(1/SM_stat!T12*SM_rozp!$E12)+SM_stat!AC12))</f>
        <v>0</v>
      </c>
      <c r="G12" s="29">
        <f>IF(SM_stat!I12=0,0,(12*1.358*(1/SM_stat!U12*SM_rozp!$E12)+SM_stat!AD12))</f>
        <v>0</v>
      </c>
      <c r="H12" s="106">
        <f>IF(SM_stat!J12=0,0,(12*1.358*(1/SM_stat!V12*SM_rozp!$E12)+SM_stat!AE12))</f>
        <v>0</v>
      </c>
      <c r="I12" s="105">
        <f>IF(SM_stat!K12=0,0,(12*1.358*(1/SM_stat!W12*SM_rozp!$E12)+SM_stat!AF12))</f>
        <v>0</v>
      </c>
      <c r="J12" s="29">
        <f>IF(SM_stat!L12=0,0,(12*1.358*(1/SM_stat!X12*SM_rozp!$E12)+SM_stat!AG12))</f>
        <v>0</v>
      </c>
      <c r="K12" s="106">
        <f>IF(SM_stat!M12=0,0,(12*1.358*(1/SM_stat!Y12*SM_rozp!$E12)+SM_stat!AH12))</f>
        <v>0</v>
      </c>
      <c r="L12" s="105">
        <f>IF(SM_stat!N12=0,0,(12*1.358*(1/SM_stat!Z12*SM_rozp!$E12)+SM_stat!AI12))</f>
        <v>0</v>
      </c>
      <c r="M12" s="29">
        <f>IF(SM_stat!O12=0,0,(12*1.358*(1/SM_stat!AA12*SM_rozp!$E12)+SM_stat!AJ12))</f>
        <v>3041.1578341679228</v>
      </c>
      <c r="N12" s="106">
        <f>IF(SM_stat!P12=0,0,(12*1.358*(1/SM_stat!AB12*SM_rozp!$E12)+SM_stat!AK12))</f>
        <v>0</v>
      </c>
      <c r="O12" s="105">
        <f>F12*SM_stat!H12+I12*SM_stat!K12+L12*SM_stat!N12</f>
        <v>0</v>
      </c>
      <c r="P12" s="29">
        <f>G12*SM_stat!I12+J12*SM_stat!L12+M12*SM_stat!O12</f>
        <v>611272.72466775251</v>
      </c>
      <c r="Q12" s="106">
        <f>H12*SM_stat!J12+K12*SM_stat!M12+N12*SM_stat!P12</f>
        <v>0</v>
      </c>
      <c r="R12" s="154">
        <f t="shared" si="1"/>
        <v>611272.72466775251</v>
      </c>
    </row>
    <row r="13" spans="1:19" ht="20.100000000000001" customHeight="1" x14ac:dyDescent="0.2">
      <c r="A13" s="10">
        <v>5403</v>
      </c>
      <c r="B13" s="5" t="s">
        <v>353</v>
      </c>
      <c r="C13" s="11">
        <v>3141</v>
      </c>
      <c r="D13" s="60" t="s">
        <v>354</v>
      </c>
      <c r="E13" s="154">
        <f>SJMS_normativy!$F$5</f>
        <v>26460</v>
      </c>
      <c r="F13" s="105">
        <f>IF(SM_stat!H13=0,0,(12*1.358*(1/SM_stat!T13*SM_rozp!$E13)+SM_stat!AC13))</f>
        <v>15962.940432849462</v>
      </c>
      <c r="G13" s="29">
        <f>IF(SM_stat!I13=0,0,(12*1.358*(1/SM_stat!U13*SM_rozp!$E13)+SM_stat!AD13))</f>
        <v>11380.499143852359</v>
      </c>
      <c r="H13" s="106">
        <f>IF(SM_stat!J13=0,0,(12*1.358*(1/SM_stat!V13*SM_rozp!$E13)+SM_stat!AE13))</f>
        <v>0</v>
      </c>
      <c r="I13" s="105">
        <f>IF(SM_stat!K13=0,0,(12*1.358*(1/SM_stat!W13*SM_rozp!$E13)+SM_stat!AF13))</f>
        <v>0</v>
      </c>
      <c r="J13" s="29">
        <f>IF(SM_stat!L13=0,0,(12*1.358*(1/SM_stat!X13*SM_rozp!$E13)+SM_stat!AG13))</f>
        <v>0</v>
      </c>
      <c r="K13" s="106">
        <f>IF(SM_stat!M13=0,0,(12*1.358*(1/SM_stat!Y13*SM_rozp!$E13)+SM_stat!AH13))</f>
        <v>0</v>
      </c>
      <c r="L13" s="105">
        <f>IF(SM_stat!N13=0,0,(12*1.358*(1/SM_stat!Z13*SM_rozp!$E13)+SM_stat!AI13))</f>
        <v>0</v>
      </c>
      <c r="M13" s="29">
        <f>IF(SM_stat!O13=0,0,(12*1.358*(1/SM_stat!AA13*SM_rozp!$E13)+SM_stat!AJ13))</f>
        <v>0</v>
      </c>
      <c r="N13" s="106">
        <f>IF(SM_stat!P13=0,0,(12*1.358*(1/SM_stat!AB13*SM_rozp!$E13)+SM_stat!AK13))</f>
        <v>0</v>
      </c>
      <c r="O13" s="105">
        <f>F13*SM_stat!H13+I13*SM_stat!K13+L13*SM_stat!N13</f>
        <v>478888.21298548387</v>
      </c>
      <c r="P13" s="29">
        <f>G13*SM_stat!I13+J13*SM_stat!L13+M13*SM_stat!O13</f>
        <v>432458.96746638964</v>
      </c>
      <c r="Q13" s="106">
        <f>H13*SM_stat!J13+K13*SM_stat!M13+N13*SM_stat!P13</f>
        <v>0</v>
      </c>
      <c r="R13" s="154">
        <f t="shared" ref="R13" si="2">SUM(O13:Q13)</f>
        <v>911347.18045187346</v>
      </c>
    </row>
    <row r="14" spans="1:19" ht="20.100000000000001" customHeight="1" x14ac:dyDescent="0.2">
      <c r="A14" s="10">
        <v>5404</v>
      </c>
      <c r="B14" s="5" t="s">
        <v>168</v>
      </c>
      <c r="C14" s="11">
        <v>3141</v>
      </c>
      <c r="D14" s="60" t="s">
        <v>169</v>
      </c>
      <c r="E14" s="154">
        <f>SJMS_normativy!$F$5</f>
        <v>26460</v>
      </c>
      <c r="F14" s="105">
        <f>IF(SM_stat!H14=0,0,(12*1.358*(1/SM_stat!T14*SM_rozp!$E14)+SM_stat!AC14))</f>
        <v>16248.136333038661</v>
      </c>
      <c r="G14" s="29">
        <f>IF(SM_stat!I14=0,0,(12*1.358*(1/SM_stat!U14*SM_rozp!$E14)+SM_stat!AD14))</f>
        <v>12107.900179078462</v>
      </c>
      <c r="H14" s="106">
        <f>IF(SM_stat!J14=0,0,(12*1.358*(1/SM_stat!V14*SM_rozp!$E14)+SM_stat!AE14))</f>
        <v>0</v>
      </c>
      <c r="I14" s="105">
        <f>IF(SM_stat!K14=0,0,(12*1.358*(1/SM_stat!W14*SM_rozp!$E14)+SM_stat!AF14))</f>
        <v>0</v>
      </c>
      <c r="J14" s="29">
        <f>IF(SM_stat!L14=0,0,(12*1.358*(1/SM_stat!X14*SM_rozp!$E14)+SM_stat!AG14))</f>
        <v>0</v>
      </c>
      <c r="K14" s="106">
        <f>IF(SM_stat!M14=0,0,(12*1.358*(1/SM_stat!Y14*SM_rozp!$E14)+SM_stat!AH14))</f>
        <v>0</v>
      </c>
      <c r="L14" s="105">
        <f>IF(SM_stat!N14=0,0,(12*1.358*(1/SM_stat!Z14*SM_rozp!$E14)+SM_stat!AI14))</f>
        <v>0</v>
      </c>
      <c r="M14" s="29">
        <f>IF(SM_stat!O14=0,0,(12*1.358*(1/SM_stat!AA14*SM_rozp!$E14)+SM_stat!AJ14))</f>
        <v>0</v>
      </c>
      <c r="N14" s="106">
        <f>IF(SM_stat!P14=0,0,(12*1.358*(1/SM_stat!AB14*SM_rozp!$E14)+SM_stat!AK14))</f>
        <v>0</v>
      </c>
      <c r="O14" s="105">
        <f>F14*SM_stat!H14+I14*SM_stat!K14+L14*SM_stat!N14</f>
        <v>454947.81732508249</v>
      </c>
      <c r="P14" s="29">
        <f>G14*SM_stat!I14+J14*SM_stat!L14+M14*SM_stat!O14</f>
        <v>314805.40465604002</v>
      </c>
      <c r="Q14" s="106">
        <f>H14*SM_stat!J14+K14*SM_stat!M14+N14*SM_stat!P14</f>
        <v>0</v>
      </c>
      <c r="R14" s="154">
        <f t="shared" ref="R14" si="3">SUM(O14:Q14)</f>
        <v>769753.22198112251</v>
      </c>
    </row>
    <row r="15" spans="1:19" ht="20.100000000000001" customHeight="1" x14ac:dyDescent="0.2">
      <c r="A15" s="10">
        <v>5407</v>
      </c>
      <c r="B15" s="5" t="s">
        <v>170</v>
      </c>
      <c r="C15" s="11">
        <v>3141</v>
      </c>
      <c r="D15" s="60" t="s">
        <v>170</v>
      </c>
      <c r="E15" s="154">
        <f>SJMS_normativy!$F$5</f>
        <v>26460</v>
      </c>
      <c r="F15" s="105">
        <f>IF(SM_stat!H15=0,0,(12*1.358*(1/SM_stat!T15*SM_rozp!$E15)+SM_stat!AC15))</f>
        <v>18788.437253755354</v>
      </c>
      <c r="G15" s="29">
        <f>IF(SM_stat!I15=0,0,(12*1.358*(1/SM_stat!U15*SM_rozp!$E15)+SM_stat!AD15))</f>
        <v>9102.7375625402856</v>
      </c>
      <c r="H15" s="106">
        <f>IF(SM_stat!J15=0,0,(12*1.358*(1/SM_stat!V15*SM_rozp!$E15)+SM_stat!AE15))</f>
        <v>0</v>
      </c>
      <c r="I15" s="105">
        <f>IF(SM_stat!K15=0,0,(12*1.358*(1/SM_stat!W15*SM_rozp!$E15)+SM_stat!AF15))</f>
        <v>10757.490785097647</v>
      </c>
      <c r="J15" s="29">
        <f>IF(SM_stat!L15=0,0,(12*1.358*(1/SM_stat!X15*SM_rozp!$E15)+SM_stat!AG15))</f>
        <v>0</v>
      </c>
      <c r="K15" s="106">
        <f>IF(SM_stat!M15=0,0,(12*1.358*(1/SM_stat!Y15*SM_rozp!$E15)+SM_stat!AH15))</f>
        <v>0</v>
      </c>
      <c r="L15" s="105">
        <f>IF(SM_stat!N15=0,0,(12*1.358*(1/SM_stat!Z15*SM_rozp!$E15)+SM_stat!AI15))</f>
        <v>0</v>
      </c>
      <c r="M15" s="29">
        <f>IF(SM_stat!O15=0,0,(12*1.358*(1/SM_stat!AA15*SM_rozp!$E15)+SM_stat!AJ15))</f>
        <v>0</v>
      </c>
      <c r="N15" s="106">
        <f>IF(SM_stat!P15=0,0,(12*1.358*(1/SM_stat!AB15*SM_rozp!$E15)+SM_stat!AK15))</f>
        <v>0</v>
      </c>
      <c r="O15" s="105">
        <f>F15*SM_stat!H15+I15*SM_stat!K15+L15*SM_stat!N15</f>
        <v>456672.95568433264</v>
      </c>
      <c r="P15" s="29">
        <f>G15*SM_stat!I15+J15*SM_stat!L15+M15*SM_stat!O15</f>
        <v>801040.90550354519</v>
      </c>
      <c r="Q15" s="106">
        <f>H15*SM_stat!J15+K15*SM_stat!M15+N15*SM_stat!P15</f>
        <v>0</v>
      </c>
      <c r="R15" s="154">
        <f t="shared" ref="R15:R16" si="4">SUM(O15:Q15)</f>
        <v>1257713.8611878778</v>
      </c>
    </row>
    <row r="16" spans="1:19" ht="20.100000000000001" customHeight="1" x14ac:dyDescent="0.2">
      <c r="A16" s="10">
        <v>5407</v>
      </c>
      <c r="B16" s="5" t="s">
        <v>170</v>
      </c>
      <c r="C16" s="75">
        <v>3141</v>
      </c>
      <c r="D16" s="422" t="s">
        <v>568</v>
      </c>
      <c r="E16" s="154">
        <f>SJMS_normativy!$F$5</f>
        <v>26460</v>
      </c>
      <c r="F16" s="105">
        <f>IF(SM_stat!H16=0,0,(12*1.358*(1/SM_stat!T16*SM_rozp!$E16)+SM_stat!AC16))</f>
        <v>0</v>
      </c>
      <c r="G16" s="29">
        <f>IF(SM_stat!I16=0,0,(12*1.358*(1/SM_stat!U16*SM_rozp!$E16)+SM_stat!AD16))</f>
        <v>0</v>
      </c>
      <c r="H16" s="106">
        <f>IF(SM_stat!J16=0,0,(12*1.358*(1/SM_stat!V16*SM_rozp!$E16)+SM_stat!AE16))</f>
        <v>0</v>
      </c>
      <c r="I16" s="105">
        <f>IF(SM_stat!K16=0,0,(12*1.358*(1/SM_stat!W16*SM_rozp!$E16)+SM_stat!AF16))</f>
        <v>0</v>
      </c>
      <c r="J16" s="29">
        <f>IF(SM_stat!L16=0,0,(12*1.358*(1/SM_stat!X16*SM_rozp!$E16)+SM_stat!AG16))</f>
        <v>0</v>
      </c>
      <c r="K16" s="106">
        <f>IF(SM_stat!M16=0,0,(12*1.358*(1/SM_stat!Y16*SM_rozp!$E16)+SM_stat!AH16))</f>
        <v>0</v>
      </c>
      <c r="L16" s="105">
        <f>IF(SM_stat!N16=0,0,(12*1.358*(1/SM_stat!Z16*SM_rozp!$E16)+SM_stat!AI16))</f>
        <v>7184.3271900650989</v>
      </c>
      <c r="M16" s="29">
        <f>IF(SM_stat!O16=0,0,(12*1.358*(1/SM_stat!AA16*SM_rozp!$E16)+SM_stat!AJ16))</f>
        <v>0</v>
      </c>
      <c r="N16" s="106">
        <f>IF(SM_stat!P16=0,0,(12*1.358*(1/SM_stat!AB16*SM_rozp!$E16)+SM_stat!AK16))</f>
        <v>0</v>
      </c>
      <c r="O16" s="105">
        <f>F16*SM_stat!H16+I16*SM_stat!K16+L16*SM_stat!N16</f>
        <v>129317.88942117179</v>
      </c>
      <c r="P16" s="29">
        <f>G16*SM_stat!I16+J16*SM_stat!L16+M16*SM_stat!O16</f>
        <v>0</v>
      </c>
      <c r="Q16" s="106">
        <f>H16*SM_stat!J16+K16*SM_stat!M16+N16*SM_stat!P16</f>
        <v>0</v>
      </c>
      <c r="R16" s="154">
        <f t="shared" si="4"/>
        <v>129317.88942117179</v>
      </c>
    </row>
    <row r="17" spans="1:18" ht="20.100000000000001" customHeight="1" x14ac:dyDescent="0.2">
      <c r="A17" s="10">
        <v>5411</v>
      </c>
      <c r="B17" s="5" t="s">
        <v>171</v>
      </c>
      <c r="C17" s="11">
        <v>3141</v>
      </c>
      <c r="D17" s="60" t="s">
        <v>171</v>
      </c>
      <c r="E17" s="154">
        <f>SJMS_normativy!$F$5</f>
        <v>26460</v>
      </c>
      <c r="F17" s="105">
        <f>IF(SM_stat!H17=0,0,(12*1.358*(1/SM_stat!T17*SM_rozp!$E17)+SM_stat!AC17))</f>
        <v>15561.17267123515</v>
      </c>
      <c r="G17" s="29">
        <f>IF(SM_stat!I17=0,0,(12*1.358*(1/SM_stat!U17*SM_rozp!$E17)+SM_stat!AD17))</f>
        <v>10979.099419947155</v>
      </c>
      <c r="H17" s="106">
        <f>IF(SM_stat!J17=0,0,(12*1.358*(1/SM_stat!V17*SM_rozp!$E17)+SM_stat!AE17))</f>
        <v>0</v>
      </c>
      <c r="I17" s="105">
        <f>IF(SM_stat!K17=0,0,(12*1.358*(1/SM_stat!W17*SM_rozp!$E17)+SM_stat!AF17))</f>
        <v>0</v>
      </c>
      <c r="J17" s="29">
        <f>IF(SM_stat!L17=0,0,(12*1.358*(1/SM_stat!X17*SM_rozp!$E17)+SM_stat!AG17))</f>
        <v>0</v>
      </c>
      <c r="K17" s="106">
        <f>IF(SM_stat!M17=0,0,(12*1.358*(1/SM_stat!Y17*SM_rozp!$E17)+SM_stat!AH17))</f>
        <v>0</v>
      </c>
      <c r="L17" s="105">
        <f>IF(SM_stat!N17=0,0,(12*1.358*(1/SM_stat!Z17*SM_rozp!$E17)+SM_stat!AI17))</f>
        <v>0</v>
      </c>
      <c r="M17" s="29">
        <f>IF(SM_stat!O17=0,0,(12*1.358*(1/SM_stat!AA17*SM_rozp!$E17)+SM_stat!AJ17))</f>
        <v>0</v>
      </c>
      <c r="N17" s="106">
        <f>IF(SM_stat!P17=0,0,(12*1.358*(1/SM_stat!AB17*SM_rozp!$E17)+SM_stat!AK17))</f>
        <v>0</v>
      </c>
      <c r="O17" s="105">
        <f>F17*SM_stat!H17+I17*SM_stat!K17+L17*SM_stat!N17</f>
        <v>513518.69815075997</v>
      </c>
      <c r="P17" s="29">
        <f>G17*SM_stat!I17+J17*SM_stat!L17+M17*SM_stat!O17</f>
        <v>472101.27505772765</v>
      </c>
      <c r="Q17" s="106">
        <f>H17*SM_stat!J17+K17*SM_stat!M17+N17*SM_stat!P17</f>
        <v>0</v>
      </c>
      <c r="R17" s="154">
        <f t="shared" ref="R17" si="5">SUM(O17:Q17)</f>
        <v>985619.97320848762</v>
      </c>
    </row>
    <row r="18" spans="1:18" ht="20.100000000000001" customHeight="1" x14ac:dyDescent="0.2">
      <c r="A18" s="10">
        <v>5412</v>
      </c>
      <c r="B18" s="5" t="s">
        <v>172</v>
      </c>
      <c r="C18" s="11">
        <v>3141</v>
      </c>
      <c r="D18" s="60" t="s">
        <v>172</v>
      </c>
      <c r="E18" s="154">
        <f>SJMS_normativy!$F$5</f>
        <v>26460</v>
      </c>
      <c r="F18" s="105">
        <f>IF(SM_stat!H18=0,0,(12*1.358*(1/SM_stat!T18*SM_rozp!$E18)+SM_stat!AC18))</f>
        <v>17734.811504369922</v>
      </c>
      <c r="G18" s="29">
        <f>IF(SM_stat!I18=0,0,(12*1.358*(1/SM_stat!U18*SM_rozp!$E18)+SM_stat!AD18))</f>
        <v>12107.900179078462</v>
      </c>
      <c r="H18" s="106">
        <f>IF(SM_stat!J18=0,0,(12*1.358*(1/SM_stat!V18*SM_rozp!$E18)+SM_stat!AE18))</f>
        <v>0</v>
      </c>
      <c r="I18" s="105">
        <f>IF(SM_stat!K18=0,0,(12*1.358*(1/SM_stat!W18*SM_rozp!$E18)+SM_stat!AF18))</f>
        <v>0</v>
      </c>
      <c r="J18" s="29">
        <f>IF(SM_stat!L18=0,0,(12*1.358*(1/SM_stat!X18*SM_rozp!$E18)+SM_stat!AG18))</f>
        <v>0</v>
      </c>
      <c r="K18" s="106">
        <f>IF(SM_stat!M18=0,0,(12*1.358*(1/SM_stat!Y18*SM_rozp!$E18)+SM_stat!AH18))</f>
        <v>0</v>
      </c>
      <c r="L18" s="105">
        <f>IF(SM_stat!N18=0,0,(12*1.358*(1/SM_stat!Z18*SM_rozp!$E18)+SM_stat!AI18))</f>
        <v>0</v>
      </c>
      <c r="M18" s="29">
        <f>IF(SM_stat!O18=0,0,(12*1.358*(1/SM_stat!AA18*SM_rozp!$E18)+SM_stat!AJ18))</f>
        <v>0</v>
      </c>
      <c r="N18" s="106">
        <f>IF(SM_stat!P18=0,0,(12*1.358*(1/SM_stat!AB18*SM_rozp!$E18)+SM_stat!AK18))</f>
        <v>0</v>
      </c>
      <c r="O18" s="105">
        <f>F18*SM_stat!H18+I18*SM_stat!K18+L18*SM_stat!N18</f>
        <v>336961.41858302848</v>
      </c>
      <c r="P18" s="29">
        <f>G18*SM_stat!I18+J18*SM_stat!L18+M18*SM_stat!O18</f>
        <v>326913.30483511847</v>
      </c>
      <c r="Q18" s="106">
        <f>H18*SM_stat!J18+K18*SM_stat!M18+N18*SM_stat!P18</f>
        <v>0</v>
      </c>
      <c r="R18" s="154">
        <f t="shared" ref="R18" si="6">SUM(O18:Q18)</f>
        <v>663874.72341814695</v>
      </c>
    </row>
    <row r="19" spans="1:18" ht="20.100000000000001" customHeight="1" x14ac:dyDescent="0.2">
      <c r="A19" s="10">
        <v>5418</v>
      </c>
      <c r="B19" s="5" t="s">
        <v>173</v>
      </c>
      <c r="C19" s="11">
        <v>3141</v>
      </c>
      <c r="D19" s="60" t="s">
        <v>173</v>
      </c>
      <c r="E19" s="154">
        <f>SJMS_normativy!$F$5</f>
        <v>26460</v>
      </c>
      <c r="F19" s="105">
        <f>IF(SM_stat!H19=0,0,(12*1.358*(1/SM_stat!T19*SM_rozp!$E19)+SM_stat!AC19))</f>
        <v>13264.252085719199</v>
      </c>
      <c r="G19" s="29">
        <f>IF(SM_stat!I19=0,0,(12*1.358*(1/SM_stat!U19*SM_rozp!$E19)+SM_stat!AD19))</f>
        <v>0</v>
      </c>
      <c r="H19" s="106">
        <f>IF(SM_stat!J19=0,0,(12*1.358*(1/SM_stat!V19*SM_rozp!$E19)+SM_stat!AE19))</f>
        <v>0</v>
      </c>
      <c r="I19" s="105">
        <f>IF(SM_stat!K19=0,0,(12*1.358*(1/SM_stat!W19*SM_rozp!$E19)+SM_stat!AF19))</f>
        <v>0</v>
      </c>
      <c r="J19" s="29">
        <f>IF(SM_stat!L19=0,0,(12*1.358*(1/SM_stat!X19*SM_rozp!$E19)+SM_stat!AG19))</f>
        <v>0</v>
      </c>
      <c r="K19" s="106">
        <f>IF(SM_stat!M19=0,0,(12*1.358*(1/SM_stat!Y19*SM_rozp!$E19)+SM_stat!AH19))</f>
        <v>0</v>
      </c>
      <c r="L19" s="105">
        <f>IF(SM_stat!N19=0,0,(12*1.358*(1/SM_stat!Z19*SM_rozp!$E19)+SM_stat!AI19))</f>
        <v>0</v>
      </c>
      <c r="M19" s="29">
        <f>IF(SM_stat!O19=0,0,(12*1.358*(1/SM_stat!AA19*SM_rozp!$E19)+SM_stat!AJ19))</f>
        <v>0</v>
      </c>
      <c r="N19" s="106">
        <f>IF(SM_stat!P19=0,0,(12*1.358*(1/SM_stat!AB19*SM_rozp!$E19)+SM_stat!AK19))</f>
        <v>0</v>
      </c>
      <c r="O19" s="105">
        <f>F19*SM_stat!H19+I19*SM_stat!K19+L19*SM_stat!N19</f>
        <v>742798.11680027517</v>
      </c>
      <c r="P19" s="29">
        <f>G19*SM_stat!I19+J19*SM_stat!L19+M19*SM_stat!O19</f>
        <v>0</v>
      </c>
      <c r="Q19" s="106">
        <f>H19*SM_stat!J19+K19*SM_stat!M19+N19*SM_stat!P19</f>
        <v>0</v>
      </c>
      <c r="R19" s="154">
        <f t="shared" ref="R19:R20" si="7">SUM(O19:Q19)</f>
        <v>742798.11680027517</v>
      </c>
    </row>
    <row r="20" spans="1:18" ht="20.100000000000001" customHeight="1" x14ac:dyDescent="0.2">
      <c r="A20" s="10">
        <v>5417</v>
      </c>
      <c r="B20" s="5" t="s">
        <v>174</v>
      </c>
      <c r="C20" s="11">
        <v>3141</v>
      </c>
      <c r="D20" s="60" t="s">
        <v>174</v>
      </c>
      <c r="E20" s="154">
        <f>SJMS_normativy!$F$5</f>
        <v>26460</v>
      </c>
      <c r="F20" s="105">
        <f>IF(SM_stat!H20=0,0,(12*1.358*(1/SM_stat!T20*SM_rozp!$E20)+SM_stat!AC20))</f>
        <v>0</v>
      </c>
      <c r="G20" s="29">
        <f>IF(SM_stat!I20=0,0,(12*1.358*(1/SM_stat!U20*SM_rozp!$E20)+SM_stat!AD20))</f>
        <v>9530.7426960563007</v>
      </c>
      <c r="H20" s="106">
        <f>IF(SM_stat!J20=0,0,(12*1.358*(1/SM_stat!V20*SM_rozp!$E20)+SM_stat!AE20))</f>
        <v>0</v>
      </c>
      <c r="I20" s="105">
        <f>IF(SM_stat!K20=0,0,(12*1.358*(1/SM_stat!W20*SM_rozp!$E20)+SM_stat!AF20))</f>
        <v>0</v>
      </c>
      <c r="J20" s="29">
        <f>IF(SM_stat!L20=0,0,(12*1.358*(1/SM_stat!X20*SM_rozp!$E20)+SM_stat!AG20))</f>
        <v>0</v>
      </c>
      <c r="K20" s="106">
        <f>IF(SM_stat!M20=0,0,(12*1.358*(1/SM_stat!Y20*SM_rozp!$E20)+SM_stat!AH20))</f>
        <v>0</v>
      </c>
      <c r="L20" s="105">
        <f>IF(SM_stat!N20=0,0,(12*1.358*(1/SM_stat!Z20*SM_rozp!$E20)+SM_stat!AI20))</f>
        <v>0</v>
      </c>
      <c r="M20" s="29">
        <f>IF(SM_stat!O20=0,0,(12*1.358*(1/SM_stat!AA20*SM_rozp!$E20)+SM_stat!AJ20))</f>
        <v>0</v>
      </c>
      <c r="N20" s="106">
        <f>IF(SM_stat!P20=0,0,(12*1.358*(1/SM_stat!AB20*SM_rozp!$E20)+SM_stat!AK20))</f>
        <v>0</v>
      </c>
      <c r="O20" s="105">
        <f>F20*SM_stat!H20+I20*SM_stat!K20+L20*SM_stat!N20</f>
        <v>0</v>
      </c>
      <c r="P20" s="29">
        <f>G20*SM_stat!I20+J20*SM_stat!L20+M20*SM_stat!O20</f>
        <v>695744.21681210992</v>
      </c>
      <c r="Q20" s="106">
        <f>H20*SM_stat!J20+K20*SM_stat!M20+N20*SM_stat!P20</f>
        <v>0</v>
      </c>
      <c r="R20" s="154">
        <f t="shared" si="7"/>
        <v>695744.21681210992</v>
      </c>
    </row>
    <row r="21" spans="1:18" ht="20.100000000000001" customHeight="1" x14ac:dyDescent="0.2">
      <c r="A21" s="10">
        <v>5420</v>
      </c>
      <c r="B21" s="5" t="s">
        <v>175</v>
      </c>
      <c r="C21" s="11">
        <v>3141</v>
      </c>
      <c r="D21" s="60" t="s">
        <v>175</v>
      </c>
      <c r="E21" s="154">
        <f>SJMS_normativy!$F$5</f>
        <v>26460</v>
      </c>
      <c r="F21" s="105">
        <f>IF(SM_stat!H21=0,0,(12*1.358*(1/SM_stat!T21*SM_rozp!$E21)+SM_stat!AC21))</f>
        <v>14730.268907563022</v>
      </c>
      <c r="G21" s="29">
        <f>IF(SM_stat!I21=0,0,(12*1.358*(1/SM_stat!U21*SM_rozp!$E21)+SM_stat!AD21))</f>
        <v>0</v>
      </c>
      <c r="H21" s="106">
        <f>IF(SM_stat!J21=0,0,(12*1.358*(1/SM_stat!V21*SM_rozp!$E21)+SM_stat!AE21))</f>
        <v>0</v>
      </c>
      <c r="I21" s="105">
        <f>IF(SM_stat!K21=0,0,(12*1.358*(1/SM_stat!W21*SM_rozp!$E21)+SM_stat!AF21))</f>
        <v>0</v>
      </c>
      <c r="J21" s="29">
        <f>IF(SM_stat!L21=0,0,(12*1.358*(1/SM_stat!X21*SM_rozp!$E21)+SM_stat!AG21))</f>
        <v>0</v>
      </c>
      <c r="K21" s="106">
        <f>IF(SM_stat!M21=0,0,(12*1.358*(1/SM_stat!Y21*SM_rozp!$E21)+SM_stat!AH21))</f>
        <v>0</v>
      </c>
      <c r="L21" s="105">
        <f>IF(SM_stat!N21=0,0,(12*1.358*(1/SM_stat!Z21*SM_rozp!$E21)+SM_stat!AI21))</f>
        <v>0</v>
      </c>
      <c r="M21" s="29">
        <f>IF(SM_stat!O21=0,0,(12*1.358*(1/SM_stat!AA21*SM_rozp!$E21)+SM_stat!AJ21))</f>
        <v>0</v>
      </c>
      <c r="N21" s="106">
        <f>IF(SM_stat!P21=0,0,(12*1.358*(1/SM_stat!AB21*SM_rozp!$E21)+SM_stat!AK21))</f>
        <v>0</v>
      </c>
      <c r="O21" s="105">
        <f>F21*SM_stat!H21+I21*SM_stat!K21+L21*SM_stat!N21</f>
        <v>589210.75630252087</v>
      </c>
      <c r="P21" s="29">
        <f>G21*SM_stat!I21+J21*SM_stat!L21+M21*SM_stat!O21</f>
        <v>0</v>
      </c>
      <c r="Q21" s="106">
        <f>H21*SM_stat!J21+K21*SM_stat!M21+N21*SM_stat!P21</f>
        <v>0</v>
      </c>
      <c r="R21" s="154">
        <f t="shared" ref="R21:R22" si="8">SUM(O21:Q21)</f>
        <v>589210.75630252087</v>
      </c>
    </row>
    <row r="22" spans="1:18" ht="20.100000000000001" customHeight="1" x14ac:dyDescent="0.2">
      <c r="A22" s="10">
        <v>5419</v>
      </c>
      <c r="B22" s="5" t="s">
        <v>176</v>
      </c>
      <c r="C22" s="11">
        <v>3141</v>
      </c>
      <c r="D22" s="60" t="s">
        <v>176</v>
      </c>
      <c r="E22" s="154">
        <f>SJMS_normativy!$F$5</f>
        <v>26460</v>
      </c>
      <c r="F22" s="105">
        <f>IF(SM_stat!H22=0,0,(12*1.358*(1/SM_stat!T22*SM_rozp!$E22)+SM_stat!AC22))</f>
        <v>0</v>
      </c>
      <c r="G22" s="29">
        <f>IF(SM_stat!I22=0,0,(12*1.358*(1/SM_stat!U22*SM_rozp!$E22)+SM_stat!AD22))</f>
        <v>8020.3946894923711</v>
      </c>
      <c r="H22" s="106">
        <f>IF(SM_stat!J22=0,0,(12*1.358*(1/SM_stat!V22*SM_rozp!$E22)+SM_stat!AE22))</f>
        <v>0</v>
      </c>
      <c r="I22" s="105">
        <f>IF(SM_stat!K22=0,0,(12*1.358*(1/SM_stat!W22*SM_rozp!$E22)+SM_stat!AF22))</f>
        <v>0</v>
      </c>
      <c r="J22" s="29">
        <f>IF(SM_stat!L22=0,0,(12*1.358*(1/SM_stat!X22*SM_rozp!$E22)+SM_stat!AG22))</f>
        <v>0</v>
      </c>
      <c r="K22" s="106">
        <f>IF(SM_stat!M22=0,0,(12*1.358*(1/SM_stat!Y22*SM_rozp!$E22)+SM_stat!AH22))</f>
        <v>0</v>
      </c>
      <c r="L22" s="105">
        <f>IF(SM_stat!N22=0,0,(12*1.358*(1/SM_stat!Z22*SM_rozp!$E22)+SM_stat!AI22))</f>
        <v>0</v>
      </c>
      <c r="M22" s="29">
        <f>IF(SM_stat!O22=0,0,(12*1.358*(1/SM_stat!AA22*SM_rozp!$E22)+SM_stat!AJ22))</f>
        <v>0</v>
      </c>
      <c r="N22" s="106">
        <f>IF(SM_stat!P22=0,0,(12*1.358*(1/SM_stat!AB22*SM_rozp!$E22)+SM_stat!AK22))</f>
        <v>0</v>
      </c>
      <c r="O22" s="105">
        <f>F22*SM_stat!H22+I22*SM_stat!K22+L22*SM_stat!N22</f>
        <v>0</v>
      </c>
      <c r="P22" s="29">
        <f>G22*SM_stat!I22+J22*SM_stat!L22+M22*SM_stat!O22</f>
        <v>1227120.3874923328</v>
      </c>
      <c r="Q22" s="106">
        <f>H22*SM_stat!J22+K22*SM_stat!M22+N22*SM_stat!P22</f>
        <v>0</v>
      </c>
      <c r="R22" s="154">
        <f t="shared" si="8"/>
        <v>1227120.3874923328</v>
      </c>
    </row>
    <row r="23" spans="1:18" ht="20.100000000000001" customHeight="1" x14ac:dyDescent="0.2">
      <c r="A23" s="10">
        <v>5426</v>
      </c>
      <c r="B23" s="5" t="s">
        <v>565</v>
      </c>
      <c r="C23" s="11">
        <v>3141</v>
      </c>
      <c r="D23" s="60" t="s">
        <v>565</v>
      </c>
      <c r="E23" s="154">
        <f>SJMS_normativy!$F$5</f>
        <v>26460</v>
      </c>
      <c r="F23" s="105">
        <f>IF(SM_stat!H23=0,0,(12*1.358*(1/SM_stat!T23*SM_rozp!$E23)+SM_stat!AC23))</f>
        <v>11683.546211092265</v>
      </c>
      <c r="G23" s="29">
        <f>IF(SM_stat!I23=0,0,(12*1.358*(1/SM_stat!U23*SM_rozp!$E23)+SM_stat!AD23))</f>
        <v>0</v>
      </c>
      <c r="H23" s="106">
        <f>IF(SM_stat!J23=0,0,(12*1.358*(1/SM_stat!V23*SM_rozp!$E23)+SM_stat!AE23))</f>
        <v>0</v>
      </c>
      <c r="I23" s="105">
        <f>IF(SM_stat!K23=0,0,(12*1.358*(1/SM_stat!W23*SM_rozp!$E23)+SM_stat!AF23))</f>
        <v>0</v>
      </c>
      <c r="J23" s="29">
        <f>IF(SM_stat!L23=0,0,(12*1.358*(1/SM_stat!X23*SM_rozp!$E23)+SM_stat!AG23))</f>
        <v>0</v>
      </c>
      <c r="K23" s="106">
        <f>IF(SM_stat!M23=0,0,(12*1.358*(1/SM_stat!Y23*SM_rozp!$E23)+SM_stat!AH23))</f>
        <v>0</v>
      </c>
      <c r="L23" s="105">
        <f>IF(SM_stat!N23=0,0,(12*1.358*(1/SM_stat!Z23*SM_rozp!$E23)+SM_stat!AI23))</f>
        <v>0</v>
      </c>
      <c r="M23" s="29">
        <f>IF(SM_stat!O23=0,0,(12*1.358*(1/SM_stat!AA23*SM_rozp!$E23)+SM_stat!AJ23))</f>
        <v>0</v>
      </c>
      <c r="N23" s="106">
        <f>IF(SM_stat!P23=0,0,(12*1.358*(1/SM_stat!AB23*SM_rozp!$E23)+SM_stat!AK23))</f>
        <v>0</v>
      </c>
      <c r="O23" s="105">
        <f>F23*SM_stat!H23+I23*SM_stat!K23+L23*SM_stat!N23</f>
        <v>969734.33552065806</v>
      </c>
      <c r="P23" s="29">
        <f>G23*SM_stat!I23+J23*SM_stat!L23+M23*SM_stat!O23</f>
        <v>0</v>
      </c>
      <c r="Q23" s="106">
        <f>H23*SM_stat!J23+K23*SM_stat!M23+N23*SM_stat!P23</f>
        <v>0</v>
      </c>
      <c r="R23" s="154">
        <f t="shared" ref="R23:R26" si="9">SUM(O23:Q23)</f>
        <v>969734.33552065806</v>
      </c>
    </row>
    <row r="24" spans="1:18" ht="20.100000000000001" customHeight="1" x14ac:dyDescent="0.2">
      <c r="A24" s="10">
        <v>5423</v>
      </c>
      <c r="B24" s="5" t="s">
        <v>165</v>
      </c>
      <c r="C24" s="11">
        <v>3141</v>
      </c>
      <c r="D24" s="60" t="s">
        <v>401</v>
      </c>
      <c r="E24" s="154">
        <f>SJMS_normativy!$F$5</f>
        <v>26460</v>
      </c>
      <c r="F24" s="105">
        <f>IF(SM_stat!H24=0,0,(12*1.358*(1/SM_stat!T24*SM_rozp!$E24)+SM_stat!AC24))</f>
        <v>0</v>
      </c>
      <c r="G24" s="29">
        <f>IF(SM_stat!I24=0,0,(12*1.358*(1/SM_stat!U24*SM_rozp!$E24)+SM_stat!AD24))</f>
        <v>0</v>
      </c>
      <c r="H24" s="106">
        <f>IF(SM_stat!J24=0,0,(12*1.358*(1/SM_stat!V24*SM_rozp!$E24)+SM_stat!AE24))</f>
        <v>0</v>
      </c>
      <c r="I24" s="105">
        <f>IF(SM_stat!K24=0,0,(12*1.358*(1/SM_stat!W24*SM_rozp!$E24)+SM_stat!AF24))</f>
        <v>0</v>
      </c>
      <c r="J24" s="29">
        <f>IF(SM_stat!L24=0,0,(12*1.358*(1/SM_stat!X24*SM_rozp!$E24)+SM_stat!AG24))</f>
        <v>0</v>
      </c>
      <c r="K24" s="106">
        <f>IF(SM_stat!M24=0,0,(12*1.358*(1/SM_stat!Y24*SM_rozp!$E24)+SM_stat!AH24))</f>
        <v>0</v>
      </c>
      <c r="L24" s="105">
        <f>IF(SM_stat!N24=0,0,(12*1.358*(1/SM_stat!Z24*SM_rozp!$E24)+SM_stat!AI24))</f>
        <v>5662.2379847227157</v>
      </c>
      <c r="M24" s="29">
        <f>IF(SM_stat!O24=0,0,(12*1.358*(1/SM_stat!AA24*SM_rozp!$E24)+SM_stat!AJ24))</f>
        <v>0</v>
      </c>
      <c r="N24" s="106">
        <f>IF(SM_stat!P24=0,0,(12*1.358*(1/SM_stat!AB24*SM_rozp!$E24)+SM_stat!AK24))</f>
        <v>0</v>
      </c>
      <c r="O24" s="105">
        <f>F24*SM_stat!H24+I24*SM_stat!K24+L24*SM_stat!N24</f>
        <v>260462.94729724491</v>
      </c>
      <c r="P24" s="29">
        <f>G24*SM_stat!I24+J24*SM_stat!L24+M24*SM_stat!O24</f>
        <v>0</v>
      </c>
      <c r="Q24" s="106">
        <f>H24*SM_stat!J24+K24*SM_stat!M24+N24*SM_stat!P24</f>
        <v>0</v>
      </c>
      <c r="R24" s="154">
        <f t="shared" si="9"/>
        <v>260462.94729724491</v>
      </c>
    </row>
    <row r="25" spans="1:18" ht="20.100000000000001" customHeight="1" x14ac:dyDescent="0.2">
      <c r="A25" s="10">
        <v>5423</v>
      </c>
      <c r="B25" s="5" t="s">
        <v>165</v>
      </c>
      <c r="C25" s="11">
        <v>3141</v>
      </c>
      <c r="D25" s="60" t="s">
        <v>501</v>
      </c>
      <c r="E25" s="154">
        <f>SJMS_normativy!$F$5</f>
        <v>26460</v>
      </c>
      <c r="F25" s="105">
        <f>IF(SM_stat!H25=0,0,(12*1.358*(1/SM_stat!T25*SM_rozp!$E25)+SM_stat!AC25))</f>
        <v>11475.682519951652</v>
      </c>
      <c r="G25" s="29">
        <f>IF(SM_stat!I25=0,0,(12*1.358*(1/SM_stat!U25*SM_rozp!$E25)+SM_stat!AD25))</f>
        <v>0</v>
      </c>
      <c r="H25" s="106">
        <f>IF(SM_stat!J25=0,0,(12*1.358*(1/SM_stat!V25*SM_rozp!$E25)+SM_stat!AE25))</f>
        <v>0</v>
      </c>
      <c r="I25" s="105">
        <f>IF(SM_stat!K25=0,0,(12*1.358*(1/SM_stat!W25*SM_rozp!$E25)+SM_stat!AF25))</f>
        <v>8474.3569770840732</v>
      </c>
      <c r="J25" s="29">
        <f>IF(SM_stat!L25=0,0,(12*1.358*(1/SM_stat!X25*SM_rozp!$E25)+SM_stat!AG25))</f>
        <v>0</v>
      </c>
      <c r="K25" s="106">
        <f>IF(SM_stat!M25=0,0,(12*1.358*(1/SM_stat!Y25*SM_rozp!$E25)+SM_stat!AH25))</f>
        <v>0</v>
      </c>
      <c r="L25" s="105">
        <f>IF(SM_stat!N25=0,0,(12*1.358*(1/SM_stat!Z25*SM_rozp!$E25)+SM_stat!AI25))</f>
        <v>0</v>
      </c>
      <c r="M25" s="29">
        <f>IF(SM_stat!O25=0,0,(12*1.358*(1/SM_stat!AA25*SM_rozp!$E25)+SM_stat!AJ25))</f>
        <v>0</v>
      </c>
      <c r="N25" s="106">
        <f>IF(SM_stat!P25=0,0,(12*1.358*(1/SM_stat!AB25*SM_rozp!$E25)+SM_stat!AK25))</f>
        <v>0</v>
      </c>
      <c r="O25" s="105">
        <f>F25*SM_stat!H25+I25*SM_stat!K25+L25*SM_stat!N25</f>
        <v>1399680.4827016126</v>
      </c>
      <c r="P25" s="29">
        <f>G25*SM_stat!I25+J25*SM_stat!L25+M25*SM_stat!O25</f>
        <v>0</v>
      </c>
      <c r="Q25" s="106">
        <f>H25*SM_stat!J25+K25*SM_stat!M25+N25*SM_stat!P25</f>
        <v>0</v>
      </c>
      <c r="R25" s="154">
        <f t="shared" si="9"/>
        <v>1399680.4827016126</v>
      </c>
    </row>
    <row r="26" spans="1:18" ht="20.100000000000001" customHeight="1" x14ac:dyDescent="0.2">
      <c r="A26" s="10">
        <v>5422</v>
      </c>
      <c r="B26" s="5" t="s">
        <v>443</v>
      </c>
      <c r="C26" s="11">
        <v>3141</v>
      </c>
      <c r="D26" s="60" t="s">
        <v>443</v>
      </c>
      <c r="E26" s="154">
        <f>SJMS_normativy!$F$5</f>
        <v>26460</v>
      </c>
      <c r="F26" s="105">
        <f>IF(SM_stat!H26=0,0,(12*1.358*(1/SM_stat!T26*SM_rozp!$E26)+SM_stat!AC26))</f>
        <v>0</v>
      </c>
      <c r="G26" s="29">
        <f>IF(SM_stat!I26=0,0,(12*1.358*(1/SM_stat!U26*SM_rozp!$E26)+SM_stat!AD26))</f>
        <v>6031.6008378295346</v>
      </c>
      <c r="H26" s="106">
        <f>IF(SM_stat!J26=0,0,(12*1.358*(1/SM_stat!V26*SM_rozp!$E26)+SM_stat!AE26))</f>
        <v>0</v>
      </c>
      <c r="I26" s="105">
        <f>IF(SM_stat!K26=0,0,(12*1.358*(1/SM_stat!W26*SM_rozp!$E26)+SM_stat!AF26))</f>
        <v>0</v>
      </c>
      <c r="J26" s="29">
        <f>IF(SM_stat!L26=0,0,(12*1.358*(1/SM_stat!X26*SM_rozp!$E26)+SM_stat!AG26))</f>
        <v>0</v>
      </c>
      <c r="K26" s="106">
        <f>IF(SM_stat!M26=0,0,(12*1.358*(1/SM_stat!Y26*SM_rozp!$E26)+SM_stat!AH26))</f>
        <v>0</v>
      </c>
      <c r="L26" s="105">
        <f>IF(SM_stat!N26=0,0,(12*1.358*(1/SM_stat!Z26*SM_rozp!$E26)+SM_stat!AI26))</f>
        <v>0</v>
      </c>
      <c r="M26" s="29">
        <f>IF(SM_stat!O26=0,0,(12*1.358*(1/SM_stat!AA26*SM_rozp!$E26)+SM_stat!AJ26))</f>
        <v>0</v>
      </c>
      <c r="N26" s="106">
        <f>IF(SM_stat!P26=0,0,(12*1.358*(1/SM_stat!AB26*SM_rozp!$E26)+SM_stat!AK26))</f>
        <v>0</v>
      </c>
      <c r="O26" s="105">
        <f>F26*SM_stat!H26+I26*SM_stat!K26+L26*SM_stat!N26</f>
        <v>0</v>
      </c>
      <c r="P26" s="29">
        <f>G26*SM_stat!I26+J26*SM_stat!L26+M26*SM_stat!O26</f>
        <v>3763718.9228056297</v>
      </c>
      <c r="Q26" s="106">
        <f>H26*SM_stat!J26+K26*SM_stat!M26+N26*SM_stat!P26</f>
        <v>0</v>
      </c>
      <c r="R26" s="154">
        <f t="shared" si="9"/>
        <v>3763718.9228056297</v>
      </c>
    </row>
    <row r="27" spans="1:18" ht="20.100000000000001" customHeight="1" x14ac:dyDescent="0.2">
      <c r="A27" s="10">
        <v>5432</v>
      </c>
      <c r="B27" s="5" t="s">
        <v>355</v>
      </c>
      <c r="C27" s="11">
        <v>3141</v>
      </c>
      <c r="D27" s="60" t="s">
        <v>355</v>
      </c>
      <c r="E27" s="154">
        <f>SJMS_normativy!$F$5</f>
        <v>26460</v>
      </c>
      <c r="F27" s="105">
        <f>IF(SM_stat!H27=0,0,(12*1.358*(1/SM_stat!T27*SM_rozp!$E27)+SM_stat!AC27))</f>
        <v>17029.408167583577</v>
      </c>
      <c r="G27" s="29">
        <f>IF(SM_stat!I27=0,0,(12*1.358*(1/SM_stat!U27*SM_rozp!$E27)+SM_stat!AD27))</f>
        <v>11875.076022543879</v>
      </c>
      <c r="H27" s="106">
        <f>IF(SM_stat!J27=0,0,(12*1.358*(1/SM_stat!V27*SM_rozp!$E27)+SM_stat!AE27))</f>
        <v>0</v>
      </c>
      <c r="I27" s="105">
        <f>IF(SM_stat!K27=0,0,(12*1.358*(1/SM_stat!W27*SM_rozp!$E27)+SM_stat!AF27))</f>
        <v>0</v>
      </c>
      <c r="J27" s="29">
        <f>IF(SM_stat!L27=0,0,(12*1.358*(1/SM_stat!X27*SM_rozp!$E27)+SM_stat!AG27))</f>
        <v>0</v>
      </c>
      <c r="K27" s="106">
        <f>IF(SM_stat!M27=0,0,(12*1.358*(1/SM_stat!Y27*SM_rozp!$E27)+SM_stat!AH27))</f>
        <v>0</v>
      </c>
      <c r="L27" s="105">
        <f>IF(SM_stat!N27=0,0,(12*1.358*(1/SM_stat!Z27*SM_rozp!$E27)+SM_stat!AI27))</f>
        <v>0</v>
      </c>
      <c r="M27" s="29">
        <f>IF(SM_stat!O27=0,0,(12*1.358*(1/SM_stat!AA27*SM_rozp!$E27)+SM_stat!AJ27))</f>
        <v>0</v>
      </c>
      <c r="N27" s="106">
        <f>IF(SM_stat!P27=0,0,(12*1.358*(1/SM_stat!AB27*SM_rozp!$E27)+SM_stat!AK27))</f>
        <v>0</v>
      </c>
      <c r="O27" s="105">
        <f>F27*SM_stat!H27+I27*SM_stat!K27+L27*SM_stat!N27</f>
        <v>391676.38785442227</v>
      </c>
      <c r="P27" s="29">
        <f>G27*SM_stat!I27+J27*SM_stat!L27+M27*SM_stat!O27</f>
        <v>391877.50874394801</v>
      </c>
      <c r="Q27" s="106">
        <f>H27*SM_stat!J27+K27*SM_stat!M27+N27*SM_stat!P27</f>
        <v>0</v>
      </c>
      <c r="R27" s="154">
        <f t="shared" ref="R27" si="10">SUM(O27:Q27)</f>
        <v>783553.89659837028</v>
      </c>
    </row>
    <row r="28" spans="1:18" ht="20.100000000000001" customHeight="1" x14ac:dyDescent="0.2">
      <c r="A28" s="10">
        <v>5452</v>
      </c>
      <c r="B28" s="5" t="s">
        <v>177</v>
      </c>
      <c r="C28" s="11">
        <v>3141</v>
      </c>
      <c r="D28" s="187" t="s">
        <v>235</v>
      </c>
      <c r="E28" s="154">
        <f>SJMS_normativy!$F$5</f>
        <v>26460</v>
      </c>
      <c r="F28" s="105">
        <f>IF(SM_stat!H28=0,0,(12*1.358*(1/SM_stat!T28*SM_rozp!$E28)+SM_stat!AC28))</f>
        <v>17372.3758351166</v>
      </c>
      <c r="G28" s="29">
        <f>IF(SM_stat!I28=0,0,(12*1.358*(1/SM_stat!U28*SM_rozp!$E28)+SM_stat!AD28))</f>
        <v>12107.971265554444</v>
      </c>
      <c r="H28" s="106">
        <f>IF(SM_stat!J28=0,0,(12*1.358*(1/SM_stat!V28*SM_rozp!$E28)+SM_stat!AE28))</f>
        <v>0</v>
      </c>
      <c r="I28" s="105">
        <f>IF(SM_stat!K28=0,0,(12*1.358*(1/SM_stat!W28*SM_rozp!$E28)+SM_stat!AF28))</f>
        <v>0</v>
      </c>
      <c r="J28" s="29">
        <f>IF(SM_stat!L28=0,0,(12*1.358*(1/SM_stat!X28*SM_rozp!$E28)+SM_stat!AG28))</f>
        <v>0</v>
      </c>
      <c r="K28" s="106">
        <f>IF(SM_stat!M28=0,0,(12*1.358*(1/SM_stat!Y28*SM_rozp!$E28)+SM_stat!AH28))</f>
        <v>0</v>
      </c>
      <c r="L28" s="105">
        <f>IF(SM_stat!N28=0,0,(12*1.358*(1/SM_stat!Z28*SM_rozp!$E28)+SM_stat!AI28))</f>
        <v>0</v>
      </c>
      <c r="M28" s="29">
        <f>IF(SM_stat!O28=0,0,(12*1.358*(1/SM_stat!AA28*SM_rozp!$E28)+SM_stat!AJ28))</f>
        <v>0</v>
      </c>
      <c r="N28" s="106">
        <f>IF(SM_stat!P28=0,0,(12*1.358*(1/SM_stat!AB28*SM_rozp!$E28)+SM_stat!AK28))</f>
        <v>0</v>
      </c>
      <c r="O28" s="105">
        <f>F28*SM_stat!H28+I28*SM_stat!K28+L28*SM_stat!N28</f>
        <v>364819.89253744861</v>
      </c>
      <c r="P28" s="29">
        <f>G28*SM_stat!I28+J28*SM_stat!L28+M28*SM_stat!O28</f>
        <v>375347.10923218779</v>
      </c>
      <c r="Q28" s="106">
        <f>H28*SM_stat!J28+K28*SM_stat!M28+N28*SM_stat!P28</f>
        <v>0</v>
      </c>
      <c r="R28" s="154">
        <f t="shared" ref="R28" si="11">SUM(O28:Q28)</f>
        <v>740167.00176963641</v>
      </c>
    </row>
    <row r="29" spans="1:18" ht="20.100000000000001" customHeight="1" x14ac:dyDescent="0.2">
      <c r="A29" s="10">
        <v>5428</v>
      </c>
      <c r="B29" s="5" t="s">
        <v>178</v>
      </c>
      <c r="C29" s="11">
        <v>3141</v>
      </c>
      <c r="D29" s="60" t="s">
        <v>178</v>
      </c>
      <c r="E29" s="154">
        <f>SJMS_normativy!$F$5</f>
        <v>26460</v>
      </c>
      <c r="F29" s="105">
        <f>IF(SM_stat!H29=0,0,(12*1.358*(1/SM_stat!T29*SM_rozp!$E29)+SM_stat!AC29))</f>
        <v>17372.3758351166</v>
      </c>
      <c r="G29" s="29">
        <f>IF(SM_stat!I29=0,0,(12*1.358*(1/SM_stat!U29*SM_rozp!$E29)+SM_stat!AD29))</f>
        <v>12107.900179078462</v>
      </c>
      <c r="H29" s="106">
        <f>IF(SM_stat!J29=0,0,(12*1.358*(1/SM_stat!V29*SM_rozp!$E29)+SM_stat!AE29))</f>
        <v>0</v>
      </c>
      <c r="I29" s="105">
        <f>IF(SM_stat!K29=0,0,(12*1.358*(1/SM_stat!W29*SM_rozp!$E29)+SM_stat!AF29))</f>
        <v>0</v>
      </c>
      <c r="J29" s="29">
        <f>IF(SM_stat!L29=0,0,(12*1.358*(1/SM_stat!X29*SM_rozp!$E29)+SM_stat!AG29))</f>
        <v>0</v>
      </c>
      <c r="K29" s="106">
        <f>IF(SM_stat!M29=0,0,(12*1.358*(1/SM_stat!Y29*SM_rozp!$E29)+SM_stat!AH29))</f>
        <v>0</v>
      </c>
      <c r="L29" s="105">
        <f>IF(SM_stat!N29=0,0,(12*1.358*(1/SM_stat!Z29*SM_rozp!$E29)+SM_stat!AI29))</f>
        <v>0</v>
      </c>
      <c r="M29" s="29">
        <f>IF(SM_stat!O29=0,0,(12*1.358*(1/SM_stat!AA29*SM_rozp!$E29)+SM_stat!AJ29))</f>
        <v>0</v>
      </c>
      <c r="N29" s="106">
        <f>IF(SM_stat!P29=0,0,(12*1.358*(1/SM_stat!AB29*SM_rozp!$E29)+SM_stat!AK29))</f>
        <v>0</v>
      </c>
      <c r="O29" s="105">
        <f>F29*SM_stat!H29+I29*SM_stat!K29+L29*SM_stat!N29</f>
        <v>364819.89253744861</v>
      </c>
      <c r="P29" s="29">
        <f>G29*SM_stat!I29+J29*SM_stat!L29+M29*SM_stat!O29</f>
        <v>96863.201432627699</v>
      </c>
      <c r="Q29" s="106">
        <f>H29*SM_stat!J29+K29*SM_stat!M29+N29*SM_stat!P29</f>
        <v>0</v>
      </c>
      <c r="R29" s="154">
        <f t="shared" ref="R29" si="12">SUM(O29:Q29)</f>
        <v>461683.0939700763</v>
      </c>
    </row>
    <row r="30" spans="1:18" ht="20.100000000000001" customHeight="1" x14ac:dyDescent="0.2">
      <c r="A30" s="10">
        <v>5472</v>
      </c>
      <c r="B30" s="5" t="s">
        <v>166</v>
      </c>
      <c r="C30" s="11">
        <v>3141</v>
      </c>
      <c r="D30" s="60" t="s">
        <v>166</v>
      </c>
      <c r="E30" s="154">
        <f>SJMS_normativy!$F$5</f>
        <v>26460</v>
      </c>
      <c r="F30" s="105">
        <f>IF(SM_stat!H30=0,0,(12*1.358*(1/SM_stat!T30*SM_rozp!$E30)+SM_stat!AC30))</f>
        <v>13842.406177316465</v>
      </c>
      <c r="G30" s="29">
        <f>IF(SM_stat!I30=0,0,(12*1.358*(1/SM_stat!U30*SM_rozp!$E30)+SM_stat!AD30))</f>
        <v>0</v>
      </c>
      <c r="H30" s="106">
        <f>IF(SM_stat!J30=0,0,(12*1.358*(1/SM_stat!V30*SM_rozp!$E30)+SM_stat!AE30))</f>
        <v>0</v>
      </c>
      <c r="I30" s="105">
        <f>IF(SM_stat!K30=0,0,(12*1.358*(1/SM_stat!W30*SM_rozp!$E30)+SM_stat!AF30))</f>
        <v>0</v>
      </c>
      <c r="J30" s="29">
        <f>IF(SM_stat!L30=0,0,(12*1.358*(1/SM_stat!X30*SM_rozp!$E30)+SM_stat!AG30))</f>
        <v>0</v>
      </c>
      <c r="K30" s="106">
        <f>IF(SM_stat!M30=0,0,(12*1.358*(1/SM_stat!Y30*SM_rozp!$E30)+SM_stat!AH30))</f>
        <v>0</v>
      </c>
      <c r="L30" s="105">
        <f>IF(SM_stat!N30=0,0,(12*1.358*(1/SM_stat!Z30*SM_rozp!$E30)+SM_stat!AI30))</f>
        <v>0</v>
      </c>
      <c r="M30" s="29">
        <f>IF(SM_stat!O30=0,0,(12*1.358*(1/SM_stat!AA30*SM_rozp!$E30)+SM_stat!AJ30))</f>
        <v>0</v>
      </c>
      <c r="N30" s="106">
        <f>IF(SM_stat!P30=0,0,(12*1.358*(1/SM_stat!AB30*SM_rozp!$E30)+SM_stat!AK30))</f>
        <v>0</v>
      </c>
      <c r="O30" s="105">
        <f>F30*SM_stat!H30+I30*SM_stat!K30+L30*SM_stat!N30</f>
        <v>678277.90268850676</v>
      </c>
      <c r="P30" s="29">
        <f>G30*SM_stat!I30+J30*SM_stat!L30+M30*SM_stat!O30</f>
        <v>0</v>
      </c>
      <c r="Q30" s="106">
        <f>H30*SM_stat!J30+K30*SM_stat!M30+N30*SM_stat!P30</f>
        <v>0</v>
      </c>
      <c r="R30" s="154">
        <f t="shared" ref="R30:R31" si="13">SUM(O30:Q30)</f>
        <v>678277.90268850676</v>
      </c>
    </row>
    <row r="31" spans="1:18" ht="20.100000000000001" customHeight="1" x14ac:dyDescent="0.2">
      <c r="A31" s="10">
        <v>5471</v>
      </c>
      <c r="B31" s="5" t="s">
        <v>167</v>
      </c>
      <c r="C31" s="11">
        <v>3141</v>
      </c>
      <c r="D31" s="60" t="s">
        <v>167</v>
      </c>
      <c r="E31" s="154">
        <f>SJMS_normativy!$F$5</f>
        <v>26460</v>
      </c>
      <c r="F31" s="105">
        <f>IF(SM_stat!H31=0,0,(12*1.358*(1/SM_stat!T31*SM_rozp!$E31)+SM_stat!AC31))</f>
        <v>0</v>
      </c>
      <c r="G31" s="29">
        <f>IF(SM_stat!I31=0,0,(12*1.358*(1/SM_stat!U31*SM_rozp!$E31)+SM_stat!AD31))</f>
        <v>7849.5665411988639</v>
      </c>
      <c r="H31" s="106">
        <f>IF(SM_stat!J31=0,0,(12*1.358*(1/SM_stat!V31*SM_rozp!$E31)+SM_stat!AE31))</f>
        <v>0</v>
      </c>
      <c r="I31" s="105">
        <f>IF(SM_stat!K31=0,0,(12*1.358*(1/SM_stat!W31*SM_rozp!$E31)+SM_stat!AF31))</f>
        <v>0</v>
      </c>
      <c r="J31" s="29">
        <f>IF(SM_stat!L31=0,0,(12*1.358*(1/SM_stat!X31*SM_rozp!$E31)+SM_stat!AG31))</f>
        <v>0</v>
      </c>
      <c r="K31" s="106">
        <f>IF(SM_stat!M31=0,0,(12*1.358*(1/SM_stat!Y31*SM_rozp!$E31)+SM_stat!AH31))</f>
        <v>0</v>
      </c>
      <c r="L31" s="105">
        <f>IF(SM_stat!N31=0,0,(12*1.358*(1/SM_stat!Z31*SM_rozp!$E31)+SM_stat!AI31))</f>
        <v>0</v>
      </c>
      <c r="M31" s="29">
        <f>IF(SM_stat!O31=0,0,(12*1.358*(1/SM_stat!AA31*SM_rozp!$E31)+SM_stat!AJ31))</f>
        <v>0</v>
      </c>
      <c r="N31" s="106">
        <f>IF(SM_stat!P31=0,0,(12*1.358*(1/SM_stat!AB31*SM_rozp!$E31)+SM_stat!AK31))</f>
        <v>0</v>
      </c>
      <c r="O31" s="105">
        <f>F31*SM_stat!H31+I31*SM_stat!K31+L31*SM_stat!N31</f>
        <v>0</v>
      </c>
      <c r="P31" s="29">
        <f>G31*SM_stat!I31+J31*SM_stat!L31+M31*SM_stat!O31</f>
        <v>1326576.7454626081</v>
      </c>
      <c r="Q31" s="106">
        <f>H31*SM_stat!J31+K31*SM_stat!M31+N31*SM_stat!P31</f>
        <v>0</v>
      </c>
      <c r="R31" s="154">
        <f t="shared" si="13"/>
        <v>1326576.7454626081</v>
      </c>
    </row>
    <row r="32" spans="1:18" ht="20.100000000000001" customHeight="1" thickBot="1" x14ac:dyDescent="0.25">
      <c r="A32" s="270">
        <v>5473</v>
      </c>
      <c r="B32" s="253" t="s">
        <v>179</v>
      </c>
      <c r="C32" s="41">
        <v>3141</v>
      </c>
      <c r="D32" s="145" t="s">
        <v>179</v>
      </c>
      <c r="E32" s="154">
        <f>SJMS_normativy!$F$5</f>
        <v>26460</v>
      </c>
      <c r="F32" s="105">
        <f>IF(SM_stat!H32=0,0,(12*1.358*(1/SM_stat!T32*SM_rozp!$E32)+SM_stat!AC32))</f>
        <v>16548.377047547761</v>
      </c>
      <c r="G32" s="29">
        <f>IF(SM_stat!I32=0,0,(12*1.358*(1/SM_stat!U32*SM_rozp!$E32)+SM_stat!AD32))</f>
        <v>0</v>
      </c>
      <c r="H32" s="106">
        <f>IF(SM_stat!J32=0,0,(12*1.358*(1/SM_stat!V32*SM_rozp!$E32)+SM_stat!AE32))</f>
        <v>0</v>
      </c>
      <c r="I32" s="105">
        <f>IF(SM_stat!K32=0,0,(12*1.358*(1/SM_stat!W32*SM_rozp!$E32)+SM_stat!AF32))</f>
        <v>0</v>
      </c>
      <c r="J32" s="29">
        <f>IF(SM_stat!L32=0,0,(12*1.358*(1/SM_stat!X32*SM_rozp!$E32)+SM_stat!AG32))</f>
        <v>0</v>
      </c>
      <c r="K32" s="106">
        <f>IF(SM_stat!M32=0,0,(12*1.358*(1/SM_stat!Y32*SM_rozp!$E32)+SM_stat!AH32))</f>
        <v>0</v>
      </c>
      <c r="L32" s="105">
        <f>IF(SM_stat!N32=0,0,(12*1.358*(1/SM_stat!Z32*SM_rozp!$E32)+SM_stat!AI32))</f>
        <v>0</v>
      </c>
      <c r="M32" s="29">
        <f>IF(SM_stat!O32=0,0,(12*1.358*(1/SM_stat!AA32*SM_rozp!$E32)+SM_stat!AJ32))</f>
        <v>0</v>
      </c>
      <c r="N32" s="106">
        <f>IF(SM_stat!P32=0,0,(12*1.358*(1/SM_stat!AB32*SM_rozp!$E32)+SM_stat!AK32))</f>
        <v>0</v>
      </c>
      <c r="O32" s="105">
        <f>F32*SM_stat!H32+I32*SM_stat!K32+L32*SM_stat!N32</f>
        <v>430257.8032362418</v>
      </c>
      <c r="P32" s="29">
        <f>G32*SM_stat!I32+J32*SM_stat!L32+M32*SM_stat!O32</f>
        <v>0</v>
      </c>
      <c r="Q32" s="106">
        <f>H32*SM_stat!J32+K32*SM_stat!M32+N32*SM_stat!P32</f>
        <v>0</v>
      </c>
      <c r="R32" s="154">
        <f t="shared" ref="R32" si="14">SUM(O32:Q32)</f>
        <v>430257.8032362418</v>
      </c>
    </row>
    <row r="33" spans="1:18" ht="20.100000000000001" customHeight="1" thickBot="1" x14ac:dyDescent="0.25">
      <c r="A33" s="48"/>
      <c r="B33" s="54" t="s">
        <v>43</v>
      </c>
      <c r="C33" s="248"/>
      <c r="D33" s="136"/>
      <c r="E33" s="168" t="s">
        <v>312</v>
      </c>
      <c r="F33" s="114" t="s">
        <v>312</v>
      </c>
      <c r="G33" s="115" t="s">
        <v>312</v>
      </c>
      <c r="H33" s="116" t="s">
        <v>312</v>
      </c>
      <c r="I33" s="114" t="s">
        <v>312</v>
      </c>
      <c r="J33" s="115" t="s">
        <v>312</v>
      </c>
      <c r="K33" s="116" t="s">
        <v>312</v>
      </c>
      <c r="L33" s="114" t="s">
        <v>312</v>
      </c>
      <c r="M33" s="115" t="s">
        <v>312</v>
      </c>
      <c r="N33" s="116" t="s">
        <v>312</v>
      </c>
      <c r="O33" s="137">
        <f>SUM(O6:O32)</f>
        <v>11632614.146431936</v>
      </c>
      <c r="P33" s="112">
        <f>SUM(P6:P32)</f>
        <v>15413285.417401731</v>
      </c>
      <c r="Q33" s="156">
        <f>SUM(Q6:Q32)</f>
        <v>479277.04544666922</v>
      </c>
      <c r="R33" s="146">
        <f>SUM(R6:R32)</f>
        <v>27525176.609280333</v>
      </c>
    </row>
    <row r="34" spans="1:18" ht="20.100000000000001" customHeight="1" x14ac:dyDescent="0.2">
      <c r="E34" s="27"/>
      <c r="F34" s="28"/>
      <c r="G34" s="28"/>
      <c r="H34" s="28"/>
      <c r="I34" s="28"/>
      <c r="J34" s="28"/>
      <c r="R34" s="30">
        <f>SUM(O33:Q33)</f>
        <v>27525176.609280337</v>
      </c>
    </row>
    <row r="35" spans="1:18" ht="20.100000000000001" customHeight="1" x14ac:dyDescent="0.2">
      <c r="E35" s="27"/>
      <c r="F35" s="28"/>
      <c r="G35" s="28"/>
      <c r="H35" s="28"/>
      <c r="I35" s="28"/>
      <c r="J35" s="28"/>
      <c r="K35" s="28"/>
    </row>
    <row r="36" spans="1:18" ht="20.100000000000001" customHeight="1" x14ac:dyDescent="0.2">
      <c r="E36" s="27"/>
      <c r="F36" s="28"/>
      <c r="G36" s="28"/>
      <c r="H36" s="28"/>
      <c r="I36" s="28"/>
      <c r="J36" s="28"/>
      <c r="K36" s="28"/>
    </row>
    <row r="37" spans="1:18" ht="20.100000000000001" customHeight="1" x14ac:dyDescent="0.2">
      <c r="E37" s="27"/>
      <c r="F37" s="28"/>
      <c r="G37" s="28"/>
      <c r="H37" s="28"/>
      <c r="I37" s="28"/>
      <c r="J37" s="28"/>
      <c r="K37" s="28"/>
    </row>
    <row r="38" spans="1:18" ht="20.100000000000001" customHeight="1" x14ac:dyDescent="0.2">
      <c r="E38" s="27"/>
      <c r="F38" s="28"/>
      <c r="G38" s="28"/>
      <c r="H38" s="28"/>
      <c r="I38" s="28"/>
      <c r="J38" s="28"/>
      <c r="K38" s="28"/>
    </row>
    <row r="39" spans="1:18" ht="20.100000000000001" customHeight="1" x14ac:dyDescent="0.2">
      <c r="E39" s="27"/>
      <c r="F39" s="28"/>
      <c r="G39" s="28"/>
      <c r="H39" s="28"/>
      <c r="I39" s="28"/>
      <c r="J39" s="28"/>
      <c r="K39" s="28"/>
    </row>
    <row r="40" spans="1:18" ht="20.100000000000001" customHeight="1" x14ac:dyDescent="0.2">
      <c r="E40" s="27"/>
      <c r="F40" s="28"/>
      <c r="G40" s="28"/>
      <c r="H40" s="28"/>
      <c r="I40" s="28"/>
      <c r="J40" s="28"/>
      <c r="K40" s="28"/>
    </row>
    <row r="41" spans="1:18" ht="20.100000000000001" customHeight="1" x14ac:dyDescent="0.2">
      <c r="E41" s="27"/>
      <c r="F41" s="28"/>
      <c r="G41" s="28"/>
      <c r="H41" s="28"/>
      <c r="I41" s="28"/>
      <c r="J41" s="28"/>
      <c r="K41" s="28"/>
    </row>
    <row r="42" spans="1:18" ht="20.100000000000001" customHeight="1" x14ac:dyDescent="0.2">
      <c r="E42" s="27"/>
      <c r="F42" s="28"/>
      <c r="G42" s="28"/>
      <c r="H42" s="28"/>
      <c r="I42" s="28"/>
      <c r="J42" s="28"/>
      <c r="K42" s="28"/>
    </row>
    <row r="43" spans="1:18" ht="20.100000000000001" customHeight="1" x14ac:dyDescent="0.2">
      <c r="E43" s="27"/>
      <c r="F43" s="28"/>
      <c r="G43" s="28"/>
      <c r="H43" s="28"/>
      <c r="I43" s="28"/>
      <c r="J43" s="28"/>
      <c r="K43" s="28"/>
    </row>
    <row r="44" spans="1:18" ht="20.100000000000001" customHeight="1" x14ac:dyDescent="0.2">
      <c r="E44" s="27"/>
      <c r="F44" s="28"/>
      <c r="G44" s="28"/>
      <c r="H44" s="28"/>
      <c r="I44" s="28"/>
      <c r="J44" s="28"/>
      <c r="K44" s="28"/>
    </row>
    <row r="45" spans="1:18" ht="20.100000000000001" customHeight="1" x14ac:dyDescent="0.2">
      <c r="E45" s="27"/>
      <c r="F45" s="28"/>
      <c r="G45" s="28"/>
      <c r="H45" s="28"/>
      <c r="I45" s="28"/>
      <c r="J45" s="28"/>
      <c r="K45" s="28"/>
    </row>
    <row r="46" spans="1:18" ht="20.100000000000001" customHeight="1" x14ac:dyDescent="0.2">
      <c r="E46" s="27"/>
      <c r="F46" s="28"/>
      <c r="G46" s="28"/>
      <c r="H46" s="28"/>
      <c r="I46" s="28"/>
      <c r="J46" s="28"/>
      <c r="K46" s="28"/>
    </row>
    <row r="47" spans="1:18" ht="20.100000000000001" customHeight="1" x14ac:dyDescent="0.2">
      <c r="E47" s="27"/>
      <c r="F47" s="28"/>
      <c r="G47" s="28"/>
      <c r="H47" s="28"/>
      <c r="I47" s="28"/>
      <c r="J47" s="28"/>
      <c r="K47" s="28"/>
    </row>
    <row r="48" spans="1:18" ht="20.100000000000001" customHeight="1" x14ac:dyDescent="0.2">
      <c r="E48" s="27"/>
      <c r="F48" s="28"/>
      <c r="G48" s="28"/>
      <c r="H48" s="28"/>
      <c r="I48" s="28"/>
      <c r="J48" s="28"/>
      <c r="K48" s="28"/>
    </row>
    <row r="49" spans="5:11" ht="20.100000000000001" customHeight="1" x14ac:dyDescent="0.2">
      <c r="E49" s="27"/>
      <c r="F49" s="28"/>
      <c r="G49" s="28"/>
      <c r="H49" s="28"/>
      <c r="I49" s="28"/>
      <c r="J49" s="28"/>
      <c r="K49" s="28"/>
    </row>
    <row r="50" spans="5:11" ht="20.100000000000001" customHeight="1" x14ac:dyDescent="0.2">
      <c r="E50" s="27"/>
      <c r="F50" s="28"/>
      <c r="G50" s="28"/>
      <c r="H50" s="28"/>
      <c r="I50" s="28"/>
      <c r="J50" s="28"/>
      <c r="K50" s="28"/>
    </row>
    <row r="51" spans="5:11" ht="20.100000000000001" customHeight="1" x14ac:dyDescent="0.2">
      <c r="E51" s="27"/>
      <c r="F51" s="28"/>
      <c r="G51" s="28"/>
      <c r="H51" s="28"/>
      <c r="I51" s="28"/>
      <c r="J51" s="28"/>
      <c r="K51" s="28"/>
    </row>
    <row r="52" spans="5:11" ht="20.100000000000001" customHeight="1" x14ac:dyDescent="0.2">
      <c r="E52" s="27"/>
      <c r="F52" s="28"/>
      <c r="G52" s="28"/>
      <c r="H52" s="28"/>
      <c r="I52" s="28"/>
      <c r="J52" s="28"/>
      <c r="K52" s="28"/>
    </row>
    <row r="53" spans="5:11" ht="20.100000000000001" customHeight="1" x14ac:dyDescent="0.2">
      <c r="E53" s="27"/>
      <c r="F53" s="28"/>
      <c r="G53" s="28"/>
      <c r="H53" s="28"/>
      <c r="I53" s="28"/>
      <c r="J53" s="28"/>
      <c r="K53" s="28"/>
    </row>
    <row r="54" spans="5:11" ht="20.100000000000001" customHeight="1" x14ac:dyDescent="0.2">
      <c r="E54" s="27"/>
    </row>
    <row r="55" spans="5:11" ht="20.100000000000001" customHeight="1" x14ac:dyDescent="0.2">
      <c r="E55" s="27"/>
    </row>
    <row r="56" spans="5:11" ht="20.100000000000001" customHeight="1" x14ac:dyDescent="0.2">
      <c r="E56" s="27"/>
    </row>
    <row r="57" spans="5:11" ht="20.100000000000001" customHeight="1" x14ac:dyDescent="0.2">
      <c r="E57" s="27"/>
    </row>
    <row r="58" spans="5:11" ht="20.100000000000001" customHeight="1" x14ac:dyDescent="0.2">
      <c r="E58" s="27"/>
    </row>
    <row r="59" spans="5:11" ht="20.100000000000001" customHeight="1" x14ac:dyDescent="0.2">
      <c r="E59" s="27"/>
    </row>
    <row r="60" spans="5:11" ht="20.100000000000001" customHeight="1" x14ac:dyDescent="0.2">
      <c r="E60" s="27"/>
    </row>
    <row r="61" spans="5:11" ht="20.100000000000001" customHeight="1" x14ac:dyDescent="0.2">
      <c r="E61" s="27"/>
    </row>
    <row r="62" spans="5:11" ht="20.100000000000001" customHeight="1" x14ac:dyDescent="0.2">
      <c r="E62" s="27"/>
    </row>
    <row r="63" spans="5:11" ht="20.100000000000001" customHeight="1" x14ac:dyDescent="0.2">
      <c r="E63" s="27"/>
    </row>
    <row r="64" spans="5:11" ht="20.100000000000001" customHeight="1" x14ac:dyDescent="0.2">
      <c r="E64" s="27"/>
    </row>
    <row r="65" spans="5:11" ht="20.100000000000001" customHeight="1" x14ac:dyDescent="0.2">
      <c r="E65" s="27"/>
    </row>
    <row r="66" spans="5:11" ht="20.100000000000001" customHeight="1" x14ac:dyDescent="0.2">
      <c r="E66" s="27"/>
      <c r="F66" s="1"/>
      <c r="G66" s="1"/>
      <c r="H66" s="1"/>
      <c r="I66" s="1"/>
      <c r="J66" s="1"/>
      <c r="K66" s="1"/>
    </row>
    <row r="67" spans="5:11" ht="20.100000000000001" customHeight="1" x14ac:dyDescent="0.2">
      <c r="E67" s="27"/>
      <c r="F67" s="1"/>
      <c r="G67" s="1"/>
      <c r="H67" s="1"/>
      <c r="I67" s="1"/>
      <c r="J67" s="1"/>
      <c r="K67" s="1"/>
    </row>
    <row r="68" spans="5:11" ht="20.100000000000001" customHeight="1" x14ac:dyDescent="0.2">
      <c r="E68" s="27"/>
      <c r="F68" s="1"/>
      <c r="G68" s="1"/>
      <c r="H68" s="1"/>
      <c r="I68" s="1"/>
      <c r="J68" s="1"/>
      <c r="K68" s="1"/>
    </row>
    <row r="69" spans="5:11" ht="20.100000000000001" customHeight="1" x14ac:dyDescent="0.2">
      <c r="E69" s="27"/>
      <c r="F69" s="1"/>
      <c r="G69" s="1"/>
      <c r="H69" s="1"/>
      <c r="I69" s="1"/>
      <c r="J69" s="1"/>
      <c r="K69" s="1"/>
    </row>
    <row r="70" spans="5:11" ht="20.100000000000001" customHeight="1" x14ac:dyDescent="0.2">
      <c r="E70" s="27"/>
      <c r="F70" s="1"/>
      <c r="G70" s="1"/>
      <c r="H70" s="1"/>
      <c r="I70" s="1"/>
      <c r="J70" s="1"/>
      <c r="K70" s="1"/>
    </row>
    <row r="71" spans="5:11" ht="20.100000000000001" customHeight="1" x14ac:dyDescent="0.2">
      <c r="E71" s="27"/>
      <c r="F71" s="1"/>
      <c r="G71" s="1"/>
      <c r="H71" s="1"/>
      <c r="I71" s="1"/>
      <c r="J71" s="1"/>
      <c r="K71" s="1"/>
    </row>
    <row r="72" spans="5:11" ht="20.100000000000001" customHeight="1" x14ac:dyDescent="0.2">
      <c r="E72" s="27"/>
      <c r="F72" s="1"/>
      <c r="G72" s="1"/>
      <c r="H72" s="1"/>
      <c r="I72" s="1"/>
      <c r="J72" s="1"/>
      <c r="K72" s="1"/>
    </row>
    <row r="73" spans="5:11" ht="20.100000000000001" customHeight="1" x14ac:dyDescent="0.2">
      <c r="E73" s="27"/>
      <c r="F73" s="1"/>
      <c r="G73" s="1"/>
      <c r="H73" s="1"/>
      <c r="I73" s="1"/>
      <c r="J73" s="1"/>
      <c r="K73" s="1"/>
    </row>
    <row r="74" spans="5:11" ht="20.100000000000001" customHeight="1" x14ac:dyDescent="0.2">
      <c r="E74" s="27"/>
      <c r="F74" s="1"/>
      <c r="G74" s="1"/>
      <c r="H74" s="1"/>
      <c r="I74" s="1"/>
      <c r="J74" s="1"/>
      <c r="K74" s="1"/>
    </row>
    <row r="75" spans="5:11" ht="20.100000000000001" customHeight="1" x14ac:dyDescent="0.2">
      <c r="E75" s="27"/>
      <c r="F75" s="1"/>
      <c r="G75" s="1"/>
      <c r="H75" s="1"/>
      <c r="I75" s="1"/>
      <c r="J75" s="1"/>
      <c r="K75" s="1"/>
    </row>
    <row r="76" spans="5:11" ht="20.100000000000001" customHeight="1" x14ac:dyDescent="0.2">
      <c r="E76" s="27"/>
      <c r="F76" s="1"/>
      <c r="G76" s="1"/>
      <c r="H76" s="1"/>
      <c r="I76" s="1"/>
      <c r="J76" s="1"/>
      <c r="K76" s="1"/>
    </row>
    <row r="77" spans="5:11" ht="20.100000000000001" customHeight="1" x14ac:dyDescent="0.2">
      <c r="E77" s="27"/>
      <c r="F77" s="1"/>
      <c r="G77" s="1"/>
      <c r="H77" s="1"/>
      <c r="I77" s="1"/>
      <c r="J77" s="1"/>
      <c r="K77" s="1"/>
    </row>
    <row r="78" spans="5:11" ht="20.100000000000001" customHeight="1" x14ac:dyDescent="0.2">
      <c r="E78" s="27"/>
      <c r="F78" s="1"/>
      <c r="G78" s="1"/>
      <c r="H78" s="1"/>
      <c r="I78" s="1"/>
      <c r="J78" s="1"/>
      <c r="K78" s="1"/>
    </row>
    <row r="79" spans="5:11" ht="20.100000000000001" customHeight="1" x14ac:dyDescent="0.2">
      <c r="E79" s="27"/>
      <c r="F79" s="1"/>
      <c r="G79" s="1"/>
      <c r="H79" s="1"/>
      <c r="I79" s="1"/>
      <c r="J79" s="1"/>
      <c r="K79" s="1"/>
    </row>
    <row r="80" spans="5:11" ht="20.100000000000001" customHeight="1" x14ac:dyDescent="0.2">
      <c r="E80" s="27"/>
      <c r="F80" s="1"/>
      <c r="G80" s="1"/>
      <c r="H80" s="1"/>
      <c r="I80" s="1"/>
      <c r="J80" s="1"/>
      <c r="K80" s="1"/>
    </row>
    <row r="81" spans="5:11" ht="20.100000000000001" customHeight="1" x14ac:dyDescent="0.2">
      <c r="E81" s="27"/>
      <c r="F81" s="1"/>
      <c r="G81" s="1"/>
      <c r="H81" s="1"/>
      <c r="I81" s="1"/>
      <c r="J81" s="1"/>
      <c r="K81" s="1"/>
    </row>
    <row r="82" spans="5:11" ht="20.100000000000001" customHeight="1" x14ac:dyDescent="0.2">
      <c r="E82" s="27"/>
      <c r="F82" s="1"/>
      <c r="G82" s="1"/>
      <c r="H82" s="1"/>
      <c r="I82" s="1"/>
      <c r="J82" s="1"/>
      <c r="K82" s="1"/>
    </row>
    <row r="83" spans="5:11" ht="20.100000000000001" customHeight="1" x14ac:dyDescent="0.2">
      <c r="E83" s="27"/>
      <c r="F83" s="1"/>
      <c r="G83" s="1"/>
      <c r="H83" s="1"/>
      <c r="I83" s="1"/>
      <c r="J83" s="1"/>
      <c r="K83" s="1"/>
    </row>
    <row r="84" spans="5:11" ht="20.100000000000001" customHeight="1" x14ac:dyDescent="0.2">
      <c r="E84" s="27"/>
      <c r="F84" s="1"/>
      <c r="G84" s="1"/>
      <c r="H84" s="1"/>
      <c r="I84" s="1"/>
      <c r="J84" s="1"/>
      <c r="K84" s="1"/>
    </row>
    <row r="85" spans="5:11" ht="20.100000000000001" customHeight="1" x14ac:dyDescent="0.2">
      <c r="E85" s="27"/>
      <c r="F85" s="1"/>
      <c r="G85" s="1"/>
      <c r="H85" s="1"/>
      <c r="I85" s="1"/>
      <c r="J85" s="1"/>
      <c r="K85" s="1"/>
    </row>
    <row r="86" spans="5:11" ht="20.100000000000001" customHeight="1" x14ac:dyDescent="0.2">
      <c r="E86" s="27"/>
      <c r="F86" s="1"/>
      <c r="G86" s="1"/>
      <c r="H86" s="1"/>
      <c r="I86" s="1"/>
      <c r="J86" s="1"/>
      <c r="K86" s="1"/>
    </row>
    <row r="87" spans="5:11" ht="20.100000000000001" customHeight="1" x14ac:dyDescent="0.2">
      <c r="E87" s="27"/>
      <c r="F87" s="1"/>
      <c r="G87" s="1"/>
      <c r="H87" s="1"/>
      <c r="I87" s="1"/>
      <c r="J87" s="1"/>
      <c r="K87" s="1"/>
    </row>
    <row r="88" spans="5:11" ht="20.100000000000001" customHeight="1" x14ac:dyDescent="0.2">
      <c r="E88" s="27"/>
      <c r="F88" s="1"/>
      <c r="G88" s="1"/>
      <c r="H88" s="1"/>
      <c r="I88" s="1"/>
      <c r="J88" s="1"/>
      <c r="K88" s="1"/>
    </row>
    <row r="89" spans="5:11" ht="20.100000000000001" customHeight="1" x14ac:dyDescent="0.2">
      <c r="E89" s="27"/>
      <c r="F89" s="1"/>
      <c r="G89" s="1"/>
      <c r="H89" s="1"/>
      <c r="I89" s="1"/>
      <c r="J89" s="1"/>
      <c r="K89" s="1"/>
    </row>
    <row r="90" spans="5:11" ht="20.100000000000001" customHeight="1" x14ac:dyDescent="0.2">
      <c r="E90" s="27"/>
      <c r="F90" s="1"/>
      <c r="G90" s="1"/>
      <c r="H90" s="1"/>
      <c r="I90" s="1"/>
      <c r="J90" s="1"/>
      <c r="K90" s="1"/>
    </row>
    <row r="91" spans="5:11" ht="20.100000000000001" customHeight="1" x14ac:dyDescent="0.2">
      <c r="E91" s="27"/>
      <c r="F91" s="1"/>
      <c r="G91" s="1"/>
      <c r="H91" s="1"/>
      <c r="I91" s="1"/>
      <c r="J91" s="1"/>
      <c r="K91" s="1"/>
    </row>
    <row r="92" spans="5:11" ht="20.100000000000001" customHeight="1" x14ac:dyDescent="0.2">
      <c r="E92" s="27"/>
      <c r="F92" s="1"/>
      <c r="G92" s="1"/>
      <c r="H92" s="1"/>
      <c r="I92" s="1"/>
      <c r="J92" s="1"/>
      <c r="K92" s="1"/>
    </row>
    <row r="93" spans="5:11" ht="20.100000000000001" customHeight="1" x14ac:dyDescent="0.2">
      <c r="E93" s="27"/>
      <c r="F93" s="1"/>
      <c r="G93" s="1"/>
      <c r="H93" s="1"/>
      <c r="I93" s="1"/>
      <c r="J93" s="1"/>
      <c r="K93" s="1"/>
    </row>
    <row r="94" spans="5:11" ht="20.100000000000001" customHeight="1" x14ac:dyDescent="0.2">
      <c r="E94" s="27"/>
      <c r="F94" s="1"/>
      <c r="G94" s="1"/>
      <c r="H94" s="1"/>
      <c r="I94" s="1"/>
      <c r="J94" s="1"/>
      <c r="K94" s="1"/>
    </row>
    <row r="95" spans="5:11" ht="20.100000000000001" customHeight="1" x14ac:dyDescent="0.2">
      <c r="E95" s="27"/>
      <c r="F95" s="1"/>
      <c r="G95" s="1"/>
      <c r="H95" s="1"/>
      <c r="I95" s="1"/>
      <c r="J95" s="1"/>
      <c r="K95" s="1"/>
    </row>
    <row r="96" spans="5:11" ht="20.100000000000001" customHeight="1" x14ac:dyDescent="0.2">
      <c r="E96" s="27"/>
      <c r="F96" s="1"/>
      <c r="G96" s="1"/>
      <c r="H96" s="1"/>
      <c r="I96" s="1"/>
      <c r="J96" s="1"/>
      <c r="K96" s="1"/>
    </row>
    <row r="97" spans="5:11" ht="20.100000000000001" customHeight="1" x14ac:dyDescent="0.2">
      <c r="E97" s="27"/>
      <c r="F97" s="1"/>
      <c r="G97" s="1"/>
      <c r="H97" s="1"/>
      <c r="I97" s="1"/>
      <c r="J97" s="1"/>
      <c r="K97" s="1"/>
    </row>
    <row r="98" spans="5:11" ht="20.100000000000001" customHeight="1" x14ac:dyDescent="0.2">
      <c r="E98" s="27"/>
      <c r="F98" s="1"/>
      <c r="G98" s="1"/>
      <c r="H98" s="1"/>
      <c r="I98" s="1"/>
      <c r="J98" s="1"/>
      <c r="K98" s="1"/>
    </row>
    <row r="99" spans="5:11" ht="20.100000000000001" customHeight="1" x14ac:dyDescent="0.2"/>
    <row r="100" spans="5:11" ht="20.100000000000001" customHeight="1" x14ac:dyDescent="0.2"/>
    <row r="101" spans="5:11" ht="20.100000000000001" customHeight="1" x14ac:dyDescent="0.2"/>
    <row r="102" spans="5:11" ht="20.100000000000001" customHeight="1" x14ac:dyDescent="0.2"/>
    <row r="103" spans="5:11" ht="20.100000000000001" customHeight="1" x14ac:dyDescent="0.2"/>
    <row r="104" spans="5:11" ht="20.100000000000001" customHeight="1" x14ac:dyDescent="0.2"/>
    <row r="105" spans="5:11" ht="20.100000000000001" customHeight="1" x14ac:dyDescent="0.2"/>
    <row r="106" spans="5:11" ht="20.100000000000001" customHeight="1" x14ac:dyDescent="0.2"/>
    <row r="107" spans="5:11" ht="20.100000000000001" customHeight="1" x14ac:dyDescent="0.2"/>
    <row r="108" spans="5:11" ht="20.100000000000001" customHeight="1" x14ac:dyDescent="0.2"/>
    <row r="109" spans="5:11" ht="20.100000000000001" customHeight="1" x14ac:dyDescent="0.2"/>
    <row r="110" spans="5:11" ht="20.100000000000001" customHeight="1" x14ac:dyDescent="0.2"/>
    <row r="111" spans="5:11" ht="20.100000000000001" customHeight="1" x14ac:dyDescent="0.2"/>
  </sheetData>
  <mergeCells count="4">
    <mergeCell ref="O4:R4"/>
    <mergeCell ref="F4:H4"/>
    <mergeCell ref="I4:K4"/>
    <mergeCell ref="L4:N4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C119"/>
  <sheetViews>
    <sheetView workbookViewId="0">
      <pane xSplit="6" ySplit="5" topLeftCell="G6" activePane="bottomRight" state="frozen"/>
      <selection pane="topRight"/>
      <selection pane="bottomLeft"/>
      <selection pane="bottomRight" activeCell="A4" sqref="A4"/>
    </sheetView>
  </sheetViews>
  <sheetFormatPr defaultRowHeight="12.75" x14ac:dyDescent="0.2"/>
  <cols>
    <col min="1" max="1" width="6.5703125" style="46" customWidth="1"/>
    <col min="2" max="2" width="8.42578125" style="46" customWidth="1"/>
    <col min="3" max="3" width="5.85546875" style="46" customWidth="1"/>
    <col min="4" max="4" width="27.5703125" customWidth="1"/>
    <col min="5" max="5" width="4.42578125" bestFit="1" customWidth="1"/>
    <col min="6" max="6" width="29.5703125" customWidth="1"/>
    <col min="7" max="7" width="10.85546875" hidden="1" customWidth="1"/>
    <col min="8" max="10" width="10.85546875" customWidth="1"/>
    <col min="11" max="11" width="10.140625" customWidth="1"/>
    <col min="12" max="12" width="10.85546875" customWidth="1"/>
    <col min="13" max="21" width="7.140625" customWidth="1"/>
    <col min="22" max="22" width="8.28515625" bestFit="1" customWidth="1"/>
    <col min="23" max="23" width="8.7109375" bestFit="1" customWidth="1"/>
    <col min="24" max="24" width="7.140625" customWidth="1"/>
    <col min="25" max="25" width="8.7109375" bestFit="1" customWidth="1"/>
    <col min="26" max="30" width="7.140625" customWidth="1"/>
  </cols>
  <sheetData>
    <row r="1" spans="1:29" ht="27.75" customHeight="1" x14ac:dyDescent="0.3">
      <c r="A1" s="526" t="s">
        <v>615</v>
      </c>
      <c r="B1" s="526"/>
      <c r="C1" s="526"/>
      <c r="D1" s="526"/>
      <c r="E1" s="22"/>
      <c r="F1" s="1"/>
      <c r="G1" s="57"/>
      <c r="H1" s="57"/>
      <c r="I1" s="57"/>
      <c r="J1" s="57"/>
      <c r="K1" s="57"/>
      <c r="L1" s="73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0"/>
      <c r="AA1" s="50"/>
      <c r="AB1" s="50"/>
      <c r="AC1" s="73"/>
    </row>
    <row r="2" spans="1:29" ht="26.25" customHeight="1" x14ac:dyDescent="0.3">
      <c r="A2" s="527" t="s">
        <v>592</v>
      </c>
      <c r="B2" s="526"/>
      <c r="C2" s="527"/>
      <c r="D2" s="526"/>
      <c r="E2" s="24"/>
      <c r="F2" s="1"/>
      <c r="G2" s="57"/>
      <c r="H2" s="57"/>
      <c r="I2" s="57"/>
      <c r="J2" s="57"/>
      <c r="K2" s="57"/>
      <c r="L2" s="73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0"/>
      <c r="AA2" s="50"/>
      <c r="AB2" s="50"/>
      <c r="AC2" s="73"/>
    </row>
    <row r="3" spans="1:29" ht="24" customHeight="1" thickBot="1" x14ac:dyDescent="0.25">
      <c r="A3" s="8"/>
      <c r="B3" s="25"/>
      <c r="C3" s="8"/>
      <c r="D3" s="25"/>
      <c r="E3" s="26"/>
      <c r="F3" s="1"/>
      <c r="G3" s="57"/>
      <c r="H3" s="57"/>
      <c r="I3" s="57"/>
      <c r="J3" s="57"/>
      <c r="K3" s="57"/>
      <c r="L3" s="73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73"/>
      <c r="AA3" s="73"/>
      <c r="AB3" s="73"/>
      <c r="AC3" s="73"/>
    </row>
    <row r="4" spans="1:29" ht="35.25" thickBot="1" x14ac:dyDescent="0.3">
      <c r="A4" s="529" t="s">
        <v>244</v>
      </c>
      <c r="B4" s="443"/>
      <c r="C4" s="529"/>
      <c r="D4" s="443"/>
      <c r="E4" s="26"/>
      <c r="F4" s="200" t="s">
        <v>377</v>
      </c>
      <c r="G4" s="120"/>
      <c r="H4" s="120"/>
      <c r="I4" s="120"/>
      <c r="J4" s="120"/>
      <c r="K4" s="120"/>
      <c r="L4" s="121"/>
      <c r="M4" s="767" t="s">
        <v>264</v>
      </c>
      <c r="N4" s="768"/>
      <c r="O4" s="768"/>
      <c r="P4" s="768"/>
      <c r="Q4" s="768"/>
      <c r="R4" s="768"/>
      <c r="S4" s="768"/>
      <c r="T4" s="768"/>
      <c r="U4" s="768"/>
      <c r="V4" s="768"/>
      <c r="W4" s="768"/>
      <c r="X4" s="768"/>
      <c r="Y4" s="768"/>
      <c r="Z4" s="768"/>
      <c r="AA4" s="768"/>
      <c r="AB4" s="768"/>
      <c r="AC4" s="769"/>
    </row>
    <row r="5" spans="1:29" ht="48" customHeight="1" thickBot="1" x14ac:dyDescent="0.25">
      <c r="A5" s="102" t="s">
        <v>578</v>
      </c>
      <c r="B5" s="435" t="s">
        <v>579</v>
      </c>
      <c r="C5" s="102" t="s">
        <v>313</v>
      </c>
      <c r="D5" s="447" t="s">
        <v>594</v>
      </c>
      <c r="E5" s="4" t="s">
        <v>0</v>
      </c>
      <c r="F5" s="76" t="s">
        <v>1</v>
      </c>
      <c r="G5" s="117" t="s">
        <v>309</v>
      </c>
      <c r="H5" s="118" t="s">
        <v>474</v>
      </c>
      <c r="I5" s="118" t="s">
        <v>247</v>
      </c>
      <c r="J5" s="118" t="s">
        <v>259</v>
      </c>
      <c r="K5" s="339" t="s">
        <v>248</v>
      </c>
      <c r="L5" s="119" t="s">
        <v>310</v>
      </c>
      <c r="M5" s="122" t="s">
        <v>583</v>
      </c>
      <c r="N5" s="123" t="s">
        <v>584</v>
      </c>
      <c r="O5" s="123" t="s">
        <v>585</v>
      </c>
      <c r="P5" s="123" t="s">
        <v>586</v>
      </c>
      <c r="Q5" s="123" t="s">
        <v>587</v>
      </c>
      <c r="R5" s="123" t="s">
        <v>588</v>
      </c>
      <c r="S5" s="123" t="s">
        <v>589</v>
      </c>
      <c r="T5" s="123" t="s">
        <v>590</v>
      </c>
      <c r="U5" s="123" t="s">
        <v>591</v>
      </c>
      <c r="V5" s="124" t="s">
        <v>305</v>
      </c>
      <c r="W5" s="124" t="s">
        <v>306</v>
      </c>
      <c r="X5" s="124" t="s">
        <v>307</v>
      </c>
      <c r="Y5" s="111" t="s">
        <v>308</v>
      </c>
      <c r="Z5" s="125" t="s">
        <v>236</v>
      </c>
      <c r="AA5" s="125" t="s">
        <v>237</v>
      </c>
      <c r="AB5" s="125" t="s">
        <v>238</v>
      </c>
      <c r="AC5" s="126" t="s">
        <v>272</v>
      </c>
    </row>
    <row r="6" spans="1:29" ht="20.100000000000001" customHeight="1" x14ac:dyDescent="0.2">
      <c r="A6" s="538">
        <v>2</v>
      </c>
      <c r="B6" s="496">
        <v>600098893</v>
      </c>
      <c r="C6" s="478">
        <v>5451</v>
      </c>
      <c r="D6" s="301" t="s">
        <v>162</v>
      </c>
      <c r="E6" s="20">
        <v>3141</v>
      </c>
      <c r="F6" s="144" t="s">
        <v>162</v>
      </c>
      <c r="G6" s="132">
        <f>ROUND(SM_rozp!R6,0)</f>
        <v>1316767</v>
      </c>
      <c r="H6" s="37">
        <f t="shared" ref="H6:H32" si="0">ROUND((G6-K6)/1.358,0)</f>
        <v>964821</v>
      </c>
      <c r="I6" s="29">
        <f t="shared" ref="I6" si="1">ROUND(G6-H6-J6-K6,0)</f>
        <v>326110</v>
      </c>
      <c r="J6" s="37">
        <f t="shared" ref="J6" si="2">ROUND(H6*0.02,0)</f>
        <v>19296</v>
      </c>
      <c r="K6" s="37">
        <f>SM_stat!H6*SM_stat!AC6+SM_stat!I6*SM_stat!AD6+SM_stat!J6*SM_stat!AE6+SM_stat!K6*SM_stat!AF6+SM_stat!L6*SM_stat!AG6+SM_stat!M6*SM_stat!AH6+SM_stat!N6*SM_stat!AI6+SM_stat!O6*SM_stat!AJ6+SM_stat!P6*SM_stat!AK6</f>
        <v>6540</v>
      </c>
      <c r="L6" s="47">
        <f>ROUND(Y6/SM_rozp!E6/12,2)</f>
        <v>3.04</v>
      </c>
      <c r="M6" s="134">
        <f>IF(SM_stat!H6=0,0,12*1.358*1/SM_stat!T6*SM_rozp!$E6)</f>
        <v>11030.963597772237</v>
      </c>
      <c r="N6" s="72">
        <f>IF(SM_stat!I6=0,0,12*1.358*1/SM_stat!U6*SM_rozp!$E6)</f>
        <v>0</v>
      </c>
      <c r="O6" s="72">
        <f>IF(SM_stat!J6=0,0,12*1.358*1/SM_stat!V6*SM_rozp!$E6)</f>
        <v>0</v>
      </c>
      <c r="P6" s="72">
        <f>IF(SM_stat!K6=0,0,12*1.358*1/SM_stat!W6*SM_rozp!$E6)</f>
        <v>10388.625501069959</v>
      </c>
      <c r="Q6" s="72">
        <f>IF(SM_stat!L6=0,0,12*1.358*1/SM_stat!X6*SM_rozp!$E6)</f>
        <v>0</v>
      </c>
      <c r="R6" s="72">
        <f>IF(SM_stat!M6=0,0,12*1.358*1/SM_stat!Y6*SM_rozp!$E6)</f>
        <v>0</v>
      </c>
      <c r="S6" s="72">
        <f>IF(SM_stat!N6=0,0,12*1.358*1/SM_stat!Z6*SM_rozp!$E6)</f>
        <v>0</v>
      </c>
      <c r="T6" s="72">
        <f>IF(SM_stat!O6=0,0,12*1.358*1/SM_stat!AA6*SM_rozp!$E6)</f>
        <v>0</v>
      </c>
      <c r="U6" s="72">
        <f>IF(SM_stat!P6=0,0,12*1.358*1/SM_stat!AB6*SM_rozp!$E6)</f>
        <v>0</v>
      </c>
      <c r="V6" s="37">
        <f>ROUND((M6*SM_stat!H6+P6*SM_stat!K6+S6*SM_stat!N6)/1.358,0)</f>
        <v>964821</v>
      </c>
      <c r="W6" s="37">
        <f>ROUND((N6*SM_stat!I6+Q6*SM_stat!L6+T6*SM_stat!O6)/1.358,0)</f>
        <v>0</v>
      </c>
      <c r="X6" s="37">
        <f>ROUND((O6*SM_stat!J6+R6*SM_stat!M6+U6*SM_stat!P6)/1.358,0)</f>
        <v>0</v>
      </c>
      <c r="Y6" s="37">
        <f t="shared" ref="Y6" si="3">SUM(V6:X6)</f>
        <v>964821</v>
      </c>
      <c r="Z6" s="74">
        <f>IF(SM_stat!T6=0,0,SM_stat!H6/SM_stat!T6)+IF(SM_stat!W6=0,0,SM_stat!K6/SM_stat!W6)+IF(SM_stat!Z6=0,0,SM_stat!N6/SM_stat!Z6)</f>
        <v>3.0386139945167847</v>
      </c>
      <c r="AA6" s="74">
        <f>IF(SM_stat!U6=0,0,SM_stat!I6/SM_stat!U6)+IF(SM_stat!X6=0,0,SM_stat!L6/SM_stat!X6)+IF(SM_stat!AA6=0,0,SM_stat!O6/SM_stat!AA6)</f>
        <v>0</v>
      </c>
      <c r="AB6" s="74">
        <f>IF(SM_stat!V6=0,0,SM_stat!J6/SM_stat!V6)+IF(SM_stat!Y6=0,0,SM_stat!M6/SM_stat!Y6)+IF(SM_stat!AB6=0,0,SM_stat!P6/SM_stat!AB6)</f>
        <v>0</v>
      </c>
      <c r="AC6" s="135">
        <f t="shared" ref="AC6" si="4">SUM(Z6:AB6)</f>
        <v>3.0386139945167847</v>
      </c>
    </row>
    <row r="7" spans="1:29" ht="20.100000000000001" customHeight="1" x14ac:dyDescent="0.2">
      <c r="A7" s="430">
        <v>2</v>
      </c>
      <c r="B7" s="436">
        <v>600098893</v>
      </c>
      <c r="C7" s="85">
        <v>5451</v>
      </c>
      <c r="D7" s="5" t="s">
        <v>162</v>
      </c>
      <c r="E7" s="11">
        <v>3141</v>
      </c>
      <c r="F7" s="187" t="s">
        <v>404</v>
      </c>
      <c r="G7" s="132">
        <f>ROUND(SM_rozp!R7,0)</f>
        <v>146239</v>
      </c>
      <c r="H7" s="37">
        <f t="shared" si="0"/>
        <v>107099</v>
      </c>
      <c r="I7" s="29">
        <f t="shared" ref="I7:I12" si="5">ROUND(G7-H7-J7-K7,0)</f>
        <v>36200</v>
      </c>
      <c r="J7" s="37">
        <f t="shared" ref="J7:J12" si="6">ROUND(H7*0.02,0)</f>
        <v>2142</v>
      </c>
      <c r="K7" s="37">
        <f>SM_stat!H7*SM_stat!AC7+SM_stat!I7*SM_stat!AD7+SM_stat!J7*SM_stat!AE7+SM_stat!K7*SM_stat!AF7+SM_stat!L7*SM_stat!AG7+SM_stat!M7*SM_stat!AH7+SM_stat!N7*SM_stat!AI7+SM_stat!O7*SM_stat!AJ7+SM_stat!P7*SM_stat!AK7</f>
        <v>798</v>
      </c>
      <c r="L7" s="47">
        <f>ROUND(Y7/SM_rozp!E7/12,2)</f>
        <v>0.34</v>
      </c>
      <c r="M7" s="134">
        <f>IF(SM_stat!H7=0,0,12*1.358*1/SM_stat!T7*SM_rozp!$E7)</f>
        <v>0</v>
      </c>
      <c r="N7" s="72">
        <f>IF(SM_stat!I7=0,0,12*1.358*1/SM_stat!U7*SM_rozp!$E7)</f>
        <v>0</v>
      </c>
      <c r="O7" s="72">
        <f>IF(SM_stat!J7=0,0,12*1.358*1/SM_stat!V7*SM_rozp!$E7)</f>
        <v>0</v>
      </c>
      <c r="P7" s="72">
        <f>IF(SM_stat!K7=0,0,12*1.358*1/SM_stat!W7*SM_rozp!$E7)</f>
        <v>0</v>
      </c>
      <c r="Q7" s="72">
        <f>IF(SM_stat!L7=0,0,12*1.358*1/SM_stat!X7*SM_rozp!$E7)</f>
        <v>0</v>
      </c>
      <c r="R7" s="72">
        <f>IF(SM_stat!M7=0,0,12*1.358*1/SM_stat!Y7*SM_rozp!$E7)</f>
        <v>0</v>
      </c>
      <c r="S7" s="72">
        <f>IF(SM_stat!N7=0,0,12*1.358*1/SM_stat!Z7*SM_rozp!$E7)</f>
        <v>6925.7503340466401</v>
      </c>
      <c r="T7" s="72">
        <f>IF(SM_stat!O7=0,0,12*1.358*1/SM_stat!AA7*SM_rozp!$E7)</f>
        <v>0</v>
      </c>
      <c r="U7" s="72">
        <f>IF(SM_stat!P7=0,0,12*1.358*1/SM_stat!AB7*SM_rozp!$E7)</f>
        <v>0</v>
      </c>
      <c r="V7" s="37">
        <f>ROUND((M7*SM_stat!H7+P7*SM_stat!K7+S7*SM_stat!N7)/1.358,0)</f>
        <v>107099</v>
      </c>
      <c r="W7" s="37">
        <f>ROUND((N7*SM_stat!I7+Q7*SM_stat!L7+T7*SM_stat!O7)/1.358,0)</f>
        <v>0</v>
      </c>
      <c r="X7" s="37">
        <f>ROUND((O7*SM_stat!J7+R7*SM_stat!M7+U7*SM_stat!P7)/1.358,0)</f>
        <v>0</v>
      </c>
      <c r="Y7" s="37">
        <f t="shared" ref="Y7:Y32" si="7">SUM(V7:X7)</f>
        <v>107099</v>
      </c>
      <c r="Z7" s="74">
        <f>IF(SM_stat!T7=0,0,SM_stat!H7/SM_stat!T7)+IF(SM_stat!W7=0,0,SM_stat!K7/SM_stat!W7)+IF(SM_stat!Z7=0,0,SM_stat!N7/SM_stat!Z7)</f>
        <v>0.33729916846117852</v>
      </c>
      <c r="AA7" s="74">
        <f>IF(SM_stat!U7=0,0,SM_stat!I7/SM_stat!U7)+IF(SM_stat!X7=0,0,SM_stat!L7/SM_stat!X7)+IF(SM_stat!AA7=0,0,SM_stat!O7/SM_stat!AA7)</f>
        <v>0</v>
      </c>
      <c r="AB7" s="74">
        <f>IF(SM_stat!V7=0,0,SM_stat!J7/SM_stat!V7)+IF(SM_stat!Y7=0,0,SM_stat!M7/SM_stat!Y7)+IF(SM_stat!AB7=0,0,SM_stat!P7/SM_stat!AB7)</f>
        <v>0</v>
      </c>
      <c r="AC7" s="135">
        <f t="shared" ref="AC7:AC32" si="8">SUM(Z7:AB7)</f>
        <v>0.33729916846117852</v>
      </c>
    </row>
    <row r="8" spans="1:29" ht="20.100000000000001" customHeight="1" x14ac:dyDescent="0.2">
      <c r="A8" s="430">
        <v>3</v>
      </c>
      <c r="B8" s="436">
        <v>600098834</v>
      </c>
      <c r="C8" s="10">
        <v>5450</v>
      </c>
      <c r="D8" s="600" t="s">
        <v>602</v>
      </c>
      <c r="E8" s="75">
        <v>3141</v>
      </c>
      <c r="F8" s="600" t="s">
        <v>602</v>
      </c>
      <c r="G8" s="132">
        <f>ROUND(SM_rozp!R8,0)</f>
        <v>977779</v>
      </c>
      <c r="H8" s="37">
        <f t="shared" si="0"/>
        <v>716426</v>
      </c>
      <c r="I8" s="29">
        <f t="shared" si="5"/>
        <v>242152</v>
      </c>
      <c r="J8" s="37">
        <f t="shared" si="6"/>
        <v>14329</v>
      </c>
      <c r="K8" s="37">
        <f>SM_stat!H8*SM_stat!AC8+SM_stat!I8*SM_stat!AD8+SM_stat!J8*SM_stat!AE8+SM_stat!K8*SM_stat!AF8+SM_stat!L8*SM_stat!AG8+SM_stat!M8*SM_stat!AH8+SM_stat!N8*SM_stat!AI8+SM_stat!O8*SM_stat!AJ8+SM_stat!P8*SM_stat!AK8</f>
        <v>4872</v>
      </c>
      <c r="L8" s="47">
        <f>ROUND(Y8/SM_rozp!E8/12,2)</f>
        <v>2.2599999999999998</v>
      </c>
      <c r="M8" s="134">
        <f>IF(SM_stat!H8=0,0,12*1.358*1/SM_stat!T8*SM_rozp!$E8)</f>
        <v>11582.227683230842</v>
      </c>
      <c r="N8" s="72">
        <f>IF(SM_stat!I8=0,0,12*1.358*1/SM_stat!U8*SM_rozp!$E8)</f>
        <v>0</v>
      </c>
      <c r="O8" s="72">
        <f>IF(SM_stat!J8=0,0,12*1.358*1/SM_stat!V8*SM_rozp!$E8)</f>
        <v>0</v>
      </c>
      <c r="P8" s="72">
        <f>IF(SM_stat!K8=0,0,12*1.358*1/SM_stat!W8*SM_rozp!$E8)</f>
        <v>0</v>
      </c>
      <c r="Q8" s="72">
        <f>IF(SM_stat!L8=0,0,12*1.358*1/SM_stat!X8*SM_rozp!$E8)</f>
        <v>0</v>
      </c>
      <c r="R8" s="72">
        <f>IF(SM_stat!M8=0,0,12*1.358*1/SM_stat!Y8*SM_rozp!$E8)</f>
        <v>0</v>
      </c>
      <c r="S8" s="72">
        <f>IF(SM_stat!N8=0,0,12*1.358*1/SM_stat!Z8*SM_rozp!$E8)</f>
        <v>0</v>
      </c>
      <c r="T8" s="72">
        <f>IF(SM_stat!O8=0,0,12*1.358*1/SM_stat!AA8*SM_rozp!$E8)</f>
        <v>0</v>
      </c>
      <c r="U8" s="72">
        <f>IF(SM_stat!P8=0,0,12*1.358*1/SM_stat!AB8*SM_rozp!$E8)</f>
        <v>0</v>
      </c>
      <c r="V8" s="37">
        <f>ROUND((M8*SM_stat!H8+P8*SM_stat!K8+S8*SM_stat!N8)/1.358,0)</f>
        <v>716426</v>
      </c>
      <c r="W8" s="37">
        <f>ROUND((N8*SM_stat!I8+Q8*SM_stat!L8+T8*SM_stat!O8)/1.358,0)</f>
        <v>0</v>
      </c>
      <c r="X8" s="37">
        <f>ROUND((O8*SM_stat!J8+R8*SM_stat!M8+U8*SM_stat!P8)/1.358,0)</f>
        <v>0</v>
      </c>
      <c r="Y8" s="37">
        <f t="shared" si="7"/>
        <v>716426</v>
      </c>
      <c r="Z8" s="74">
        <f>IF(SM_stat!T8=0,0,SM_stat!H8/SM_stat!T8)+IF(SM_stat!W8=0,0,SM_stat!K8/SM_stat!W8)+IF(SM_stat!Z8=0,0,SM_stat!N8/SM_stat!Z8)</f>
        <v>2.2563191440943422</v>
      </c>
      <c r="AA8" s="74">
        <f>IF(SM_stat!U8=0,0,SM_stat!I8/SM_stat!U8)+IF(SM_stat!X8=0,0,SM_stat!L8/SM_stat!X8)+IF(SM_stat!AA8=0,0,SM_stat!O8/SM_stat!AA8)</f>
        <v>0</v>
      </c>
      <c r="AB8" s="74">
        <f>IF(SM_stat!V8=0,0,SM_stat!J8/SM_stat!V8)+IF(SM_stat!Y8=0,0,SM_stat!M8/SM_stat!Y8)+IF(SM_stat!AB8=0,0,SM_stat!P8/SM_stat!AB8)</f>
        <v>0</v>
      </c>
      <c r="AC8" s="135">
        <f t="shared" si="8"/>
        <v>2.2563191440943422</v>
      </c>
    </row>
    <row r="9" spans="1:29" ht="20.100000000000001" customHeight="1" x14ac:dyDescent="0.2">
      <c r="A9" s="430">
        <v>1</v>
      </c>
      <c r="B9" s="436">
        <v>600099482</v>
      </c>
      <c r="C9" s="85">
        <v>5489</v>
      </c>
      <c r="D9" s="5" t="s">
        <v>493</v>
      </c>
      <c r="E9" s="11">
        <v>3141</v>
      </c>
      <c r="F9" s="60" t="s">
        <v>493</v>
      </c>
      <c r="G9" s="132">
        <f>ROUND(SM_rozp!R9,0)</f>
        <v>629784</v>
      </c>
      <c r="H9" s="37">
        <f t="shared" si="0"/>
        <v>461879</v>
      </c>
      <c r="I9" s="29">
        <f t="shared" si="5"/>
        <v>156115</v>
      </c>
      <c r="J9" s="37">
        <f t="shared" si="6"/>
        <v>9238</v>
      </c>
      <c r="K9" s="37">
        <f>SM_stat!H9*SM_stat!AC9+SM_stat!I9*SM_stat!AD9+SM_stat!J9*SM_stat!AE9+SM_stat!K9*SM_stat!AF9+SM_stat!L9*SM_stat!AG9+SM_stat!M9*SM_stat!AH9+SM_stat!N9*SM_stat!AI9+SM_stat!O9*SM_stat!AJ9+SM_stat!P9*SM_stat!AK9</f>
        <v>2552</v>
      </c>
      <c r="L9" s="47">
        <f>ROUND(Y9/SM_rozp!E9/12,2)</f>
        <v>1.45</v>
      </c>
      <c r="M9" s="134">
        <f>IF(SM_stat!H9=0,0,12*1.358*1/SM_stat!T9*SM_rozp!$E9)</f>
        <v>14255.277788577427</v>
      </c>
      <c r="N9" s="72">
        <f>IF(SM_stat!I9=0,0,12*1.358*1/SM_stat!U9*SM_rozp!$E9)</f>
        <v>0</v>
      </c>
      <c r="O9" s="72">
        <f>IF(SM_stat!J9=0,0,12*1.358*1/SM_stat!V9*SM_rozp!$E9)</f>
        <v>0</v>
      </c>
      <c r="P9" s="72">
        <f>IF(SM_stat!K9=0,0,12*1.358*1/SM_stat!W9*SM_rozp!$E9)</f>
        <v>0</v>
      </c>
      <c r="Q9" s="72">
        <f>IF(SM_stat!L9=0,0,12*1.358*1/SM_stat!X9*SM_rozp!$E9)</f>
        <v>0</v>
      </c>
      <c r="R9" s="72">
        <f>IF(SM_stat!M9=0,0,12*1.358*1/SM_stat!Y9*SM_rozp!$E9)</f>
        <v>0</v>
      </c>
      <c r="S9" s="72">
        <f>IF(SM_stat!N9=0,0,12*1.358*1/SM_stat!Z9*SM_rozp!$E9)</f>
        <v>0</v>
      </c>
      <c r="T9" s="72">
        <f>IF(SM_stat!O9=0,0,12*1.358*1/SM_stat!AA9*SM_rozp!$E9)</f>
        <v>0</v>
      </c>
      <c r="U9" s="72">
        <f>IF(SM_stat!P9=0,0,12*1.358*1/SM_stat!AB9*SM_rozp!$E9)</f>
        <v>0</v>
      </c>
      <c r="V9" s="37">
        <f>ROUND((M9*SM_stat!H9+P9*SM_stat!K9+S9*SM_stat!N9)/1.358,0)</f>
        <v>461879</v>
      </c>
      <c r="W9" s="37">
        <f>ROUND((N9*SM_stat!I9+Q9*SM_stat!L9+T9*SM_stat!O9)/1.358,0)</f>
        <v>0</v>
      </c>
      <c r="X9" s="37">
        <f>ROUND((O9*SM_stat!J9+R9*SM_stat!M9+U9*SM_stat!P9)/1.358,0)</f>
        <v>0</v>
      </c>
      <c r="Y9" s="37">
        <f t="shared" si="7"/>
        <v>461879</v>
      </c>
      <c r="Z9" s="74">
        <f>IF(SM_stat!T9=0,0,SM_stat!H9/SM_stat!T9)+IF(SM_stat!W9=0,0,SM_stat!K9/SM_stat!W9)+IF(SM_stat!Z9=0,0,SM_stat!N9/SM_stat!Z9)</f>
        <v>1.4546466306284576</v>
      </c>
      <c r="AA9" s="74">
        <f>IF(SM_stat!U9=0,0,SM_stat!I9/SM_stat!U9)+IF(SM_stat!X9=0,0,SM_stat!L9/SM_stat!X9)+IF(SM_stat!AA9=0,0,SM_stat!O9/SM_stat!AA9)</f>
        <v>0</v>
      </c>
      <c r="AB9" s="74">
        <f>IF(SM_stat!V9=0,0,SM_stat!J9/SM_stat!V9)+IF(SM_stat!Y9=0,0,SM_stat!M9/SM_stat!Y9)+IF(SM_stat!AB9=0,0,SM_stat!P9/SM_stat!AB9)</f>
        <v>0</v>
      </c>
      <c r="AC9" s="135">
        <f t="shared" si="8"/>
        <v>1.4546466306284576</v>
      </c>
    </row>
    <row r="10" spans="1:29" ht="20.100000000000001" customHeight="1" x14ac:dyDescent="0.2">
      <c r="A10" s="430">
        <v>8</v>
      </c>
      <c r="B10" s="436">
        <v>600099237</v>
      </c>
      <c r="C10" s="85">
        <v>5443</v>
      </c>
      <c r="D10" s="5" t="s">
        <v>163</v>
      </c>
      <c r="E10" s="11">
        <v>3141</v>
      </c>
      <c r="F10" s="60" t="s">
        <v>163</v>
      </c>
      <c r="G10" s="132">
        <f>ROUND(SM_rozp!R10,0)</f>
        <v>3723985</v>
      </c>
      <c r="H10" s="37">
        <f t="shared" si="0"/>
        <v>2718096</v>
      </c>
      <c r="I10" s="29">
        <f t="shared" si="5"/>
        <v>918717</v>
      </c>
      <c r="J10" s="37">
        <f t="shared" si="6"/>
        <v>54362</v>
      </c>
      <c r="K10" s="37">
        <f>SM_stat!H10*SM_stat!AC10+SM_stat!I10*SM_stat!AD10+SM_stat!J10*SM_stat!AE10+SM_stat!K10*SM_stat!AF10+SM_stat!L10*SM_stat!AG10+SM_stat!M10*SM_stat!AH10+SM_stat!N10*SM_stat!AI10+SM_stat!O10*SM_stat!AJ10+SM_stat!P10*SM_stat!AK10</f>
        <v>32810</v>
      </c>
      <c r="L10" s="47">
        <f>ROUND(Y10/SM_rozp!E10/12,2)</f>
        <v>8.56</v>
      </c>
      <c r="M10" s="134">
        <f>IF(SM_stat!H10=0,0,12*1.358*1/SM_stat!T10*SM_rozp!$E10)</f>
        <v>0</v>
      </c>
      <c r="N10" s="72">
        <f>IF(SM_stat!I10=0,0,12*1.358*1/SM_stat!U10*SM_rozp!$E10)</f>
        <v>6418.7168303603958</v>
      </c>
      <c r="O10" s="72">
        <f>IF(SM_stat!J10=0,0,12*1.358*1/SM_stat!V10*SM_rozp!$E10)</f>
        <v>6418.7168303603958</v>
      </c>
      <c r="P10" s="72">
        <f>IF(SM_stat!K10=0,0,12*1.358*1/SM_stat!W10*SM_rozp!$E10)</f>
        <v>0</v>
      </c>
      <c r="Q10" s="72">
        <f>IF(SM_stat!L10=0,0,12*1.358*1/SM_stat!X10*SM_rozp!$E10)</f>
        <v>4504.736751251884</v>
      </c>
      <c r="R10" s="72">
        <f>IF(SM_stat!M10=0,0,12*1.358*1/SM_stat!Y10*SM_rozp!$E10)</f>
        <v>0</v>
      </c>
      <c r="S10" s="72">
        <f>IF(SM_stat!N10=0,0,12*1.358*1/SM_stat!Z10*SM_rozp!$E10)</f>
        <v>0</v>
      </c>
      <c r="T10" s="72">
        <f>IF(SM_stat!O10=0,0,12*1.358*1/SM_stat!AA10*SM_rozp!$E10)</f>
        <v>0</v>
      </c>
      <c r="U10" s="72">
        <f>IF(SM_stat!P10=0,0,12*1.358*1/SM_stat!AB10*SM_rozp!$E10)</f>
        <v>0</v>
      </c>
      <c r="V10" s="37">
        <f>ROUND((M10*SM_stat!H10+P10*SM_stat!K10+S10*SM_stat!N10)/1.358,0)</f>
        <v>0</v>
      </c>
      <c r="W10" s="37">
        <f>ROUND((N10*SM_stat!I10+Q10*SM_stat!L10+T10*SM_stat!O10)/1.358,0)</f>
        <v>2368329</v>
      </c>
      <c r="X10" s="37">
        <f>ROUND((O10*SM_stat!J10+R10*SM_stat!M10+U10*SM_stat!P10)/1.358,0)</f>
        <v>349768</v>
      </c>
      <c r="Y10" s="37">
        <f t="shared" si="7"/>
        <v>2718097</v>
      </c>
      <c r="Z10" s="74">
        <f>IF(SM_stat!T10=0,0,SM_stat!H10/SM_stat!T10)+IF(SM_stat!W10=0,0,SM_stat!K10/SM_stat!W10)+IF(SM_stat!Z10=0,0,SM_stat!N10/SM_stat!Z10)</f>
        <v>0</v>
      </c>
      <c r="AA10" s="74">
        <f>IF(SM_stat!U10=0,0,SM_stat!I10/SM_stat!U10)+IF(SM_stat!X10=0,0,SM_stat!L10/SM_stat!X10)+IF(SM_stat!AA10=0,0,SM_stat!O10/SM_stat!AA10)</f>
        <v>7.4588326140516354</v>
      </c>
      <c r="AB10" s="74">
        <f>IF(SM_stat!V10=0,0,SM_stat!J10/SM_stat!V10)+IF(SM_stat!Y10=0,0,SM_stat!M10/SM_stat!Y10)+IF(SM_stat!AB10=0,0,SM_stat!P10/SM_stat!AB10)</f>
        <v>1.1015623415942193</v>
      </c>
      <c r="AC10" s="135">
        <f t="shared" si="8"/>
        <v>8.5603949556458545</v>
      </c>
    </row>
    <row r="11" spans="1:29" ht="20.100000000000001" customHeight="1" x14ac:dyDescent="0.2">
      <c r="A11" s="430">
        <v>9</v>
      </c>
      <c r="B11" s="436">
        <v>600099351</v>
      </c>
      <c r="C11" s="85">
        <v>5445</v>
      </c>
      <c r="D11" s="5" t="s">
        <v>164</v>
      </c>
      <c r="E11" s="11">
        <v>3141</v>
      </c>
      <c r="F11" s="187" t="s">
        <v>277</v>
      </c>
      <c r="G11" s="132">
        <f>ROUND(SM_rozp!R11,0)</f>
        <v>1332737</v>
      </c>
      <c r="H11" s="37">
        <f t="shared" si="0"/>
        <v>974136</v>
      </c>
      <c r="I11" s="29">
        <f t="shared" si="5"/>
        <v>329258</v>
      </c>
      <c r="J11" s="37">
        <f t="shared" si="6"/>
        <v>19483</v>
      </c>
      <c r="K11" s="37">
        <f>SM_stat!H11*SM_stat!AC11+SM_stat!I11*SM_stat!AD11+SM_stat!J11*SM_stat!AE11+SM_stat!K11*SM_stat!AF11+SM_stat!L11*SM_stat!AG11+SM_stat!M11*SM_stat!AH11+SM_stat!N11*SM_stat!AI11+SM_stat!O11*SM_stat!AJ11+SM_stat!P11*SM_stat!AK11</f>
        <v>9860</v>
      </c>
      <c r="L11" s="47">
        <f>ROUND(Y11/SM_rozp!E11/12,2)</f>
        <v>3.07</v>
      </c>
      <c r="M11" s="134">
        <f>IF(SM_stat!H11=0,0,12*1.358*1/SM_stat!T11*SM_rozp!$E11)</f>
        <v>0</v>
      </c>
      <c r="N11" s="72">
        <f>IF(SM_stat!I11=0,0,12*1.358*1/SM_stat!U11*SM_rozp!$E11)</f>
        <v>7781.6270429549722</v>
      </c>
      <c r="O11" s="72">
        <f>IF(SM_stat!J11=0,0,12*1.358*1/SM_stat!V11*SM_rozp!$E11)</f>
        <v>0</v>
      </c>
      <c r="P11" s="72">
        <f>IF(SM_stat!K11=0,0,12*1.358*1/SM_stat!W11*SM_rozp!$E11)</f>
        <v>0</v>
      </c>
      <c r="Q11" s="72">
        <f>IF(SM_stat!L11=0,0,12*1.358*1/SM_stat!X11*SM_rozp!$E11)</f>
        <v>0</v>
      </c>
      <c r="R11" s="72">
        <f>IF(SM_stat!M11=0,0,12*1.358*1/SM_stat!Y11*SM_rozp!$E11)</f>
        <v>0</v>
      </c>
      <c r="S11" s="72">
        <f>IF(SM_stat!N11=0,0,12*1.358*1/SM_stat!Z11*SM_rozp!$E11)</f>
        <v>0</v>
      </c>
      <c r="T11" s="72">
        <f>IF(SM_stat!O11=0,0,12*1.358*1/SM_stat!AA11*SM_rozp!$E11)</f>
        <v>0</v>
      </c>
      <c r="U11" s="72">
        <f>IF(SM_stat!P11=0,0,12*1.358*1/SM_stat!AB11*SM_rozp!$E11)</f>
        <v>0</v>
      </c>
      <c r="V11" s="37">
        <f>ROUND((M11*SM_stat!H11+P11*SM_stat!K11+S11*SM_stat!N11)/1.358,0)</f>
        <v>0</v>
      </c>
      <c r="W11" s="37">
        <f>ROUND((N11*SM_stat!I11+Q11*SM_stat!L11+T11*SM_stat!O11)/1.358,0)</f>
        <v>974136</v>
      </c>
      <c r="X11" s="37">
        <f>ROUND((O11*SM_stat!J11+R11*SM_stat!M11+U11*SM_stat!P11)/1.358,0)</f>
        <v>0</v>
      </c>
      <c r="Y11" s="37">
        <f t="shared" si="7"/>
        <v>974136</v>
      </c>
      <c r="Z11" s="74">
        <f>IF(SM_stat!T11=0,0,SM_stat!H11/SM_stat!T11)+IF(SM_stat!W11=0,0,SM_stat!K11/SM_stat!W11)+IF(SM_stat!Z11=0,0,SM_stat!N11/SM_stat!Z11)</f>
        <v>0</v>
      </c>
      <c r="AA11" s="74">
        <f>IF(SM_stat!U11=0,0,SM_stat!I11/SM_stat!U11)+IF(SM_stat!X11=0,0,SM_stat!L11/SM_stat!X11)+IF(SM_stat!AA11=0,0,SM_stat!O11/SM_stat!AA11)</f>
        <v>3.0679514147528684</v>
      </c>
      <c r="AB11" s="74">
        <f>IF(SM_stat!V11=0,0,SM_stat!J11/SM_stat!V11)+IF(SM_stat!Y11=0,0,SM_stat!M11/SM_stat!Y11)+IF(SM_stat!AB11=0,0,SM_stat!P11/SM_stat!AB11)</f>
        <v>0</v>
      </c>
      <c r="AC11" s="135">
        <f t="shared" si="8"/>
        <v>3.0679514147528684</v>
      </c>
    </row>
    <row r="12" spans="1:29" ht="20.100000000000001" customHeight="1" x14ac:dyDescent="0.2">
      <c r="A12" s="430">
        <v>6</v>
      </c>
      <c r="B12" s="436">
        <v>600099296</v>
      </c>
      <c r="C12" s="85">
        <v>5444</v>
      </c>
      <c r="D12" s="5" t="s">
        <v>402</v>
      </c>
      <c r="E12" s="11">
        <v>3141</v>
      </c>
      <c r="F12" s="60" t="s">
        <v>403</v>
      </c>
      <c r="G12" s="132">
        <f>ROUND(SM_rozp!R12,0)</f>
        <v>611273</v>
      </c>
      <c r="H12" s="37">
        <f t="shared" si="0"/>
        <v>444503</v>
      </c>
      <c r="I12" s="29">
        <f t="shared" si="5"/>
        <v>150242</v>
      </c>
      <c r="J12" s="37">
        <f t="shared" si="6"/>
        <v>8890</v>
      </c>
      <c r="K12" s="37">
        <f>SM_stat!H12*SM_stat!AC12+SM_stat!I12*SM_stat!AD12+SM_stat!J12*SM_stat!AE12+SM_stat!K12*SM_stat!AF12+SM_stat!L12*SM_stat!AG12+SM_stat!M12*SM_stat!AH12+SM_stat!N12*SM_stat!AI12+SM_stat!O12*SM_stat!AJ12+SM_stat!P12*SM_stat!AK12</f>
        <v>7638</v>
      </c>
      <c r="L12" s="47">
        <f>ROUND(Y12/SM_rozp!E12/12,2)</f>
        <v>1.4</v>
      </c>
      <c r="M12" s="134">
        <f>IF(SM_stat!H12=0,0,12*1.358*1/SM_stat!T12*SM_rozp!$E12)</f>
        <v>0</v>
      </c>
      <c r="N12" s="72">
        <f>IF(SM_stat!I12=0,0,12*1.358*1/SM_stat!U12*SM_rozp!$E12)</f>
        <v>0</v>
      </c>
      <c r="O12" s="72">
        <f>IF(SM_stat!J12=0,0,12*1.358*1/SM_stat!V12*SM_rozp!$E12)</f>
        <v>0</v>
      </c>
      <c r="P12" s="72">
        <f>IF(SM_stat!K12=0,0,12*1.358*1/SM_stat!W12*SM_rozp!$E12)</f>
        <v>0</v>
      </c>
      <c r="Q12" s="72">
        <f>IF(SM_stat!L12=0,0,12*1.358*1/SM_stat!X12*SM_rozp!$E12)</f>
        <v>0</v>
      </c>
      <c r="R12" s="72">
        <f>IF(SM_stat!M12=0,0,12*1.358*1/SM_stat!Y12*SM_rozp!$E12)</f>
        <v>0</v>
      </c>
      <c r="S12" s="72">
        <f>IF(SM_stat!N12=0,0,12*1.358*1/SM_stat!Z12*SM_rozp!$E12)</f>
        <v>0</v>
      </c>
      <c r="T12" s="72">
        <f>IF(SM_stat!O12=0,0,12*1.358*1/SM_stat!AA12*SM_rozp!$E12)</f>
        <v>3003.1578341679228</v>
      </c>
      <c r="U12" s="72">
        <f>IF(SM_stat!P12=0,0,12*1.358*1/SM_stat!AB12*SM_rozp!$E12)</f>
        <v>0</v>
      </c>
      <c r="V12" s="37">
        <f>ROUND((M12*SM_stat!H12+P12*SM_stat!K12+S12*SM_stat!N12)/1.358,0)</f>
        <v>0</v>
      </c>
      <c r="W12" s="37">
        <f>ROUND((N12*SM_stat!I12+Q12*SM_stat!L12+T12*SM_stat!O12)/1.358,0)</f>
        <v>444503</v>
      </c>
      <c r="X12" s="37">
        <f>ROUND((O12*SM_stat!J12+R12*SM_stat!M12+U12*SM_stat!P12)/1.358,0)</f>
        <v>0</v>
      </c>
      <c r="Y12" s="37">
        <f t="shared" si="7"/>
        <v>444503</v>
      </c>
      <c r="Z12" s="74">
        <f>IF(SM_stat!T12=0,0,SM_stat!H12/SM_stat!T12)+IF(SM_stat!W12=0,0,SM_stat!K12/SM_stat!W12)+IF(SM_stat!Z12=0,0,SM_stat!N12/SM_stat!Z12)</f>
        <v>0</v>
      </c>
      <c r="AA12" s="74">
        <f>IF(SM_stat!U12=0,0,SM_stat!I12/SM_stat!U12)+IF(SM_stat!X12=0,0,SM_stat!L12/SM_stat!X12)+IF(SM_stat!AA12=0,0,SM_stat!O12/SM_stat!AA12)</f>
        <v>1.3999204546477666</v>
      </c>
      <c r="AB12" s="74">
        <f>IF(SM_stat!V12=0,0,SM_stat!J12/SM_stat!V12)+IF(SM_stat!Y12=0,0,SM_stat!M12/SM_stat!Y12)+IF(SM_stat!AB12=0,0,SM_stat!P12/SM_stat!AB12)</f>
        <v>0</v>
      </c>
      <c r="AC12" s="135">
        <f t="shared" si="8"/>
        <v>1.3999204546477666</v>
      </c>
    </row>
    <row r="13" spans="1:29" ht="20.100000000000001" customHeight="1" x14ac:dyDescent="0.2">
      <c r="A13" s="85">
        <v>11</v>
      </c>
      <c r="B13" s="436">
        <v>600098966</v>
      </c>
      <c r="C13" s="85">
        <v>5403</v>
      </c>
      <c r="D13" s="5" t="s">
        <v>353</v>
      </c>
      <c r="E13" s="11">
        <v>3141</v>
      </c>
      <c r="F13" s="60" t="s">
        <v>354</v>
      </c>
      <c r="G13" s="132">
        <f>ROUND(SM_rozp!R13,0)</f>
        <v>911347</v>
      </c>
      <c r="H13" s="37">
        <f t="shared" si="0"/>
        <v>668191</v>
      </c>
      <c r="I13" s="29">
        <f t="shared" ref="I13:I32" si="9">ROUND(G13-H13-J13-K13,0)</f>
        <v>225848</v>
      </c>
      <c r="J13" s="37">
        <f t="shared" ref="J13:J32" si="10">ROUND(H13*0.02,0)</f>
        <v>13364</v>
      </c>
      <c r="K13" s="37">
        <f>SM_stat!H13*SM_stat!AC13+SM_stat!I13*SM_stat!AD13+SM_stat!J13*SM_stat!AE13+SM_stat!K13*SM_stat!AF13+SM_stat!L13*SM_stat!AG13+SM_stat!M13*SM_stat!AH13+SM_stat!N13*SM_stat!AI13+SM_stat!O13*SM_stat!AJ13+SM_stat!P13*SM_stat!AK13</f>
        <v>3944</v>
      </c>
      <c r="L13" s="47">
        <f>ROUND(Y13/SM_rozp!E13/12,2)</f>
        <v>2.1</v>
      </c>
      <c r="M13" s="134">
        <f>IF(SM_stat!H13=0,0,12*1.358*1/SM_stat!T13*SM_rozp!$E13)</f>
        <v>15904.940432849462</v>
      </c>
      <c r="N13" s="72">
        <f>IF(SM_stat!I13=0,0,12*1.358*1/SM_stat!U13*SM_rozp!$E13)</f>
        <v>11322.499143852359</v>
      </c>
      <c r="O13" s="72">
        <f>IF(SM_stat!J13=0,0,12*1.358*1/SM_stat!V13*SM_rozp!$E13)</f>
        <v>0</v>
      </c>
      <c r="P13" s="72">
        <f>IF(SM_stat!K13=0,0,12*1.358*1/SM_stat!W13*SM_rozp!$E13)</f>
        <v>0</v>
      </c>
      <c r="Q13" s="72">
        <f>IF(SM_stat!L13=0,0,12*1.358*1/SM_stat!X13*SM_rozp!$E13)</f>
        <v>0</v>
      </c>
      <c r="R13" s="72">
        <f>IF(SM_stat!M13=0,0,12*1.358*1/SM_stat!Y13*SM_rozp!$E13)</f>
        <v>0</v>
      </c>
      <c r="S13" s="72">
        <f>IF(SM_stat!N13=0,0,12*1.358*1/SM_stat!Z13*SM_rozp!$E13)</f>
        <v>0</v>
      </c>
      <c r="T13" s="72">
        <f>IF(SM_stat!O13=0,0,12*1.358*1/SM_stat!AA13*SM_rozp!$E13)</f>
        <v>0</v>
      </c>
      <c r="U13" s="72">
        <f>IF(SM_stat!P13=0,0,12*1.358*1/SM_stat!AB13*SM_rozp!$E13)</f>
        <v>0</v>
      </c>
      <c r="V13" s="37">
        <f>ROUND((M13*SM_stat!H13+P13*SM_stat!K13+S13*SM_stat!N13)/1.358,0)</f>
        <v>351361</v>
      </c>
      <c r="W13" s="37">
        <f>ROUND((N13*SM_stat!I13+Q13*SM_stat!L13+T13*SM_stat!O13)/1.358,0)</f>
        <v>316830</v>
      </c>
      <c r="X13" s="37">
        <f>ROUND((O13*SM_stat!J13+R13*SM_stat!M13+U13*SM_stat!P13)/1.358,0)</f>
        <v>0</v>
      </c>
      <c r="Y13" s="37">
        <f t="shared" si="7"/>
        <v>668191</v>
      </c>
      <c r="Z13" s="74">
        <f>IF(SM_stat!T13=0,0,SM_stat!H13/SM_stat!T13)+IF(SM_stat!W13=0,0,SM_stat!K13/SM_stat!W13)+IF(SM_stat!Z13=0,0,SM_stat!N13/SM_stat!Z13)</f>
        <v>1.1065790551142765</v>
      </c>
      <c r="AA13" s="74">
        <f>IF(SM_stat!U13=0,0,SM_stat!I13/SM_stat!U13)+IF(SM_stat!X13=0,0,SM_stat!L13/SM_stat!X13)+IF(SM_stat!AA13=0,0,SM_stat!O13/SM_stat!AA13)</f>
        <v>0.99782650840959097</v>
      </c>
      <c r="AB13" s="74">
        <f>IF(SM_stat!V13=0,0,SM_stat!J13/SM_stat!V13)+IF(SM_stat!Y13=0,0,SM_stat!M13/SM_stat!Y13)+IF(SM_stat!AB13=0,0,SM_stat!P13/SM_stat!AB13)</f>
        <v>0</v>
      </c>
      <c r="AC13" s="135">
        <f t="shared" si="8"/>
        <v>2.1044055635238674</v>
      </c>
    </row>
    <row r="14" spans="1:29" ht="20.100000000000001" customHeight="1" x14ac:dyDescent="0.2">
      <c r="A14" s="85">
        <v>12</v>
      </c>
      <c r="B14" s="436">
        <v>600098974</v>
      </c>
      <c r="C14" s="85">
        <v>5404</v>
      </c>
      <c r="D14" s="5" t="s">
        <v>168</v>
      </c>
      <c r="E14" s="11">
        <v>3141</v>
      </c>
      <c r="F14" s="60" t="s">
        <v>169</v>
      </c>
      <c r="G14" s="132">
        <f>ROUND(SM_rozp!R14,0)</f>
        <v>769753</v>
      </c>
      <c r="H14" s="37">
        <f t="shared" si="0"/>
        <v>564522</v>
      </c>
      <c r="I14" s="29">
        <f t="shared" si="9"/>
        <v>190809</v>
      </c>
      <c r="J14" s="37">
        <f t="shared" si="10"/>
        <v>11290</v>
      </c>
      <c r="K14" s="37">
        <f>SM_stat!H14*SM_stat!AC14+SM_stat!I14*SM_stat!AD14+SM_stat!J14*SM_stat!AE14+SM_stat!K14*SM_stat!AF14+SM_stat!L14*SM_stat!AG14+SM_stat!M14*SM_stat!AH14+SM_stat!N14*SM_stat!AI14+SM_stat!O14*SM_stat!AJ14+SM_stat!P14*SM_stat!AK14</f>
        <v>3132</v>
      </c>
      <c r="L14" s="47">
        <f>ROUND(Y14/SM_rozp!E14/12,2)</f>
        <v>1.78</v>
      </c>
      <c r="M14" s="134">
        <f>IF(SM_stat!H14=0,0,12*1.358*1/SM_stat!T14*SM_rozp!$E14)</f>
        <v>16190.136333038661</v>
      </c>
      <c r="N14" s="72">
        <f>IF(SM_stat!I14=0,0,12*1.358*1/SM_stat!U14*SM_rozp!$E14)</f>
        <v>12049.900179078462</v>
      </c>
      <c r="O14" s="72">
        <f>IF(SM_stat!J14=0,0,12*1.358*1/SM_stat!V14*SM_rozp!$E14)</f>
        <v>0</v>
      </c>
      <c r="P14" s="72">
        <f>IF(SM_stat!K14=0,0,12*1.358*1/SM_stat!W14*SM_rozp!$E14)</f>
        <v>0</v>
      </c>
      <c r="Q14" s="72">
        <f>IF(SM_stat!L14=0,0,12*1.358*1/SM_stat!X14*SM_rozp!$E14)</f>
        <v>0</v>
      </c>
      <c r="R14" s="72">
        <f>IF(SM_stat!M14=0,0,12*1.358*1/SM_stat!Y14*SM_rozp!$E14)</f>
        <v>0</v>
      </c>
      <c r="S14" s="72">
        <f>IF(SM_stat!N14=0,0,12*1.358*1/SM_stat!Z14*SM_rozp!$E14)</f>
        <v>0</v>
      </c>
      <c r="T14" s="72">
        <f>IF(SM_stat!O14=0,0,12*1.358*1/SM_stat!AA14*SM_rozp!$E14)</f>
        <v>0</v>
      </c>
      <c r="U14" s="72">
        <f>IF(SM_stat!P14=0,0,12*1.358*1/SM_stat!AB14*SM_rozp!$E14)</f>
        <v>0</v>
      </c>
      <c r="V14" s="37">
        <f>ROUND((M14*SM_stat!H14+P14*SM_stat!K14+S14*SM_stat!N14)/1.358,0)</f>
        <v>333817</v>
      </c>
      <c r="W14" s="37">
        <f>ROUND((N14*SM_stat!I14+Q14*SM_stat!L14+T14*SM_stat!O14)/1.358,0)</f>
        <v>230705</v>
      </c>
      <c r="X14" s="37">
        <f>ROUND((O14*SM_stat!J14+R14*SM_stat!M14+U14*SM_stat!P14)/1.358,0)</f>
        <v>0</v>
      </c>
      <c r="Y14" s="37">
        <f t="shared" si="7"/>
        <v>564522</v>
      </c>
      <c r="Z14" s="74">
        <f>IF(SM_stat!T14=0,0,SM_stat!H14/SM_stat!T14)+IF(SM_stat!W14=0,0,SM_stat!K14/SM_stat!W14)+IF(SM_stat!Z14=0,0,SM_stat!N14/SM_stat!Z14)</f>
        <v>1.0513266691237673</v>
      </c>
      <c r="AA14" s="74">
        <f>IF(SM_stat!U14=0,0,SM_stat!I14/SM_stat!U14)+IF(SM_stat!X14=0,0,SM_stat!L14/SM_stat!X14)+IF(SM_stat!AA14=0,0,SM_stat!O14/SM_stat!AA14)</f>
        <v>0.72658418616896936</v>
      </c>
      <c r="AB14" s="74">
        <f>IF(SM_stat!V14=0,0,SM_stat!J14/SM_stat!V14)+IF(SM_stat!Y14=0,0,SM_stat!M14/SM_stat!Y14)+IF(SM_stat!AB14=0,0,SM_stat!P14/SM_stat!AB14)</f>
        <v>0</v>
      </c>
      <c r="AC14" s="135">
        <f t="shared" si="8"/>
        <v>1.7779108552927365</v>
      </c>
    </row>
    <row r="15" spans="1:29" ht="20.100000000000001" customHeight="1" x14ac:dyDescent="0.2">
      <c r="A15" s="85">
        <v>13</v>
      </c>
      <c r="B15" s="436">
        <v>600099148</v>
      </c>
      <c r="C15" s="85">
        <v>5407</v>
      </c>
      <c r="D15" s="5" t="s">
        <v>170</v>
      </c>
      <c r="E15" s="11">
        <v>3141</v>
      </c>
      <c r="F15" s="60" t="s">
        <v>170</v>
      </c>
      <c r="G15" s="132">
        <f>ROUND(SM_rozp!R15,0)</f>
        <v>1257714</v>
      </c>
      <c r="H15" s="37">
        <f t="shared" si="0"/>
        <v>921292</v>
      </c>
      <c r="I15" s="29">
        <f t="shared" si="9"/>
        <v>311396</v>
      </c>
      <c r="J15" s="37">
        <f t="shared" si="10"/>
        <v>18426</v>
      </c>
      <c r="K15" s="37">
        <f>SM_stat!H15*SM_stat!AC15+SM_stat!I15*SM_stat!AD15+SM_stat!J15*SM_stat!AE15+SM_stat!K15*SM_stat!AF15+SM_stat!L15*SM_stat!AG15+SM_stat!M15*SM_stat!AH15+SM_stat!N15*SM_stat!AI15+SM_stat!O15*SM_stat!AJ15+SM_stat!P15*SM_stat!AK15</f>
        <v>6600</v>
      </c>
      <c r="L15" s="47">
        <f>ROUND(Y15/SM_rozp!E15/12,2)</f>
        <v>2.9</v>
      </c>
      <c r="M15" s="134">
        <f>IF(SM_stat!H15=0,0,12*1.358*1/SM_stat!T15*SM_rozp!$E15)</f>
        <v>18730.437253755354</v>
      </c>
      <c r="N15" s="72">
        <f>IF(SM_stat!I15=0,0,12*1.358*1/SM_stat!U15*SM_rozp!$E15)</f>
        <v>9044.7375625402856</v>
      </c>
      <c r="O15" s="72">
        <f>IF(SM_stat!J15=0,0,12*1.358*1/SM_stat!V15*SM_rozp!$E15)</f>
        <v>0</v>
      </c>
      <c r="P15" s="72">
        <f>IF(SM_stat!K15=0,0,12*1.358*1/SM_stat!W15*SM_rozp!$E15)</f>
        <v>10719.490785097649</v>
      </c>
      <c r="Q15" s="72">
        <f>IF(SM_stat!L15=0,0,12*1.358*1/SM_stat!X15*SM_rozp!$E15)</f>
        <v>0</v>
      </c>
      <c r="R15" s="72">
        <f>IF(SM_stat!M15=0,0,12*1.358*1/SM_stat!Y15*SM_rozp!$E15)</f>
        <v>0</v>
      </c>
      <c r="S15" s="72">
        <f>IF(SM_stat!N15=0,0,12*1.358*1/SM_stat!Z15*SM_rozp!$E15)</f>
        <v>0</v>
      </c>
      <c r="T15" s="72">
        <f>IF(SM_stat!O15=0,0,12*1.358*1/SM_stat!AA15*SM_rozp!$E15)</f>
        <v>0</v>
      </c>
      <c r="U15" s="72">
        <f>IF(SM_stat!P15=0,0,12*1.358*1/SM_stat!AB15*SM_rozp!$E15)</f>
        <v>0</v>
      </c>
      <c r="V15" s="37">
        <f>ROUND((M15*SM_stat!H15+P15*SM_stat!K15+S15*SM_stat!N15)/1.358,0)</f>
        <v>335182</v>
      </c>
      <c r="W15" s="37">
        <f>ROUND((N15*SM_stat!I15+Q15*SM_stat!L15+T15*SM_stat!O15)/1.358,0)</f>
        <v>586110</v>
      </c>
      <c r="X15" s="37">
        <f>ROUND((O15*SM_stat!J15+R15*SM_stat!M15+U15*SM_stat!P15)/1.358,0)</f>
        <v>0</v>
      </c>
      <c r="Y15" s="37">
        <f t="shared" si="7"/>
        <v>921292</v>
      </c>
      <c r="Z15" s="74">
        <f>IF(SM_stat!T15=0,0,SM_stat!H15/SM_stat!T15)+IF(SM_stat!W15=0,0,SM_stat!K15/SM_stat!W15)+IF(SM_stat!Z15=0,0,SM_stat!N15/SM_stat!Z15)</f>
        <v>1.0556243779671983</v>
      </c>
      <c r="AA15" s="74">
        <f>IF(SM_stat!U15=0,0,SM_stat!I15/SM_stat!U15)+IF(SM_stat!X15=0,0,SM_stat!L15/SM_stat!X15)+IF(SM_stat!AA15=0,0,SM_stat!O15/SM_stat!AA15)</f>
        <v>1.845898370470245</v>
      </c>
      <c r="AB15" s="74">
        <f>IF(SM_stat!V15=0,0,SM_stat!J15/SM_stat!V15)+IF(SM_stat!Y15=0,0,SM_stat!M15/SM_stat!Y15)+IF(SM_stat!AB15=0,0,SM_stat!P15/SM_stat!AB15)</f>
        <v>0</v>
      </c>
      <c r="AC15" s="135">
        <f t="shared" si="8"/>
        <v>2.9015227484374435</v>
      </c>
    </row>
    <row r="16" spans="1:29" ht="20.100000000000001" customHeight="1" x14ac:dyDescent="0.2">
      <c r="A16" s="85">
        <v>13</v>
      </c>
      <c r="B16" s="436">
        <v>600099148</v>
      </c>
      <c r="C16" s="85">
        <v>5407</v>
      </c>
      <c r="D16" s="5" t="s">
        <v>170</v>
      </c>
      <c r="E16" s="75">
        <v>3141</v>
      </c>
      <c r="F16" s="422" t="s">
        <v>568</v>
      </c>
      <c r="G16" s="132">
        <f>ROUND(SM_rozp!R16,0)</f>
        <v>129318</v>
      </c>
      <c r="H16" s="37">
        <f t="shared" si="0"/>
        <v>94723</v>
      </c>
      <c r="I16" s="29">
        <f t="shared" si="9"/>
        <v>32017</v>
      </c>
      <c r="J16" s="37">
        <f t="shared" si="10"/>
        <v>1894</v>
      </c>
      <c r="K16" s="37">
        <f>SM_stat!H16*SM_stat!AC16+SM_stat!I16*SM_stat!AD16+SM_stat!J16*SM_stat!AE16+SM_stat!K16*SM_stat!AF16+SM_stat!L16*SM_stat!AG16+SM_stat!M16*SM_stat!AH16+SM_stat!N16*SM_stat!AI16+SM_stat!O16*SM_stat!AJ16+SM_stat!P16*SM_stat!AK16</f>
        <v>684</v>
      </c>
      <c r="L16" s="47">
        <f>ROUND(Y16/SM_rozp!E16/12,2)</f>
        <v>0.3</v>
      </c>
      <c r="M16" s="134">
        <f>IF(SM_stat!H16=0,0,12*1.358*1/SM_stat!T16*SM_rozp!$E16)</f>
        <v>0</v>
      </c>
      <c r="N16" s="72">
        <f>IF(SM_stat!I16=0,0,12*1.358*1/SM_stat!U16*SM_rozp!$E16)</f>
        <v>0</v>
      </c>
      <c r="O16" s="72">
        <f>IF(SM_stat!J16=0,0,12*1.358*1/SM_stat!V16*SM_rozp!$E16)</f>
        <v>0</v>
      </c>
      <c r="P16" s="72">
        <f>IF(SM_stat!K16=0,0,12*1.358*1/SM_stat!W16*SM_rozp!$E16)</f>
        <v>0</v>
      </c>
      <c r="Q16" s="72">
        <f>IF(SM_stat!L16=0,0,12*1.358*1/SM_stat!X16*SM_rozp!$E16)</f>
        <v>0</v>
      </c>
      <c r="R16" s="72">
        <f>IF(SM_stat!M16=0,0,12*1.358*1/SM_stat!Y16*SM_rozp!$E16)</f>
        <v>0</v>
      </c>
      <c r="S16" s="72">
        <f>IF(SM_stat!N16=0,0,12*1.358*1/SM_stat!Z16*SM_rozp!$E16)</f>
        <v>7146.3271900650989</v>
      </c>
      <c r="T16" s="72">
        <f>IF(SM_stat!O16=0,0,12*1.358*1/SM_stat!AA16*SM_rozp!$E16)</f>
        <v>0</v>
      </c>
      <c r="U16" s="72">
        <f>IF(SM_stat!P16=0,0,12*1.358*1/SM_stat!AB16*SM_rozp!$E16)</f>
        <v>0</v>
      </c>
      <c r="V16" s="37">
        <f>ROUND((M16*SM_stat!H16+P16*SM_stat!K16+S16*SM_stat!N16)/1.358,0)</f>
        <v>94723</v>
      </c>
      <c r="W16" s="37">
        <f>ROUND((N16*SM_stat!I16+Q16*SM_stat!L16+T16*SM_stat!O16)/1.358,0)</f>
        <v>0</v>
      </c>
      <c r="X16" s="37">
        <f>ROUND((O16*SM_stat!J16+R16*SM_stat!M16+U16*SM_stat!P16)/1.358,0)</f>
        <v>0</v>
      </c>
      <c r="Y16" s="37">
        <f t="shared" si="7"/>
        <v>94723</v>
      </c>
      <c r="Z16" s="74">
        <f>IF(SM_stat!T16=0,0,SM_stat!H16/SM_stat!T16)+IF(SM_stat!W16=0,0,SM_stat!K16/SM_stat!W16)+IF(SM_stat!Z16=0,0,SM_stat!N16/SM_stat!Z16)</f>
        <v>0.29832149411337111</v>
      </c>
      <c r="AA16" s="74">
        <f>IF(SM_stat!U16=0,0,SM_stat!I16/SM_stat!U16)+IF(SM_stat!X16=0,0,SM_stat!L16/SM_stat!X16)+IF(SM_stat!AA16=0,0,SM_stat!O16/SM_stat!AA16)</f>
        <v>0</v>
      </c>
      <c r="AB16" s="74">
        <f>IF(SM_stat!V16=0,0,SM_stat!J16/SM_stat!V16)+IF(SM_stat!Y16=0,0,SM_stat!M16/SM_stat!Y16)+IF(SM_stat!AB16=0,0,SM_stat!P16/SM_stat!AB16)</f>
        <v>0</v>
      </c>
      <c r="AC16" s="135">
        <f t="shared" si="8"/>
        <v>0.29832149411337111</v>
      </c>
    </row>
    <row r="17" spans="1:29" ht="20.100000000000001" customHeight="1" x14ac:dyDescent="0.2">
      <c r="A17" s="85">
        <v>14</v>
      </c>
      <c r="B17" s="436">
        <v>650034244</v>
      </c>
      <c r="C17" s="85">
        <v>5411</v>
      </c>
      <c r="D17" s="5" t="s">
        <v>171</v>
      </c>
      <c r="E17" s="11">
        <v>3141</v>
      </c>
      <c r="F17" s="60" t="s">
        <v>171</v>
      </c>
      <c r="G17" s="132">
        <f>ROUND(SM_rozp!R17,0)</f>
        <v>985620</v>
      </c>
      <c r="H17" s="37">
        <f t="shared" si="0"/>
        <v>722542</v>
      </c>
      <c r="I17" s="29">
        <f t="shared" si="9"/>
        <v>244219</v>
      </c>
      <c r="J17" s="37">
        <f t="shared" si="10"/>
        <v>14451</v>
      </c>
      <c r="K17" s="37">
        <f>SM_stat!H17*SM_stat!AC17+SM_stat!I17*SM_stat!AD17+SM_stat!J17*SM_stat!AE17+SM_stat!K17*SM_stat!AF17+SM_stat!L17*SM_stat!AG17+SM_stat!M17*SM_stat!AH17+SM_stat!N17*SM_stat!AI17+SM_stat!O17*SM_stat!AJ17+SM_stat!P17*SM_stat!AK17</f>
        <v>4408</v>
      </c>
      <c r="L17" s="47">
        <f>ROUND(Y17/SM_rozp!E17/12,2)</f>
        <v>2.2799999999999998</v>
      </c>
      <c r="M17" s="134">
        <f>IF(SM_stat!H17=0,0,12*1.358*1/SM_stat!T17*SM_rozp!$E17)</f>
        <v>15503.172671235152</v>
      </c>
      <c r="N17" s="72">
        <f>IF(SM_stat!I17=0,0,12*1.358*1/SM_stat!U17*SM_rozp!$E17)</f>
        <v>10921.099419947153</v>
      </c>
      <c r="O17" s="72">
        <f>IF(SM_stat!J17=0,0,12*1.358*1/SM_stat!V17*SM_rozp!$E17)</f>
        <v>0</v>
      </c>
      <c r="P17" s="72">
        <f>IF(SM_stat!K17=0,0,12*1.358*1/SM_stat!W17*SM_rozp!$E17)</f>
        <v>0</v>
      </c>
      <c r="Q17" s="72">
        <f>IF(SM_stat!L17=0,0,12*1.358*1/SM_stat!X17*SM_rozp!$E17)</f>
        <v>0</v>
      </c>
      <c r="R17" s="72">
        <f>IF(SM_stat!M17=0,0,12*1.358*1/SM_stat!Y17*SM_rozp!$E17)</f>
        <v>0</v>
      </c>
      <c r="S17" s="72">
        <f>IF(SM_stat!N17=0,0,12*1.358*1/SM_stat!Z17*SM_rozp!$E17)</f>
        <v>0</v>
      </c>
      <c r="T17" s="72">
        <f>IF(SM_stat!O17=0,0,12*1.358*1/SM_stat!AA17*SM_rozp!$E17)</f>
        <v>0</v>
      </c>
      <c r="U17" s="72">
        <f>IF(SM_stat!P17=0,0,12*1.358*1/SM_stat!AB17*SM_rozp!$E17)</f>
        <v>0</v>
      </c>
      <c r="V17" s="37">
        <f>ROUND((M17*SM_stat!H17+P17*SM_stat!K17+S17*SM_stat!N17)/1.358,0)</f>
        <v>376734</v>
      </c>
      <c r="W17" s="37">
        <f>ROUND((N17*SM_stat!I17+Q17*SM_stat!L17+T17*SM_stat!O17)/1.358,0)</f>
        <v>345808</v>
      </c>
      <c r="X17" s="37">
        <f>ROUND((O17*SM_stat!J17+R17*SM_stat!M17+U17*SM_stat!P17)/1.358,0)</f>
        <v>0</v>
      </c>
      <c r="Y17" s="37">
        <f t="shared" si="7"/>
        <v>722542</v>
      </c>
      <c r="Z17" s="74">
        <f>IF(SM_stat!T17=0,0,SM_stat!H17/SM_stat!T17)+IF(SM_stat!W17=0,0,SM_stat!K17/SM_stat!W17)+IF(SM_stat!Z17=0,0,SM_stat!N17/SM_stat!Z17)</f>
        <v>1.1864888687928836</v>
      </c>
      <c r="AA17" s="74">
        <f>IF(SM_stat!U17=0,0,SM_stat!I17/SM_stat!U17)+IF(SM_stat!X17=0,0,SM_stat!L17/SM_stat!X17)+IF(SM_stat!AA17=0,0,SM_stat!O17/SM_stat!AA17)</f>
        <v>1.08909047663976</v>
      </c>
      <c r="AB17" s="74">
        <f>IF(SM_stat!V17=0,0,SM_stat!J17/SM_stat!V17)+IF(SM_stat!Y17=0,0,SM_stat!M17/SM_stat!Y17)+IF(SM_stat!AB17=0,0,SM_stat!P17/SM_stat!AB17)</f>
        <v>0</v>
      </c>
      <c r="AC17" s="135">
        <f t="shared" si="8"/>
        <v>2.2755793454326438</v>
      </c>
    </row>
    <row r="18" spans="1:29" ht="20.100000000000001" customHeight="1" x14ac:dyDescent="0.2">
      <c r="A18" s="85">
        <v>15</v>
      </c>
      <c r="B18" s="436">
        <v>600099130</v>
      </c>
      <c r="C18" s="85">
        <v>5412</v>
      </c>
      <c r="D18" s="5" t="s">
        <v>172</v>
      </c>
      <c r="E18" s="11">
        <v>3141</v>
      </c>
      <c r="F18" s="60" t="s">
        <v>172</v>
      </c>
      <c r="G18" s="132">
        <f>ROUND(SM_rozp!R18,0)</f>
        <v>663875</v>
      </c>
      <c r="H18" s="37">
        <f t="shared" si="0"/>
        <v>486898</v>
      </c>
      <c r="I18" s="29">
        <f t="shared" si="9"/>
        <v>164571</v>
      </c>
      <c r="J18" s="37">
        <f t="shared" si="10"/>
        <v>9738</v>
      </c>
      <c r="K18" s="37">
        <f>SM_stat!H18*SM_stat!AC18+SM_stat!I18*SM_stat!AD18+SM_stat!J18*SM_stat!AE18+SM_stat!K18*SM_stat!AF18+SM_stat!L18*SM_stat!AG18+SM_stat!M18*SM_stat!AH18+SM_stat!N18*SM_stat!AI18+SM_stat!O18*SM_stat!AJ18+SM_stat!P18*SM_stat!AK18</f>
        <v>2668</v>
      </c>
      <c r="L18" s="47">
        <f>ROUND(Y18/SM_rozp!E18/12,2)</f>
        <v>1.53</v>
      </c>
      <c r="M18" s="134">
        <f>IF(SM_stat!H18=0,0,12*1.358*1/SM_stat!T18*SM_rozp!$E18)</f>
        <v>17676.811504369925</v>
      </c>
      <c r="N18" s="72">
        <f>IF(SM_stat!I18=0,0,12*1.358*1/SM_stat!U18*SM_rozp!$E18)</f>
        <v>12049.900179078462</v>
      </c>
      <c r="O18" s="72">
        <f>IF(SM_stat!J18=0,0,12*1.358*1/SM_stat!V18*SM_rozp!$E18)</f>
        <v>0</v>
      </c>
      <c r="P18" s="72">
        <f>IF(SM_stat!K18=0,0,12*1.358*1/SM_stat!W18*SM_rozp!$E18)</f>
        <v>0</v>
      </c>
      <c r="Q18" s="72">
        <f>IF(SM_stat!L18=0,0,12*1.358*1/SM_stat!X18*SM_rozp!$E18)</f>
        <v>0</v>
      </c>
      <c r="R18" s="72">
        <f>IF(SM_stat!M18=0,0,12*1.358*1/SM_stat!Y18*SM_rozp!$E18)</f>
        <v>0</v>
      </c>
      <c r="S18" s="72">
        <f>IF(SM_stat!N18=0,0,12*1.358*1/SM_stat!Z18*SM_rozp!$E18)</f>
        <v>0</v>
      </c>
      <c r="T18" s="72">
        <f>IF(SM_stat!O18=0,0,12*1.358*1/SM_stat!AA18*SM_rozp!$E18)</f>
        <v>0</v>
      </c>
      <c r="U18" s="72">
        <f>IF(SM_stat!P18=0,0,12*1.358*1/SM_stat!AB18*SM_rozp!$E18)</f>
        <v>0</v>
      </c>
      <c r="V18" s="37">
        <f>ROUND((M18*SM_stat!H18+P18*SM_stat!K18+S18*SM_stat!N18)/1.358,0)</f>
        <v>247319</v>
      </c>
      <c r="W18" s="37">
        <f>ROUND((N18*SM_stat!I18+Q18*SM_stat!L18+T18*SM_stat!O18)/1.358,0)</f>
        <v>239578</v>
      </c>
      <c r="X18" s="37">
        <f>ROUND((O18*SM_stat!J18+R18*SM_stat!M18+U18*SM_stat!P18)/1.358,0)</f>
        <v>0</v>
      </c>
      <c r="Y18" s="37">
        <f t="shared" si="7"/>
        <v>486897</v>
      </c>
      <c r="Z18" s="74">
        <f>IF(SM_stat!T18=0,0,SM_stat!H18/SM_stat!T18)+IF(SM_stat!W18=0,0,SM_stat!K18/SM_stat!W18)+IF(SM_stat!Z18=0,0,SM_stat!N18/SM_stat!Z18)</f>
        <v>0.77890891750682245</v>
      </c>
      <c r="AA18" s="74">
        <f>IF(SM_stat!U18=0,0,SM_stat!I18/SM_stat!U18)+IF(SM_stat!X18=0,0,SM_stat!L18/SM_stat!X18)+IF(SM_stat!AA18=0,0,SM_stat!O18/SM_stat!AA18)</f>
        <v>0.75452973179085281</v>
      </c>
      <c r="AB18" s="74">
        <f>IF(SM_stat!V18=0,0,SM_stat!J18/SM_stat!V18)+IF(SM_stat!Y18=0,0,SM_stat!M18/SM_stat!Y18)+IF(SM_stat!AB18=0,0,SM_stat!P18/SM_stat!AB18)</f>
        <v>0</v>
      </c>
      <c r="AC18" s="135">
        <f t="shared" si="8"/>
        <v>1.5334386492976753</v>
      </c>
    </row>
    <row r="19" spans="1:29" ht="20.100000000000001" customHeight="1" x14ac:dyDescent="0.2">
      <c r="A19" s="85">
        <v>16</v>
      </c>
      <c r="B19" s="436">
        <v>600098508</v>
      </c>
      <c r="C19" s="85">
        <v>5418</v>
      </c>
      <c r="D19" s="5" t="s">
        <v>173</v>
      </c>
      <c r="E19" s="11">
        <v>3141</v>
      </c>
      <c r="F19" s="60" t="s">
        <v>173</v>
      </c>
      <c r="G19" s="132">
        <f>ROUND(SM_rozp!R19,0)</f>
        <v>742798</v>
      </c>
      <c r="H19" s="37">
        <f t="shared" si="0"/>
        <v>544588</v>
      </c>
      <c r="I19" s="29">
        <f t="shared" si="9"/>
        <v>184070</v>
      </c>
      <c r="J19" s="37">
        <f t="shared" si="10"/>
        <v>10892</v>
      </c>
      <c r="K19" s="37">
        <f>SM_stat!H19*SM_stat!AC19+SM_stat!I19*SM_stat!AD19+SM_stat!J19*SM_stat!AE19+SM_stat!K19*SM_stat!AF19+SM_stat!L19*SM_stat!AG19+SM_stat!M19*SM_stat!AH19+SM_stat!N19*SM_stat!AI19+SM_stat!O19*SM_stat!AJ19+SM_stat!P19*SM_stat!AK19</f>
        <v>3248</v>
      </c>
      <c r="L19" s="47">
        <f>ROUND(Y19/SM_rozp!E19/12,2)</f>
        <v>1.72</v>
      </c>
      <c r="M19" s="134">
        <f>IF(SM_stat!H19=0,0,12*1.358*1/SM_stat!T19*SM_rozp!$E19)</f>
        <v>13206.252085719201</v>
      </c>
      <c r="N19" s="72">
        <f>IF(SM_stat!I19=0,0,12*1.358*1/SM_stat!U19*SM_rozp!$E19)</f>
        <v>0</v>
      </c>
      <c r="O19" s="72">
        <f>IF(SM_stat!J19=0,0,12*1.358*1/SM_stat!V19*SM_rozp!$E19)</f>
        <v>0</v>
      </c>
      <c r="P19" s="72">
        <f>IF(SM_stat!K19=0,0,12*1.358*1/SM_stat!W19*SM_rozp!$E19)</f>
        <v>0</v>
      </c>
      <c r="Q19" s="72">
        <f>IF(SM_stat!L19=0,0,12*1.358*1/SM_stat!X19*SM_rozp!$E19)</f>
        <v>0</v>
      </c>
      <c r="R19" s="72">
        <f>IF(SM_stat!M19=0,0,12*1.358*1/SM_stat!Y19*SM_rozp!$E19)</f>
        <v>0</v>
      </c>
      <c r="S19" s="72">
        <f>IF(SM_stat!N19=0,0,12*1.358*1/SM_stat!Z19*SM_rozp!$E19)</f>
        <v>0</v>
      </c>
      <c r="T19" s="72">
        <f>IF(SM_stat!O19=0,0,12*1.358*1/SM_stat!AA19*SM_rozp!$E19)</f>
        <v>0</v>
      </c>
      <c r="U19" s="72">
        <f>IF(SM_stat!P19=0,0,12*1.358*1/SM_stat!AB19*SM_rozp!$E19)</f>
        <v>0</v>
      </c>
      <c r="V19" s="37">
        <f>ROUND((M19*SM_stat!H19+P19*SM_stat!K19+S19*SM_stat!N19)/1.358,0)</f>
        <v>544588</v>
      </c>
      <c r="W19" s="37">
        <f>ROUND((N19*SM_stat!I19+Q19*SM_stat!L19+T19*SM_stat!O19)/1.358,0)</f>
        <v>0</v>
      </c>
      <c r="X19" s="37">
        <f>ROUND((O19*SM_stat!J19+R19*SM_stat!M19+U19*SM_stat!P19)/1.358,0)</f>
        <v>0</v>
      </c>
      <c r="Y19" s="37">
        <f t="shared" si="7"/>
        <v>544588</v>
      </c>
      <c r="Z19" s="74">
        <f>IF(SM_stat!T19=0,0,SM_stat!H19/SM_stat!T19)+IF(SM_stat!W19=0,0,SM_stat!K19/SM_stat!W19)+IF(SM_stat!Z19=0,0,SM_stat!N19/SM_stat!Z19)</f>
        <v>1.7151288576310739</v>
      </c>
      <c r="AA19" s="74">
        <f>IF(SM_stat!U19=0,0,SM_stat!I19/SM_stat!U19)+IF(SM_stat!X19=0,0,SM_stat!L19/SM_stat!X19)+IF(SM_stat!AA19=0,0,SM_stat!O19/SM_stat!AA19)</f>
        <v>0</v>
      </c>
      <c r="AB19" s="74">
        <f>IF(SM_stat!V19=0,0,SM_stat!J19/SM_stat!V19)+IF(SM_stat!Y19=0,0,SM_stat!M19/SM_stat!Y19)+IF(SM_stat!AB19=0,0,SM_stat!P19/SM_stat!AB19)</f>
        <v>0</v>
      </c>
      <c r="AC19" s="135">
        <f t="shared" si="8"/>
        <v>1.7151288576310739</v>
      </c>
    </row>
    <row r="20" spans="1:29" ht="20.100000000000001" customHeight="1" x14ac:dyDescent="0.2">
      <c r="A20" s="85">
        <v>17</v>
      </c>
      <c r="B20" s="436">
        <v>600099113</v>
      </c>
      <c r="C20" s="85">
        <v>5417</v>
      </c>
      <c r="D20" s="5" t="s">
        <v>174</v>
      </c>
      <c r="E20" s="11">
        <v>3141</v>
      </c>
      <c r="F20" s="60" t="s">
        <v>174</v>
      </c>
      <c r="G20" s="132">
        <f>ROUND(SM_rozp!R20,0)</f>
        <v>695744</v>
      </c>
      <c r="H20" s="37">
        <f t="shared" si="0"/>
        <v>509212</v>
      </c>
      <c r="I20" s="29">
        <f t="shared" si="9"/>
        <v>172114</v>
      </c>
      <c r="J20" s="37">
        <f t="shared" si="10"/>
        <v>10184</v>
      </c>
      <c r="K20" s="37">
        <f>SM_stat!H20*SM_stat!AC20+SM_stat!I20*SM_stat!AD20+SM_stat!J20*SM_stat!AE20+SM_stat!K20*SM_stat!AF20+SM_stat!L20*SM_stat!AG20+SM_stat!M20*SM_stat!AH20+SM_stat!N20*SM_stat!AI20+SM_stat!O20*SM_stat!AJ20+SM_stat!P20*SM_stat!AK20</f>
        <v>4234</v>
      </c>
      <c r="L20" s="47">
        <f>ROUND(Y20/SM_rozp!E20/12,2)</f>
        <v>1.6</v>
      </c>
      <c r="M20" s="134">
        <f>IF(SM_stat!H20=0,0,12*1.358*1/SM_stat!T20*SM_rozp!$E20)</f>
        <v>0</v>
      </c>
      <c r="N20" s="72">
        <f>IF(SM_stat!I20=0,0,12*1.358*1/SM_stat!U20*SM_rozp!$E20)</f>
        <v>9472.7426960563007</v>
      </c>
      <c r="O20" s="72">
        <f>IF(SM_stat!J20=0,0,12*1.358*1/SM_stat!V20*SM_rozp!$E20)</f>
        <v>0</v>
      </c>
      <c r="P20" s="72">
        <f>IF(SM_stat!K20=0,0,12*1.358*1/SM_stat!W20*SM_rozp!$E20)</f>
        <v>0</v>
      </c>
      <c r="Q20" s="72">
        <f>IF(SM_stat!L20=0,0,12*1.358*1/SM_stat!X20*SM_rozp!$E20)</f>
        <v>0</v>
      </c>
      <c r="R20" s="72">
        <f>IF(SM_stat!M20=0,0,12*1.358*1/SM_stat!Y20*SM_rozp!$E20)</f>
        <v>0</v>
      </c>
      <c r="S20" s="72">
        <f>IF(SM_stat!N20=0,0,12*1.358*1/SM_stat!Z20*SM_rozp!$E20)</f>
        <v>0</v>
      </c>
      <c r="T20" s="72">
        <f>IF(SM_stat!O20=0,0,12*1.358*1/SM_stat!AA20*SM_rozp!$E20)</f>
        <v>0</v>
      </c>
      <c r="U20" s="72">
        <f>IF(SM_stat!P20=0,0,12*1.358*1/SM_stat!AB20*SM_rozp!$E20)</f>
        <v>0</v>
      </c>
      <c r="V20" s="37">
        <f>ROUND((M20*SM_stat!H20+P20*SM_stat!K20+S20*SM_stat!N20)/1.358,0)</f>
        <v>0</v>
      </c>
      <c r="W20" s="37">
        <f>ROUND((N20*SM_stat!I20+Q20*SM_stat!L20+T20*SM_stat!O20)/1.358,0)</f>
        <v>509212</v>
      </c>
      <c r="X20" s="37">
        <f>ROUND((O20*SM_stat!J20+R20*SM_stat!M20+U20*SM_stat!P20)/1.358,0)</f>
        <v>0</v>
      </c>
      <c r="Y20" s="37">
        <f t="shared" si="7"/>
        <v>509212</v>
      </c>
      <c r="Z20" s="74">
        <f>IF(SM_stat!T20=0,0,SM_stat!H20/SM_stat!T20)+IF(SM_stat!W20=0,0,SM_stat!K20/SM_stat!W20)+IF(SM_stat!Z20=0,0,SM_stat!N20/SM_stat!Z20)</f>
        <v>0</v>
      </c>
      <c r="AA20" s="74">
        <f>IF(SM_stat!U20=0,0,SM_stat!I20/SM_stat!U20)+IF(SM_stat!X20=0,0,SM_stat!L20/SM_stat!X20)+IF(SM_stat!AA20=0,0,SM_stat!O20/SM_stat!AA20)</f>
        <v>1.6037170453472762</v>
      </c>
      <c r="AB20" s="74">
        <f>IF(SM_stat!V20=0,0,SM_stat!J20/SM_stat!V20)+IF(SM_stat!Y20=0,0,SM_stat!M20/SM_stat!Y20)+IF(SM_stat!AB20=0,0,SM_stat!P20/SM_stat!AB20)</f>
        <v>0</v>
      </c>
      <c r="AC20" s="135">
        <f t="shared" si="8"/>
        <v>1.6037170453472762</v>
      </c>
    </row>
    <row r="21" spans="1:29" ht="20.100000000000001" customHeight="1" x14ac:dyDescent="0.2">
      <c r="A21" s="85">
        <v>18</v>
      </c>
      <c r="B21" s="436">
        <v>600098745</v>
      </c>
      <c r="C21" s="85">
        <v>5420</v>
      </c>
      <c r="D21" s="5" t="s">
        <v>175</v>
      </c>
      <c r="E21" s="11">
        <v>3141</v>
      </c>
      <c r="F21" s="60" t="s">
        <v>175</v>
      </c>
      <c r="G21" s="132">
        <f>ROUND(SM_rozp!R21,0)</f>
        <v>589211</v>
      </c>
      <c r="H21" s="37">
        <f t="shared" si="0"/>
        <v>432173</v>
      </c>
      <c r="I21" s="29">
        <f t="shared" si="9"/>
        <v>146075</v>
      </c>
      <c r="J21" s="37">
        <f t="shared" si="10"/>
        <v>8643</v>
      </c>
      <c r="K21" s="37">
        <f>SM_stat!H21*SM_stat!AC21+SM_stat!I21*SM_stat!AD21+SM_stat!J21*SM_stat!AE21+SM_stat!K21*SM_stat!AF21+SM_stat!L21*SM_stat!AG21+SM_stat!M21*SM_stat!AH21+SM_stat!N21*SM_stat!AI21+SM_stat!O21*SM_stat!AJ21+SM_stat!P21*SM_stat!AK21</f>
        <v>2320</v>
      </c>
      <c r="L21" s="47">
        <f>ROUND(Y21/SM_rozp!E21/12,2)</f>
        <v>1.36</v>
      </c>
      <c r="M21" s="134">
        <f>IF(SM_stat!H21=0,0,12*1.358*1/SM_stat!T21*SM_rozp!$E21)</f>
        <v>14672.268907563026</v>
      </c>
      <c r="N21" s="72">
        <f>IF(SM_stat!I21=0,0,12*1.358*1/SM_stat!U21*SM_rozp!$E21)</f>
        <v>0</v>
      </c>
      <c r="O21" s="72">
        <f>IF(SM_stat!J21=0,0,12*1.358*1/SM_stat!V21*SM_rozp!$E21)</f>
        <v>0</v>
      </c>
      <c r="P21" s="72">
        <f>IF(SM_stat!K21=0,0,12*1.358*1/SM_stat!W21*SM_rozp!$E21)</f>
        <v>0</v>
      </c>
      <c r="Q21" s="72">
        <f>IF(SM_stat!L21=0,0,12*1.358*1/SM_stat!X21*SM_rozp!$E21)</f>
        <v>0</v>
      </c>
      <c r="R21" s="72">
        <f>IF(SM_stat!M21=0,0,12*1.358*1/SM_stat!Y21*SM_rozp!$E21)</f>
        <v>0</v>
      </c>
      <c r="S21" s="72">
        <f>IF(SM_stat!N21=0,0,12*1.358*1/SM_stat!Z21*SM_rozp!$E21)</f>
        <v>0</v>
      </c>
      <c r="T21" s="72">
        <f>IF(SM_stat!O21=0,0,12*1.358*1/SM_stat!AA21*SM_rozp!$E21)</f>
        <v>0</v>
      </c>
      <c r="U21" s="72">
        <f>IF(SM_stat!P21=0,0,12*1.358*1/SM_stat!AB21*SM_rozp!$E21)</f>
        <v>0</v>
      </c>
      <c r="V21" s="37">
        <f>ROUND((M21*SM_stat!H21+P21*SM_stat!K21+S21*SM_stat!N21)/1.358,0)</f>
        <v>432173</v>
      </c>
      <c r="W21" s="37">
        <f>ROUND((N21*SM_stat!I21+Q21*SM_stat!L21+T21*SM_stat!O21)/1.358,0)</f>
        <v>0</v>
      </c>
      <c r="X21" s="37">
        <f>ROUND((O21*SM_stat!J21+R21*SM_stat!M21+U21*SM_stat!P21)/1.358,0)</f>
        <v>0</v>
      </c>
      <c r="Y21" s="37">
        <f t="shared" si="7"/>
        <v>432173</v>
      </c>
      <c r="Z21" s="74">
        <f>IF(SM_stat!T21=0,0,SM_stat!H21/SM_stat!T21)+IF(SM_stat!W21=0,0,SM_stat!K21/SM_stat!W21)+IF(SM_stat!Z21=0,0,SM_stat!N21/SM_stat!Z21)</f>
        <v>1.3610886531483342</v>
      </c>
      <c r="AA21" s="74">
        <f>IF(SM_stat!U21=0,0,SM_stat!I21/SM_stat!U21)+IF(SM_stat!X21=0,0,SM_stat!L21/SM_stat!X21)+IF(SM_stat!AA21=0,0,SM_stat!O21/SM_stat!AA21)</f>
        <v>0</v>
      </c>
      <c r="AB21" s="74">
        <f>IF(SM_stat!V21=0,0,SM_stat!J21/SM_stat!V21)+IF(SM_stat!Y21=0,0,SM_stat!M21/SM_stat!Y21)+IF(SM_stat!AB21=0,0,SM_stat!P21/SM_stat!AB21)</f>
        <v>0</v>
      </c>
      <c r="AC21" s="135">
        <f t="shared" si="8"/>
        <v>1.3610886531483342</v>
      </c>
    </row>
    <row r="22" spans="1:29" ht="20.100000000000001" customHeight="1" x14ac:dyDescent="0.2">
      <c r="A22" s="85">
        <v>19</v>
      </c>
      <c r="B22" s="436">
        <v>600099261</v>
      </c>
      <c r="C22" s="85">
        <v>5419</v>
      </c>
      <c r="D22" s="5" t="s">
        <v>176</v>
      </c>
      <c r="E22" s="11">
        <v>3141</v>
      </c>
      <c r="F22" s="60" t="s">
        <v>176</v>
      </c>
      <c r="G22" s="132">
        <f>ROUND(SM_rozp!R22,0)</f>
        <v>1227120</v>
      </c>
      <c r="H22" s="37">
        <f t="shared" si="0"/>
        <v>897088</v>
      </c>
      <c r="I22" s="29">
        <f t="shared" si="9"/>
        <v>303216</v>
      </c>
      <c r="J22" s="37">
        <f t="shared" si="10"/>
        <v>17942</v>
      </c>
      <c r="K22" s="37">
        <f>SM_stat!H22*SM_stat!AC22+SM_stat!I22*SM_stat!AD22+SM_stat!J22*SM_stat!AE22+SM_stat!K22*SM_stat!AF22+SM_stat!L22*SM_stat!AG22+SM_stat!M22*SM_stat!AH22+SM_stat!N22*SM_stat!AI22+SM_stat!O22*SM_stat!AJ22+SM_stat!P22*SM_stat!AK22</f>
        <v>8874</v>
      </c>
      <c r="L22" s="47">
        <f>ROUND(Y22/SM_rozp!E22/12,2)</f>
        <v>2.83</v>
      </c>
      <c r="M22" s="134">
        <f>IF(SM_stat!H22=0,0,12*1.358*1/SM_stat!T22*SM_rozp!$E22)</f>
        <v>0</v>
      </c>
      <c r="N22" s="72">
        <f>IF(SM_stat!I22=0,0,12*1.358*1/SM_stat!U22*SM_rozp!$E22)</f>
        <v>7962.394689492372</v>
      </c>
      <c r="O22" s="72">
        <f>IF(SM_stat!J22=0,0,12*1.358*1/SM_stat!V22*SM_rozp!$E22)</f>
        <v>0</v>
      </c>
      <c r="P22" s="72">
        <f>IF(SM_stat!K22=0,0,12*1.358*1/SM_stat!W22*SM_rozp!$E22)</f>
        <v>0</v>
      </c>
      <c r="Q22" s="72">
        <f>IF(SM_stat!L22=0,0,12*1.358*1/SM_stat!X22*SM_rozp!$E22)</f>
        <v>0</v>
      </c>
      <c r="R22" s="72">
        <f>IF(SM_stat!M22=0,0,12*1.358*1/SM_stat!Y22*SM_rozp!$E22)</f>
        <v>0</v>
      </c>
      <c r="S22" s="72">
        <f>IF(SM_stat!N22=0,0,12*1.358*1/SM_stat!Z22*SM_rozp!$E22)</f>
        <v>0</v>
      </c>
      <c r="T22" s="72">
        <f>IF(SM_stat!O22=0,0,12*1.358*1/SM_stat!AA22*SM_rozp!$E22)</f>
        <v>0</v>
      </c>
      <c r="U22" s="72">
        <f>IF(SM_stat!P22=0,0,12*1.358*1/SM_stat!AB22*SM_rozp!$E22)</f>
        <v>0</v>
      </c>
      <c r="V22" s="37">
        <f>ROUND((M22*SM_stat!H22+P22*SM_stat!K22+S22*SM_stat!N22)/1.358,0)</f>
        <v>0</v>
      </c>
      <c r="W22" s="37">
        <f>ROUND((N22*SM_stat!I22+Q22*SM_stat!L22+T22*SM_stat!O22)/1.358,0)</f>
        <v>897089</v>
      </c>
      <c r="X22" s="37">
        <f>ROUND((O22*SM_stat!J22+R22*SM_stat!M22+U22*SM_stat!P22)/1.358,0)</f>
        <v>0</v>
      </c>
      <c r="Y22" s="37">
        <f t="shared" si="7"/>
        <v>897089</v>
      </c>
      <c r="Z22" s="74">
        <f>IF(SM_stat!T22=0,0,SM_stat!H22/SM_stat!T22)+IF(SM_stat!W22=0,0,SM_stat!K22/SM_stat!W22)+IF(SM_stat!Z22=0,0,SM_stat!N22/SM_stat!Z22)</f>
        <v>0</v>
      </c>
      <c r="AA22" s="74">
        <f>IF(SM_stat!U22=0,0,SM_stat!I22/SM_stat!U22)+IF(SM_stat!X22=0,0,SM_stat!L22/SM_stat!X22)+IF(SM_stat!AA22=0,0,SM_stat!O22/SM_stat!AA22)</f>
        <v>2.8252980932963458</v>
      </c>
      <c r="AB22" s="74">
        <f>IF(SM_stat!V22=0,0,SM_stat!J22/SM_stat!V22)+IF(SM_stat!Y22=0,0,SM_stat!M22/SM_stat!Y22)+IF(SM_stat!AB22=0,0,SM_stat!P22/SM_stat!AB22)</f>
        <v>0</v>
      </c>
      <c r="AC22" s="135">
        <f t="shared" si="8"/>
        <v>2.8252980932963458</v>
      </c>
    </row>
    <row r="23" spans="1:29" ht="20.100000000000001" customHeight="1" x14ac:dyDescent="0.2">
      <c r="A23" s="85">
        <v>21</v>
      </c>
      <c r="B23" s="436">
        <v>600098761</v>
      </c>
      <c r="C23" s="85">
        <v>5426</v>
      </c>
      <c r="D23" s="5" t="s">
        <v>565</v>
      </c>
      <c r="E23" s="11">
        <v>3141</v>
      </c>
      <c r="F23" s="60" t="s">
        <v>565</v>
      </c>
      <c r="G23" s="132">
        <f>ROUND(SM_rozp!R23,0)</f>
        <v>969734</v>
      </c>
      <c r="H23" s="37">
        <f t="shared" si="0"/>
        <v>710545</v>
      </c>
      <c r="I23" s="29">
        <f t="shared" si="9"/>
        <v>240164</v>
      </c>
      <c r="J23" s="37">
        <f t="shared" si="10"/>
        <v>14211</v>
      </c>
      <c r="K23" s="37">
        <f>SM_stat!H23*SM_stat!AC23+SM_stat!I23*SM_stat!AD23+SM_stat!J23*SM_stat!AE23+SM_stat!K23*SM_stat!AF23+SM_stat!L23*SM_stat!AG23+SM_stat!M23*SM_stat!AH23+SM_stat!N23*SM_stat!AI23+SM_stat!O23*SM_stat!AJ23+SM_stat!P23*SM_stat!AK23</f>
        <v>4814</v>
      </c>
      <c r="L23" s="47">
        <f>ROUND(Y23/SM_rozp!E23/12,2)</f>
        <v>2.2400000000000002</v>
      </c>
      <c r="M23" s="134">
        <f>IF(SM_stat!H23=0,0,12*1.358*1/SM_stat!T23*SM_rozp!$E23)</f>
        <v>11625.546211092265</v>
      </c>
      <c r="N23" s="72">
        <f>IF(SM_stat!I23=0,0,12*1.358*1/SM_stat!U23*SM_rozp!$E23)</f>
        <v>0</v>
      </c>
      <c r="O23" s="72">
        <f>IF(SM_stat!J23=0,0,12*1.358*1/SM_stat!V23*SM_rozp!$E23)</f>
        <v>0</v>
      </c>
      <c r="P23" s="72">
        <f>IF(SM_stat!K23=0,0,12*1.358*1/SM_stat!W23*SM_rozp!$E23)</f>
        <v>0</v>
      </c>
      <c r="Q23" s="72">
        <f>IF(SM_stat!L23=0,0,12*1.358*1/SM_stat!X23*SM_rozp!$E23)</f>
        <v>0</v>
      </c>
      <c r="R23" s="72">
        <f>IF(SM_stat!M23=0,0,12*1.358*1/SM_stat!Y23*SM_rozp!$E23)</f>
        <v>0</v>
      </c>
      <c r="S23" s="72">
        <f>IF(SM_stat!N23=0,0,12*1.358*1/SM_stat!Z23*SM_rozp!$E23)</f>
        <v>0</v>
      </c>
      <c r="T23" s="72">
        <f>IF(SM_stat!O23=0,0,12*1.358*1/SM_stat!AA23*SM_rozp!$E23)</f>
        <v>0</v>
      </c>
      <c r="U23" s="72">
        <f>IF(SM_stat!P23=0,0,12*1.358*1/SM_stat!AB23*SM_rozp!$E23)</f>
        <v>0</v>
      </c>
      <c r="V23" s="37">
        <f>ROUND((M23*SM_stat!H23+P23*SM_stat!K23+S23*SM_stat!N23)/1.358,0)</f>
        <v>710545</v>
      </c>
      <c r="W23" s="37">
        <f>ROUND((N23*SM_stat!I23+Q23*SM_stat!L23+T23*SM_stat!O23)/1.358,0)</f>
        <v>0</v>
      </c>
      <c r="X23" s="37">
        <f>ROUND((O23*SM_stat!J23+R23*SM_stat!M23+U23*SM_stat!P23)/1.358,0)</f>
        <v>0</v>
      </c>
      <c r="Y23" s="37">
        <f t="shared" si="7"/>
        <v>710545</v>
      </c>
      <c r="Z23" s="74">
        <f>IF(SM_stat!T23=0,0,SM_stat!H23/SM_stat!T23)+IF(SM_stat!W23=0,0,SM_stat!K23/SM_stat!W23)+IF(SM_stat!Z23=0,0,SM_stat!N23/SM_stat!Z23)</f>
        <v>2.2377965673602649</v>
      </c>
      <c r="AA23" s="74">
        <f>IF(SM_stat!U23=0,0,SM_stat!I23/SM_stat!U23)+IF(SM_stat!X23=0,0,SM_stat!L23/SM_stat!X23)+IF(SM_stat!AA23=0,0,SM_stat!O23/SM_stat!AA23)</f>
        <v>0</v>
      </c>
      <c r="AB23" s="74">
        <f>IF(SM_stat!V23=0,0,SM_stat!J23/SM_stat!V23)+IF(SM_stat!Y23=0,0,SM_stat!M23/SM_stat!Y23)+IF(SM_stat!AB23=0,0,SM_stat!P23/SM_stat!AB23)</f>
        <v>0</v>
      </c>
      <c r="AC23" s="135">
        <f t="shared" si="8"/>
        <v>2.2377965673602649</v>
      </c>
    </row>
    <row r="24" spans="1:29" ht="20.100000000000001" customHeight="1" x14ac:dyDescent="0.2">
      <c r="A24" s="85">
        <v>22</v>
      </c>
      <c r="B24" s="436">
        <v>600098516</v>
      </c>
      <c r="C24" s="85">
        <v>5423</v>
      </c>
      <c r="D24" s="5" t="s">
        <v>165</v>
      </c>
      <c r="E24" s="11">
        <v>3141</v>
      </c>
      <c r="F24" s="60" t="s">
        <v>401</v>
      </c>
      <c r="G24" s="132">
        <f>ROUND(SM_rozp!R24,0)</f>
        <v>260463</v>
      </c>
      <c r="H24" s="37">
        <f t="shared" si="0"/>
        <v>190512</v>
      </c>
      <c r="I24" s="29">
        <f t="shared" si="9"/>
        <v>64393</v>
      </c>
      <c r="J24" s="37">
        <f t="shared" si="10"/>
        <v>3810</v>
      </c>
      <c r="K24" s="37">
        <f>SM_stat!H24*SM_stat!AC24+SM_stat!I24*SM_stat!AD24+SM_stat!J24*SM_stat!AE24+SM_stat!K24*SM_stat!AF24+SM_stat!L24*SM_stat!AG24+SM_stat!M24*SM_stat!AH24+SM_stat!N24*SM_stat!AI24+SM_stat!O24*SM_stat!AJ24+SM_stat!P24*SM_stat!AK24</f>
        <v>1748</v>
      </c>
      <c r="L24" s="47">
        <f>ROUND(Y24/SM_rozp!E24/12,2)</f>
        <v>0.6</v>
      </c>
      <c r="M24" s="134">
        <f>IF(SM_stat!H24=0,0,12*1.358*1/SM_stat!T24*SM_rozp!$E24)</f>
        <v>0</v>
      </c>
      <c r="N24" s="72">
        <f>IF(SM_stat!I24=0,0,12*1.358*1/SM_stat!U24*SM_rozp!$E24)</f>
        <v>0</v>
      </c>
      <c r="O24" s="72">
        <f>IF(SM_stat!J24=0,0,12*1.358*1/SM_stat!V24*SM_rozp!$E24)</f>
        <v>0</v>
      </c>
      <c r="P24" s="72">
        <f>IF(SM_stat!K24=0,0,12*1.358*1/SM_stat!W24*SM_rozp!$E24)</f>
        <v>0</v>
      </c>
      <c r="Q24" s="72">
        <f>IF(SM_stat!L24=0,0,12*1.358*1/SM_stat!X24*SM_rozp!$E24)</f>
        <v>0</v>
      </c>
      <c r="R24" s="72">
        <f>IF(SM_stat!M24=0,0,12*1.358*1/SM_stat!Y24*SM_rozp!$E24)</f>
        <v>0</v>
      </c>
      <c r="S24" s="72">
        <f>IF(SM_stat!N24=0,0,12*1.358*1/SM_stat!Z24*SM_rozp!$E24)</f>
        <v>5624.2379847227157</v>
      </c>
      <c r="T24" s="72">
        <f>IF(SM_stat!O24=0,0,12*1.358*1/SM_stat!AA24*SM_rozp!$E24)</f>
        <v>0</v>
      </c>
      <c r="U24" s="72">
        <f>IF(SM_stat!P24=0,0,12*1.358*1/SM_stat!AB24*SM_rozp!$E24)</f>
        <v>0</v>
      </c>
      <c r="V24" s="37">
        <f>ROUND((M24*SM_stat!H24+P24*SM_stat!K24+S24*SM_stat!N24)/1.358,0)</f>
        <v>190512</v>
      </c>
      <c r="W24" s="37">
        <f>ROUND((N24*SM_stat!I24+Q24*SM_stat!L24+T24*SM_stat!O24)/1.358,0)</f>
        <v>0</v>
      </c>
      <c r="X24" s="37">
        <f>ROUND((O24*SM_stat!J24+R24*SM_stat!M24+U24*SM_stat!P24)/1.358,0)</f>
        <v>0</v>
      </c>
      <c r="Y24" s="37">
        <f t="shared" si="7"/>
        <v>190512</v>
      </c>
      <c r="Z24" s="74">
        <f>IF(SM_stat!T24=0,0,SM_stat!H24/SM_stat!T24)+IF(SM_stat!W24=0,0,SM_stat!K24/SM_stat!W24)+IF(SM_stat!Z24=0,0,SM_stat!N24/SM_stat!Z24)</f>
        <v>0.59999919130543777</v>
      </c>
      <c r="AA24" s="74">
        <f>IF(SM_stat!U24=0,0,SM_stat!I24/SM_stat!U24)+IF(SM_stat!X24=0,0,SM_stat!L24/SM_stat!X24)+IF(SM_stat!AA24=0,0,SM_stat!O24/SM_stat!AA24)</f>
        <v>0</v>
      </c>
      <c r="AB24" s="74">
        <f>IF(SM_stat!V24=0,0,SM_stat!J24/SM_stat!V24)+IF(SM_stat!Y24=0,0,SM_stat!M24/SM_stat!Y24)+IF(SM_stat!AB24=0,0,SM_stat!P24/SM_stat!AB24)</f>
        <v>0</v>
      </c>
      <c r="AC24" s="135">
        <f t="shared" si="8"/>
        <v>0.59999919130543777</v>
      </c>
    </row>
    <row r="25" spans="1:29" ht="20.100000000000001" customHeight="1" x14ac:dyDescent="0.2">
      <c r="A25" s="85">
        <v>22</v>
      </c>
      <c r="B25" s="436">
        <v>600098516</v>
      </c>
      <c r="C25" s="85">
        <v>5423</v>
      </c>
      <c r="D25" s="5" t="s">
        <v>165</v>
      </c>
      <c r="E25" s="11">
        <v>3141</v>
      </c>
      <c r="F25" s="60" t="s">
        <v>501</v>
      </c>
      <c r="G25" s="132">
        <f>ROUND(SM_rozp!R25,0)</f>
        <v>1399680</v>
      </c>
      <c r="H25" s="37">
        <f t="shared" si="0"/>
        <v>1025647</v>
      </c>
      <c r="I25" s="29">
        <f t="shared" si="9"/>
        <v>346668</v>
      </c>
      <c r="J25" s="37">
        <f t="shared" si="10"/>
        <v>20513</v>
      </c>
      <c r="K25" s="37">
        <f>SM_stat!H25*SM_stat!AC25+SM_stat!I25*SM_stat!AD25+SM_stat!J25*SM_stat!AE25+SM_stat!K25*SM_stat!AF25+SM_stat!L25*SM_stat!AG25+SM_stat!M25*SM_stat!AH25+SM_stat!N25*SM_stat!AI25+SM_stat!O25*SM_stat!AJ25+SM_stat!P25*SM_stat!AK25</f>
        <v>6852</v>
      </c>
      <c r="L25" s="47">
        <f>ROUND(Y25/SM_rozp!E25/12,2)</f>
        <v>3.23</v>
      </c>
      <c r="M25" s="134">
        <f>IF(SM_stat!H25=0,0,12*1.358*1/SM_stat!T25*SM_rozp!$E25)</f>
        <v>11417.682519951652</v>
      </c>
      <c r="N25" s="72">
        <f>IF(SM_stat!I25=0,0,12*1.358*1/SM_stat!U25*SM_rozp!$E25)</f>
        <v>0</v>
      </c>
      <c r="O25" s="72">
        <f>IF(SM_stat!J25=0,0,12*1.358*1/SM_stat!V25*SM_rozp!$E25)</f>
        <v>0</v>
      </c>
      <c r="P25" s="72">
        <f>IF(SM_stat!K25=0,0,12*1.358*1/SM_stat!W25*SM_rozp!$E25)</f>
        <v>8436.3569770840732</v>
      </c>
      <c r="Q25" s="72">
        <f>IF(SM_stat!L25=0,0,12*1.358*1/SM_stat!X25*SM_rozp!$E25)</f>
        <v>0</v>
      </c>
      <c r="R25" s="72">
        <f>IF(SM_stat!M25=0,0,12*1.358*1/SM_stat!Y25*SM_rozp!$E25)</f>
        <v>0</v>
      </c>
      <c r="S25" s="72">
        <f>IF(SM_stat!N25=0,0,12*1.358*1/SM_stat!Z25*SM_rozp!$E25)</f>
        <v>0</v>
      </c>
      <c r="T25" s="72">
        <f>IF(SM_stat!O25=0,0,12*1.358*1/SM_stat!AA25*SM_rozp!$E25)</f>
        <v>0</v>
      </c>
      <c r="U25" s="72">
        <f>IF(SM_stat!P25=0,0,12*1.358*1/SM_stat!AB25*SM_rozp!$E25)</f>
        <v>0</v>
      </c>
      <c r="V25" s="37">
        <f>ROUND((M25*SM_stat!H25+P25*SM_stat!K25+S25*SM_stat!N25)/1.358,0)</f>
        <v>1025647</v>
      </c>
      <c r="W25" s="37">
        <f>ROUND((N25*SM_stat!I25+Q25*SM_stat!L25+T25*SM_stat!O25)/1.358,0)</f>
        <v>0</v>
      </c>
      <c r="X25" s="37">
        <f>ROUND((O25*SM_stat!J25+R25*SM_stat!M25+U25*SM_stat!P25)/1.358,0)</f>
        <v>0</v>
      </c>
      <c r="Y25" s="37">
        <f t="shared" si="7"/>
        <v>1025647</v>
      </c>
      <c r="Z25" s="74">
        <f>IF(SM_stat!T25=0,0,SM_stat!H25/SM_stat!T25)+IF(SM_stat!W25=0,0,SM_stat!K25/SM_stat!W25)+IF(SM_stat!Z25=0,0,SM_stat!N25/SM_stat!Z25)</f>
        <v>3.2301804436834209</v>
      </c>
      <c r="AA25" s="74">
        <f>IF(SM_stat!U25=0,0,SM_stat!I25/SM_stat!U25)+IF(SM_stat!X25=0,0,SM_stat!L25/SM_stat!X25)+IF(SM_stat!AA25=0,0,SM_stat!O25/SM_stat!AA25)</f>
        <v>0</v>
      </c>
      <c r="AB25" s="74">
        <f>IF(SM_stat!V25=0,0,SM_stat!J25/SM_stat!V25)+IF(SM_stat!Y25=0,0,SM_stat!M25/SM_stat!Y25)+IF(SM_stat!AB25=0,0,SM_stat!P25/SM_stat!AB25)</f>
        <v>0</v>
      </c>
      <c r="AC25" s="135">
        <f t="shared" si="8"/>
        <v>3.2301804436834209</v>
      </c>
    </row>
    <row r="26" spans="1:29" ht="20.100000000000001" customHeight="1" x14ac:dyDescent="0.2">
      <c r="A26" s="85">
        <v>23</v>
      </c>
      <c r="B26" s="436">
        <v>600099181</v>
      </c>
      <c r="C26" s="85">
        <v>5422</v>
      </c>
      <c r="D26" s="5" t="s">
        <v>443</v>
      </c>
      <c r="E26" s="11">
        <v>3141</v>
      </c>
      <c r="F26" s="60" t="s">
        <v>443</v>
      </c>
      <c r="G26" s="132">
        <f>ROUND(SM_rozp!R26,0)</f>
        <v>3763719</v>
      </c>
      <c r="H26" s="37">
        <f t="shared" si="0"/>
        <v>2744865</v>
      </c>
      <c r="I26" s="29">
        <f t="shared" si="9"/>
        <v>927765</v>
      </c>
      <c r="J26" s="37">
        <f t="shared" si="10"/>
        <v>54897</v>
      </c>
      <c r="K26" s="37">
        <f>SM_stat!H26*SM_stat!AC26+SM_stat!I26*SM_stat!AD26+SM_stat!J26*SM_stat!AE26+SM_stat!K26*SM_stat!AF26+SM_stat!L26*SM_stat!AG26+SM_stat!M26*SM_stat!AH26+SM_stat!N26*SM_stat!AI26+SM_stat!O26*SM_stat!AJ26+SM_stat!P26*SM_stat!AK26</f>
        <v>36192</v>
      </c>
      <c r="L26" s="47">
        <f>ROUND(Y26/SM_rozp!E26/12,2)</f>
        <v>8.64</v>
      </c>
      <c r="M26" s="134">
        <f>IF(SM_stat!H26=0,0,12*1.358*1/SM_stat!T26*SM_rozp!$E26)</f>
        <v>0</v>
      </c>
      <c r="N26" s="72">
        <f>IF(SM_stat!I26=0,0,12*1.358*1/SM_stat!U26*SM_rozp!$E26)</f>
        <v>5973.6008378295346</v>
      </c>
      <c r="O26" s="72">
        <f>IF(SM_stat!J26=0,0,12*1.358*1/SM_stat!V26*SM_rozp!$E26)</f>
        <v>0</v>
      </c>
      <c r="P26" s="72">
        <f>IF(SM_stat!K26=0,0,12*1.358*1/SM_stat!W26*SM_rozp!$E26)</f>
        <v>0</v>
      </c>
      <c r="Q26" s="72">
        <f>IF(SM_stat!L26=0,0,12*1.358*1/SM_stat!X26*SM_rozp!$E26)</f>
        <v>0</v>
      </c>
      <c r="R26" s="72">
        <f>IF(SM_stat!M26=0,0,12*1.358*1/SM_stat!Y26*SM_rozp!$E26)</f>
        <v>0</v>
      </c>
      <c r="S26" s="72">
        <f>IF(SM_stat!N26=0,0,12*1.358*1/SM_stat!Z26*SM_rozp!$E26)</f>
        <v>0</v>
      </c>
      <c r="T26" s="72">
        <f>IF(SM_stat!O26=0,0,12*1.358*1/SM_stat!AA26*SM_rozp!$E26)</f>
        <v>0</v>
      </c>
      <c r="U26" s="72">
        <f>IF(SM_stat!P26=0,0,12*1.358*1/SM_stat!AB26*SM_rozp!$E26)</f>
        <v>0</v>
      </c>
      <c r="V26" s="37">
        <f>ROUND((M26*SM_stat!H26+P26*SM_stat!K26+S26*SM_stat!N26)/1.358,0)</f>
        <v>0</v>
      </c>
      <c r="W26" s="37">
        <f>ROUND((N26*SM_stat!I26+Q26*SM_stat!L26+T26*SM_stat!O26)/1.358,0)</f>
        <v>2744865</v>
      </c>
      <c r="X26" s="37">
        <f>ROUND((O26*SM_stat!J26+R26*SM_stat!M26+U26*SM_stat!P26)/1.358,0)</f>
        <v>0</v>
      </c>
      <c r="Y26" s="37">
        <f t="shared" si="7"/>
        <v>2744865</v>
      </c>
      <c r="Z26" s="74">
        <f>IF(SM_stat!T26=0,0,SM_stat!H26/SM_stat!T26)+IF(SM_stat!W26=0,0,SM_stat!K26/SM_stat!W26)+IF(SM_stat!Z26=0,0,SM_stat!N26/SM_stat!Z26)</f>
        <v>0</v>
      </c>
      <c r="AA26" s="74">
        <f>IF(SM_stat!U26=0,0,SM_stat!I26/SM_stat!U26)+IF(SM_stat!X26=0,0,SM_stat!L26/SM_stat!X26)+IF(SM_stat!AA26=0,0,SM_stat!O26/SM_stat!AA26)</f>
        <v>8.6447001327798478</v>
      </c>
      <c r="AB26" s="74">
        <f>IF(SM_stat!V26=0,0,SM_stat!J26/SM_stat!V26)+IF(SM_stat!Y26=0,0,SM_stat!M26/SM_stat!Y26)+IF(SM_stat!AB26=0,0,SM_stat!P26/SM_stat!AB26)</f>
        <v>0</v>
      </c>
      <c r="AC26" s="135">
        <f t="shared" si="8"/>
        <v>8.6447001327798478</v>
      </c>
    </row>
    <row r="27" spans="1:29" ht="20.100000000000001" customHeight="1" x14ac:dyDescent="0.2">
      <c r="A27" s="85">
        <v>26</v>
      </c>
      <c r="B27" s="436">
        <v>600099024</v>
      </c>
      <c r="C27" s="85">
        <v>5432</v>
      </c>
      <c r="D27" s="5" t="s">
        <v>355</v>
      </c>
      <c r="E27" s="11">
        <v>3141</v>
      </c>
      <c r="F27" s="60" t="s">
        <v>355</v>
      </c>
      <c r="G27" s="132">
        <f>ROUND(SM_rozp!R27,0)</f>
        <v>783554</v>
      </c>
      <c r="H27" s="37">
        <f t="shared" si="0"/>
        <v>574599</v>
      </c>
      <c r="I27" s="29">
        <f t="shared" si="9"/>
        <v>194215</v>
      </c>
      <c r="J27" s="37">
        <f t="shared" si="10"/>
        <v>11492</v>
      </c>
      <c r="K27" s="37">
        <f>SM_stat!H27*SM_stat!AC27+SM_stat!I27*SM_stat!AD27+SM_stat!J27*SM_stat!AE27+SM_stat!K27*SM_stat!AF27+SM_stat!L27*SM_stat!AG27+SM_stat!M27*SM_stat!AH27+SM_stat!N27*SM_stat!AI27+SM_stat!O27*SM_stat!AJ27+SM_stat!P27*SM_stat!AK27</f>
        <v>3248</v>
      </c>
      <c r="L27" s="47">
        <f>ROUND(Y27/SM_rozp!E27/12,2)</f>
        <v>1.81</v>
      </c>
      <c r="M27" s="134">
        <f>IF(SM_stat!H27=0,0,12*1.358*1/SM_stat!T27*SM_rozp!$E27)</f>
        <v>16971.408167583577</v>
      </c>
      <c r="N27" s="72">
        <f>IF(SM_stat!I27=0,0,12*1.358*1/SM_stat!U27*SM_rozp!$E27)</f>
        <v>11817.076022543879</v>
      </c>
      <c r="O27" s="72">
        <f>IF(SM_stat!J27=0,0,12*1.358*1/SM_stat!V27*SM_rozp!$E27)</f>
        <v>0</v>
      </c>
      <c r="P27" s="72">
        <f>IF(SM_stat!K27=0,0,12*1.358*1/SM_stat!W27*SM_rozp!$E27)</f>
        <v>0</v>
      </c>
      <c r="Q27" s="72">
        <f>IF(SM_stat!L27=0,0,12*1.358*1/SM_stat!X27*SM_rozp!$E27)</f>
        <v>0</v>
      </c>
      <c r="R27" s="72">
        <f>IF(SM_stat!M27=0,0,12*1.358*1/SM_stat!Y27*SM_rozp!$E27)</f>
        <v>0</v>
      </c>
      <c r="S27" s="72">
        <f>IF(SM_stat!N27=0,0,12*1.358*1/SM_stat!Z27*SM_rozp!$E27)</f>
        <v>0</v>
      </c>
      <c r="T27" s="72">
        <f>IF(SM_stat!O27=0,0,12*1.358*1/SM_stat!AA27*SM_rozp!$E27)</f>
        <v>0</v>
      </c>
      <c r="U27" s="72">
        <f>IF(SM_stat!P27=0,0,12*1.358*1/SM_stat!AB27*SM_rozp!$E27)</f>
        <v>0</v>
      </c>
      <c r="V27" s="37">
        <f>ROUND((M27*SM_stat!H27+P27*SM_stat!K27+S27*SM_stat!N27)/1.358,0)</f>
        <v>287439</v>
      </c>
      <c r="W27" s="37">
        <f>ROUND((N27*SM_stat!I27+Q27*SM_stat!L27+T27*SM_stat!O27)/1.358,0)</f>
        <v>287160</v>
      </c>
      <c r="X27" s="37">
        <f>ROUND((O27*SM_stat!J27+R27*SM_stat!M27+U27*SM_stat!P27)/1.358,0)</f>
        <v>0</v>
      </c>
      <c r="Y27" s="37">
        <f t="shared" si="7"/>
        <v>574599</v>
      </c>
      <c r="Z27" s="74">
        <f>IF(SM_stat!T27=0,0,SM_stat!H27/SM_stat!T27)+IF(SM_stat!W27=0,0,SM_stat!K27/SM_stat!W27)+IF(SM_stat!Z27=0,0,SM_stat!N27/SM_stat!Z27)</f>
        <v>0.90526318441045484</v>
      </c>
      <c r="AA27" s="74">
        <f>IF(SM_stat!U27=0,0,SM_stat!I27/SM_stat!U27)+IF(SM_stat!X27=0,0,SM_stat!L27/SM_stat!X27)+IF(SM_stat!AA27=0,0,SM_stat!O27/SM_stat!AA27)</f>
        <v>0.90438450630444678</v>
      </c>
      <c r="AB27" s="74">
        <f>IF(SM_stat!V27=0,0,SM_stat!J27/SM_stat!V27)+IF(SM_stat!Y27=0,0,SM_stat!M27/SM_stat!Y27)+IF(SM_stat!AB27=0,0,SM_stat!P27/SM_stat!AB27)</f>
        <v>0</v>
      </c>
      <c r="AC27" s="135">
        <f t="shared" si="8"/>
        <v>1.8096476907149017</v>
      </c>
    </row>
    <row r="28" spans="1:29" ht="20.100000000000001" customHeight="1" x14ac:dyDescent="0.2">
      <c r="A28" s="85">
        <v>27</v>
      </c>
      <c r="B28" s="436">
        <v>600099245</v>
      </c>
      <c r="C28" s="85">
        <v>5452</v>
      </c>
      <c r="D28" s="5" t="s">
        <v>177</v>
      </c>
      <c r="E28" s="11">
        <v>3141</v>
      </c>
      <c r="F28" s="187" t="s">
        <v>235</v>
      </c>
      <c r="G28" s="132">
        <f>ROUND(SM_rozp!R28,0)</f>
        <v>740167</v>
      </c>
      <c r="H28" s="37">
        <f t="shared" si="0"/>
        <v>542821</v>
      </c>
      <c r="I28" s="29">
        <f t="shared" si="9"/>
        <v>183474</v>
      </c>
      <c r="J28" s="37">
        <f t="shared" si="10"/>
        <v>10856</v>
      </c>
      <c r="K28" s="37">
        <f>SM_stat!H28*SM_stat!AC28+SM_stat!I28*SM_stat!AD28+SM_stat!J28*SM_stat!AE28+SM_stat!K28*SM_stat!AF28+SM_stat!L28*SM_stat!AG28+SM_stat!M28*SM_stat!AH28+SM_stat!N28*SM_stat!AI28+SM_stat!O28*SM_stat!AJ28+SM_stat!P28*SM_stat!AK28</f>
        <v>3016</v>
      </c>
      <c r="L28" s="47">
        <f>ROUND(Y28/SM_rozp!E28/12,2)</f>
        <v>1.71</v>
      </c>
      <c r="M28" s="134">
        <f>IF(SM_stat!H28=0,0,12*1.358*1/SM_stat!T28*SM_rozp!$E28)</f>
        <v>17314.3758351166</v>
      </c>
      <c r="N28" s="72">
        <f>IF(SM_stat!I28=0,0,12*1.358*1/SM_stat!U28*SM_rozp!$E28)</f>
        <v>12049.971265554444</v>
      </c>
      <c r="O28" s="72">
        <f>IF(SM_stat!J28=0,0,12*1.358*1/SM_stat!V28*SM_rozp!$E28)</f>
        <v>0</v>
      </c>
      <c r="P28" s="72">
        <f>IF(SM_stat!K28=0,0,12*1.358*1/SM_stat!W28*SM_rozp!$E28)</f>
        <v>0</v>
      </c>
      <c r="Q28" s="72">
        <f>IF(SM_stat!L28=0,0,12*1.358*1/SM_stat!X28*SM_rozp!$E28)</f>
        <v>0</v>
      </c>
      <c r="R28" s="72">
        <f>IF(SM_stat!M28=0,0,12*1.358*1/SM_stat!Y28*SM_rozp!$E28)</f>
        <v>0</v>
      </c>
      <c r="S28" s="72">
        <f>IF(SM_stat!N28=0,0,12*1.358*1/SM_stat!Z28*SM_rozp!$E28)</f>
        <v>0</v>
      </c>
      <c r="T28" s="72">
        <f>IF(SM_stat!O28=0,0,12*1.358*1/SM_stat!AA28*SM_rozp!$E28)</f>
        <v>0</v>
      </c>
      <c r="U28" s="72">
        <f>IF(SM_stat!P28=0,0,12*1.358*1/SM_stat!AB28*SM_rozp!$E28)</f>
        <v>0</v>
      </c>
      <c r="V28" s="37">
        <f>ROUND((M28*SM_stat!H28+P28*SM_stat!K28+S28*SM_stat!N28)/1.358,0)</f>
        <v>267748</v>
      </c>
      <c r="W28" s="37">
        <f>ROUND((N28*SM_stat!I28+Q28*SM_stat!L28+T28*SM_stat!O28)/1.358,0)</f>
        <v>275073</v>
      </c>
      <c r="X28" s="37">
        <f>ROUND((O28*SM_stat!J28+R28*SM_stat!M28+U28*SM_stat!P28)/1.358,0)</f>
        <v>0</v>
      </c>
      <c r="Y28" s="37">
        <f t="shared" si="7"/>
        <v>542821</v>
      </c>
      <c r="Z28" s="74">
        <f>IF(SM_stat!T28=0,0,SM_stat!H28/SM_stat!T28)+IF(SM_stat!W28=0,0,SM_stat!K28/SM_stat!W28)+IF(SM_stat!Z28=0,0,SM_stat!N28/SM_stat!Z28)</f>
        <v>0.84324792115294633</v>
      </c>
      <c r="AA28" s="74">
        <f>IF(SM_stat!U28=0,0,SM_stat!I28/SM_stat!U28)+IF(SM_stat!X28=0,0,SM_stat!L28/SM_stat!X28)+IF(SM_stat!AA28=0,0,SM_stat!O28/SM_stat!AA28)</f>
        <v>0.86631702494819895</v>
      </c>
      <c r="AB28" s="74">
        <f>IF(SM_stat!V28=0,0,SM_stat!J28/SM_stat!V28)+IF(SM_stat!Y28=0,0,SM_stat!M28/SM_stat!Y28)+IF(SM_stat!AB28=0,0,SM_stat!P28/SM_stat!AB28)</f>
        <v>0</v>
      </c>
      <c r="AC28" s="135">
        <f t="shared" si="8"/>
        <v>1.7095649461011453</v>
      </c>
    </row>
    <row r="29" spans="1:29" ht="20.100000000000001" customHeight="1" x14ac:dyDescent="0.2">
      <c r="A29" s="85">
        <v>28</v>
      </c>
      <c r="B29" s="436">
        <v>600099059</v>
      </c>
      <c r="C29" s="85">
        <v>5428</v>
      </c>
      <c r="D29" s="5" t="s">
        <v>178</v>
      </c>
      <c r="E29" s="11">
        <v>3141</v>
      </c>
      <c r="F29" s="60" t="s">
        <v>178</v>
      </c>
      <c r="G29" s="132">
        <f>ROUND(SM_rozp!R29,0)</f>
        <v>461683</v>
      </c>
      <c r="H29" s="37">
        <f t="shared" si="0"/>
        <v>338734</v>
      </c>
      <c r="I29" s="29">
        <f t="shared" si="9"/>
        <v>114492</v>
      </c>
      <c r="J29" s="37">
        <f t="shared" si="10"/>
        <v>6775</v>
      </c>
      <c r="K29" s="37">
        <f>SM_stat!H29*SM_stat!AC29+SM_stat!I29*SM_stat!AD29+SM_stat!J29*SM_stat!AE29+SM_stat!K29*SM_stat!AF29+SM_stat!L29*SM_stat!AG29+SM_stat!M29*SM_stat!AH29+SM_stat!N29*SM_stat!AI29+SM_stat!O29*SM_stat!AJ29+SM_stat!P29*SM_stat!AK29</f>
        <v>1682</v>
      </c>
      <c r="L29" s="47">
        <f>ROUND(Y29/SM_rozp!E29/12,2)</f>
        <v>1.07</v>
      </c>
      <c r="M29" s="134">
        <f>IF(SM_stat!H29=0,0,12*1.358*1/SM_stat!T29*SM_rozp!$E29)</f>
        <v>17314.3758351166</v>
      </c>
      <c r="N29" s="72">
        <f>IF(SM_stat!I29=0,0,12*1.358*1/SM_stat!U29*SM_rozp!$E29)</f>
        <v>12049.900179078462</v>
      </c>
      <c r="O29" s="72">
        <f>IF(SM_stat!J29=0,0,12*1.358*1/SM_stat!V29*SM_rozp!$E29)</f>
        <v>0</v>
      </c>
      <c r="P29" s="72">
        <f>IF(SM_stat!K29=0,0,12*1.358*1/SM_stat!W29*SM_rozp!$E29)</f>
        <v>0</v>
      </c>
      <c r="Q29" s="72">
        <f>IF(SM_stat!L29=0,0,12*1.358*1/SM_stat!X29*SM_rozp!$E29)</f>
        <v>0</v>
      </c>
      <c r="R29" s="72">
        <f>IF(SM_stat!M29=0,0,12*1.358*1/SM_stat!Y29*SM_rozp!$E29)</f>
        <v>0</v>
      </c>
      <c r="S29" s="72">
        <f>IF(SM_stat!N29=0,0,12*1.358*1/SM_stat!Z29*SM_rozp!$E29)</f>
        <v>0</v>
      </c>
      <c r="T29" s="72">
        <f>IF(SM_stat!O29=0,0,12*1.358*1/SM_stat!AA29*SM_rozp!$E29)</f>
        <v>0</v>
      </c>
      <c r="U29" s="72">
        <f>IF(SM_stat!P29=0,0,12*1.358*1/SM_stat!AB29*SM_rozp!$E29)</f>
        <v>0</v>
      </c>
      <c r="V29" s="37">
        <f>ROUND((M29*SM_stat!H29+P29*SM_stat!K29+S29*SM_stat!N29)/1.358,0)</f>
        <v>267748</v>
      </c>
      <c r="W29" s="37">
        <f>ROUND((N29*SM_stat!I29+Q29*SM_stat!L29+T29*SM_stat!O29)/1.358,0)</f>
        <v>70986</v>
      </c>
      <c r="X29" s="37">
        <f>ROUND((O29*SM_stat!J29+R29*SM_stat!M29+U29*SM_stat!P29)/1.358,0)</f>
        <v>0</v>
      </c>
      <c r="Y29" s="37">
        <f t="shared" si="7"/>
        <v>338734</v>
      </c>
      <c r="Z29" s="74">
        <f>IF(SM_stat!T29=0,0,SM_stat!H29/SM_stat!T29)+IF(SM_stat!W29=0,0,SM_stat!K29/SM_stat!W29)+IF(SM_stat!Z29=0,0,SM_stat!N29/SM_stat!Z29)</f>
        <v>0.84324792115294633</v>
      </c>
      <c r="AA29" s="74">
        <f>IF(SM_stat!U29=0,0,SM_stat!I29/SM_stat!U29)+IF(SM_stat!X29=0,0,SM_stat!L29/SM_stat!X29)+IF(SM_stat!AA29=0,0,SM_stat!O29/SM_stat!AA29)</f>
        <v>0.22356436497506749</v>
      </c>
      <c r="AB29" s="74">
        <f>IF(SM_stat!V29=0,0,SM_stat!J29/SM_stat!V29)+IF(SM_stat!Y29=0,0,SM_stat!M29/SM_stat!Y29)+IF(SM_stat!AB29=0,0,SM_stat!P29/SM_stat!AB29)</f>
        <v>0</v>
      </c>
      <c r="AC29" s="135">
        <f t="shared" si="8"/>
        <v>1.0668122861280138</v>
      </c>
    </row>
    <row r="30" spans="1:29" ht="20.100000000000001" customHeight="1" x14ac:dyDescent="0.2">
      <c r="A30" s="85">
        <v>29</v>
      </c>
      <c r="B30" s="436">
        <v>600098672</v>
      </c>
      <c r="C30" s="85">
        <v>5472</v>
      </c>
      <c r="D30" s="5" t="s">
        <v>166</v>
      </c>
      <c r="E30" s="11">
        <v>3141</v>
      </c>
      <c r="F30" s="60" t="s">
        <v>166</v>
      </c>
      <c r="G30" s="132">
        <f>ROUND(SM_rozp!R30,0)</f>
        <v>678278</v>
      </c>
      <c r="H30" s="37">
        <f t="shared" si="0"/>
        <v>497376</v>
      </c>
      <c r="I30" s="29">
        <f t="shared" si="9"/>
        <v>168112</v>
      </c>
      <c r="J30" s="37">
        <f t="shared" si="10"/>
        <v>9948</v>
      </c>
      <c r="K30" s="37">
        <f>SM_stat!H30*SM_stat!AC30+SM_stat!I30*SM_stat!AD30+SM_stat!J30*SM_stat!AE30+SM_stat!K30*SM_stat!AF30+SM_stat!L30*SM_stat!AG30+SM_stat!M30*SM_stat!AH30+SM_stat!N30*SM_stat!AI30+SM_stat!O30*SM_stat!AJ30+SM_stat!P30*SM_stat!AK30</f>
        <v>2842</v>
      </c>
      <c r="L30" s="47">
        <f>ROUND(Y30/SM_rozp!E30/12,2)</f>
        <v>1.57</v>
      </c>
      <c r="M30" s="134">
        <f>IF(SM_stat!H30=0,0,12*1.358*1/SM_stat!T30*SM_rozp!$E30)</f>
        <v>13784.406177316465</v>
      </c>
      <c r="N30" s="72">
        <f>IF(SM_stat!I30=0,0,12*1.358*1/SM_stat!U30*SM_rozp!$E30)</f>
        <v>0</v>
      </c>
      <c r="O30" s="72">
        <f>IF(SM_stat!J30=0,0,12*1.358*1/SM_stat!V30*SM_rozp!$E30)</f>
        <v>0</v>
      </c>
      <c r="P30" s="72">
        <f>IF(SM_stat!K30=0,0,12*1.358*1/SM_stat!W30*SM_rozp!$E30)</f>
        <v>0</v>
      </c>
      <c r="Q30" s="72">
        <f>IF(SM_stat!L30=0,0,12*1.358*1/SM_stat!X30*SM_rozp!$E30)</f>
        <v>0</v>
      </c>
      <c r="R30" s="72">
        <f>IF(SM_stat!M30=0,0,12*1.358*1/SM_stat!Y30*SM_rozp!$E30)</f>
        <v>0</v>
      </c>
      <c r="S30" s="72">
        <f>IF(SM_stat!N30=0,0,12*1.358*1/SM_stat!Z30*SM_rozp!$E30)</f>
        <v>0</v>
      </c>
      <c r="T30" s="72">
        <f>IF(SM_stat!O30=0,0,12*1.358*1/SM_stat!AA30*SM_rozp!$E30)</f>
        <v>0</v>
      </c>
      <c r="U30" s="72">
        <f>IF(SM_stat!P30=0,0,12*1.358*1/SM_stat!AB30*SM_rozp!$E30)</f>
        <v>0</v>
      </c>
      <c r="V30" s="37">
        <f>ROUND((M30*SM_stat!H30+P30*SM_stat!K30+S30*SM_stat!N30)/1.358,0)</f>
        <v>497375</v>
      </c>
      <c r="W30" s="37">
        <f>ROUND((N30*SM_stat!I30+Q30*SM_stat!L30+T30*SM_stat!O30)/1.358,0)</f>
        <v>0</v>
      </c>
      <c r="X30" s="37">
        <f>ROUND((O30*SM_stat!J30+R30*SM_stat!M30+U30*SM_stat!P30)/1.358,0)</f>
        <v>0</v>
      </c>
      <c r="Y30" s="37">
        <f t="shared" si="7"/>
        <v>497375</v>
      </c>
      <c r="Z30" s="74">
        <f>IF(SM_stat!T30=0,0,SM_stat!H30/SM_stat!T30)+IF(SM_stat!W30=0,0,SM_stat!K30/SM_stat!W30)+IF(SM_stat!Z30=0,0,SM_stat!N30/SM_stat!Z30)</f>
        <v>1.5664382735727542</v>
      </c>
      <c r="AA30" s="74">
        <f>IF(SM_stat!U30=0,0,SM_stat!I30/SM_stat!U30)+IF(SM_stat!X30=0,0,SM_stat!L30/SM_stat!X30)+IF(SM_stat!AA30=0,0,SM_stat!O30/SM_stat!AA30)</f>
        <v>0</v>
      </c>
      <c r="AB30" s="74">
        <f>IF(SM_stat!V30=0,0,SM_stat!J30/SM_stat!V30)+IF(SM_stat!Y30=0,0,SM_stat!M30/SM_stat!Y30)+IF(SM_stat!AB30=0,0,SM_stat!P30/SM_stat!AB30)</f>
        <v>0</v>
      </c>
      <c r="AC30" s="135">
        <f t="shared" si="8"/>
        <v>1.5664382735727542</v>
      </c>
    </row>
    <row r="31" spans="1:29" ht="20.100000000000001" customHeight="1" x14ac:dyDescent="0.2">
      <c r="A31" s="85">
        <v>30</v>
      </c>
      <c r="B31" s="436">
        <v>600099229</v>
      </c>
      <c r="C31" s="85">
        <v>5471</v>
      </c>
      <c r="D31" s="5" t="s">
        <v>167</v>
      </c>
      <c r="E31" s="11">
        <v>3141</v>
      </c>
      <c r="F31" s="60" t="s">
        <v>167</v>
      </c>
      <c r="G31" s="132">
        <f>ROUND(SM_rozp!R31,0)</f>
        <v>1326577</v>
      </c>
      <c r="H31" s="37">
        <f t="shared" si="0"/>
        <v>969643</v>
      </c>
      <c r="I31" s="29">
        <f t="shared" si="9"/>
        <v>327739</v>
      </c>
      <c r="J31" s="37">
        <f t="shared" si="10"/>
        <v>19393</v>
      </c>
      <c r="K31" s="37">
        <f>SM_stat!H31*SM_stat!AC31+SM_stat!I31*SM_stat!AD31+SM_stat!J31*SM_stat!AE31+SM_stat!K31*SM_stat!AF31+SM_stat!L31*SM_stat!AG31+SM_stat!M31*SM_stat!AH31+SM_stat!N31*SM_stat!AI31+SM_stat!O31*SM_stat!AJ31+SM_stat!P31*SM_stat!AK31</f>
        <v>9802</v>
      </c>
      <c r="L31" s="47">
        <f>ROUND(Y31/SM_rozp!E31/12,2)</f>
        <v>3.05</v>
      </c>
      <c r="M31" s="134">
        <f>IF(SM_stat!H31=0,0,12*1.358*1/SM_stat!T31*SM_rozp!$E31)</f>
        <v>0</v>
      </c>
      <c r="N31" s="72">
        <f>IF(SM_stat!I31=0,0,12*1.358*1/SM_stat!U31*SM_rozp!$E31)</f>
        <v>7791.5665411988639</v>
      </c>
      <c r="O31" s="72">
        <f>IF(SM_stat!J31=0,0,12*1.358*1/SM_stat!V31*SM_rozp!$E31)</f>
        <v>0</v>
      </c>
      <c r="P31" s="72">
        <f>IF(SM_stat!K31=0,0,12*1.358*1/SM_stat!W31*SM_rozp!$E31)</f>
        <v>0</v>
      </c>
      <c r="Q31" s="72">
        <f>IF(SM_stat!L31=0,0,12*1.358*1/SM_stat!X31*SM_rozp!$E31)</f>
        <v>0</v>
      </c>
      <c r="R31" s="72">
        <f>IF(SM_stat!M31=0,0,12*1.358*1/SM_stat!Y31*SM_rozp!$E31)</f>
        <v>0</v>
      </c>
      <c r="S31" s="72">
        <f>IF(SM_stat!N31=0,0,12*1.358*1/SM_stat!Z31*SM_rozp!$E31)</f>
        <v>0</v>
      </c>
      <c r="T31" s="72">
        <f>IF(SM_stat!O31=0,0,12*1.358*1/SM_stat!AA31*SM_rozp!$E31)</f>
        <v>0</v>
      </c>
      <c r="U31" s="72">
        <f>IF(SM_stat!P31=0,0,12*1.358*1/SM_stat!AB31*SM_rozp!$E31)</f>
        <v>0</v>
      </c>
      <c r="V31" s="37">
        <f>ROUND((M31*SM_stat!H31+P31*SM_stat!K31+S31*SM_stat!N31)/1.358,0)</f>
        <v>0</v>
      </c>
      <c r="W31" s="37">
        <f>ROUND((N31*SM_stat!I31+Q31*SM_stat!L31+T31*SM_stat!O31)/1.358,0)</f>
        <v>969643</v>
      </c>
      <c r="X31" s="37">
        <f>ROUND((O31*SM_stat!J31+R31*SM_stat!M31+U31*SM_stat!P31)/1.358,0)</f>
        <v>0</v>
      </c>
      <c r="Y31" s="37">
        <f t="shared" si="7"/>
        <v>969643</v>
      </c>
      <c r="Z31" s="74">
        <f>IF(SM_stat!T31=0,0,SM_stat!H31/SM_stat!T31)+IF(SM_stat!W31=0,0,SM_stat!K31/SM_stat!W31)+IF(SM_stat!Z31=0,0,SM_stat!N31/SM_stat!Z31)</f>
        <v>0</v>
      </c>
      <c r="AA31" s="74">
        <f>IF(SM_stat!U31=0,0,SM_stat!I31/SM_stat!U31)+IF(SM_stat!X31=0,0,SM_stat!L31/SM_stat!X31)+IF(SM_stat!AA31=0,0,SM_stat!O31/SM_stat!AA31)</f>
        <v>3.0538002951227314</v>
      </c>
      <c r="AB31" s="74">
        <f>IF(SM_stat!V31=0,0,SM_stat!J31/SM_stat!V31)+IF(SM_stat!Y31=0,0,SM_stat!M31/SM_stat!Y31)+IF(SM_stat!AB31=0,0,SM_stat!P31/SM_stat!AB31)</f>
        <v>0</v>
      </c>
      <c r="AC31" s="135">
        <f t="shared" si="8"/>
        <v>3.0538002951227314</v>
      </c>
    </row>
    <row r="32" spans="1:29" ht="20.100000000000001" customHeight="1" thickBot="1" x14ac:dyDescent="0.25">
      <c r="A32" s="85">
        <v>31</v>
      </c>
      <c r="B32" s="436">
        <v>600098583</v>
      </c>
      <c r="C32" s="464">
        <v>5473</v>
      </c>
      <c r="D32" s="253" t="s">
        <v>179</v>
      </c>
      <c r="E32" s="41">
        <v>3141</v>
      </c>
      <c r="F32" s="145" t="s">
        <v>179</v>
      </c>
      <c r="G32" s="132">
        <f>ROUND(SM_rozp!R32,0)</f>
        <v>430258</v>
      </c>
      <c r="H32" s="37">
        <f t="shared" si="0"/>
        <v>315722</v>
      </c>
      <c r="I32" s="29">
        <f t="shared" si="9"/>
        <v>106714</v>
      </c>
      <c r="J32" s="37">
        <f t="shared" si="10"/>
        <v>6314</v>
      </c>
      <c r="K32" s="37">
        <f>SM_stat!H32*SM_stat!AC32+SM_stat!I32*SM_stat!AD32+SM_stat!J32*SM_stat!AE32+SM_stat!K32*SM_stat!AF32+SM_stat!L32*SM_stat!AG32+SM_stat!M32*SM_stat!AH32+SM_stat!N32*SM_stat!AI32+SM_stat!O32*SM_stat!AJ32+SM_stat!P32*SM_stat!AK32</f>
        <v>1508</v>
      </c>
      <c r="L32" s="47">
        <f>ROUND(Y32/SM_rozp!E32/12,2)</f>
        <v>0.99</v>
      </c>
      <c r="M32" s="134">
        <f>IF(SM_stat!H32=0,0,12*1.358*1/SM_stat!T32*SM_rozp!$E32)</f>
        <v>16490.377047547761</v>
      </c>
      <c r="N32" s="72">
        <f>IF(SM_stat!I32=0,0,12*1.358*1/SM_stat!U32*SM_rozp!$E32)</f>
        <v>0</v>
      </c>
      <c r="O32" s="72">
        <f>IF(SM_stat!J32=0,0,12*1.358*1/SM_stat!V32*SM_rozp!$E32)</f>
        <v>0</v>
      </c>
      <c r="P32" s="72">
        <f>IF(SM_stat!K32=0,0,12*1.358*1/SM_stat!W32*SM_rozp!$E32)</f>
        <v>0</v>
      </c>
      <c r="Q32" s="72">
        <f>IF(SM_stat!L32=0,0,12*1.358*1/SM_stat!X32*SM_rozp!$E32)</f>
        <v>0</v>
      </c>
      <c r="R32" s="72">
        <f>IF(SM_stat!M32=0,0,12*1.358*1/SM_stat!Y32*SM_rozp!$E32)</f>
        <v>0</v>
      </c>
      <c r="S32" s="72">
        <f>IF(SM_stat!N32=0,0,12*1.358*1/SM_stat!Z32*SM_rozp!$E32)</f>
        <v>0</v>
      </c>
      <c r="T32" s="72">
        <f>IF(SM_stat!O32=0,0,12*1.358*1/SM_stat!AA32*SM_rozp!$E32)</f>
        <v>0</v>
      </c>
      <c r="U32" s="72">
        <f>IF(SM_stat!P32=0,0,12*1.358*1/SM_stat!AB32*SM_rozp!$E32)</f>
        <v>0</v>
      </c>
      <c r="V32" s="37">
        <f>ROUND((M32*SM_stat!H32+P32*SM_stat!K32+S32*SM_stat!N32)/1.358,0)</f>
        <v>315722</v>
      </c>
      <c r="W32" s="37">
        <f>ROUND((N32*SM_stat!I32+Q32*SM_stat!L32+T32*SM_stat!O32)/1.358,0)</f>
        <v>0</v>
      </c>
      <c r="X32" s="37">
        <f>ROUND((O32*SM_stat!J32+R32*SM_stat!M32+U32*SM_stat!P32)/1.358,0)</f>
        <v>0</v>
      </c>
      <c r="Y32" s="37">
        <f t="shared" si="7"/>
        <v>315722</v>
      </c>
      <c r="Z32" s="74">
        <f>IF(SM_stat!T32=0,0,SM_stat!H32/SM_stat!T32)+IF(SM_stat!W32=0,0,SM_stat!K32/SM_stat!W32)+IF(SM_stat!Z32=0,0,SM_stat!N32/SM_stat!Z32)</f>
        <v>0.99433580433429447</v>
      </c>
      <c r="AA32" s="74">
        <f>IF(SM_stat!U32=0,0,SM_stat!I32/SM_stat!U32)+IF(SM_stat!X32=0,0,SM_stat!L32/SM_stat!X32)+IF(SM_stat!AA32=0,0,SM_stat!O32/SM_stat!AA32)</f>
        <v>0</v>
      </c>
      <c r="AB32" s="74">
        <f>IF(SM_stat!V32=0,0,SM_stat!J32/SM_stat!V32)+IF(SM_stat!Y32=0,0,SM_stat!M32/SM_stat!Y32)+IF(SM_stat!AB32=0,0,SM_stat!P32/SM_stat!AB32)</f>
        <v>0</v>
      </c>
      <c r="AC32" s="135">
        <f t="shared" si="8"/>
        <v>0.99433580433429447</v>
      </c>
    </row>
    <row r="33" spans="1:29" ht="20.100000000000001" customHeight="1" thickBot="1" x14ac:dyDescent="0.25">
      <c r="A33" s="539"/>
      <c r="B33" s="540"/>
      <c r="C33" s="465"/>
      <c r="D33" s="54" t="s">
        <v>43</v>
      </c>
      <c r="E33" s="248"/>
      <c r="F33" s="136"/>
      <c r="G33" s="133">
        <f t="shared" ref="G33:L33" si="11">SUM(G6:G32)</f>
        <v>27525177</v>
      </c>
      <c r="H33" s="112">
        <f t="shared" si="11"/>
        <v>20138653</v>
      </c>
      <c r="I33" s="112">
        <f t="shared" si="11"/>
        <v>6806865</v>
      </c>
      <c r="J33" s="112">
        <f t="shared" si="11"/>
        <v>402773</v>
      </c>
      <c r="K33" s="112">
        <f t="shared" si="11"/>
        <v>176886</v>
      </c>
      <c r="L33" s="130">
        <f t="shared" si="11"/>
        <v>63.430000000000007</v>
      </c>
      <c r="M33" s="166" t="s">
        <v>312</v>
      </c>
      <c r="N33" s="164" t="s">
        <v>312</v>
      </c>
      <c r="O33" s="164" t="s">
        <v>312</v>
      </c>
      <c r="P33" s="164" t="s">
        <v>312</v>
      </c>
      <c r="Q33" s="164" t="s">
        <v>312</v>
      </c>
      <c r="R33" s="164" t="s">
        <v>312</v>
      </c>
      <c r="S33" s="164" t="s">
        <v>312</v>
      </c>
      <c r="T33" s="164" t="s">
        <v>312</v>
      </c>
      <c r="U33" s="164" t="s">
        <v>312</v>
      </c>
      <c r="V33" s="112">
        <f t="shared" ref="V33:AC33" si="12">SUM(V6:V32)</f>
        <v>8528858</v>
      </c>
      <c r="W33" s="112">
        <f t="shared" si="12"/>
        <v>11260027</v>
      </c>
      <c r="X33" s="112">
        <f t="shared" si="12"/>
        <v>349768</v>
      </c>
      <c r="Y33" s="112">
        <f t="shared" si="12"/>
        <v>20138653</v>
      </c>
      <c r="Z33" s="129">
        <f t="shared" si="12"/>
        <v>26.860855138071013</v>
      </c>
      <c r="AA33" s="129">
        <f t="shared" si="12"/>
        <v>35.462415219705612</v>
      </c>
      <c r="AB33" s="129">
        <f t="shared" si="12"/>
        <v>1.1015623415942193</v>
      </c>
      <c r="AC33" s="130">
        <f t="shared" si="12"/>
        <v>63.424832699370839</v>
      </c>
    </row>
    <row r="34" spans="1:29" s="43" customFormat="1" ht="20.100000000000001" customHeight="1" x14ac:dyDescent="0.2">
      <c r="A34" s="40"/>
      <c r="B34" s="40"/>
      <c r="C34" s="40"/>
      <c r="G34" s="49">
        <f>H33+I33+J33+K33</f>
        <v>27525177</v>
      </c>
      <c r="H34" s="49">
        <f>Y33</f>
        <v>20138653</v>
      </c>
      <c r="I34" s="49"/>
      <c r="J34" s="49"/>
      <c r="K34" s="49"/>
      <c r="Y34" s="49">
        <f>SUM(V33:X33)</f>
        <v>20138653</v>
      </c>
      <c r="Z34" s="52"/>
      <c r="AC34" s="52">
        <f>SUM(Z33:AB33)</f>
        <v>63.424832699370839</v>
      </c>
    </row>
    <row r="35" spans="1:29" s="43" customFormat="1" ht="20.100000000000001" customHeight="1" x14ac:dyDescent="0.2">
      <c r="A35" s="40"/>
      <c r="B35" s="40"/>
      <c r="C35" s="40"/>
      <c r="G35" s="49"/>
      <c r="Y35" s="49"/>
      <c r="AC35" s="52"/>
    </row>
    <row r="36" spans="1:29" s="43" customFormat="1" ht="20.100000000000001" customHeight="1" x14ac:dyDescent="0.2">
      <c r="A36" s="40"/>
      <c r="B36" s="40"/>
      <c r="C36" s="40"/>
    </row>
    <row r="37" spans="1:29" s="43" customFormat="1" ht="20.100000000000001" customHeight="1" x14ac:dyDescent="0.2">
      <c r="A37" s="40"/>
      <c r="B37" s="40"/>
      <c r="C37" s="40"/>
    </row>
    <row r="38" spans="1:29" s="43" customFormat="1" ht="20.100000000000001" customHeight="1" x14ac:dyDescent="0.2">
      <c r="A38" s="40"/>
      <c r="B38" s="40"/>
      <c r="C38" s="40"/>
    </row>
    <row r="39" spans="1:29" s="43" customFormat="1" ht="20.100000000000001" customHeight="1" x14ac:dyDescent="0.2">
      <c r="A39" s="40"/>
      <c r="B39" s="40"/>
      <c r="C39" s="40"/>
    </row>
    <row r="40" spans="1:29" s="43" customFormat="1" ht="20.100000000000001" customHeight="1" x14ac:dyDescent="0.2">
      <c r="A40" s="40"/>
      <c r="B40" s="40"/>
      <c r="C40" s="40"/>
    </row>
    <row r="41" spans="1:29" s="43" customFormat="1" ht="20.100000000000001" customHeight="1" x14ac:dyDescent="0.2">
      <c r="A41" s="40"/>
      <c r="B41" s="40"/>
      <c r="C41" s="40"/>
    </row>
    <row r="42" spans="1:29" s="43" customFormat="1" ht="20.100000000000001" customHeight="1" x14ac:dyDescent="0.2">
      <c r="A42" s="40"/>
      <c r="B42" s="40"/>
      <c r="C42" s="40"/>
    </row>
    <row r="43" spans="1:29" s="43" customFormat="1" ht="20.100000000000001" customHeight="1" x14ac:dyDescent="0.2">
      <c r="A43" s="40"/>
      <c r="B43" s="40"/>
      <c r="C43" s="40"/>
    </row>
    <row r="44" spans="1:29" s="43" customFormat="1" ht="20.100000000000001" customHeight="1" x14ac:dyDescent="0.2">
      <c r="A44" s="40"/>
      <c r="B44" s="40"/>
      <c r="C44" s="40"/>
    </row>
    <row r="45" spans="1:29" s="43" customFormat="1" ht="20.100000000000001" customHeight="1" x14ac:dyDescent="0.2">
      <c r="A45" s="40"/>
      <c r="B45" s="40"/>
      <c r="C45" s="40"/>
    </row>
    <row r="46" spans="1:29" s="43" customFormat="1" ht="20.100000000000001" customHeight="1" x14ac:dyDescent="0.2">
      <c r="A46" s="40"/>
      <c r="B46" s="40"/>
      <c r="C46" s="40"/>
    </row>
    <row r="47" spans="1:29" s="43" customFormat="1" ht="20.100000000000001" customHeight="1" x14ac:dyDescent="0.2">
      <c r="A47" s="40"/>
      <c r="B47" s="40"/>
      <c r="C47" s="40"/>
    </row>
    <row r="48" spans="1:29" s="43" customFormat="1" ht="20.100000000000001" customHeight="1" x14ac:dyDescent="0.2">
      <c r="A48" s="40"/>
      <c r="B48" s="40"/>
      <c r="C48" s="40"/>
    </row>
    <row r="49" spans="1:3" s="43" customFormat="1" ht="20.100000000000001" customHeight="1" x14ac:dyDescent="0.2">
      <c r="A49" s="40"/>
      <c r="B49" s="40"/>
      <c r="C49" s="40"/>
    </row>
    <row r="50" spans="1:3" s="43" customFormat="1" ht="20.100000000000001" customHeight="1" x14ac:dyDescent="0.2">
      <c r="A50" s="40"/>
      <c r="B50" s="40"/>
      <c r="C50" s="40"/>
    </row>
    <row r="51" spans="1:3" s="43" customFormat="1" ht="20.100000000000001" customHeight="1" x14ac:dyDescent="0.2">
      <c r="A51" s="40"/>
      <c r="B51" s="40"/>
      <c r="C51" s="40"/>
    </row>
    <row r="52" spans="1:3" s="43" customFormat="1" ht="20.100000000000001" customHeight="1" x14ac:dyDescent="0.2">
      <c r="A52" s="40"/>
      <c r="B52" s="40"/>
      <c r="C52" s="40"/>
    </row>
    <row r="53" spans="1:3" s="43" customFormat="1" ht="20.100000000000001" customHeight="1" x14ac:dyDescent="0.2">
      <c r="A53" s="40"/>
      <c r="B53" s="40"/>
      <c r="C53" s="40"/>
    </row>
    <row r="54" spans="1:3" s="43" customFormat="1" ht="20.100000000000001" customHeight="1" x14ac:dyDescent="0.2">
      <c r="A54" s="40"/>
      <c r="B54" s="40"/>
      <c r="C54" s="40"/>
    </row>
    <row r="55" spans="1:3" s="43" customFormat="1" ht="20.100000000000001" customHeight="1" x14ac:dyDescent="0.2">
      <c r="A55" s="40"/>
      <c r="B55" s="40"/>
      <c r="C55" s="40"/>
    </row>
    <row r="56" spans="1:3" s="43" customFormat="1" ht="20.100000000000001" customHeight="1" x14ac:dyDescent="0.2">
      <c r="A56" s="40"/>
      <c r="B56" s="40"/>
      <c r="C56" s="40"/>
    </row>
    <row r="57" spans="1:3" s="43" customFormat="1" ht="20.100000000000001" customHeight="1" x14ac:dyDescent="0.2">
      <c r="A57" s="40"/>
      <c r="B57" s="40"/>
      <c r="C57" s="40"/>
    </row>
    <row r="58" spans="1:3" s="43" customFormat="1" ht="20.100000000000001" customHeight="1" x14ac:dyDescent="0.2">
      <c r="A58" s="40"/>
      <c r="B58" s="40"/>
      <c r="C58" s="40"/>
    </row>
    <row r="59" spans="1:3" s="43" customFormat="1" ht="20.100000000000001" customHeight="1" x14ac:dyDescent="0.2">
      <c r="A59" s="40"/>
      <c r="B59" s="40"/>
      <c r="C59" s="40"/>
    </row>
    <row r="60" spans="1:3" s="43" customFormat="1" ht="20.100000000000001" customHeight="1" x14ac:dyDescent="0.2">
      <c r="A60" s="40"/>
      <c r="B60" s="40"/>
      <c r="C60" s="40"/>
    </row>
    <row r="61" spans="1:3" s="43" customFormat="1" ht="20.100000000000001" customHeight="1" x14ac:dyDescent="0.2">
      <c r="A61" s="40"/>
      <c r="B61" s="40"/>
      <c r="C61" s="40"/>
    </row>
    <row r="62" spans="1:3" s="43" customFormat="1" ht="20.100000000000001" customHeight="1" x14ac:dyDescent="0.2">
      <c r="A62" s="40"/>
      <c r="B62" s="40"/>
      <c r="C62" s="40"/>
    </row>
    <row r="63" spans="1:3" s="43" customFormat="1" ht="20.100000000000001" customHeight="1" x14ac:dyDescent="0.2">
      <c r="A63" s="40"/>
      <c r="B63" s="40"/>
      <c r="C63" s="40"/>
    </row>
    <row r="64" spans="1:3" s="43" customFormat="1" ht="20.100000000000001" customHeight="1" x14ac:dyDescent="0.2">
      <c r="A64" s="40"/>
      <c r="B64" s="40"/>
      <c r="C64" s="40"/>
    </row>
    <row r="65" spans="1:3" s="43" customFormat="1" ht="20.100000000000001" customHeight="1" x14ac:dyDescent="0.2">
      <c r="A65" s="40"/>
      <c r="B65" s="40"/>
      <c r="C65" s="40"/>
    </row>
    <row r="66" spans="1:3" s="43" customFormat="1" ht="20.100000000000001" customHeight="1" x14ac:dyDescent="0.2">
      <c r="A66" s="40"/>
      <c r="B66" s="40"/>
      <c r="C66" s="40"/>
    </row>
    <row r="67" spans="1:3" s="43" customFormat="1" ht="20.100000000000001" customHeight="1" x14ac:dyDescent="0.2">
      <c r="A67" s="40"/>
      <c r="B67" s="40"/>
      <c r="C67" s="40"/>
    </row>
    <row r="68" spans="1:3" s="43" customFormat="1" ht="20.100000000000001" customHeight="1" x14ac:dyDescent="0.2">
      <c r="A68" s="40"/>
      <c r="B68" s="40"/>
      <c r="C68" s="40"/>
    </row>
    <row r="69" spans="1:3" s="43" customFormat="1" ht="20.100000000000001" customHeight="1" x14ac:dyDescent="0.2">
      <c r="A69" s="40"/>
      <c r="B69" s="40"/>
      <c r="C69" s="40"/>
    </row>
    <row r="70" spans="1:3" s="43" customFormat="1" ht="20.100000000000001" customHeight="1" x14ac:dyDescent="0.2">
      <c r="A70" s="40"/>
      <c r="B70" s="40"/>
      <c r="C70" s="40"/>
    </row>
    <row r="71" spans="1:3" s="43" customFormat="1" ht="20.100000000000001" customHeight="1" x14ac:dyDescent="0.2">
      <c r="A71" s="40"/>
      <c r="B71" s="40"/>
      <c r="C71" s="40"/>
    </row>
    <row r="72" spans="1:3" s="43" customFormat="1" ht="20.100000000000001" customHeight="1" x14ac:dyDescent="0.2">
      <c r="A72" s="40"/>
      <c r="B72" s="40"/>
      <c r="C72" s="40"/>
    </row>
    <row r="73" spans="1:3" s="43" customFormat="1" ht="20.100000000000001" customHeight="1" x14ac:dyDescent="0.2">
      <c r="A73" s="40"/>
      <c r="B73" s="40"/>
      <c r="C73" s="40"/>
    </row>
    <row r="74" spans="1:3" s="43" customFormat="1" ht="20.100000000000001" customHeight="1" x14ac:dyDescent="0.2">
      <c r="A74" s="40"/>
      <c r="B74" s="40"/>
      <c r="C74" s="40"/>
    </row>
    <row r="75" spans="1:3" s="43" customFormat="1" ht="20.100000000000001" customHeight="1" x14ac:dyDescent="0.2">
      <c r="A75" s="40"/>
      <c r="B75" s="40"/>
      <c r="C75" s="40"/>
    </row>
    <row r="76" spans="1:3" s="43" customFormat="1" ht="20.100000000000001" customHeight="1" x14ac:dyDescent="0.2">
      <c r="A76" s="40"/>
      <c r="B76" s="40"/>
      <c r="C76" s="40"/>
    </row>
    <row r="77" spans="1:3" s="43" customFormat="1" ht="20.100000000000001" customHeight="1" x14ac:dyDescent="0.2">
      <c r="A77" s="40"/>
      <c r="B77" s="40"/>
      <c r="C77" s="40"/>
    </row>
    <row r="78" spans="1:3" s="43" customFormat="1" ht="20.100000000000001" customHeight="1" x14ac:dyDescent="0.2">
      <c r="A78" s="40"/>
      <c r="B78" s="40"/>
      <c r="C78" s="40"/>
    </row>
    <row r="79" spans="1:3" s="43" customFormat="1" ht="20.100000000000001" customHeight="1" x14ac:dyDescent="0.2">
      <c r="A79" s="40"/>
      <c r="B79" s="40"/>
      <c r="C79" s="40"/>
    </row>
    <row r="80" spans="1:3" s="43" customFormat="1" ht="20.100000000000001" customHeight="1" x14ac:dyDescent="0.2">
      <c r="A80" s="40"/>
      <c r="B80" s="40"/>
      <c r="C80" s="40"/>
    </row>
    <row r="81" spans="1:3" s="43" customFormat="1" ht="20.100000000000001" customHeight="1" x14ac:dyDescent="0.2">
      <c r="A81" s="40"/>
      <c r="B81" s="40"/>
      <c r="C81" s="40"/>
    </row>
    <row r="82" spans="1:3" s="43" customFormat="1" ht="20.100000000000001" customHeight="1" x14ac:dyDescent="0.2">
      <c r="A82" s="40"/>
      <c r="B82" s="40"/>
      <c r="C82" s="40"/>
    </row>
    <row r="83" spans="1:3" s="43" customFormat="1" ht="20.100000000000001" customHeight="1" x14ac:dyDescent="0.2">
      <c r="A83" s="40"/>
      <c r="B83" s="40"/>
      <c r="C83" s="40"/>
    </row>
    <row r="84" spans="1:3" s="43" customFormat="1" ht="20.100000000000001" customHeight="1" x14ac:dyDescent="0.2">
      <c r="A84" s="40"/>
      <c r="B84" s="40"/>
      <c r="C84" s="40"/>
    </row>
    <row r="85" spans="1:3" s="43" customFormat="1" ht="20.100000000000001" customHeight="1" x14ac:dyDescent="0.2">
      <c r="A85" s="40"/>
      <c r="B85" s="40"/>
      <c r="C85" s="40"/>
    </row>
    <row r="86" spans="1:3" s="43" customFormat="1" ht="20.100000000000001" customHeight="1" x14ac:dyDescent="0.2">
      <c r="A86" s="40"/>
      <c r="B86" s="40"/>
      <c r="C86" s="40"/>
    </row>
    <row r="87" spans="1:3" ht="20.100000000000001" customHeight="1" x14ac:dyDescent="0.2"/>
    <row r="88" spans="1:3" ht="20.100000000000001" customHeight="1" x14ac:dyDescent="0.2"/>
    <row r="89" spans="1:3" ht="20.100000000000001" customHeight="1" x14ac:dyDescent="0.2"/>
    <row r="90" spans="1:3" ht="20.100000000000001" customHeight="1" x14ac:dyDescent="0.2"/>
    <row r="91" spans="1:3" ht="20.100000000000001" customHeight="1" x14ac:dyDescent="0.2"/>
    <row r="92" spans="1:3" ht="20.100000000000001" customHeight="1" x14ac:dyDescent="0.2"/>
    <row r="93" spans="1:3" ht="20.100000000000001" customHeight="1" x14ac:dyDescent="0.2"/>
    <row r="94" spans="1:3" ht="20.100000000000001" customHeight="1" x14ac:dyDescent="0.2"/>
    <row r="95" spans="1:3" ht="20.100000000000001" customHeight="1" x14ac:dyDescent="0.2"/>
    <row r="96" spans="1:3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8437F-B619-4B0B-8458-A97B86514E1F}">
  <sheetPr>
    <tabColor rgb="FFFF0000"/>
  </sheetPr>
  <dimension ref="A1:AS36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T38" sqref="T38"/>
    </sheetView>
  </sheetViews>
  <sheetFormatPr defaultRowHeight="12.75" x14ac:dyDescent="0.2"/>
  <cols>
    <col min="1" max="1" width="6.42578125" style="46" customWidth="1"/>
    <col min="2" max="2" width="8.7109375" style="46" bestFit="1" customWidth="1"/>
    <col min="3" max="3" width="4.7109375" style="46" bestFit="1" customWidth="1"/>
    <col min="4" max="4" width="30.85546875" style="443" bestFit="1" customWidth="1"/>
    <col min="5" max="5" width="4.42578125" bestFit="1" customWidth="1"/>
    <col min="6" max="6" width="34.42578125" style="443" customWidth="1"/>
    <col min="7" max="15" width="6.7109375" customWidth="1"/>
    <col min="16" max="16" width="10" customWidth="1"/>
    <col min="20" max="28" width="6.7109375" customWidth="1"/>
    <col min="33" max="33" width="9.85546875" customWidth="1"/>
    <col min="37" max="45" width="5.7109375" customWidth="1"/>
    <col min="251" max="251" width="6.42578125" customWidth="1"/>
    <col min="252" max="252" width="26.5703125" customWidth="1"/>
    <col min="253" max="253" width="4.42578125" bestFit="1" customWidth="1"/>
    <col min="254" max="254" width="30.42578125" customWidth="1"/>
    <col min="255" max="263" width="6.7109375" customWidth="1"/>
    <col min="264" max="264" width="10" customWidth="1"/>
    <col min="268" max="276" width="6.7109375" customWidth="1"/>
    <col min="281" max="281" width="8.28515625" customWidth="1"/>
    <col min="285" max="293" width="5.7109375" customWidth="1"/>
    <col min="507" max="507" width="6.42578125" customWidth="1"/>
    <col min="508" max="508" width="26.5703125" customWidth="1"/>
    <col min="509" max="509" width="4.42578125" bestFit="1" customWidth="1"/>
    <col min="510" max="510" width="30.42578125" customWidth="1"/>
    <col min="511" max="519" width="6.7109375" customWidth="1"/>
    <col min="520" max="520" width="10" customWidth="1"/>
    <col min="524" max="532" width="6.7109375" customWidth="1"/>
    <col min="537" max="537" width="8.28515625" customWidth="1"/>
    <col min="541" max="549" width="5.7109375" customWidth="1"/>
    <col min="763" max="763" width="6.42578125" customWidth="1"/>
    <col min="764" max="764" width="26.5703125" customWidth="1"/>
    <col min="765" max="765" width="4.42578125" bestFit="1" customWidth="1"/>
    <col min="766" max="766" width="30.42578125" customWidth="1"/>
    <col min="767" max="775" width="6.7109375" customWidth="1"/>
    <col min="776" max="776" width="10" customWidth="1"/>
    <col min="780" max="788" width="6.7109375" customWidth="1"/>
    <col min="793" max="793" width="8.28515625" customWidth="1"/>
    <col min="797" max="805" width="5.7109375" customWidth="1"/>
    <col min="1019" max="1019" width="6.42578125" customWidth="1"/>
    <col min="1020" max="1020" width="26.5703125" customWidth="1"/>
    <col min="1021" max="1021" width="4.42578125" bestFit="1" customWidth="1"/>
    <col min="1022" max="1022" width="30.42578125" customWidth="1"/>
    <col min="1023" max="1031" width="6.7109375" customWidth="1"/>
    <col min="1032" max="1032" width="10" customWidth="1"/>
    <col min="1036" max="1044" width="6.7109375" customWidth="1"/>
    <col min="1049" max="1049" width="8.28515625" customWidth="1"/>
    <col min="1053" max="1061" width="5.7109375" customWidth="1"/>
    <col min="1275" max="1275" width="6.42578125" customWidth="1"/>
    <col min="1276" max="1276" width="26.5703125" customWidth="1"/>
    <col min="1277" max="1277" width="4.42578125" bestFit="1" customWidth="1"/>
    <col min="1278" max="1278" width="30.42578125" customWidth="1"/>
    <col min="1279" max="1287" width="6.7109375" customWidth="1"/>
    <col min="1288" max="1288" width="10" customWidth="1"/>
    <col min="1292" max="1300" width="6.7109375" customWidth="1"/>
    <col min="1305" max="1305" width="8.28515625" customWidth="1"/>
    <col min="1309" max="1317" width="5.7109375" customWidth="1"/>
    <col min="1531" max="1531" width="6.42578125" customWidth="1"/>
    <col min="1532" max="1532" width="26.5703125" customWidth="1"/>
    <col min="1533" max="1533" width="4.42578125" bestFit="1" customWidth="1"/>
    <col min="1534" max="1534" width="30.42578125" customWidth="1"/>
    <col min="1535" max="1543" width="6.7109375" customWidth="1"/>
    <col min="1544" max="1544" width="10" customWidth="1"/>
    <col min="1548" max="1556" width="6.7109375" customWidth="1"/>
    <col min="1561" max="1561" width="8.28515625" customWidth="1"/>
    <col min="1565" max="1573" width="5.7109375" customWidth="1"/>
    <col min="1787" max="1787" width="6.42578125" customWidth="1"/>
    <col min="1788" max="1788" width="26.5703125" customWidth="1"/>
    <col min="1789" max="1789" width="4.42578125" bestFit="1" customWidth="1"/>
    <col min="1790" max="1790" width="30.42578125" customWidth="1"/>
    <col min="1791" max="1799" width="6.7109375" customWidth="1"/>
    <col min="1800" max="1800" width="10" customWidth="1"/>
    <col min="1804" max="1812" width="6.7109375" customWidth="1"/>
    <col min="1817" max="1817" width="8.28515625" customWidth="1"/>
    <col min="1821" max="1829" width="5.7109375" customWidth="1"/>
    <col min="2043" max="2043" width="6.42578125" customWidth="1"/>
    <col min="2044" max="2044" width="26.5703125" customWidth="1"/>
    <col min="2045" max="2045" width="4.42578125" bestFit="1" customWidth="1"/>
    <col min="2046" max="2046" width="30.42578125" customWidth="1"/>
    <col min="2047" max="2055" width="6.7109375" customWidth="1"/>
    <col min="2056" max="2056" width="10" customWidth="1"/>
    <col min="2060" max="2068" width="6.7109375" customWidth="1"/>
    <col min="2073" max="2073" width="8.28515625" customWidth="1"/>
    <col min="2077" max="2085" width="5.7109375" customWidth="1"/>
    <col min="2299" max="2299" width="6.42578125" customWidth="1"/>
    <col min="2300" max="2300" width="26.5703125" customWidth="1"/>
    <col min="2301" max="2301" width="4.42578125" bestFit="1" customWidth="1"/>
    <col min="2302" max="2302" width="30.42578125" customWidth="1"/>
    <col min="2303" max="2311" width="6.7109375" customWidth="1"/>
    <col min="2312" max="2312" width="10" customWidth="1"/>
    <col min="2316" max="2324" width="6.7109375" customWidth="1"/>
    <col min="2329" max="2329" width="8.28515625" customWidth="1"/>
    <col min="2333" max="2341" width="5.7109375" customWidth="1"/>
    <col min="2555" max="2555" width="6.42578125" customWidth="1"/>
    <col min="2556" max="2556" width="26.5703125" customWidth="1"/>
    <col min="2557" max="2557" width="4.42578125" bestFit="1" customWidth="1"/>
    <col min="2558" max="2558" width="30.42578125" customWidth="1"/>
    <col min="2559" max="2567" width="6.7109375" customWidth="1"/>
    <col min="2568" max="2568" width="10" customWidth="1"/>
    <col min="2572" max="2580" width="6.7109375" customWidth="1"/>
    <col min="2585" max="2585" width="8.28515625" customWidth="1"/>
    <col min="2589" max="2597" width="5.7109375" customWidth="1"/>
    <col min="2811" max="2811" width="6.42578125" customWidth="1"/>
    <col min="2812" max="2812" width="26.5703125" customWidth="1"/>
    <col min="2813" max="2813" width="4.42578125" bestFit="1" customWidth="1"/>
    <col min="2814" max="2814" width="30.42578125" customWidth="1"/>
    <col min="2815" max="2823" width="6.7109375" customWidth="1"/>
    <col min="2824" max="2824" width="10" customWidth="1"/>
    <col min="2828" max="2836" width="6.7109375" customWidth="1"/>
    <col min="2841" max="2841" width="8.28515625" customWidth="1"/>
    <col min="2845" max="2853" width="5.7109375" customWidth="1"/>
    <col min="3067" max="3067" width="6.42578125" customWidth="1"/>
    <col min="3068" max="3068" width="26.5703125" customWidth="1"/>
    <col min="3069" max="3069" width="4.42578125" bestFit="1" customWidth="1"/>
    <col min="3070" max="3070" width="30.42578125" customWidth="1"/>
    <col min="3071" max="3079" width="6.7109375" customWidth="1"/>
    <col min="3080" max="3080" width="10" customWidth="1"/>
    <col min="3084" max="3092" width="6.7109375" customWidth="1"/>
    <col min="3097" max="3097" width="8.28515625" customWidth="1"/>
    <col min="3101" max="3109" width="5.7109375" customWidth="1"/>
    <col min="3323" max="3323" width="6.42578125" customWidth="1"/>
    <col min="3324" max="3324" width="26.5703125" customWidth="1"/>
    <col min="3325" max="3325" width="4.42578125" bestFit="1" customWidth="1"/>
    <col min="3326" max="3326" width="30.42578125" customWidth="1"/>
    <col min="3327" max="3335" width="6.7109375" customWidth="1"/>
    <col min="3336" max="3336" width="10" customWidth="1"/>
    <col min="3340" max="3348" width="6.7109375" customWidth="1"/>
    <col min="3353" max="3353" width="8.28515625" customWidth="1"/>
    <col min="3357" max="3365" width="5.7109375" customWidth="1"/>
    <col min="3579" max="3579" width="6.42578125" customWidth="1"/>
    <col min="3580" max="3580" width="26.5703125" customWidth="1"/>
    <col min="3581" max="3581" width="4.42578125" bestFit="1" customWidth="1"/>
    <col min="3582" max="3582" width="30.42578125" customWidth="1"/>
    <col min="3583" max="3591" width="6.7109375" customWidth="1"/>
    <col min="3592" max="3592" width="10" customWidth="1"/>
    <col min="3596" max="3604" width="6.7109375" customWidth="1"/>
    <col min="3609" max="3609" width="8.28515625" customWidth="1"/>
    <col min="3613" max="3621" width="5.7109375" customWidth="1"/>
    <col min="3835" max="3835" width="6.42578125" customWidth="1"/>
    <col min="3836" max="3836" width="26.5703125" customWidth="1"/>
    <col min="3837" max="3837" width="4.42578125" bestFit="1" customWidth="1"/>
    <col min="3838" max="3838" width="30.42578125" customWidth="1"/>
    <col min="3839" max="3847" width="6.7109375" customWidth="1"/>
    <col min="3848" max="3848" width="10" customWidth="1"/>
    <col min="3852" max="3860" width="6.7109375" customWidth="1"/>
    <col min="3865" max="3865" width="8.28515625" customWidth="1"/>
    <col min="3869" max="3877" width="5.7109375" customWidth="1"/>
    <col min="4091" max="4091" width="6.42578125" customWidth="1"/>
    <col min="4092" max="4092" width="26.5703125" customWidth="1"/>
    <col min="4093" max="4093" width="4.42578125" bestFit="1" customWidth="1"/>
    <col min="4094" max="4094" width="30.42578125" customWidth="1"/>
    <col min="4095" max="4103" width="6.7109375" customWidth="1"/>
    <col min="4104" max="4104" width="10" customWidth="1"/>
    <col min="4108" max="4116" width="6.7109375" customWidth="1"/>
    <col min="4121" max="4121" width="8.28515625" customWidth="1"/>
    <col min="4125" max="4133" width="5.7109375" customWidth="1"/>
    <col min="4347" max="4347" width="6.42578125" customWidth="1"/>
    <col min="4348" max="4348" width="26.5703125" customWidth="1"/>
    <col min="4349" max="4349" width="4.42578125" bestFit="1" customWidth="1"/>
    <col min="4350" max="4350" width="30.42578125" customWidth="1"/>
    <col min="4351" max="4359" width="6.7109375" customWidth="1"/>
    <col min="4360" max="4360" width="10" customWidth="1"/>
    <col min="4364" max="4372" width="6.7109375" customWidth="1"/>
    <col min="4377" max="4377" width="8.28515625" customWidth="1"/>
    <col min="4381" max="4389" width="5.7109375" customWidth="1"/>
    <col min="4603" max="4603" width="6.42578125" customWidth="1"/>
    <col min="4604" max="4604" width="26.5703125" customWidth="1"/>
    <col min="4605" max="4605" width="4.42578125" bestFit="1" customWidth="1"/>
    <col min="4606" max="4606" width="30.42578125" customWidth="1"/>
    <col min="4607" max="4615" width="6.7109375" customWidth="1"/>
    <col min="4616" max="4616" width="10" customWidth="1"/>
    <col min="4620" max="4628" width="6.7109375" customWidth="1"/>
    <col min="4633" max="4633" width="8.28515625" customWidth="1"/>
    <col min="4637" max="4645" width="5.7109375" customWidth="1"/>
    <col min="4859" max="4859" width="6.42578125" customWidth="1"/>
    <col min="4860" max="4860" width="26.5703125" customWidth="1"/>
    <col min="4861" max="4861" width="4.42578125" bestFit="1" customWidth="1"/>
    <col min="4862" max="4862" width="30.42578125" customWidth="1"/>
    <col min="4863" max="4871" width="6.7109375" customWidth="1"/>
    <col min="4872" max="4872" width="10" customWidth="1"/>
    <col min="4876" max="4884" width="6.7109375" customWidth="1"/>
    <col min="4889" max="4889" width="8.28515625" customWidth="1"/>
    <col min="4893" max="4901" width="5.7109375" customWidth="1"/>
    <col min="5115" max="5115" width="6.42578125" customWidth="1"/>
    <col min="5116" max="5116" width="26.5703125" customWidth="1"/>
    <col min="5117" max="5117" width="4.42578125" bestFit="1" customWidth="1"/>
    <col min="5118" max="5118" width="30.42578125" customWidth="1"/>
    <col min="5119" max="5127" width="6.7109375" customWidth="1"/>
    <col min="5128" max="5128" width="10" customWidth="1"/>
    <col min="5132" max="5140" width="6.7109375" customWidth="1"/>
    <col min="5145" max="5145" width="8.28515625" customWidth="1"/>
    <col min="5149" max="5157" width="5.7109375" customWidth="1"/>
    <col min="5371" max="5371" width="6.42578125" customWidth="1"/>
    <col min="5372" max="5372" width="26.5703125" customWidth="1"/>
    <col min="5373" max="5373" width="4.42578125" bestFit="1" customWidth="1"/>
    <col min="5374" max="5374" width="30.42578125" customWidth="1"/>
    <col min="5375" max="5383" width="6.7109375" customWidth="1"/>
    <col min="5384" max="5384" width="10" customWidth="1"/>
    <col min="5388" max="5396" width="6.7109375" customWidth="1"/>
    <col min="5401" max="5401" width="8.28515625" customWidth="1"/>
    <col min="5405" max="5413" width="5.7109375" customWidth="1"/>
    <col min="5627" max="5627" width="6.42578125" customWidth="1"/>
    <col min="5628" max="5628" width="26.5703125" customWidth="1"/>
    <col min="5629" max="5629" width="4.42578125" bestFit="1" customWidth="1"/>
    <col min="5630" max="5630" width="30.42578125" customWidth="1"/>
    <col min="5631" max="5639" width="6.7109375" customWidth="1"/>
    <col min="5640" max="5640" width="10" customWidth="1"/>
    <col min="5644" max="5652" width="6.7109375" customWidth="1"/>
    <col min="5657" max="5657" width="8.28515625" customWidth="1"/>
    <col min="5661" max="5669" width="5.7109375" customWidth="1"/>
    <col min="5883" max="5883" width="6.42578125" customWidth="1"/>
    <col min="5884" max="5884" width="26.5703125" customWidth="1"/>
    <col min="5885" max="5885" width="4.42578125" bestFit="1" customWidth="1"/>
    <col min="5886" max="5886" width="30.42578125" customWidth="1"/>
    <col min="5887" max="5895" width="6.7109375" customWidth="1"/>
    <col min="5896" max="5896" width="10" customWidth="1"/>
    <col min="5900" max="5908" width="6.7109375" customWidth="1"/>
    <col min="5913" max="5913" width="8.28515625" customWidth="1"/>
    <col min="5917" max="5925" width="5.7109375" customWidth="1"/>
    <col min="6139" max="6139" width="6.42578125" customWidth="1"/>
    <col min="6140" max="6140" width="26.5703125" customWidth="1"/>
    <col min="6141" max="6141" width="4.42578125" bestFit="1" customWidth="1"/>
    <col min="6142" max="6142" width="30.42578125" customWidth="1"/>
    <col min="6143" max="6151" width="6.7109375" customWidth="1"/>
    <col min="6152" max="6152" width="10" customWidth="1"/>
    <col min="6156" max="6164" width="6.7109375" customWidth="1"/>
    <col min="6169" max="6169" width="8.28515625" customWidth="1"/>
    <col min="6173" max="6181" width="5.7109375" customWidth="1"/>
    <col min="6395" max="6395" width="6.42578125" customWidth="1"/>
    <col min="6396" max="6396" width="26.5703125" customWidth="1"/>
    <col min="6397" max="6397" width="4.42578125" bestFit="1" customWidth="1"/>
    <col min="6398" max="6398" width="30.42578125" customWidth="1"/>
    <col min="6399" max="6407" width="6.7109375" customWidth="1"/>
    <col min="6408" max="6408" width="10" customWidth="1"/>
    <col min="6412" max="6420" width="6.7109375" customWidth="1"/>
    <col min="6425" max="6425" width="8.28515625" customWidth="1"/>
    <col min="6429" max="6437" width="5.7109375" customWidth="1"/>
    <col min="6651" max="6651" width="6.42578125" customWidth="1"/>
    <col min="6652" max="6652" width="26.5703125" customWidth="1"/>
    <col min="6653" max="6653" width="4.42578125" bestFit="1" customWidth="1"/>
    <col min="6654" max="6654" width="30.42578125" customWidth="1"/>
    <col min="6655" max="6663" width="6.7109375" customWidth="1"/>
    <col min="6664" max="6664" width="10" customWidth="1"/>
    <col min="6668" max="6676" width="6.7109375" customWidth="1"/>
    <col min="6681" max="6681" width="8.28515625" customWidth="1"/>
    <col min="6685" max="6693" width="5.7109375" customWidth="1"/>
    <col min="6907" max="6907" width="6.42578125" customWidth="1"/>
    <col min="6908" max="6908" width="26.5703125" customWidth="1"/>
    <col min="6909" max="6909" width="4.42578125" bestFit="1" customWidth="1"/>
    <col min="6910" max="6910" width="30.42578125" customWidth="1"/>
    <col min="6911" max="6919" width="6.7109375" customWidth="1"/>
    <col min="6920" max="6920" width="10" customWidth="1"/>
    <col min="6924" max="6932" width="6.7109375" customWidth="1"/>
    <col min="6937" max="6937" width="8.28515625" customWidth="1"/>
    <col min="6941" max="6949" width="5.7109375" customWidth="1"/>
    <col min="7163" max="7163" width="6.42578125" customWidth="1"/>
    <col min="7164" max="7164" width="26.5703125" customWidth="1"/>
    <col min="7165" max="7165" width="4.42578125" bestFit="1" customWidth="1"/>
    <col min="7166" max="7166" width="30.42578125" customWidth="1"/>
    <col min="7167" max="7175" width="6.7109375" customWidth="1"/>
    <col min="7176" max="7176" width="10" customWidth="1"/>
    <col min="7180" max="7188" width="6.7109375" customWidth="1"/>
    <col min="7193" max="7193" width="8.28515625" customWidth="1"/>
    <col min="7197" max="7205" width="5.7109375" customWidth="1"/>
    <col min="7419" max="7419" width="6.42578125" customWidth="1"/>
    <col min="7420" max="7420" width="26.5703125" customWidth="1"/>
    <col min="7421" max="7421" width="4.42578125" bestFit="1" customWidth="1"/>
    <col min="7422" max="7422" width="30.42578125" customWidth="1"/>
    <col min="7423" max="7431" width="6.7109375" customWidth="1"/>
    <col min="7432" max="7432" width="10" customWidth="1"/>
    <col min="7436" max="7444" width="6.7109375" customWidth="1"/>
    <col min="7449" max="7449" width="8.28515625" customWidth="1"/>
    <col min="7453" max="7461" width="5.7109375" customWidth="1"/>
    <col min="7675" max="7675" width="6.42578125" customWidth="1"/>
    <col min="7676" max="7676" width="26.5703125" customWidth="1"/>
    <col min="7677" max="7677" width="4.42578125" bestFit="1" customWidth="1"/>
    <col min="7678" max="7678" width="30.42578125" customWidth="1"/>
    <col min="7679" max="7687" width="6.7109375" customWidth="1"/>
    <col min="7688" max="7688" width="10" customWidth="1"/>
    <col min="7692" max="7700" width="6.7109375" customWidth="1"/>
    <col min="7705" max="7705" width="8.28515625" customWidth="1"/>
    <col min="7709" max="7717" width="5.7109375" customWidth="1"/>
    <col min="7931" max="7931" width="6.42578125" customWidth="1"/>
    <col min="7932" max="7932" width="26.5703125" customWidth="1"/>
    <col min="7933" max="7933" width="4.42578125" bestFit="1" customWidth="1"/>
    <col min="7934" max="7934" width="30.42578125" customWidth="1"/>
    <col min="7935" max="7943" width="6.7109375" customWidth="1"/>
    <col min="7944" max="7944" width="10" customWidth="1"/>
    <col min="7948" max="7956" width="6.7109375" customWidth="1"/>
    <col min="7961" max="7961" width="8.28515625" customWidth="1"/>
    <col min="7965" max="7973" width="5.7109375" customWidth="1"/>
    <col min="8187" max="8187" width="6.42578125" customWidth="1"/>
    <col min="8188" max="8188" width="26.5703125" customWidth="1"/>
    <col min="8189" max="8189" width="4.42578125" bestFit="1" customWidth="1"/>
    <col min="8190" max="8190" width="30.42578125" customWidth="1"/>
    <col min="8191" max="8199" width="6.7109375" customWidth="1"/>
    <col min="8200" max="8200" width="10" customWidth="1"/>
    <col min="8204" max="8212" width="6.7109375" customWidth="1"/>
    <col min="8217" max="8217" width="8.28515625" customWidth="1"/>
    <col min="8221" max="8229" width="5.7109375" customWidth="1"/>
    <col min="8443" max="8443" width="6.42578125" customWidth="1"/>
    <col min="8444" max="8444" width="26.5703125" customWidth="1"/>
    <col min="8445" max="8445" width="4.42578125" bestFit="1" customWidth="1"/>
    <col min="8446" max="8446" width="30.42578125" customWidth="1"/>
    <col min="8447" max="8455" width="6.7109375" customWidth="1"/>
    <col min="8456" max="8456" width="10" customWidth="1"/>
    <col min="8460" max="8468" width="6.7109375" customWidth="1"/>
    <col min="8473" max="8473" width="8.28515625" customWidth="1"/>
    <col min="8477" max="8485" width="5.7109375" customWidth="1"/>
    <col min="8699" max="8699" width="6.42578125" customWidth="1"/>
    <col min="8700" max="8700" width="26.5703125" customWidth="1"/>
    <col min="8701" max="8701" width="4.42578125" bestFit="1" customWidth="1"/>
    <col min="8702" max="8702" width="30.42578125" customWidth="1"/>
    <col min="8703" max="8711" width="6.7109375" customWidth="1"/>
    <col min="8712" max="8712" width="10" customWidth="1"/>
    <col min="8716" max="8724" width="6.7109375" customWidth="1"/>
    <col min="8729" max="8729" width="8.28515625" customWidth="1"/>
    <col min="8733" max="8741" width="5.7109375" customWidth="1"/>
    <col min="8955" max="8955" width="6.42578125" customWidth="1"/>
    <col min="8956" max="8956" width="26.5703125" customWidth="1"/>
    <col min="8957" max="8957" width="4.42578125" bestFit="1" customWidth="1"/>
    <col min="8958" max="8958" width="30.42578125" customWidth="1"/>
    <col min="8959" max="8967" width="6.7109375" customWidth="1"/>
    <col min="8968" max="8968" width="10" customWidth="1"/>
    <col min="8972" max="8980" width="6.7109375" customWidth="1"/>
    <col min="8985" max="8985" width="8.28515625" customWidth="1"/>
    <col min="8989" max="8997" width="5.7109375" customWidth="1"/>
    <col min="9211" max="9211" width="6.42578125" customWidth="1"/>
    <col min="9212" max="9212" width="26.5703125" customWidth="1"/>
    <col min="9213" max="9213" width="4.42578125" bestFit="1" customWidth="1"/>
    <col min="9214" max="9214" width="30.42578125" customWidth="1"/>
    <col min="9215" max="9223" width="6.7109375" customWidth="1"/>
    <col min="9224" max="9224" width="10" customWidth="1"/>
    <col min="9228" max="9236" width="6.7109375" customWidth="1"/>
    <col min="9241" max="9241" width="8.28515625" customWidth="1"/>
    <col min="9245" max="9253" width="5.7109375" customWidth="1"/>
    <col min="9467" max="9467" width="6.42578125" customWidth="1"/>
    <col min="9468" max="9468" width="26.5703125" customWidth="1"/>
    <col min="9469" max="9469" width="4.42578125" bestFit="1" customWidth="1"/>
    <col min="9470" max="9470" width="30.42578125" customWidth="1"/>
    <col min="9471" max="9479" width="6.7109375" customWidth="1"/>
    <col min="9480" max="9480" width="10" customWidth="1"/>
    <col min="9484" max="9492" width="6.7109375" customWidth="1"/>
    <col min="9497" max="9497" width="8.28515625" customWidth="1"/>
    <col min="9501" max="9509" width="5.7109375" customWidth="1"/>
    <col min="9723" max="9723" width="6.42578125" customWidth="1"/>
    <col min="9724" max="9724" width="26.5703125" customWidth="1"/>
    <col min="9725" max="9725" width="4.42578125" bestFit="1" customWidth="1"/>
    <col min="9726" max="9726" width="30.42578125" customWidth="1"/>
    <col min="9727" max="9735" width="6.7109375" customWidth="1"/>
    <col min="9736" max="9736" width="10" customWidth="1"/>
    <col min="9740" max="9748" width="6.7109375" customWidth="1"/>
    <col min="9753" max="9753" width="8.28515625" customWidth="1"/>
    <col min="9757" max="9765" width="5.7109375" customWidth="1"/>
    <col min="9979" max="9979" width="6.42578125" customWidth="1"/>
    <col min="9980" max="9980" width="26.5703125" customWidth="1"/>
    <col min="9981" max="9981" width="4.42578125" bestFit="1" customWidth="1"/>
    <col min="9982" max="9982" width="30.42578125" customWidth="1"/>
    <col min="9983" max="9991" width="6.7109375" customWidth="1"/>
    <col min="9992" max="9992" width="10" customWidth="1"/>
    <col min="9996" max="10004" width="6.7109375" customWidth="1"/>
    <col min="10009" max="10009" width="8.28515625" customWidth="1"/>
    <col min="10013" max="10021" width="5.7109375" customWidth="1"/>
    <col min="10235" max="10235" width="6.42578125" customWidth="1"/>
    <col min="10236" max="10236" width="26.5703125" customWidth="1"/>
    <col min="10237" max="10237" width="4.42578125" bestFit="1" customWidth="1"/>
    <col min="10238" max="10238" width="30.42578125" customWidth="1"/>
    <col min="10239" max="10247" width="6.7109375" customWidth="1"/>
    <col min="10248" max="10248" width="10" customWidth="1"/>
    <col min="10252" max="10260" width="6.7109375" customWidth="1"/>
    <col min="10265" max="10265" width="8.28515625" customWidth="1"/>
    <col min="10269" max="10277" width="5.7109375" customWidth="1"/>
    <col min="10491" max="10491" width="6.42578125" customWidth="1"/>
    <col min="10492" max="10492" width="26.5703125" customWidth="1"/>
    <col min="10493" max="10493" width="4.42578125" bestFit="1" customWidth="1"/>
    <col min="10494" max="10494" width="30.42578125" customWidth="1"/>
    <col min="10495" max="10503" width="6.7109375" customWidth="1"/>
    <col min="10504" max="10504" width="10" customWidth="1"/>
    <col min="10508" max="10516" width="6.7109375" customWidth="1"/>
    <col min="10521" max="10521" width="8.28515625" customWidth="1"/>
    <col min="10525" max="10533" width="5.7109375" customWidth="1"/>
    <col min="10747" max="10747" width="6.42578125" customWidth="1"/>
    <col min="10748" max="10748" width="26.5703125" customWidth="1"/>
    <col min="10749" max="10749" width="4.42578125" bestFit="1" customWidth="1"/>
    <col min="10750" max="10750" width="30.42578125" customWidth="1"/>
    <col min="10751" max="10759" width="6.7109375" customWidth="1"/>
    <col min="10760" max="10760" width="10" customWidth="1"/>
    <col min="10764" max="10772" width="6.7109375" customWidth="1"/>
    <col min="10777" max="10777" width="8.28515625" customWidth="1"/>
    <col min="10781" max="10789" width="5.7109375" customWidth="1"/>
    <col min="11003" max="11003" width="6.42578125" customWidth="1"/>
    <col min="11004" max="11004" width="26.5703125" customWidth="1"/>
    <col min="11005" max="11005" width="4.42578125" bestFit="1" customWidth="1"/>
    <col min="11006" max="11006" width="30.42578125" customWidth="1"/>
    <col min="11007" max="11015" width="6.7109375" customWidth="1"/>
    <col min="11016" max="11016" width="10" customWidth="1"/>
    <col min="11020" max="11028" width="6.7109375" customWidth="1"/>
    <col min="11033" max="11033" width="8.28515625" customWidth="1"/>
    <col min="11037" max="11045" width="5.7109375" customWidth="1"/>
    <col min="11259" max="11259" width="6.42578125" customWidth="1"/>
    <col min="11260" max="11260" width="26.5703125" customWidth="1"/>
    <col min="11261" max="11261" width="4.42578125" bestFit="1" customWidth="1"/>
    <col min="11262" max="11262" width="30.42578125" customWidth="1"/>
    <col min="11263" max="11271" width="6.7109375" customWidth="1"/>
    <col min="11272" max="11272" width="10" customWidth="1"/>
    <col min="11276" max="11284" width="6.7109375" customWidth="1"/>
    <col min="11289" max="11289" width="8.28515625" customWidth="1"/>
    <col min="11293" max="11301" width="5.7109375" customWidth="1"/>
    <col min="11515" max="11515" width="6.42578125" customWidth="1"/>
    <col min="11516" max="11516" width="26.5703125" customWidth="1"/>
    <col min="11517" max="11517" width="4.42578125" bestFit="1" customWidth="1"/>
    <col min="11518" max="11518" width="30.42578125" customWidth="1"/>
    <col min="11519" max="11527" width="6.7109375" customWidth="1"/>
    <col min="11528" max="11528" width="10" customWidth="1"/>
    <col min="11532" max="11540" width="6.7109375" customWidth="1"/>
    <col min="11545" max="11545" width="8.28515625" customWidth="1"/>
    <col min="11549" max="11557" width="5.7109375" customWidth="1"/>
    <col min="11771" max="11771" width="6.42578125" customWidth="1"/>
    <col min="11772" max="11772" width="26.5703125" customWidth="1"/>
    <col min="11773" max="11773" width="4.42578125" bestFit="1" customWidth="1"/>
    <col min="11774" max="11774" width="30.42578125" customWidth="1"/>
    <col min="11775" max="11783" width="6.7109375" customWidth="1"/>
    <col min="11784" max="11784" width="10" customWidth="1"/>
    <col min="11788" max="11796" width="6.7109375" customWidth="1"/>
    <col min="11801" max="11801" width="8.28515625" customWidth="1"/>
    <col min="11805" max="11813" width="5.7109375" customWidth="1"/>
    <col min="12027" max="12027" width="6.42578125" customWidth="1"/>
    <col min="12028" max="12028" width="26.5703125" customWidth="1"/>
    <col min="12029" max="12029" width="4.42578125" bestFit="1" customWidth="1"/>
    <col min="12030" max="12030" width="30.42578125" customWidth="1"/>
    <col min="12031" max="12039" width="6.7109375" customWidth="1"/>
    <col min="12040" max="12040" width="10" customWidth="1"/>
    <col min="12044" max="12052" width="6.7109375" customWidth="1"/>
    <col min="12057" max="12057" width="8.28515625" customWidth="1"/>
    <col min="12061" max="12069" width="5.7109375" customWidth="1"/>
    <col min="12283" max="12283" width="6.42578125" customWidth="1"/>
    <col min="12284" max="12284" width="26.5703125" customWidth="1"/>
    <col min="12285" max="12285" width="4.42578125" bestFit="1" customWidth="1"/>
    <col min="12286" max="12286" width="30.42578125" customWidth="1"/>
    <col min="12287" max="12295" width="6.7109375" customWidth="1"/>
    <col min="12296" max="12296" width="10" customWidth="1"/>
    <col min="12300" max="12308" width="6.7109375" customWidth="1"/>
    <col min="12313" max="12313" width="8.28515625" customWidth="1"/>
    <col min="12317" max="12325" width="5.7109375" customWidth="1"/>
    <col min="12539" max="12539" width="6.42578125" customWidth="1"/>
    <col min="12540" max="12540" width="26.5703125" customWidth="1"/>
    <col min="12541" max="12541" width="4.42578125" bestFit="1" customWidth="1"/>
    <col min="12542" max="12542" width="30.42578125" customWidth="1"/>
    <col min="12543" max="12551" width="6.7109375" customWidth="1"/>
    <col min="12552" max="12552" width="10" customWidth="1"/>
    <col min="12556" max="12564" width="6.7109375" customWidth="1"/>
    <col min="12569" max="12569" width="8.28515625" customWidth="1"/>
    <col min="12573" max="12581" width="5.7109375" customWidth="1"/>
    <col min="12795" max="12795" width="6.42578125" customWidth="1"/>
    <col min="12796" max="12796" width="26.5703125" customWidth="1"/>
    <col min="12797" max="12797" width="4.42578125" bestFit="1" customWidth="1"/>
    <col min="12798" max="12798" width="30.42578125" customWidth="1"/>
    <col min="12799" max="12807" width="6.7109375" customWidth="1"/>
    <col min="12808" max="12808" width="10" customWidth="1"/>
    <col min="12812" max="12820" width="6.7109375" customWidth="1"/>
    <col min="12825" max="12825" width="8.28515625" customWidth="1"/>
    <col min="12829" max="12837" width="5.7109375" customWidth="1"/>
    <col min="13051" max="13051" width="6.42578125" customWidth="1"/>
    <col min="13052" max="13052" width="26.5703125" customWidth="1"/>
    <col min="13053" max="13053" width="4.42578125" bestFit="1" customWidth="1"/>
    <col min="13054" max="13054" width="30.42578125" customWidth="1"/>
    <col min="13055" max="13063" width="6.7109375" customWidth="1"/>
    <col min="13064" max="13064" width="10" customWidth="1"/>
    <col min="13068" max="13076" width="6.7109375" customWidth="1"/>
    <col min="13081" max="13081" width="8.28515625" customWidth="1"/>
    <col min="13085" max="13093" width="5.7109375" customWidth="1"/>
    <col min="13307" max="13307" width="6.42578125" customWidth="1"/>
    <col min="13308" max="13308" width="26.5703125" customWidth="1"/>
    <col min="13309" max="13309" width="4.42578125" bestFit="1" customWidth="1"/>
    <col min="13310" max="13310" width="30.42578125" customWidth="1"/>
    <col min="13311" max="13319" width="6.7109375" customWidth="1"/>
    <col min="13320" max="13320" width="10" customWidth="1"/>
    <col min="13324" max="13332" width="6.7109375" customWidth="1"/>
    <col min="13337" max="13337" width="8.28515625" customWidth="1"/>
    <col min="13341" max="13349" width="5.7109375" customWidth="1"/>
    <col min="13563" max="13563" width="6.42578125" customWidth="1"/>
    <col min="13564" max="13564" width="26.5703125" customWidth="1"/>
    <col min="13565" max="13565" width="4.42578125" bestFit="1" customWidth="1"/>
    <col min="13566" max="13566" width="30.42578125" customWidth="1"/>
    <col min="13567" max="13575" width="6.7109375" customWidth="1"/>
    <col min="13576" max="13576" width="10" customWidth="1"/>
    <col min="13580" max="13588" width="6.7109375" customWidth="1"/>
    <col min="13593" max="13593" width="8.28515625" customWidth="1"/>
    <col min="13597" max="13605" width="5.7109375" customWidth="1"/>
    <col min="13819" max="13819" width="6.42578125" customWidth="1"/>
    <col min="13820" max="13820" width="26.5703125" customWidth="1"/>
    <col min="13821" max="13821" width="4.42578125" bestFit="1" customWidth="1"/>
    <col min="13822" max="13822" width="30.42578125" customWidth="1"/>
    <col min="13823" max="13831" width="6.7109375" customWidth="1"/>
    <col min="13832" max="13832" width="10" customWidth="1"/>
    <col min="13836" max="13844" width="6.7109375" customWidth="1"/>
    <col min="13849" max="13849" width="8.28515625" customWidth="1"/>
    <col min="13853" max="13861" width="5.7109375" customWidth="1"/>
    <col min="14075" max="14075" width="6.42578125" customWidth="1"/>
    <col min="14076" max="14076" width="26.5703125" customWidth="1"/>
    <col min="14077" max="14077" width="4.42578125" bestFit="1" customWidth="1"/>
    <col min="14078" max="14078" width="30.42578125" customWidth="1"/>
    <col min="14079" max="14087" width="6.7109375" customWidth="1"/>
    <col min="14088" max="14088" width="10" customWidth="1"/>
    <col min="14092" max="14100" width="6.7109375" customWidth="1"/>
    <col min="14105" max="14105" width="8.28515625" customWidth="1"/>
    <col min="14109" max="14117" width="5.7109375" customWidth="1"/>
    <col min="14331" max="14331" width="6.42578125" customWidth="1"/>
    <col min="14332" max="14332" width="26.5703125" customWidth="1"/>
    <col min="14333" max="14333" width="4.42578125" bestFit="1" customWidth="1"/>
    <col min="14334" max="14334" width="30.42578125" customWidth="1"/>
    <col min="14335" max="14343" width="6.7109375" customWidth="1"/>
    <col min="14344" max="14344" width="10" customWidth="1"/>
    <col min="14348" max="14356" width="6.7109375" customWidth="1"/>
    <col min="14361" max="14361" width="8.28515625" customWidth="1"/>
    <col min="14365" max="14373" width="5.7109375" customWidth="1"/>
    <col min="14587" max="14587" width="6.42578125" customWidth="1"/>
    <col min="14588" max="14588" width="26.5703125" customWidth="1"/>
    <col min="14589" max="14589" width="4.42578125" bestFit="1" customWidth="1"/>
    <col min="14590" max="14590" width="30.42578125" customWidth="1"/>
    <col min="14591" max="14599" width="6.7109375" customWidth="1"/>
    <col min="14600" max="14600" width="10" customWidth="1"/>
    <col min="14604" max="14612" width="6.7109375" customWidth="1"/>
    <col min="14617" max="14617" width="8.28515625" customWidth="1"/>
    <col min="14621" max="14629" width="5.7109375" customWidth="1"/>
    <col min="14843" max="14843" width="6.42578125" customWidth="1"/>
    <col min="14844" max="14844" width="26.5703125" customWidth="1"/>
    <col min="14845" max="14845" width="4.42578125" bestFit="1" customWidth="1"/>
    <col min="14846" max="14846" width="30.42578125" customWidth="1"/>
    <col min="14847" max="14855" width="6.7109375" customWidth="1"/>
    <col min="14856" max="14856" width="10" customWidth="1"/>
    <col min="14860" max="14868" width="6.7109375" customWidth="1"/>
    <col min="14873" max="14873" width="8.28515625" customWidth="1"/>
    <col min="14877" max="14885" width="5.7109375" customWidth="1"/>
    <col min="15099" max="15099" width="6.42578125" customWidth="1"/>
    <col min="15100" max="15100" width="26.5703125" customWidth="1"/>
    <col min="15101" max="15101" width="4.42578125" bestFit="1" customWidth="1"/>
    <col min="15102" max="15102" width="30.42578125" customWidth="1"/>
    <col min="15103" max="15111" width="6.7109375" customWidth="1"/>
    <col min="15112" max="15112" width="10" customWidth="1"/>
    <col min="15116" max="15124" width="6.7109375" customWidth="1"/>
    <col min="15129" max="15129" width="8.28515625" customWidth="1"/>
    <col min="15133" max="15141" width="5.7109375" customWidth="1"/>
    <col min="15355" max="15355" width="6.42578125" customWidth="1"/>
    <col min="15356" max="15356" width="26.5703125" customWidth="1"/>
    <col min="15357" max="15357" width="4.42578125" bestFit="1" customWidth="1"/>
    <col min="15358" max="15358" width="30.42578125" customWidth="1"/>
    <col min="15359" max="15367" width="6.7109375" customWidth="1"/>
    <col min="15368" max="15368" width="10" customWidth="1"/>
    <col min="15372" max="15380" width="6.7109375" customWidth="1"/>
    <col min="15385" max="15385" width="8.28515625" customWidth="1"/>
    <col min="15389" max="15397" width="5.7109375" customWidth="1"/>
    <col min="15611" max="15611" width="6.42578125" customWidth="1"/>
    <col min="15612" max="15612" width="26.5703125" customWidth="1"/>
    <col min="15613" max="15613" width="4.42578125" bestFit="1" customWidth="1"/>
    <col min="15614" max="15614" width="30.42578125" customWidth="1"/>
    <col min="15615" max="15623" width="6.7109375" customWidth="1"/>
    <col min="15624" max="15624" width="10" customWidth="1"/>
    <col min="15628" max="15636" width="6.7109375" customWidth="1"/>
    <col min="15641" max="15641" width="8.28515625" customWidth="1"/>
    <col min="15645" max="15653" width="5.7109375" customWidth="1"/>
    <col min="15867" max="15867" width="6.42578125" customWidth="1"/>
    <col min="15868" max="15868" width="26.5703125" customWidth="1"/>
    <col min="15869" max="15869" width="4.42578125" bestFit="1" customWidth="1"/>
    <col min="15870" max="15870" width="30.42578125" customWidth="1"/>
    <col min="15871" max="15879" width="6.7109375" customWidth="1"/>
    <col min="15880" max="15880" width="10" customWidth="1"/>
    <col min="15884" max="15892" width="6.7109375" customWidth="1"/>
    <col min="15897" max="15897" width="8.28515625" customWidth="1"/>
    <col min="15901" max="15909" width="5.7109375" customWidth="1"/>
    <col min="16123" max="16123" width="6.42578125" customWidth="1"/>
    <col min="16124" max="16124" width="26.5703125" customWidth="1"/>
    <col min="16125" max="16125" width="4.42578125" bestFit="1" customWidth="1"/>
    <col min="16126" max="16126" width="30.42578125" customWidth="1"/>
    <col min="16127" max="16135" width="6.7109375" customWidth="1"/>
    <col min="16136" max="16136" width="10" customWidth="1"/>
    <col min="16140" max="16148" width="6.7109375" customWidth="1"/>
    <col min="16153" max="16153" width="8.28515625" customWidth="1"/>
    <col min="16157" max="16165" width="5.7109375" customWidth="1"/>
  </cols>
  <sheetData>
    <row r="1" spans="1:45" ht="20.25" x14ac:dyDescent="0.3">
      <c r="A1" s="526" t="s">
        <v>615</v>
      </c>
      <c r="B1" s="7"/>
      <c r="C1" s="7"/>
      <c r="D1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45" ht="21" thickBot="1" x14ac:dyDescent="0.35">
      <c r="A2" s="527" t="s">
        <v>631</v>
      </c>
      <c r="B2" s="7"/>
      <c r="C2" s="7"/>
      <c r="D2"/>
      <c r="E2" s="12"/>
      <c r="F2" s="8"/>
      <c r="G2" s="311" t="s">
        <v>610</v>
      </c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311" t="s">
        <v>630</v>
      </c>
      <c r="U2" s="43"/>
      <c r="V2" s="43"/>
      <c r="W2" s="43"/>
      <c r="X2" s="43"/>
      <c r="Y2" s="43"/>
      <c r="Z2" s="43"/>
      <c r="AA2" s="43"/>
      <c r="AB2" s="43"/>
      <c r="AC2" s="43"/>
    </row>
    <row r="3" spans="1:45" ht="13.5" thickBot="1" x14ac:dyDescent="0.25">
      <c r="A3" s="8"/>
      <c r="B3" s="7"/>
      <c r="C3" s="7"/>
      <c r="D3"/>
      <c r="E3" s="12"/>
      <c r="F3" s="8"/>
      <c r="G3" s="788" t="s">
        <v>633</v>
      </c>
      <c r="H3" s="789"/>
      <c r="I3" s="789"/>
      <c r="J3" s="789"/>
      <c r="K3" s="789"/>
      <c r="L3" s="789"/>
      <c r="M3" s="789"/>
      <c r="N3" s="789"/>
      <c r="O3" s="789"/>
      <c r="P3" s="789"/>
      <c r="Q3" s="789"/>
      <c r="R3" s="789"/>
      <c r="S3" s="790"/>
      <c r="T3" s="791" t="s">
        <v>631</v>
      </c>
      <c r="U3" s="792"/>
      <c r="V3" s="792"/>
      <c r="W3" s="792"/>
      <c r="X3" s="792"/>
      <c r="Y3" s="792"/>
      <c r="Z3" s="792"/>
      <c r="AA3" s="792"/>
      <c r="AB3" s="792"/>
      <c r="AC3" s="793"/>
      <c r="AD3" s="793"/>
      <c r="AE3" s="793"/>
      <c r="AF3" s="794"/>
      <c r="AG3" s="795" t="s">
        <v>619</v>
      </c>
      <c r="AH3" s="796"/>
      <c r="AI3" s="796"/>
      <c r="AJ3" s="797"/>
      <c r="AK3" s="798" t="s">
        <v>620</v>
      </c>
      <c r="AL3" s="798"/>
      <c r="AM3" s="798"/>
      <c r="AN3" s="798"/>
      <c r="AO3" s="798"/>
      <c r="AP3" s="798"/>
      <c r="AQ3" s="798"/>
      <c r="AR3" s="798"/>
      <c r="AS3" s="799"/>
    </row>
    <row r="4" spans="1:45" ht="16.5" customHeight="1" thickBot="1" x14ac:dyDescent="0.3">
      <c r="A4" s="529" t="s">
        <v>244</v>
      </c>
      <c r="B4" s="7"/>
      <c r="C4" s="7"/>
      <c r="D4"/>
      <c r="E4" s="2"/>
      <c r="F4" s="8"/>
      <c r="G4" s="800" t="s">
        <v>371</v>
      </c>
      <c r="H4" s="801"/>
      <c r="I4" s="802"/>
      <c r="J4" s="803" t="s">
        <v>372</v>
      </c>
      <c r="K4" s="804"/>
      <c r="L4" s="805"/>
      <c r="M4" s="806" t="s">
        <v>373</v>
      </c>
      <c r="N4" s="804"/>
      <c r="O4" s="807"/>
      <c r="P4" s="808" t="s">
        <v>621</v>
      </c>
      <c r="Q4" s="810" t="s">
        <v>622</v>
      </c>
      <c r="R4" s="812" t="s">
        <v>623</v>
      </c>
      <c r="S4" s="777" t="s">
        <v>624</v>
      </c>
      <c r="T4" s="800" t="s">
        <v>371</v>
      </c>
      <c r="U4" s="801"/>
      <c r="V4" s="801"/>
      <c r="W4" s="806" t="s">
        <v>372</v>
      </c>
      <c r="X4" s="804"/>
      <c r="Y4" s="807"/>
      <c r="Z4" s="806" t="s">
        <v>373</v>
      </c>
      <c r="AA4" s="804"/>
      <c r="AB4" s="807"/>
      <c r="AC4" s="814" t="s">
        <v>625</v>
      </c>
      <c r="AD4" s="786" t="s">
        <v>622</v>
      </c>
      <c r="AE4" s="775" t="s">
        <v>623</v>
      </c>
      <c r="AF4" s="777" t="s">
        <v>624</v>
      </c>
      <c r="AG4" s="779" t="s">
        <v>632</v>
      </c>
      <c r="AH4" s="781" t="s">
        <v>626</v>
      </c>
      <c r="AI4" s="783" t="s">
        <v>627</v>
      </c>
      <c r="AJ4" s="784" t="s">
        <v>628</v>
      </c>
      <c r="AK4" s="770" t="s">
        <v>293</v>
      </c>
      <c r="AL4" s="771"/>
      <c r="AM4" s="772"/>
      <c r="AN4" s="773" t="s">
        <v>441</v>
      </c>
      <c r="AO4" s="771"/>
      <c r="AP4" s="774"/>
      <c r="AQ4" s="770" t="s">
        <v>295</v>
      </c>
      <c r="AR4" s="771"/>
      <c r="AS4" s="772"/>
    </row>
    <row r="5" spans="1:45" ht="40.5" customHeight="1" thickBot="1" x14ac:dyDescent="0.25">
      <c r="A5" s="591" t="s">
        <v>629</v>
      </c>
      <c r="B5" s="36" t="s">
        <v>579</v>
      </c>
      <c r="C5" s="36" t="s">
        <v>313</v>
      </c>
      <c r="D5" s="679" t="s">
        <v>594</v>
      </c>
      <c r="E5" s="36" t="s">
        <v>0</v>
      </c>
      <c r="F5" s="224" t="s">
        <v>1</v>
      </c>
      <c r="G5" s="680" t="s">
        <v>228</v>
      </c>
      <c r="H5" s="681" t="s">
        <v>229</v>
      </c>
      <c r="I5" s="682" t="s">
        <v>230</v>
      </c>
      <c r="J5" s="680" t="s">
        <v>228</v>
      </c>
      <c r="K5" s="681" t="s">
        <v>229</v>
      </c>
      <c r="L5" s="683" t="s">
        <v>230</v>
      </c>
      <c r="M5" s="684" t="s">
        <v>228</v>
      </c>
      <c r="N5" s="681" t="s">
        <v>229</v>
      </c>
      <c r="O5" s="682" t="s">
        <v>230</v>
      </c>
      <c r="P5" s="809"/>
      <c r="Q5" s="811"/>
      <c r="R5" s="813"/>
      <c r="S5" s="778"/>
      <c r="T5" s="685" t="s">
        <v>228</v>
      </c>
      <c r="U5" s="686" t="s">
        <v>229</v>
      </c>
      <c r="V5" s="687" t="s">
        <v>230</v>
      </c>
      <c r="W5" s="685" t="s">
        <v>228</v>
      </c>
      <c r="X5" s="686" t="s">
        <v>229</v>
      </c>
      <c r="Y5" s="688" t="s">
        <v>230</v>
      </c>
      <c r="Z5" s="689" t="s">
        <v>228</v>
      </c>
      <c r="AA5" s="686" t="s">
        <v>229</v>
      </c>
      <c r="AB5" s="688" t="s">
        <v>230</v>
      </c>
      <c r="AC5" s="815"/>
      <c r="AD5" s="787"/>
      <c r="AE5" s="776"/>
      <c r="AF5" s="778"/>
      <c r="AG5" s="780"/>
      <c r="AH5" s="782"/>
      <c r="AI5" s="782"/>
      <c r="AJ5" s="785"/>
      <c r="AK5" s="690" t="s">
        <v>228</v>
      </c>
      <c r="AL5" s="691" t="s">
        <v>229</v>
      </c>
      <c r="AM5" s="692" t="s">
        <v>230</v>
      </c>
      <c r="AN5" s="693" t="s">
        <v>228</v>
      </c>
      <c r="AO5" s="691" t="s">
        <v>229</v>
      </c>
      <c r="AP5" s="694" t="s">
        <v>230</v>
      </c>
      <c r="AQ5" s="690" t="s">
        <v>228</v>
      </c>
      <c r="AR5" s="691" t="s">
        <v>229</v>
      </c>
      <c r="AS5" s="692" t="s">
        <v>230</v>
      </c>
    </row>
    <row r="6" spans="1:45" ht="12.75" customHeight="1" x14ac:dyDescent="0.2">
      <c r="A6" s="581">
        <f>SM_stat!A6</f>
        <v>2</v>
      </c>
      <c r="B6" s="695">
        <f>SM_stat!B6</f>
        <v>600098893</v>
      </c>
      <c r="C6" s="695">
        <f>SM_stat!C6</f>
        <v>5451</v>
      </c>
      <c r="D6" s="695" t="str">
        <f>SM_stat!D6</f>
        <v>MŠ Semily, Pekárenská 468</v>
      </c>
      <c r="E6" s="695">
        <f>SM_stat!E6</f>
        <v>3141</v>
      </c>
      <c r="F6" s="582" t="str">
        <f>SM_stat!F6</f>
        <v>MŠ Semily, Pekárenská 468</v>
      </c>
      <c r="G6" s="581">
        <v>111</v>
      </c>
      <c r="H6" s="695">
        <v>0</v>
      </c>
      <c r="I6" s="696">
        <v>0</v>
      </c>
      <c r="J6" s="581">
        <v>24</v>
      </c>
      <c r="K6" s="695">
        <v>0</v>
      </c>
      <c r="L6" s="582">
        <v>0</v>
      </c>
      <c r="M6" s="581">
        <v>0</v>
      </c>
      <c r="N6" s="695">
        <v>0</v>
      </c>
      <c r="O6" s="582">
        <v>0</v>
      </c>
      <c r="P6" s="697">
        <v>1053205</v>
      </c>
      <c r="Q6" s="698">
        <f>ROUND(P6/12*4,0)</f>
        <v>351068</v>
      </c>
      <c r="R6" s="699">
        <v>3.32</v>
      </c>
      <c r="S6" s="700">
        <f>ROUND(R6/12*4,2)</f>
        <v>1.1100000000000001</v>
      </c>
      <c r="T6" s="583">
        <f>SM_stat!H6</f>
        <v>99</v>
      </c>
      <c r="U6" s="695">
        <f>SM_stat!I6</f>
        <v>0</v>
      </c>
      <c r="V6" s="696">
        <f>SM_stat!J6</f>
        <v>0</v>
      </c>
      <c r="W6" s="581">
        <f>SM_stat!K6</f>
        <v>21</v>
      </c>
      <c r="X6" s="695">
        <f>SM_stat!L6</f>
        <v>0</v>
      </c>
      <c r="Y6" s="582">
        <f>SM_stat!M6</f>
        <v>0</v>
      </c>
      <c r="Z6" s="583">
        <f>SM_stat!N6</f>
        <v>0</v>
      </c>
      <c r="AA6" s="695">
        <f>SM_stat!O6</f>
        <v>0</v>
      </c>
      <c r="AB6" s="696">
        <f>SM_stat!P6</f>
        <v>0</v>
      </c>
      <c r="AC6" s="697">
        <f>SM_ZUKA!H6</f>
        <v>964821</v>
      </c>
      <c r="AD6" s="698">
        <f>ROUND(AC6/12*4,0)</f>
        <v>321607</v>
      </c>
      <c r="AE6" s="701">
        <f>SM_ZUKA!L6</f>
        <v>3.04</v>
      </c>
      <c r="AF6" s="700">
        <f>ROUND(AE6/12*4,2)</f>
        <v>1.01</v>
      </c>
      <c r="AG6" s="702">
        <f t="shared" ref="AG6:AG32" si="0">AD6-Q6</f>
        <v>-29461</v>
      </c>
      <c r="AH6" s="699">
        <f t="shared" ref="AH6:AH32" si="1">AF6-S6</f>
        <v>-0.10000000000000009</v>
      </c>
      <c r="AI6" s="699">
        <v>0</v>
      </c>
      <c r="AJ6" s="703">
        <f>AH6</f>
        <v>-0.10000000000000009</v>
      </c>
      <c r="AK6" s="704">
        <f t="shared" ref="AK6:AS21" si="2">T6-G6</f>
        <v>-12</v>
      </c>
      <c r="AL6" s="705">
        <f t="shared" si="2"/>
        <v>0</v>
      </c>
      <c r="AM6" s="726">
        <f t="shared" si="2"/>
        <v>0</v>
      </c>
      <c r="AN6" s="704">
        <f t="shared" si="2"/>
        <v>-3</v>
      </c>
      <c r="AO6" s="705">
        <f t="shared" si="2"/>
        <v>0</v>
      </c>
      <c r="AP6" s="706">
        <f t="shared" si="2"/>
        <v>0</v>
      </c>
      <c r="AQ6" s="707">
        <f t="shared" si="2"/>
        <v>0</v>
      </c>
      <c r="AR6" s="705">
        <f t="shared" si="2"/>
        <v>0</v>
      </c>
      <c r="AS6" s="706">
        <f t="shared" si="2"/>
        <v>0</v>
      </c>
    </row>
    <row r="7" spans="1:45" ht="12.75" customHeight="1" x14ac:dyDescent="0.2">
      <c r="A7" s="58">
        <f>SM_stat!A7</f>
        <v>2</v>
      </c>
      <c r="B7" s="20">
        <f>SM_stat!B7</f>
        <v>600098893</v>
      </c>
      <c r="C7" s="20">
        <f>SM_stat!C7</f>
        <v>5451</v>
      </c>
      <c r="D7" s="20" t="str">
        <f>SM_stat!D7</f>
        <v>MŠ Semily, Pekárenská 468</v>
      </c>
      <c r="E7" s="20">
        <f>SM_stat!E7</f>
        <v>3141</v>
      </c>
      <c r="F7" s="144" t="str">
        <f>SM_stat!F7</f>
        <v>MŠ Semily, Pekárenská 89 - výdejna</v>
      </c>
      <c r="G7" s="5">
        <v>0</v>
      </c>
      <c r="H7" s="11">
        <v>0</v>
      </c>
      <c r="I7" s="259">
        <v>0</v>
      </c>
      <c r="J7" s="13">
        <v>0</v>
      </c>
      <c r="K7" s="11">
        <v>0</v>
      </c>
      <c r="L7" s="60">
        <v>0</v>
      </c>
      <c r="M7" s="13">
        <v>24</v>
      </c>
      <c r="N7" s="11">
        <v>0</v>
      </c>
      <c r="O7" s="60">
        <v>0</v>
      </c>
      <c r="P7" s="105">
        <v>118811</v>
      </c>
      <c r="Q7" s="29">
        <f t="shared" ref="Q7:Q32" si="3">ROUND(P7/12*4,0)</f>
        <v>39604</v>
      </c>
      <c r="R7" s="74">
        <v>0.37</v>
      </c>
      <c r="S7" s="47">
        <f t="shared" ref="S7:S32" si="4">ROUND(R7/12*4,2)</f>
        <v>0.12</v>
      </c>
      <c r="T7" s="5">
        <f>SM_stat!H7</f>
        <v>0</v>
      </c>
      <c r="U7" s="11">
        <f>SM_stat!I7</f>
        <v>0</v>
      </c>
      <c r="V7" s="259">
        <f>SM_stat!J7</f>
        <v>0</v>
      </c>
      <c r="W7" s="13">
        <f>SM_stat!K7</f>
        <v>0</v>
      </c>
      <c r="X7" s="11">
        <f>SM_stat!L7</f>
        <v>0</v>
      </c>
      <c r="Y7" s="60">
        <f>SM_stat!M7</f>
        <v>0</v>
      </c>
      <c r="Z7" s="5">
        <f>SM_stat!N7</f>
        <v>21</v>
      </c>
      <c r="AA7" s="11">
        <f>SM_stat!O7</f>
        <v>0</v>
      </c>
      <c r="AB7" s="259">
        <f>SM_stat!P7</f>
        <v>0</v>
      </c>
      <c r="AC7" s="105">
        <f>SM_ZUKA!H7</f>
        <v>107099</v>
      </c>
      <c r="AD7" s="29">
        <f t="shared" ref="AD7:AD32" si="5">ROUND(AC7/12*4,0)</f>
        <v>35700</v>
      </c>
      <c r="AE7" s="708">
        <f>SM_ZUKA!L7</f>
        <v>0.34</v>
      </c>
      <c r="AF7" s="47">
        <f t="shared" ref="AF7:AF32" si="6">ROUND(AE7/12*4,2)</f>
        <v>0.11</v>
      </c>
      <c r="AG7" s="378">
        <f t="shared" si="0"/>
        <v>-3904</v>
      </c>
      <c r="AH7" s="74">
        <f t="shared" si="1"/>
        <v>-9.999999999999995E-3</v>
      </c>
      <c r="AI7" s="74">
        <v>0</v>
      </c>
      <c r="AJ7" s="419">
        <f t="shared" ref="AJ7:AJ32" si="7">AH7</f>
        <v>-9.999999999999995E-3</v>
      </c>
      <c r="AK7" s="207">
        <f t="shared" si="2"/>
        <v>0</v>
      </c>
      <c r="AL7" s="300">
        <f t="shared" si="2"/>
        <v>0</v>
      </c>
      <c r="AM7" s="727">
        <f t="shared" si="2"/>
        <v>0</v>
      </c>
      <c r="AN7" s="207">
        <f t="shared" si="2"/>
        <v>0</v>
      </c>
      <c r="AO7" s="300">
        <f t="shared" si="2"/>
        <v>0</v>
      </c>
      <c r="AP7" s="170">
        <f t="shared" si="2"/>
        <v>0</v>
      </c>
      <c r="AQ7" s="409">
        <f t="shared" si="2"/>
        <v>-3</v>
      </c>
      <c r="AR7" s="300">
        <f t="shared" si="2"/>
        <v>0</v>
      </c>
      <c r="AS7" s="170">
        <f t="shared" si="2"/>
        <v>0</v>
      </c>
    </row>
    <row r="8" spans="1:45" ht="12.75" customHeight="1" x14ac:dyDescent="0.2">
      <c r="A8" s="13">
        <f>SM_stat!A8</f>
        <v>3</v>
      </c>
      <c r="B8" s="11">
        <f>SM_stat!B8</f>
        <v>600098834</v>
      </c>
      <c r="C8" s="11">
        <f>SM_stat!C8</f>
        <v>5450</v>
      </c>
      <c r="D8" s="11" t="str">
        <f>SM_stat!D8</f>
        <v>MŠ Treperka a waldorfská Semily,Pod Vartou 609</v>
      </c>
      <c r="E8" s="11">
        <f>SM_stat!E8</f>
        <v>3141</v>
      </c>
      <c r="F8" s="60" t="str">
        <f>SM_stat!F8</f>
        <v>MŠ Treperka a waldorfská Semily,Pod Vartou 609</v>
      </c>
      <c r="G8" s="5">
        <v>92</v>
      </c>
      <c r="H8" s="11">
        <v>0</v>
      </c>
      <c r="I8" s="259">
        <v>0</v>
      </c>
      <c r="J8" s="13">
        <v>0</v>
      </c>
      <c r="K8" s="11">
        <v>0</v>
      </c>
      <c r="L8" s="60">
        <v>0</v>
      </c>
      <c r="M8" s="13">
        <v>0</v>
      </c>
      <c r="N8" s="11">
        <v>0</v>
      </c>
      <c r="O8" s="60">
        <v>0</v>
      </c>
      <c r="P8" s="105">
        <v>763261</v>
      </c>
      <c r="Q8" s="29">
        <f t="shared" si="3"/>
        <v>254420</v>
      </c>
      <c r="R8" s="74">
        <v>2.4</v>
      </c>
      <c r="S8" s="47">
        <f t="shared" si="4"/>
        <v>0.8</v>
      </c>
      <c r="T8" s="5">
        <f>SM_stat!H8</f>
        <v>84</v>
      </c>
      <c r="U8" s="11">
        <f>SM_stat!I8</f>
        <v>0</v>
      </c>
      <c r="V8" s="259">
        <f>SM_stat!J8</f>
        <v>0</v>
      </c>
      <c r="W8" s="13">
        <f>SM_stat!K8</f>
        <v>0</v>
      </c>
      <c r="X8" s="11">
        <f>SM_stat!L8</f>
        <v>0</v>
      </c>
      <c r="Y8" s="60">
        <f>SM_stat!M8</f>
        <v>0</v>
      </c>
      <c r="Z8" s="5">
        <f>SM_stat!N8</f>
        <v>0</v>
      </c>
      <c r="AA8" s="11">
        <f>SM_stat!O8</f>
        <v>0</v>
      </c>
      <c r="AB8" s="259">
        <f>SM_stat!P8</f>
        <v>0</v>
      </c>
      <c r="AC8" s="105">
        <f>SM_ZUKA!H8</f>
        <v>716426</v>
      </c>
      <c r="AD8" s="29">
        <f t="shared" si="5"/>
        <v>238809</v>
      </c>
      <c r="AE8" s="708">
        <f>SM_ZUKA!L8</f>
        <v>2.2599999999999998</v>
      </c>
      <c r="AF8" s="47">
        <f t="shared" si="6"/>
        <v>0.75</v>
      </c>
      <c r="AG8" s="378">
        <f t="shared" si="0"/>
        <v>-15611</v>
      </c>
      <c r="AH8" s="74">
        <f t="shared" si="1"/>
        <v>-5.0000000000000044E-2</v>
      </c>
      <c r="AI8" s="74">
        <v>0</v>
      </c>
      <c r="AJ8" s="419">
        <f t="shared" si="7"/>
        <v>-5.0000000000000044E-2</v>
      </c>
      <c r="AK8" s="207">
        <f t="shared" si="2"/>
        <v>-8</v>
      </c>
      <c r="AL8" s="300">
        <f t="shared" si="2"/>
        <v>0</v>
      </c>
      <c r="AM8" s="727">
        <f t="shared" si="2"/>
        <v>0</v>
      </c>
      <c r="AN8" s="207">
        <f t="shared" si="2"/>
        <v>0</v>
      </c>
      <c r="AO8" s="300">
        <f t="shared" si="2"/>
        <v>0</v>
      </c>
      <c r="AP8" s="170">
        <f t="shared" si="2"/>
        <v>0</v>
      </c>
      <c r="AQ8" s="409">
        <f t="shared" si="2"/>
        <v>0</v>
      </c>
      <c r="AR8" s="300">
        <f t="shared" si="2"/>
        <v>0</v>
      </c>
      <c r="AS8" s="170">
        <f t="shared" si="2"/>
        <v>0</v>
      </c>
    </row>
    <row r="9" spans="1:45" ht="12.75" customHeight="1" x14ac:dyDescent="0.2">
      <c r="A9" s="13">
        <f>SM_stat!A9</f>
        <v>1</v>
      </c>
      <c r="B9" s="11">
        <f>SM_stat!B9</f>
        <v>600099482</v>
      </c>
      <c r="C9" s="11">
        <f>SM_stat!C9</f>
        <v>5489</v>
      </c>
      <c r="D9" s="11" t="str">
        <f>SM_stat!D9</f>
        <v>MŠ Semily, Na Olešce 433</v>
      </c>
      <c r="E9" s="11">
        <f>SM_stat!E9</f>
        <v>3141</v>
      </c>
      <c r="F9" s="60" t="str">
        <f>SM_stat!F9</f>
        <v>MŠ Semily, Na Olešce 433</v>
      </c>
      <c r="G9" s="5">
        <v>44</v>
      </c>
      <c r="H9" s="11">
        <v>0</v>
      </c>
      <c r="I9" s="259">
        <v>0</v>
      </c>
      <c r="J9" s="13">
        <v>0</v>
      </c>
      <c r="K9" s="11">
        <v>0</v>
      </c>
      <c r="L9" s="60">
        <v>0</v>
      </c>
      <c r="M9" s="13">
        <v>0</v>
      </c>
      <c r="N9" s="11">
        <v>0</v>
      </c>
      <c r="O9" s="60">
        <v>0</v>
      </c>
      <c r="P9" s="105">
        <v>461879</v>
      </c>
      <c r="Q9" s="29">
        <f t="shared" si="3"/>
        <v>153960</v>
      </c>
      <c r="R9" s="74">
        <v>1.45</v>
      </c>
      <c r="S9" s="47">
        <f t="shared" si="4"/>
        <v>0.48</v>
      </c>
      <c r="T9" s="5">
        <f>SM_stat!H9</f>
        <v>44</v>
      </c>
      <c r="U9" s="11">
        <f>SM_stat!I9</f>
        <v>0</v>
      </c>
      <c r="V9" s="259">
        <f>SM_stat!J9</f>
        <v>0</v>
      </c>
      <c r="W9" s="13">
        <f>SM_stat!K9</f>
        <v>0</v>
      </c>
      <c r="X9" s="11">
        <f>SM_stat!L9</f>
        <v>0</v>
      </c>
      <c r="Y9" s="60">
        <f>SM_stat!M9</f>
        <v>0</v>
      </c>
      <c r="Z9" s="5">
        <f>SM_stat!N9</f>
        <v>0</v>
      </c>
      <c r="AA9" s="11">
        <f>SM_stat!O9</f>
        <v>0</v>
      </c>
      <c r="AB9" s="259">
        <f>SM_stat!P9</f>
        <v>0</v>
      </c>
      <c r="AC9" s="105">
        <f>SM_ZUKA!H9</f>
        <v>461879</v>
      </c>
      <c r="AD9" s="29">
        <f t="shared" si="5"/>
        <v>153960</v>
      </c>
      <c r="AE9" s="708">
        <f>SM_ZUKA!L9</f>
        <v>1.45</v>
      </c>
      <c r="AF9" s="47">
        <f t="shared" si="6"/>
        <v>0.48</v>
      </c>
      <c r="AG9" s="378">
        <f t="shared" si="0"/>
        <v>0</v>
      </c>
      <c r="AH9" s="74">
        <f t="shared" si="1"/>
        <v>0</v>
      </c>
      <c r="AI9" s="74">
        <v>0</v>
      </c>
      <c r="AJ9" s="419">
        <f t="shared" si="7"/>
        <v>0</v>
      </c>
      <c r="AK9" s="207">
        <f t="shared" si="2"/>
        <v>0</v>
      </c>
      <c r="AL9" s="300">
        <f t="shared" si="2"/>
        <v>0</v>
      </c>
      <c r="AM9" s="727">
        <f t="shared" si="2"/>
        <v>0</v>
      </c>
      <c r="AN9" s="207">
        <f t="shared" si="2"/>
        <v>0</v>
      </c>
      <c r="AO9" s="300">
        <f t="shared" si="2"/>
        <v>0</v>
      </c>
      <c r="AP9" s="170">
        <f t="shared" si="2"/>
        <v>0</v>
      </c>
      <c r="AQ9" s="409">
        <f t="shared" si="2"/>
        <v>0</v>
      </c>
      <c r="AR9" s="300">
        <f t="shared" si="2"/>
        <v>0</v>
      </c>
      <c r="AS9" s="170">
        <f t="shared" si="2"/>
        <v>0</v>
      </c>
    </row>
    <row r="10" spans="1:45" x14ac:dyDescent="0.2">
      <c r="A10" s="13">
        <f>SM_stat!A10</f>
        <v>8</v>
      </c>
      <c r="B10" s="11">
        <f>SM_stat!B10</f>
        <v>600099237</v>
      </c>
      <c r="C10" s="11">
        <f>SM_stat!C10</f>
        <v>5443</v>
      </c>
      <c r="D10" s="11" t="str">
        <f>SM_stat!D10</f>
        <v>ZŠ Semily, Jizerská 564</v>
      </c>
      <c r="E10" s="11">
        <f>SM_stat!E10</f>
        <v>3141</v>
      </c>
      <c r="F10" s="60" t="str">
        <f>SM_stat!F10</f>
        <v>ZŠ Semily, Jizerská 564</v>
      </c>
      <c r="G10" s="5">
        <v>0</v>
      </c>
      <c r="H10" s="11">
        <v>330</v>
      </c>
      <c r="I10" s="259">
        <v>93</v>
      </c>
      <c r="J10" s="13">
        <v>0</v>
      </c>
      <c r="K10" s="11">
        <v>175</v>
      </c>
      <c r="L10" s="60">
        <v>0</v>
      </c>
      <c r="M10" s="13">
        <v>0</v>
      </c>
      <c r="N10" s="11">
        <v>0</v>
      </c>
      <c r="O10" s="60">
        <v>0</v>
      </c>
      <c r="P10" s="105">
        <v>2607485</v>
      </c>
      <c r="Q10" s="29">
        <f t="shared" si="3"/>
        <v>869162</v>
      </c>
      <c r="R10" s="74">
        <v>8.2100000000000009</v>
      </c>
      <c r="S10" s="47">
        <f t="shared" si="4"/>
        <v>2.74</v>
      </c>
      <c r="T10" s="5">
        <f>SM_stat!H10</f>
        <v>0</v>
      </c>
      <c r="U10" s="11">
        <f>SM_stat!I10</f>
        <v>360</v>
      </c>
      <c r="V10" s="259">
        <f>SM_stat!J10</f>
        <v>74</v>
      </c>
      <c r="W10" s="13">
        <f>SM_stat!K10</f>
        <v>0</v>
      </c>
      <c r="X10" s="11">
        <f>SM_stat!L10</f>
        <v>201</v>
      </c>
      <c r="Y10" s="60">
        <f>SM_stat!M10</f>
        <v>0</v>
      </c>
      <c r="Z10" s="5">
        <f>SM_stat!N10</f>
        <v>0</v>
      </c>
      <c r="AA10" s="11">
        <f>SM_stat!O10</f>
        <v>0</v>
      </c>
      <c r="AB10" s="259">
        <f>SM_stat!P10</f>
        <v>0</v>
      </c>
      <c r="AC10" s="105">
        <f>SM_ZUKA!H10</f>
        <v>2718096</v>
      </c>
      <c r="AD10" s="29">
        <f t="shared" si="5"/>
        <v>906032</v>
      </c>
      <c r="AE10" s="708">
        <f>SM_ZUKA!L10</f>
        <v>8.56</v>
      </c>
      <c r="AF10" s="47">
        <f t="shared" si="6"/>
        <v>2.85</v>
      </c>
      <c r="AG10" s="378">
        <f t="shared" si="0"/>
        <v>36870</v>
      </c>
      <c r="AH10" s="74">
        <f t="shared" si="1"/>
        <v>0.10999999999999988</v>
      </c>
      <c r="AI10" s="74">
        <v>0</v>
      </c>
      <c r="AJ10" s="419">
        <f t="shared" si="7"/>
        <v>0.10999999999999988</v>
      </c>
      <c r="AK10" s="207">
        <f t="shared" si="2"/>
        <v>0</v>
      </c>
      <c r="AL10" s="300">
        <f t="shared" si="2"/>
        <v>30</v>
      </c>
      <c r="AM10" s="727">
        <f t="shared" si="2"/>
        <v>-19</v>
      </c>
      <c r="AN10" s="207">
        <f t="shared" si="2"/>
        <v>0</v>
      </c>
      <c r="AO10" s="300">
        <f t="shared" si="2"/>
        <v>26</v>
      </c>
      <c r="AP10" s="170">
        <f t="shared" si="2"/>
        <v>0</v>
      </c>
      <c r="AQ10" s="409">
        <f t="shared" si="2"/>
        <v>0</v>
      </c>
      <c r="AR10" s="300">
        <f t="shared" si="2"/>
        <v>0</v>
      </c>
      <c r="AS10" s="170">
        <f t="shared" si="2"/>
        <v>0</v>
      </c>
    </row>
    <row r="11" spans="1:45" x14ac:dyDescent="0.2">
      <c r="A11" s="13">
        <f>SM_stat!A11</f>
        <v>9</v>
      </c>
      <c r="B11" s="11">
        <f>SM_stat!B11</f>
        <v>600099351</v>
      </c>
      <c r="C11" s="11">
        <f>SM_stat!C11</f>
        <v>5445</v>
      </c>
      <c r="D11" s="11" t="str">
        <f>SM_stat!D11</f>
        <v>ZŠ Semily, Nad Špejcharem 574</v>
      </c>
      <c r="E11" s="11">
        <f>SM_stat!E11</f>
        <v>3141</v>
      </c>
      <c r="F11" s="60" t="str">
        <f>SM_stat!F11</f>
        <v>ZŠ Semily, Komenského nám. 150</v>
      </c>
      <c r="G11" s="5">
        <v>0</v>
      </c>
      <c r="H11" s="11">
        <v>172</v>
      </c>
      <c r="I11" s="259">
        <v>0</v>
      </c>
      <c r="J11" s="13">
        <v>0</v>
      </c>
      <c r="K11" s="11">
        <v>0</v>
      </c>
      <c r="L11" s="60">
        <v>0</v>
      </c>
      <c r="M11" s="13">
        <v>0</v>
      </c>
      <c r="N11" s="11">
        <v>0</v>
      </c>
      <c r="O11" s="60">
        <v>0</v>
      </c>
      <c r="P11" s="105">
        <v>983108</v>
      </c>
      <c r="Q11" s="29">
        <f t="shared" si="3"/>
        <v>327703</v>
      </c>
      <c r="R11" s="74">
        <v>3.1</v>
      </c>
      <c r="S11" s="47">
        <f t="shared" si="4"/>
        <v>1.03</v>
      </c>
      <c r="T11" s="5">
        <f>SM_stat!H11</f>
        <v>0</v>
      </c>
      <c r="U11" s="11">
        <f>SM_stat!I11</f>
        <v>170</v>
      </c>
      <c r="V11" s="259">
        <f>SM_stat!J11</f>
        <v>0</v>
      </c>
      <c r="W11" s="13">
        <f>SM_stat!K11</f>
        <v>0</v>
      </c>
      <c r="X11" s="11">
        <f>SM_stat!L11</f>
        <v>0</v>
      </c>
      <c r="Y11" s="60">
        <f>SM_stat!M11</f>
        <v>0</v>
      </c>
      <c r="Z11" s="5">
        <f>SM_stat!N11</f>
        <v>0</v>
      </c>
      <c r="AA11" s="11">
        <f>SM_stat!O11</f>
        <v>0</v>
      </c>
      <c r="AB11" s="259">
        <f>SM_stat!P11</f>
        <v>0</v>
      </c>
      <c r="AC11" s="105">
        <f>SM_ZUKA!H11</f>
        <v>974136</v>
      </c>
      <c r="AD11" s="29">
        <f t="shared" si="5"/>
        <v>324712</v>
      </c>
      <c r="AE11" s="708">
        <f>SM_ZUKA!L11</f>
        <v>3.07</v>
      </c>
      <c r="AF11" s="47">
        <f t="shared" si="6"/>
        <v>1.02</v>
      </c>
      <c r="AG11" s="378">
        <f t="shared" si="0"/>
        <v>-2991</v>
      </c>
      <c r="AH11" s="74">
        <f t="shared" si="1"/>
        <v>-1.0000000000000009E-2</v>
      </c>
      <c r="AI11" s="74">
        <v>0</v>
      </c>
      <c r="AJ11" s="419">
        <f t="shared" si="7"/>
        <v>-1.0000000000000009E-2</v>
      </c>
      <c r="AK11" s="207">
        <f t="shared" si="2"/>
        <v>0</v>
      </c>
      <c r="AL11" s="300">
        <f t="shared" si="2"/>
        <v>-2</v>
      </c>
      <c r="AM11" s="727">
        <f t="shared" si="2"/>
        <v>0</v>
      </c>
      <c r="AN11" s="207">
        <f t="shared" si="2"/>
        <v>0</v>
      </c>
      <c r="AO11" s="300">
        <f t="shared" si="2"/>
        <v>0</v>
      </c>
      <c r="AP11" s="170">
        <f t="shared" si="2"/>
        <v>0</v>
      </c>
      <c r="AQ11" s="409">
        <f t="shared" si="2"/>
        <v>0</v>
      </c>
      <c r="AR11" s="300">
        <f t="shared" si="2"/>
        <v>0</v>
      </c>
      <c r="AS11" s="170">
        <f t="shared" si="2"/>
        <v>0</v>
      </c>
    </row>
    <row r="12" spans="1:45" x14ac:dyDescent="0.2">
      <c r="A12" s="13">
        <f>SM_stat!A12</f>
        <v>6</v>
      </c>
      <c r="B12" s="11">
        <f>SM_stat!B12</f>
        <v>600099296</v>
      </c>
      <c r="C12" s="11">
        <f>SM_stat!C12</f>
        <v>5444</v>
      </c>
      <c r="D12" s="11" t="str">
        <f>SM_stat!D12</f>
        <v>ZŠ a SŠ Semily, Tyršova 485</v>
      </c>
      <c r="E12" s="11">
        <f>SM_stat!E12</f>
        <v>3141</v>
      </c>
      <c r="F12" s="60" t="str">
        <f>SM_stat!F12</f>
        <v>ZŠ a SŠ Semily, Tyršova 485 - výdejna</v>
      </c>
      <c r="G12" s="5">
        <v>0</v>
      </c>
      <c r="H12" s="11">
        <v>0</v>
      </c>
      <c r="I12" s="259">
        <v>0</v>
      </c>
      <c r="J12" s="13">
        <v>0</v>
      </c>
      <c r="K12" s="11">
        <v>0</v>
      </c>
      <c r="L12" s="60">
        <v>0</v>
      </c>
      <c r="M12" s="13">
        <v>0</v>
      </c>
      <c r="N12" s="11">
        <v>174</v>
      </c>
      <c r="O12" s="60">
        <v>0</v>
      </c>
      <c r="P12" s="105">
        <v>396825</v>
      </c>
      <c r="Q12" s="29">
        <f t="shared" si="3"/>
        <v>132275</v>
      </c>
      <c r="R12" s="74">
        <v>1.25</v>
      </c>
      <c r="S12" s="47">
        <f t="shared" si="4"/>
        <v>0.42</v>
      </c>
      <c r="T12" s="5">
        <f>SM_stat!H12</f>
        <v>0</v>
      </c>
      <c r="U12" s="11">
        <f>SM_stat!I12</f>
        <v>0</v>
      </c>
      <c r="V12" s="259">
        <f>SM_stat!J12</f>
        <v>0</v>
      </c>
      <c r="W12" s="13">
        <f>SM_stat!K12</f>
        <v>0</v>
      </c>
      <c r="X12" s="11">
        <f>SM_stat!L12</f>
        <v>0</v>
      </c>
      <c r="Y12" s="60">
        <f>SM_stat!M12</f>
        <v>0</v>
      </c>
      <c r="Z12" s="5">
        <f>SM_stat!N12</f>
        <v>0</v>
      </c>
      <c r="AA12" s="11">
        <f>SM_stat!O12</f>
        <v>201</v>
      </c>
      <c r="AB12" s="259">
        <f>SM_stat!P12</f>
        <v>0</v>
      </c>
      <c r="AC12" s="105">
        <f>SM_ZUKA!H12</f>
        <v>444503</v>
      </c>
      <c r="AD12" s="29">
        <f t="shared" si="5"/>
        <v>148168</v>
      </c>
      <c r="AE12" s="708">
        <f>SM_ZUKA!L12</f>
        <v>1.4</v>
      </c>
      <c r="AF12" s="47">
        <f t="shared" si="6"/>
        <v>0.47</v>
      </c>
      <c r="AG12" s="378">
        <f t="shared" si="0"/>
        <v>15893</v>
      </c>
      <c r="AH12" s="74">
        <f t="shared" si="1"/>
        <v>4.9999999999999989E-2</v>
      </c>
      <c r="AI12" s="74">
        <v>0</v>
      </c>
      <c r="AJ12" s="419">
        <f t="shared" si="7"/>
        <v>4.9999999999999989E-2</v>
      </c>
      <c r="AK12" s="207">
        <f t="shared" si="2"/>
        <v>0</v>
      </c>
      <c r="AL12" s="300">
        <f t="shared" si="2"/>
        <v>0</v>
      </c>
      <c r="AM12" s="727">
        <f t="shared" si="2"/>
        <v>0</v>
      </c>
      <c r="AN12" s="207">
        <f t="shared" si="2"/>
        <v>0</v>
      </c>
      <c r="AO12" s="300">
        <f t="shared" si="2"/>
        <v>0</v>
      </c>
      <c r="AP12" s="170">
        <f t="shared" si="2"/>
        <v>0</v>
      </c>
      <c r="AQ12" s="409">
        <f t="shared" si="2"/>
        <v>0</v>
      </c>
      <c r="AR12" s="300">
        <f t="shared" si="2"/>
        <v>27</v>
      </c>
      <c r="AS12" s="170">
        <f t="shared" si="2"/>
        <v>0</v>
      </c>
    </row>
    <row r="13" spans="1:45" x14ac:dyDescent="0.2">
      <c r="A13" s="13">
        <f>SM_stat!A13</f>
        <v>11</v>
      </c>
      <c r="B13" s="11">
        <f>SM_stat!B13</f>
        <v>600098966</v>
      </c>
      <c r="C13" s="11">
        <f>SM_stat!C13</f>
        <v>5403</v>
      </c>
      <c r="D13" s="11" t="str">
        <f>SM_stat!D13</f>
        <v>ZŠ a MŠ Benešov u Semil 193</v>
      </c>
      <c r="E13" s="11">
        <f>SM_stat!E13</f>
        <v>3141</v>
      </c>
      <c r="F13" s="60" t="str">
        <f>SM_stat!F13</f>
        <v>ZŠ  a MŠ Benešov u Semil 193</v>
      </c>
      <c r="G13" s="5">
        <v>27</v>
      </c>
      <c r="H13" s="11">
        <v>34</v>
      </c>
      <c r="I13" s="259">
        <v>0</v>
      </c>
      <c r="J13" s="13">
        <v>0</v>
      </c>
      <c r="K13" s="11">
        <v>0</v>
      </c>
      <c r="L13" s="60">
        <v>0</v>
      </c>
      <c r="M13" s="13">
        <v>0</v>
      </c>
      <c r="N13" s="11">
        <v>0</v>
      </c>
      <c r="O13" s="60">
        <v>0</v>
      </c>
      <c r="P13" s="105">
        <v>617996</v>
      </c>
      <c r="Q13" s="29">
        <f t="shared" si="3"/>
        <v>205999</v>
      </c>
      <c r="R13" s="74">
        <v>1.95</v>
      </c>
      <c r="S13" s="47">
        <f t="shared" si="4"/>
        <v>0.65</v>
      </c>
      <c r="T13" s="5">
        <f>SM_stat!H13</f>
        <v>30</v>
      </c>
      <c r="U13" s="11">
        <f>SM_stat!I13</f>
        <v>38</v>
      </c>
      <c r="V13" s="259">
        <f>SM_stat!J13</f>
        <v>0</v>
      </c>
      <c r="W13" s="13">
        <f>SM_stat!K13</f>
        <v>0</v>
      </c>
      <c r="X13" s="11">
        <f>SM_stat!L13</f>
        <v>0</v>
      </c>
      <c r="Y13" s="60">
        <f>SM_stat!M13</f>
        <v>0</v>
      </c>
      <c r="Z13" s="5">
        <f>SM_stat!N13</f>
        <v>0</v>
      </c>
      <c r="AA13" s="11">
        <f>SM_stat!O13</f>
        <v>0</v>
      </c>
      <c r="AB13" s="259">
        <f>SM_stat!P13</f>
        <v>0</v>
      </c>
      <c r="AC13" s="105">
        <f>SM_ZUKA!H13</f>
        <v>668191</v>
      </c>
      <c r="AD13" s="29">
        <f t="shared" si="5"/>
        <v>222730</v>
      </c>
      <c r="AE13" s="708">
        <f>SM_ZUKA!L13</f>
        <v>2.1</v>
      </c>
      <c r="AF13" s="47">
        <f t="shared" si="6"/>
        <v>0.7</v>
      </c>
      <c r="AG13" s="378">
        <f t="shared" si="0"/>
        <v>16731</v>
      </c>
      <c r="AH13" s="74">
        <f t="shared" si="1"/>
        <v>4.9999999999999933E-2</v>
      </c>
      <c r="AI13" s="74">
        <v>0</v>
      </c>
      <c r="AJ13" s="419">
        <f t="shared" si="7"/>
        <v>4.9999999999999933E-2</v>
      </c>
      <c r="AK13" s="207">
        <f t="shared" si="2"/>
        <v>3</v>
      </c>
      <c r="AL13" s="300">
        <f t="shared" si="2"/>
        <v>4</v>
      </c>
      <c r="AM13" s="727">
        <f t="shared" si="2"/>
        <v>0</v>
      </c>
      <c r="AN13" s="207">
        <f t="shared" si="2"/>
        <v>0</v>
      </c>
      <c r="AO13" s="300">
        <f t="shared" si="2"/>
        <v>0</v>
      </c>
      <c r="AP13" s="170">
        <f t="shared" si="2"/>
        <v>0</v>
      </c>
      <c r="AQ13" s="409">
        <f t="shared" si="2"/>
        <v>0</v>
      </c>
      <c r="AR13" s="300">
        <f t="shared" si="2"/>
        <v>0</v>
      </c>
      <c r="AS13" s="170">
        <f t="shared" si="2"/>
        <v>0</v>
      </c>
    </row>
    <row r="14" spans="1:45" x14ac:dyDescent="0.2">
      <c r="A14" s="13">
        <f>SM_stat!A14</f>
        <v>12</v>
      </c>
      <c r="B14" s="11">
        <f>SM_stat!B14</f>
        <v>600098974</v>
      </c>
      <c r="C14" s="11">
        <f>SM_stat!C14</f>
        <v>5404</v>
      </c>
      <c r="D14" s="11" t="str">
        <f>SM_stat!D14</f>
        <v>ZŠ a MŠ Bozkov 40</v>
      </c>
      <c r="E14" s="11">
        <f>SM_stat!E14</f>
        <v>3141</v>
      </c>
      <c r="F14" s="60" t="str">
        <f>SM_stat!F14</f>
        <v xml:space="preserve">MŠ Bozkov 233 </v>
      </c>
      <c r="G14" s="5">
        <v>24</v>
      </c>
      <c r="H14" s="11">
        <v>25</v>
      </c>
      <c r="I14" s="259">
        <v>0</v>
      </c>
      <c r="J14" s="13">
        <v>0</v>
      </c>
      <c r="K14" s="11">
        <v>0</v>
      </c>
      <c r="L14" s="60">
        <v>0</v>
      </c>
      <c r="M14" s="13">
        <v>0</v>
      </c>
      <c r="N14" s="11">
        <v>0</v>
      </c>
      <c r="O14" s="60">
        <v>0</v>
      </c>
      <c r="P14" s="105">
        <v>518859</v>
      </c>
      <c r="Q14" s="29">
        <f t="shared" si="3"/>
        <v>172953</v>
      </c>
      <c r="R14" s="74">
        <v>1.63</v>
      </c>
      <c r="S14" s="47">
        <f t="shared" si="4"/>
        <v>0.54</v>
      </c>
      <c r="T14" s="5">
        <f>SM_stat!H14</f>
        <v>28</v>
      </c>
      <c r="U14" s="11">
        <f>SM_stat!I14</f>
        <v>26</v>
      </c>
      <c r="V14" s="259">
        <f>SM_stat!J14</f>
        <v>0</v>
      </c>
      <c r="W14" s="13">
        <f>SM_stat!K14</f>
        <v>0</v>
      </c>
      <c r="X14" s="11">
        <f>SM_stat!L14</f>
        <v>0</v>
      </c>
      <c r="Y14" s="60">
        <f>SM_stat!M14</f>
        <v>0</v>
      </c>
      <c r="Z14" s="5">
        <f>SM_stat!N14</f>
        <v>0</v>
      </c>
      <c r="AA14" s="11">
        <f>SM_stat!O14</f>
        <v>0</v>
      </c>
      <c r="AB14" s="259">
        <f>SM_stat!P14</f>
        <v>0</v>
      </c>
      <c r="AC14" s="105">
        <f>SM_ZUKA!H14</f>
        <v>564522</v>
      </c>
      <c r="AD14" s="29">
        <f t="shared" si="5"/>
        <v>188174</v>
      </c>
      <c r="AE14" s="708">
        <f>SM_ZUKA!L14</f>
        <v>1.78</v>
      </c>
      <c r="AF14" s="47">
        <f t="shared" si="6"/>
        <v>0.59</v>
      </c>
      <c r="AG14" s="378">
        <f t="shared" si="0"/>
        <v>15221</v>
      </c>
      <c r="AH14" s="74">
        <f t="shared" si="1"/>
        <v>4.9999999999999933E-2</v>
      </c>
      <c r="AI14" s="74">
        <v>0</v>
      </c>
      <c r="AJ14" s="419">
        <f t="shared" si="7"/>
        <v>4.9999999999999933E-2</v>
      </c>
      <c r="AK14" s="207">
        <f t="shared" si="2"/>
        <v>4</v>
      </c>
      <c r="AL14" s="300">
        <f t="shared" si="2"/>
        <v>1</v>
      </c>
      <c r="AM14" s="727">
        <f t="shared" si="2"/>
        <v>0</v>
      </c>
      <c r="AN14" s="207">
        <f t="shared" si="2"/>
        <v>0</v>
      </c>
      <c r="AO14" s="300">
        <f t="shared" si="2"/>
        <v>0</v>
      </c>
      <c r="AP14" s="170">
        <f t="shared" si="2"/>
        <v>0</v>
      </c>
      <c r="AQ14" s="409">
        <f t="shared" si="2"/>
        <v>0</v>
      </c>
      <c r="AR14" s="300">
        <f t="shared" si="2"/>
        <v>0</v>
      </c>
      <c r="AS14" s="170">
        <f t="shared" si="2"/>
        <v>0</v>
      </c>
    </row>
    <row r="15" spans="1:45" x14ac:dyDescent="0.2">
      <c r="A15" s="13">
        <f>SM_stat!A15</f>
        <v>13</v>
      </c>
      <c r="B15" s="11">
        <f>SM_stat!B15</f>
        <v>600099148</v>
      </c>
      <c r="C15" s="11">
        <f>SM_stat!C15</f>
        <v>5407</v>
      </c>
      <c r="D15" s="11" t="str">
        <f>SM_stat!D15</f>
        <v>ZŠ a MŠ Háje n. J. - Loukov 45</v>
      </c>
      <c r="E15" s="11">
        <f>SM_stat!E15</f>
        <v>3141</v>
      </c>
      <c r="F15" s="60" t="str">
        <f>SM_stat!F15</f>
        <v>ZŠ a MŠ Háje n. J. - Loukov 45</v>
      </c>
      <c r="G15" s="5">
        <v>12</v>
      </c>
      <c r="H15" s="11">
        <v>96</v>
      </c>
      <c r="I15" s="259">
        <v>0</v>
      </c>
      <c r="J15" s="13">
        <v>20</v>
      </c>
      <c r="K15" s="11">
        <v>0</v>
      </c>
      <c r="L15" s="60">
        <v>0</v>
      </c>
      <c r="M15" s="13">
        <v>0</v>
      </c>
      <c r="N15" s="11">
        <v>0</v>
      </c>
      <c r="O15" s="60">
        <v>0</v>
      </c>
      <c r="P15" s="105">
        <v>946242</v>
      </c>
      <c r="Q15" s="29">
        <f t="shared" si="3"/>
        <v>315414</v>
      </c>
      <c r="R15" s="74">
        <v>2.98</v>
      </c>
      <c r="S15" s="47">
        <f t="shared" si="4"/>
        <v>0.99</v>
      </c>
      <c r="T15" s="5">
        <f>SM_stat!H15</f>
        <v>14</v>
      </c>
      <c r="U15" s="11">
        <f>SM_stat!I15</f>
        <v>88</v>
      </c>
      <c r="V15" s="259">
        <f>SM_stat!J15</f>
        <v>0</v>
      </c>
      <c r="W15" s="13">
        <f>SM_stat!K15</f>
        <v>18</v>
      </c>
      <c r="X15" s="11">
        <f>SM_stat!L15</f>
        <v>0</v>
      </c>
      <c r="Y15" s="60">
        <f>SM_stat!M15</f>
        <v>0</v>
      </c>
      <c r="Z15" s="5">
        <f>SM_stat!N15</f>
        <v>0</v>
      </c>
      <c r="AA15" s="11">
        <f>SM_stat!O15</f>
        <v>0</v>
      </c>
      <c r="AB15" s="259">
        <f>SM_stat!P15</f>
        <v>0</v>
      </c>
      <c r="AC15" s="105">
        <f>SM_ZUKA!H15</f>
        <v>921292</v>
      </c>
      <c r="AD15" s="29">
        <f t="shared" si="5"/>
        <v>307097</v>
      </c>
      <c r="AE15" s="708">
        <f>SM_ZUKA!L15</f>
        <v>2.9</v>
      </c>
      <c r="AF15" s="47">
        <f t="shared" si="6"/>
        <v>0.97</v>
      </c>
      <c r="AG15" s="378">
        <f t="shared" si="0"/>
        <v>-8317</v>
      </c>
      <c r="AH15" s="74">
        <f t="shared" si="1"/>
        <v>-2.0000000000000018E-2</v>
      </c>
      <c r="AI15" s="74">
        <v>0</v>
      </c>
      <c r="AJ15" s="419">
        <f t="shared" si="7"/>
        <v>-2.0000000000000018E-2</v>
      </c>
      <c r="AK15" s="207">
        <f t="shared" si="2"/>
        <v>2</v>
      </c>
      <c r="AL15" s="300">
        <f t="shared" si="2"/>
        <v>-8</v>
      </c>
      <c r="AM15" s="727">
        <f t="shared" si="2"/>
        <v>0</v>
      </c>
      <c r="AN15" s="207">
        <f t="shared" si="2"/>
        <v>-2</v>
      </c>
      <c r="AO15" s="300">
        <f t="shared" si="2"/>
        <v>0</v>
      </c>
      <c r="AP15" s="170">
        <f t="shared" si="2"/>
        <v>0</v>
      </c>
      <c r="AQ15" s="409">
        <f t="shared" si="2"/>
        <v>0</v>
      </c>
      <c r="AR15" s="300">
        <f t="shared" si="2"/>
        <v>0</v>
      </c>
      <c r="AS15" s="170">
        <f t="shared" si="2"/>
        <v>0</v>
      </c>
    </row>
    <row r="16" spans="1:45" x14ac:dyDescent="0.2">
      <c r="A16" s="13">
        <f>SM_stat!A16</f>
        <v>13</v>
      </c>
      <c r="B16" s="11">
        <f>SM_stat!B16</f>
        <v>600099148</v>
      </c>
      <c r="C16" s="11">
        <f>SM_stat!C16</f>
        <v>5407</v>
      </c>
      <c r="D16" s="11" t="str">
        <f>SM_stat!D16</f>
        <v>ZŠ a MŠ Háje n. J. - Loukov 45</v>
      </c>
      <c r="E16" s="11">
        <f>SM_stat!E16</f>
        <v>3141</v>
      </c>
      <c r="F16" s="60" t="str">
        <f>SM_stat!F16</f>
        <v>ZŠ a MŠ Háje n. J. - Loukov 60 výdejna</v>
      </c>
      <c r="G16" s="5">
        <v>0</v>
      </c>
      <c r="H16" s="11">
        <v>0</v>
      </c>
      <c r="I16" s="259">
        <v>0</v>
      </c>
      <c r="J16" s="13">
        <v>0</v>
      </c>
      <c r="K16" s="11">
        <v>0</v>
      </c>
      <c r="L16" s="60">
        <v>0</v>
      </c>
      <c r="M16" s="13">
        <v>20</v>
      </c>
      <c r="N16" s="11">
        <v>0</v>
      </c>
      <c r="O16" s="60">
        <v>0</v>
      </c>
      <c r="P16" s="105">
        <v>103052</v>
      </c>
      <c r="Q16" s="29">
        <f t="shared" si="3"/>
        <v>34351</v>
      </c>
      <c r="R16" s="74">
        <v>0.32</v>
      </c>
      <c r="S16" s="47">
        <f t="shared" si="4"/>
        <v>0.11</v>
      </c>
      <c r="T16" s="5">
        <f>SM_stat!H16</f>
        <v>0</v>
      </c>
      <c r="U16" s="11">
        <f>SM_stat!I16</f>
        <v>0</v>
      </c>
      <c r="V16" s="259">
        <f>SM_stat!J16</f>
        <v>0</v>
      </c>
      <c r="W16" s="13">
        <f>SM_stat!K16</f>
        <v>0</v>
      </c>
      <c r="X16" s="11">
        <f>SM_stat!L16</f>
        <v>0</v>
      </c>
      <c r="Y16" s="60">
        <f>SM_stat!M16</f>
        <v>0</v>
      </c>
      <c r="Z16" s="5">
        <f>SM_stat!N16</f>
        <v>18</v>
      </c>
      <c r="AA16" s="11">
        <f>SM_stat!O16</f>
        <v>0</v>
      </c>
      <c r="AB16" s="259">
        <f>SM_stat!P16</f>
        <v>0</v>
      </c>
      <c r="AC16" s="105">
        <f>SM_ZUKA!H16</f>
        <v>94723</v>
      </c>
      <c r="AD16" s="29">
        <f t="shared" si="5"/>
        <v>31574</v>
      </c>
      <c r="AE16" s="708">
        <f>SM_ZUKA!L16</f>
        <v>0.3</v>
      </c>
      <c r="AF16" s="47">
        <f t="shared" si="6"/>
        <v>0.1</v>
      </c>
      <c r="AG16" s="378">
        <f t="shared" si="0"/>
        <v>-2777</v>
      </c>
      <c r="AH16" s="74">
        <f t="shared" si="1"/>
        <v>-9.999999999999995E-3</v>
      </c>
      <c r="AI16" s="74">
        <v>0</v>
      </c>
      <c r="AJ16" s="419">
        <f t="shared" si="7"/>
        <v>-9.999999999999995E-3</v>
      </c>
      <c r="AK16" s="207">
        <f t="shared" si="2"/>
        <v>0</v>
      </c>
      <c r="AL16" s="300">
        <f t="shared" si="2"/>
        <v>0</v>
      </c>
      <c r="AM16" s="727">
        <f t="shared" si="2"/>
        <v>0</v>
      </c>
      <c r="AN16" s="207">
        <f t="shared" si="2"/>
        <v>0</v>
      </c>
      <c r="AO16" s="300">
        <f t="shared" si="2"/>
        <v>0</v>
      </c>
      <c r="AP16" s="170">
        <f t="shared" si="2"/>
        <v>0</v>
      </c>
      <c r="AQ16" s="409">
        <f t="shared" si="2"/>
        <v>-2</v>
      </c>
      <c r="AR16" s="300">
        <f t="shared" si="2"/>
        <v>0</v>
      </c>
      <c r="AS16" s="170">
        <f t="shared" si="2"/>
        <v>0</v>
      </c>
    </row>
    <row r="17" spans="1:45" x14ac:dyDescent="0.2">
      <c r="A17" s="13">
        <f>SM_stat!A17</f>
        <v>14</v>
      </c>
      <c r="B17" s="11">
        <f>SM_stat!B17</f>
        <v>650034244</v>
      </c>
      <c r="C17" s="11">
        <f>SM_stat!C17</f>
        <v>5411</v>
      </c>
      <c r="D17" s="11" t="str">
        <f>SM_stat!D17</f>
        <v>ZŠ a MŠ Chuchelna 50</v>
      </c>
      <c r="E17" s="11">
        <f>SM_stat!E17</f>
        <v>3141</v>
      </c>
      <c r="F17" s="60" t="str">
        <f>SM_stat!F17</f>
        <v>ZŠ a MŠ Chuchelna 50</v>
      </c>
      <c r="G17" s="5">
        <v>33</v>
      </c>
      <c r="H17" s="11">
        <v>43</v>
      </c>
      <c r="I17" s="259">
        <v>0</v>
      </c>
      <c r="J17" s="13">
        <v>0</v>
      </c>
      <c r="K17" s="11">
        <v>0</v>
      </c>
      <c r="L17" s="60">
        <v>0</v>
      </c>
      <c r="M17" s="13">
        <v>0</v>
      </c>
      <c r="N17" s="11">
        <v>0</v>
      </c>
      <c r="O17" s="60">
        <v>0</v>
      </c>
      <c r="P17" s="105">
        <v>722542</v>
      </c>
      <c r="Q17" s="29">
        <f t="shared" si="3"/>
        <v>240847</v>
      </c>
      <c r="R17" s="74">
        <v>2.2799999999999998</v>
      </c>
      <c r="S17" s="47">
        <f t="shared" si="4"/>
        <v>0.76</v>
      </c>
      <c r="T17" s="5">
        <f>SM_stat!H17</f>
        <v>33</v>
      </c>
      <c r="U17" s="11">
        <f>SM_stat!I17</f>
        <v>43</v>
      </c>
      <c r="V17" s="259">
        <f>SM_stat!J17</f>
        <v>0</v>
      </c>
      <c r="W17" s="13">
        <f>SM_stat!K17</f>
        <v>0</v>
      </c>
      <c r="X17" s="11">
        <f>SM_stat!L17</f>
        <v>0</v>
      </c>
      <c r="Y17" s="60">
        <f>SM_stat!M17</f>
        <v>0</v>
      </c>
      <c r="Z17" s="5">
        <f>SM_stat!N17</f>
        <v>0</v>
      </c>
      <c r="AA17" s="11">
        <f>SM_stat!O17</f>
        <v>0</v>
      </c>
      <c r="AB17" s="259">
        <f>SM_stat!P17</f>
        <v>0</v>
      </c>
      <c r="AC17" s="105">
        <f>SM_ZUKA!H17</f>
        <v>722542</v>
      </c>
      <c r="AD17" s="29">
        <f t="shared" si="5"/>
        <v>240847</v>
      </c>
      <c r="AE17" s="708">
        <f>SM_ZUKA!L17</f>
        <v>2.2799999999999998</v>
      </c>
      <c r="AF17" s="47">
        <f t="shared" si="6"/>
        <v>0.76</v>
      </c>
      <c r="AG17" s="378">
        <f t="shared" si="0"/>
        <v>0</v>
      </c>
      <c r="AH17" s="74">
        <f t="shared" si="1"/>
        <v>0</v>
      </c>
      <c r="AI17" s="74">
        <v>0</v>
      </c>
      <c r="AJ17" s="419">
        <f t="shared" si="7"/>
        <v>0</v>
      </c>
      <c r="AK17" s="207">
        <f t="shared" si="2"/>
        <v>0</v>
      </c>
      <c r="AL17" s="300">
        <f t="shared" si="2"/>
        <v>0</v>
      </c>
      <c r="AM17" s="727">
        <f t="shared" si="2"/>
        <v>0</v>
      </c>
      <c r="AN17" s="207">
        <f t="shared" si="2"/>
        <v>0</v>
      </c>
      <c r="AO17" s="300">
        <f t="shared" si="2"/>
        <v>0</v>
      </c>
      <c r="AP17" s="170">
        <f t="shared" si="2"/>
        <v>0</v>
      </c>
      <c r="AQ17" s="409">
        <f t="shared" si="2"/>
        <v>0</v>
      </c>
      <c r="AR17" s="300">
        <f t="shared" si="2"/>
        <v>0</v>
      </c>
      <c r="AS17" s="170">
        <f t="shared" si="2"/>
        <v>0</v>
      </c>
    </row>
    <row r="18" spans="1:45" x14ac:dyDescent="0.2">
      <c r="A18" s="13">
        <f>SM_stat!A18</f>
        <v>15</v>
      </c>
      <c r="B18" s="11">
        <f>SM_stat!B18</f>
        <v>600099130</v>
      </c>
      <c r="C18" s="11">
        <f>SM_stat!C18</f>
        <v>5412</v>
      </c>
      <c r="D18" s="11" t="str">
        <f>SM_stat!D18</f>
        <v>ZŠ a MŠ Jesenný 221</v>
      </c>
      <c r="E18" s="11">
        <f>SM_stat!E18</f>
        <v>3141</v>
      </c>
      <c r="F18" s="60" t="str">
        <f>SM_stat!F18</f>
        <v>ZŠ a MŠ Jesenný 221</v>
      </c>
      <c r="G18" s="5">
        <v>20</v>
      </c>
      <c r="H18" s="11">
        <v>27</v>
      </c>
      <c r="I18" s="259">
        <v>0</v>
      </c>
      <c r="J18" s="13">
        <v>0</v>
      </c>
      <c r="K18" s="11">
        <v>0</v>
      </c>
      <c r="L18" s="60">
        <v>0</v>
      </c>
      <c r="M18" s="13">
        <v>0</v>
      </c>
      <c r="N18" s="11">
        <v>0</v>
      </c>
      <c r="O18" s="60">
        <v>0</v>
      </c>
      <c r="P18" s="105">
        <v>497208</v>
      </c>
      <c r="Q18" s="29">
        <f t="shared" si="3"/>
        <v>165736</v>
      </c>
      <c r="R18" s="74">
        <v>1.57</v>
      </c>
      <c r="S18" s="47">
        <f t="shared" si="4"/>
        <v>0.52</v>
      </c>
      <c r="T18" s="5">
        <f>SM_stat!H18</f>
        <v>19</v>
      </c>
      <c r="U18" s="11">
        <f>SM_stat!I18</f>
        <v>27</v>
      </c>
      <c r="V18" s="259">
        <f>SM_stat!J18</f>
        <v>0</v>
      </c>
      <c r="W18" s="13">
        <f>SM_stat!K18</f>
        <v>0</v>
      </c>
      <c r="X18" s="11">
        <f>SM_stat!L18</f>
        <v>0</v>
      </c>
      <c r="Y18" s="60">
        <f>SM_stat!M18</f>
        <v>0</v>
      </c>
      <c r="Z18" s="5">
        <f>SM_stat!N18</f>
        <v>0</v>
      </c>
      <c r="AA18" s="11">
        <f>SM_stat!O18</f>
        <v>0</v>
      </c>
      <c r="AB18" s="259">
        <f>SM_stat!P18</f>
        <v>0</v>
      </c>
      <c r="AC18" s="105">
        <f>SM_ZUKA!H18</f>
        <v>486898</v>
      </c>
      <c r="AD18" s="29">
        <f t="shared" si="5"/>
        <v>162299</v>
      </c>
      <c r="AE18" s="708">
        <f>SM_ZUKA!L18</f>
        <v>1.53</v>
      </c>
      <c r="AF18" s="47">
        <f t="shared" si="6"/>
        <v>0.51</v>
      </c>
      <c r="AG18" s="378">
        <f t="shared" si="0"/>
        <v>-3437</v>
      </c>
      <c r="AH18" s="74">
        <f t="shared" si="1"/>
        <v>-1.0000000000000009E-2</v>
      </c>
      <c r="AI18" s="74">
        <v>0</v>
      </c>
      <c r="AJ18" s="419">
        <f t="shared" si="7"/>
        <v>-1.0000000000000009E-2</v>
      </c>
      <c r="AK18" s="207">
        <f t="shared" si="2"/>
        <v>-1</v>
      </c>
      <c r="AL18" s="300">
        <f t="shared" si="2"/>
        <v>0</v>
      </c>
      <c r="AM18" s="727">
        <f t="shared" si="2"/>
        <v>0</v>
      </c>
      <c r="AN18" s="207">
        <f t="shared" si="2"/>
        <v>0</v>
      </c>
      <c r="AO18" s="300">
        <f t="shared" si="2"/>
        <v>0</v>
      </c>
      <c r="AP18" s="170">
        <f t="shared" si="2"/>
        <v>0</v>
      </c>
      <c r="AQ18" s="409">
        <f t="shared" si="2"/>
        <v>0</v>
      </c>
      <c r="AR18" s="300">
        <f t="shared" si="2"/>
        <v>0</v>
      </c>
      <c r="AS18" s="170">
        <f t="shared" si="2"/>
        <v>0</v>
      </c>
    </row>
    <row r="19" spans="1:45" x14ac:dyDescent="0.2">
      <c r="A19" s="13">
        <f>SM_stat!A19</f>
        <v>16</v>
      </c>
      <c r="B19" s="11">
        <f>SM_stat!B19</f>
        <v>600098508</v>
      </c>
      <c r="C19" s="11">
        <f>SM_stat!C19</f>
        <v>5418</v>
      </c>
      <c r="D19" s="11" t="str">
        <f>SM_stat!D19</f>
        <v>MŠ Košťálov 201</v>
      </c>
      <c r="E19" s="11">
        <f>SM_stat!E19</f>
        <v>3141</v>
      </c>
      <c r="F19" s="60" t="str">
        <f>SM_stat!F19</f>
        <v>MŠ Košťálov 201</v>
      </c>
      <c r="G19" s="5">
        <v>56</v>
      </c>
      <c r="H19" s="11">
        <v>0</v>
      </c>
      <c r="I19" s="259">
        <v>0</v>
      </c>
      <c r="J19" s="13">
        <v>0</v>
      </c>
      <c r="K19" s="11">
        <v>0</v>
      </c>
      <c r="L19" s="60">
        <v>0</v>
      </c>
      <c r="M19" s="13">
        <v>0</v>
      </c>
      <c r="N19" s="11">
        <v>0</v>
      </c>
      <c r="O19" s="60">
        <v>0</v>
      </c>
      <c r="P19" s="105">
        <v>544588</v>
      </c>
      <c r="Q19" s="29">
        <f t="shared" si="3"/>
        <v>181529</v>
      </c>
      <c r="R19" s="74">
        <v>1.72</v>
      </c>
      <c r="S19" s="47">
        <f t="shared" si="4"/>
        <v>0.56999999999999995</v>
      </c>
      <c r="T19" s="5">
        <f>SM_stat!H19</f>
        <v>56</v>
      </c>
      <c r="U19" s="11">
        <f>SM_stat!I19</f>
        <v>0</v>
      </c>
      <c r="V19" s="259">
        <f>SM_stat!J19</f>
        <v>0</v>
      </c>
      <c r="W19" s="13">
        <f>SM_stat!K19</f>
        <v>0</v>
      </c>
      <c r="X19" s="11">
        <f>SM_stat!L19</f>
        <v>0</v>
      </c>
      <c r="Y19" s="60">
        <f>SM_stat!M19</f>
        <v>0</v>
      </c>
      <c r="Z19" s="5">
        <f>SM_stat!N19</f>
        <v>0</v>
      </c>
      <c r="AA19" s="11">
        <f>SM_stat!O19</f>
        <v>0</v>
      </c>
      <c r="AB19" s="259">
        <f>SM_stat!P19</f>
        <v>0</v>
      </c>
      <c r="AC19" s="105">
        <f>SM_ZUKA!H19</f>
        <v>544588</v>
      </c>
      <c r="AD19" s="29">
        <f t="shared" si="5"/>
        <v>181529</v>
      </c>
      <c r="AE19" s="708">
        <f>SM_ZUKA!L19</f>
        <v>1.72</v>
      </c>
      <c r="AF19" s="47">
        <f t="shared" si="6"/>
        <v>0.56999999999999995</v>
      </c>
      <c r="AG19" s="378">
        <f t="shared" si="0"/>
        <v>0</v>
      </c>
      <c r="AH19" s="74">
        <f t="shared" si="1"/>
        <v>0</v>
      </c>
      <c r="AI19" s="74">
        <v>0</v>
      </c>
      <c r="AJ19" s="419">
        <f t="shared" si="7"/>
        <v>0</v>
      </c>
      <c r="AK19" s="207">
        <f t="shared" si="2"/>
        <v>0</v>
      </c>
      <c r="AL19" s="300">
        <f t="shared" si="2"/>
        <v>0</v>
      </c>
      <c r="AM19" s="727">
        <f t="shared" si="2"/>
        <v>0</v>
      </c>
      <c r="AN19" s="207">
        <f t="shared" si="2"/>
        <v>0</v>
      </c>
      <c r="AO19" s="300">
        <f t="shared" si="2"/>
        <v>0</v>
      </c>
      <c r="AP19" s="170">
        <f t="shared" si="2"/>
        <v>0</v>
      </c>
      <c r="AQ19" s="409">
        <f t="shared" si="2"/>
        <v>0</v>
      </c>
      <c r="AR19" s="300">
        <f t="shared" si="2"/>
        <v>0</v>
      </c>
      <c r="AS19" s="170">
        <f t="shared" si="2"/>
        <v>0</v>
      </c>
    </row>
    <row r="20" spans="1:45" x14ac:dyDescent="0.2">
      <c r="A20" s="13">
        <f>SM_stat!A20</f>
        <v>17</v>
      </c>
      <c r="B20" s="11">
        <f>SM_stat!B20</f>
        <v>600099113</v>
      </c>
      <c r="C20" s="11">
        <f>SM_stat!C20</f>
        <v>5417</v>
      </c>
      <c r="D20" s="11" t="str">
        <f>SM_stat!D20</f>
        <v xml:space="preserve">ZŠ Košťálov 128 </v>
      </c>
      <c r="E20" s="11">
        <f>SM_stat!E20</f>
        <v>3141</v>
      </c>
      <c r="F20" s="60" t="str">
        <f>SM_stat!F20</f>
        <v xml:space="preserve">ZŠ Košťálov 128 </v>
      </c>
      <c r="G20" s="5">
        <v>0</v>
      </c>
      <c r="H20" s="11">
        <v>67</v>
      </c>
      <c r="I20" s="259">
        <v>0</v>
      </c>
      <c r="J20" s="13">
        <v>0</v>
      </c>
      <c r="K20" s="11">
        <v>0</v>
      </c>
      <c r="L20" s="60">
        <v>0</v>
      </c>
      <c r="M20" s="13">
        <v>0</v>
      </c>
      <c r="N20" s="11">
        <v>0</v>
      </c>
      <c r="O20" s="60">
        <v>0</v>
      </c>
      <c r="P20" s="105">
        <v>477686</v>
      </c>
      <c r="Q20" s="29">
        <f t="shared" si="3"/>
        <v>159229</v>
      </c>
      <c r="R20" s="74">
        <v>1.5</v>
      </c>
      <c r="S20" s="47">
        <f t="shared" si="4"/>
        <v>0.5</v>
      </c>
      <c r="T20" s="5">
        <f>SM_stat!H20</f>
        <v>0</v>
      </c>
      <c r="U20" s="11">
        <f>SM_stat!I20</f>
        <v>73</v>
      </c>
      <c r="V20" s="259">
        <f>SM_stat!J20</f>
        <v>0</v>
      </c>
      <c r="W20" s="13">
        <f>SM_stat!K20</f>
        <v>0</v>
      </c>
      <c r="X20" s="11">
        <f>SM_stat!L20</f>
        <v>0</v>
      </c>
      <c r="Y20" s="60">
        <f>SM_stat!M20</f>
        <v>0</v>
      </c>
      <c r="Z20" s="5">
        <f>SM_stat!N20</f>
        <v>0</v>
      </c>
      <c r="AA20" s="11">
        <f>SM_stat!O20</f>
        <v>0</v>
      </c>
      <c r="AB20" s="259">
        <f>SM_stat!P20</f>
        <v>0</v>
      </c>
      <c r="AC20" s="105">
        <f>SM_ZUKA!H20</f>
        <v>509212</v>
      </c>
      <c r="AD20" s="29">
        <f t="shared" si="5"/>
        <v>169737</v>
      </c>
      <c r="AE20" s="708">
        <f>SM_ZUKA!L20</f>
        <v>1.6</v>
      </c>
      <c r="AF20" s="47">
        <f t="shared" si="6"/>
        <v>0.53</v>
      </c>
      <c r="AG20" s="378">
        <f t="shared" si="0"/>
        <v>10508</v>
      </c>
      <c r="AH20" s="74">
        <f t="shared" si="1"/>
        <v>3.0000000000000027E-2</v>
      </c>
      <c r="AI20" s="74">
        <v>0</v>
      </c>
      <c r="AJ20" s="419">
        <f t="shared" si="7"/>
        <v>3.0000000000000027E-2</v>
      </c>
      <c r="AK20" s="207">
        <f t="shared" si="2"/>
        <v>0</v>
      </c>
      <c r="AL20" s="300">
        <f t="shared" si="2"/>
        <v>6</v>
      </c>
      <c r="AM20" s="727">
        <f t="shared" si="2"/>
        <v>0</v>
      </c>
      <c r="AN20" s="207">
        <f t="shared" si="2"/>
        <v>0</v>
      </c>
      <c r="AO20" s="300">
        <f t="shared" si="2"/>
        <v>0</v>
      </c>
      <c r="AP20" s="170">
        <f t="shared" si="2"/>
        <v>0</v>
      </c>
      <c r="AQ20" s="409">
        <f t="shared" si="2"/>
        <v>0</v>
      </c>
      <c r="AR20" s="300">
        <f t="shared" si="2"/>
        <v>0</v>
      </c>
      <c r="AS20" s="170">
        <f t="shared" si="2"/>
        <v>0</v>
      </c>
    </row>
    <row r="21" spans="1:45" x14ac:dyDescent="0.2">
      <c r="A21" s="13">
        <f>SM_stat!A21</f>
        <v>18</v>
      </c>
      <c r="B21" s="11">
        <f>SM_stat!B21</f>
        <v>600098745</v>
      </c>
      <c r="C21" s="11">
        <f>SM_stat!C21</f>
        <v>5420</v>
      </c>
      <c r="D21" s="11" t="str">
        <f>SM_stat!D21</f>
        <v>MŠ Libštát 212</v>
      </c>
      <c r="E21" s="11">
        <f>SM_stat!E21</f>
        <v>3141</v>
      </c>
      <c r="F21" s="60" t="str">
        <f>SM_stat!F21</f>
        <v>MŠ Libštát 212</v>
      </c>
      <c r="G21" s="5">
        <v>40</v>
      </c>
      <c r="H21" s="11">
        <v>0</v>
      </c>
      <c r="I21" s="259">
        <v>0</v>
      </c>
      <c r="J21" s="13">
        <v>0</v>
      </c>
      <c r="K21" s="11">
        <v>0</v>
      </c>
      <c r="L21" s="60">
        <v>0</v>
      </c>
      <c r="M21" s="13">
        <v>0</v>
      </c>
      <c r="N21" s="11">
        <v>0</v>
      </c>
      <c r="O21" s="60">
        <v>0</v>
      </c>
      <c r="P21" s="105">
        <v>432173</v>
      </c>
      <c r="Q21" s="29">
        <f t="shared" si="3"/>
        <v>144058</v>
      </c>
      <c r="R21" s="74">
        <v>1.36</v>
      </c>
      <c r="S21" s="47">
        <f t="shared" si="4"/>
        <v>0.45</v>
      </c>
      <c r="T21" s="5">
        <f>SM_stat!H21</f>
        <v>40</v>
      </c>
      <c r="U21" s="11">
        <f>SM_stat!I21</f>
        <v>0</v>
      </c>
      <c r="V21" s="259">
        <f>SM_stat!J21</f>
        <v>0</v>
      </c>
      <c r="W21" s="13">
        <f>SM_stat!K21</f>
        <v>0</v>
      </c>
      <c r="X21" s="11">
        <f>SM_stat!L21</f>
        <v>0</v>
      </c>
      <c r="Y21" s="60">
        <f>SM_stat!M21</f>
        <v>0</v>
      </c>
      <c r="Z21" s="5">
        <f>SM_stat!N21</f>
        <v>0</v>
      </c>
      <c r="AA21" s="11">
        <f>SM_stat!O21</f>
        <v>0</v>
      </c>
      <c r="AB21" s="259">
        <f>SM_stat!P21</f>
        <v>0</v>
      </c>
      <c r="AC21" s="105">
        <f>SM_ZUKA!H21</f>
        <v>432173</v>
      </c>
      <c r="AD21" s="29">
        <f t="shared" si="5"/>
        <v>144058</v>
      </c>
      <c r="AE21" s="708">
        <f>SM_ZUKA!L21</f>
        <v>1.36</v>
      </c>
      <c r="AF21" s="47">
        <f t="shared" si="6"/>
        <v>0.45</v>
      </c>
      <c r="AG21" s="378">
        <f t="shared" si="0"/>
        <v>0</v>
      </c>
      <c r="AH21" s="74">
        <f t="shared" si="1"/>
        <v>0</v>
      </c>
      <c r="AI21" s="74">
        <v>0</v>
      </c>
      <c r="AJ21" s="419">
        <f t="shared" si="7"/>
        <v>0</v>
      </c>
      <c r="AK21" s="207">
        <f t="shared" si="2"/>
        <v>0</v>
      </c>
      <c r="AL21" s="300">
        <f t="shared" si="2"/>
        <v>0</v>
      </c>
      <c r="AM21" s="727">
        <f t="shared" si="2"/>
        <v>0</v>
      </c>
      <c r="AN21" s="207">
        <f t="shared" si="2"/>
        <v>0</v>
      </c>
      <c r="AO21" s="300">
        <f t="shared" si="2"/>
        <v>0</v>
      </c>
      <c r="AP21" s="170">
        <f t="shared" si="2"/>
        <v>0</v>
      </c>
      <c r="AQ21" s="409">
        <f t="shared" si="2"/>
        <v>0</v>
      </c>
      <c r="AR21" s="300">
        <f t="shared" si="2"/>
        <v>0</v>
      </c>
      <c r="AS21" s="170">
        <f t="shared" si="2"/>
        <v>0</v>
      </c>
    </row>
    <row r="22" spans="1:45" x14ac:dyDescent="0.2">
      <c r="A22" s="13">
        <f>SM_stat!A22</f>
        <v>19</v>
      </c>
      <c r="B22" s="11">
        <f>SM_stat!B22</f>
        <v>600099261</v>
      </c>
      <c r="C22" s="11">
        <f>SM_stat!C22</f>
        <v>5419</v>
      </c>
      <c r="D22" s="11" t="str">
        <f>SM_stat!D22</f>
        <v>ZŠ Libštát 17</v>
      </c>
      <c r="E22" s="11">
        <f>SM_stat!E22</f>
        <v>3141</v>
      </c>
      <c r="F22" s="60" t="str">
        <f>SM_stat!F22</f>
        <v>ZŠ Libštát 17</v>
      </c>
      <c r="G22" s="5">
        <v>0</v>
      </c>
      <c r="H22" s="11">
        <v>165</v>
      </c>
      <c r="I22" s="259">
        <v>0</v>
      </c>
      <c r="J22" s="13">
        <v>0</v>
      </c>
      <c r="K22" s="11">
        <v>0</v>
      </c>
      <c r="L22" s="60">
        <v>0</v>
      </c>
      <c r="M22" s="13">
        <v>0</v>
      </c>
      <c r="N22" s="11">
        <v>0</v>
      </c>
      <c r="O22" s="60">
        <v>0</v>
      </c>
      <c r="P22" s="105">
        <v>951622</v>
      </c>
      <c r="Q22" s="29">
        <f t="shared" si="3"/>
        <v>317207</v>
      </c>
      <c r="R22" s="74">
        <v>3</v>
      </c>
      <c r="S22" s="47">
        <f t="shared" si="4"/>
        <v>1</v>
      </c>
      <c r="T22" s="5">
        <f>SM_stat!H22</f>
        <v>0</v>
      </c>
      <c r="U22" s="11">
        <f>SM_stat!I22</f>
        <v>153</v>
      </c>
      <c r="V22" s="259">
        <f>SM_stat!J22</f>
        <v>0</v>
      </c>
      <c r="W22" s="13">
        <f>SM_stat!K22</f>
        <v>0</v>
      </c>
      <c r="X22" s="11">
        <f>SM_stat!L22</f>
        <v>0</v>
      </c>
      <c r="Y22" s="60">
        <f>SM_stat!M22</f>
        <v>0</v>
      </c>
      <c r="Z22" s="5">
        <f>SM_stat!N22</f>
        <v>0</v>
      </c>
      <c r="AA22" s="11">
        <f>SM_stat!O22</f>
        <v>0</v>
      </c>
      <c r="AB22" s="259">
        <f>SM_stat!P22</f>
        <v>0</v>
      </c>
      <c r="AC22" s="105">
        <f>SM_ZUKA!H22</f>
        <v>897088</v>
      </c>
      <c r="AD22" s="29">
        <f t="shared" si="5"/>
        <v>299029</v>
      </c>
      <c r="AE22" s="708">
        <f>SM_ZUKA!L22</f>
        <v>2.83</v>
      </c>
      <c r="AF22" s="47">
        <f t="shared" si="6"/>
        <v>0.94</v>
      </c>
      <c r="AG22" s="378">
        <f t="shared" si="0"/>
        <v>-18178</v>
      </c>
      <c r="AH22" s="74">
        <f t="shared" si="1"/>
        <v>-6.0000000000000053E-2</v>
      </c>
      <c r="AI22" s="74">
        <v>0</v>
      </c>
      <c r="AJ22" s="419">
        <f t="shared" si="7"/>
        <v>-6.0000000000000053E-2</v>
      </c>
      <c r="AK22" s="207">
        <f t="shared" ref="AK22:AS32" si="8">T22-G22</f>
        <v>0</v>
      </c>
      <c r="AL22" s="300">
        <f t="shared" si="8"/>
        <v>-12</v>
      </c>
      <c r="AM22" s="727">
        <f t="shared" si="8"/>
        <v>0</v>
      </c>
      <c r="AN22" s="207">
        <f t="shared" si="8"/>
        <v>0</v>
      </c>
      <c r="AO22" s="300">
        <f t="shared" si="8"/>
        <v>0</v>
      </c>
      <c r="AP22" s="170">
        <f t="shared" si="8"/>
        <v>0</v>
      </c>
      <c r="AQ22" s="409">
        <f t="shared" si="8"/>
        <v>0</v>
      </c>
      <c r="AR22" s="300">
        <f t="shared" si="8"/>
        <v>0</v>
      </c>
      <c r="AS22" s="170">
        <f t="shared" si="8"/>
        <v>0</v>
      </c>
    </row>
    <row r="23" spans="1:45" x14ac:dyDescent="0.2">
      <c r="A23" s="13">
        <f>SM_stat!A23</f>
        <v>21</v>
      </c>
      <c r="B23" s="11">
        <f>SM_stat!B23</f>
        <v>600098761</v>
      </c>
      <c r="C23" s="11">
        <f>SM_stat!C23</f>
        <v>5426</v>
      </c>
      <c r="D23" s="11" t="str">
        <f>SM_stat!D23</f>
        <v>MŠ Lomnice n. P., Bezručova 1534</v>
      </c>
      <c r="E23" s="11">
        <f>SM_stat!E23</f>
        <v>3141</v>
      </c>
      <c r="F23" s="60" t="str">
        <f>SM_stat!F23</f>
        <v>MŠ Lomnice n. P., Bezručova 1534</v>
      </c>
      <c r="G23" s="5">
        <v>92</v>
      </c>
      <c r="H23" s="11">
        <v>0</v>
      </c>
      <c r="I23" s="259">
        <v>0</v>
      </c>
      <c r="J23" s="13">
        <v>0</v>
      </c>
      <c r="K23" s="11">
        <v>0</v>
      </c>
      <c r="L23" s="60">
        <v>0</v>
      </c>
      <c r="M23" s="13">
        <v>0</v>
      </c>
      <c r="N23" s="11">
        <v>0</v>
      </c>
      <c r="O23" s="60">
        <v>0</v>
      </c>
      <c r="P23" s="105">
        <v>763261</v>
      </c>
      <c r="Q23" s="29">
        <f t="shared" si="3"/>
        <v>254420</v>
      </c>
      <c r="R23" s="74">
        <v>2.4</v>
      </c>
      <c r="S23" s="47">
        <f t="shared" si="4"/>
        <v>0.8</v>
      </c>
      <c r="T23" s="5">
        <f>SM_stat!H23</f>
        <v>83</v>
      </c>
      <c r="U23" s="11">
        <f>SM_stat!I23</f>
        <v>0</v>
      </c>
      <c r="V23" s="259">
        <f>SM_stat!J23</f>
        <v>0</v>
      </c>
      <c r="W23" s="13">
        <f>SM_stat!K23</f>
        <v>0</v>
      </c>
      <c r="X23" s="11">
        <f>SM_stat!L23</f>
        <v>0</v>
      </c>
      <c r="Y23" s="60">
        <f>SM_stat!M23</f>
        <v>0</v>
      </c>
      <c r="Z23" s="5">
        <f>SM_stat!N23</f>
        <v>0</v>
      </c>
      <c r="AA23" s="11">
        <f>SM_stat!O23</f>
        <v>0</v>
      </c>
      <c r="AB23" s="259">
        <f>SM_stat!P23</f>
        <v>0</v>
      </c>
      <c r="AC23" s="105">
        <f>SM_ZUKA!H23</f>
        <v>710545</v>
      </c>
      <c r="AD23" s="29">
        <f t="shared" si="5"/>
        <v>236848</v>
      </c>
      <c r="AE23" s="708">
        <f>SM_ZUKA!L23</f>
        <v>2.2400000000000002</v>
      </c>
      <c r="AF23" s="47">
        <f t="shared" si="6"/>
        <v>0.75</v>
      </c>
      <c r="AG23" s="378">
        <f t="shared" si="0"/>
        <v>-17572</v>
      </c>
      <c r="AH23" s="74">
        <f t="shared" si="1"/>
        <v>-5.0000000000000044E-2</v>
      </c>
      <c r="AI23" s="74">
        <v>0</v>
      </c>
      <c r="AJ23" s="419">
        <f t="shared" si="7"/>
        <v>-5.0000000000000044E-2</v>
      </c>
      <c r="AK23" s="207">
        <f t="shared" si="8"/>
        <v>-9</v>
      </c>
      <c r="AL23" s="300">
        <f t="shared" si="8"/>
        <v>0</v>
      </c>
      <c r="AM23" s="727">
        <f t="shared" si="8"/>
        <v>0</v>
      </c>
      <c r="AN23" s="207">
        <f t="shared" si="8"/>
        <v>0</v>
      </c>
      <c r="AO23" s="300">
        <f t="shared" si="8"/>
        <v>0</v>
      </c>
      <c r="AP23" s="170">
        <f t="shared" si="8"/>
        <v>0</v>
      </c>
      <c r="AQ23" s="409">
        <f t="shared" si="8"/>
        <v>0</v>
      </c>
      <c r="AR23" s="300">
        <f t="shared" si="8"/>
        <v>0</v>
      </c>
      <c r="AS23" s="170">
        <f t="shared" si="8"/>
        <v>0</v>
      </c>
    </row>
    <row r="24" spans="1:45" x14ac:dyDescent="0.2">
      <c r="A24" s="13">
        <f>SM_stat!A24</f>
        <v>22</v>
      </c>
      <c r="B24" s="11">
        <f>SM_stat!B24</f>
        <v>600098516</v>
      </c>
      <c r="C24" s="11">
        <f>SM_stat!C24</f>
        <v>5423</v>
      </c>
      <c r="D24" s="11" t="str">
        <f>SM_stat!D24</f>
        <v>MŠ Lomnice n. P., Josefa Kábrta 209</v>
      </c>
      <c r="E24" s="11">
        <f>SM_stat!E24</f>
        <v>3141</v>
      </c>
      <c r="F24" s="60" t="str">
        <f>SM_stat!F24</f>
        <v>MŠ Lomnice n. P., Josefa Kábrta 209 - výdejna</v>
      </c>
      <c r="G24" s="5">
        <v>0</v>
      </c>
      <c r="H24" s="11">
        <v>0</v>
      </c>
      <c r="I24" s="259">
        <v>0</v>
      </c>
      <c r="J24" s="13">
        <v>0</v>
      </c>
      <c r="K24" s="11">
        <v>0</v>
      </c>
      <c r="L24" s="60">
        <v>0</v>
      </c>
      <c r="M24" s="13">
        <v>46</v>
      </c>
      <c r="N24" s="11">
        <v>0</v>
      </c>
      <c r="O24" s="60">
        <v>0</v>
      </c>
      <c r="P24" s="105">
        <v>190512</v>
      </c>
      <c r="Q24" s="29">
        <f t="shared" si="3"/>
        <v>63504</v>
      </c>
      <c r="R24" s="74">
        <v>0.6</v>
      </c>
      <c r="S24" s="47">
        <f t="shared" si="4"/>
        <v>0.2</v>
      </c>
      <c r="T24" s="5">
        <f>SM_stat!H24</f>
        <v>0</v>
      </c>
      <c r="U24" s="11">
        <f>SM_stat!I24</f>
        <v>0</v>
      </c>
      <c r="V24" s="259">
        <f>SM_stat!J24</f>
        <v>0</v>
      </c>
      <c r="W24" s="13">
        <f>SM_stat!K24</f>
        <v>0</v>
      </c>
      <c r="X24" s="11">
        <f>SM_stat!L24</f>
        <v>0</v>
      </c>
      <c r="Y24" s="60">
        <f>SM_stat!M24</f>
        <v>0</v>
      </c>
      <c r="Z24" s="5">
        <f>SM_stat!N24</f>
        <v>46</v>
      </c>
      <c r="AA24" s="11">
        <f>SM_stat!O24</f>
        <v>0</v>
      </c>
      <c r="AB24" s="259">
        <f>SM_stat!P24</f>
        <v>0</v>
      </c>
      <c r="AC24" s="105">
        <f>SM_ZUKA!H24</f>
        <v>190512</v>
      </c>
      <c r="AD24" s="29">
        <f t="shared" si="5"/>
        <v>63504</v>
      </c>
      <c r="AE24" s="708">
        <f>SM_ZUKA!L24</f>
        <v>0.6</v>
      </c>
      <c r="AF24" s="47">
        <f t="shared" si="6"/>
        <v>0.2</v>
      </c>
      <c r="AG24" s="378">
        <f t="shared" si="0"/>
        <v>0</v>
      </c>
      <c r="AH24" s="74">
        <f t="shared" si="1"/>
        <v>0</v>
      </c>
      <c r="AI24" s="74">
        <v>0</v>
      </c>
      <c r="AJ24" s="419">
        <f t="shared" si="7"/>
        <v>0</v>
      </c>
      <c r="AK24" s="207">
        <f t="shared" si="8"/>
        <v>0</v>
      </c>
      <c r="AL24" s="300">
        <f t="shared" si="8"/>
        <v>0</v>
      </c>
      <c r="AM24" s="727">
        <f t="shared" si="8"/>
        <v>0</v>
      </c>
      <c r="AN24" s="207">
        <f t="shared" si="8"/>
        <v>0</v>
      </c>
      <c r="AO24" s="300">
        <f t="shared" si="8"/>
        <v>0</v>
      </c>
      <c r="AP24" s="170">
        <f t="shared" si="8"/>
        <v>0</v>
      </c>
      <c r="AQ24" s="409">
        <f t="shared" si="8"/>
        <v>0</v>
      </c>
      <c r="AR24" s="300">
        <f t="shared" si="8"/>
        <v>0</v>
      </c>
      <c r="AS24" s="170">
        <f t="shared" si="8"/>
        <v>0</v>
      </c>
    </row>
    <row r="25" spans="1:45" x14ac:dyDescent="0.2">
      <c r="A25" s="13">
        <f>SM_stat!A25</f>
        <v>22</v>
      </c>
      <c r="B25" s="11">
        <f>SM_stat!B25</f>
        <v>600098516</v>
      </c>
      <c r="C25" s="11">
        <f>SM_stat!C25</f>
        <v>5423</v>
      </c>
      <c r="D25" s="11" t="str">
        <f>SM_stat!D25</f>
        <v>MŠ Lomnice n. P., Josefa Kábrta 209</v>
      </c>
      <c r="E25" s="11">
        <f>SM_stat!E25</f>
        <v>3141</v>
      </c>
      <c r="F25" s="60" t="str">
        <f>SM_stat!F25</f>
        <v>MŠ Lomnice n. P., K. Čapka 1084</v>
      </c>
      <c r="G25" s="5">
        <v>90</v>
      </c>
      <c r="H25" s="11">
        <v>0</v>
      </c>
      <c r="I25" s="259">
        <v>0</v>
      </c>
      <c r="J25" s="13">
        <v>46</v>
      </c>
      <c r="K25" s="11">
        <v>0</v>
      </c>
      <c r="L25" s="60">
        <v>0</v>
      </c>
      <c r="M25" s="13">
        <v>0</v>
      </c>
      <c r="N25" s="11">
        <v>0</v>
      </c>
      <c r="O25" s="60">
        <v>0</v>
      </c>
      <c r="P25" s="105">
        <v>1037343</v>
      </c>
      <c r="Q25" s="29">
        <f t="shared" si="3"/>
        <v>345781</v>
      </c>
      <c r="R25" s="74">
        <v>3.27</v>
      </c>
      <c r="S25" s="47">
        <f t="shared" si="4"/>
        <v>1.0900000000000001</v>
      </c>
      <c r="T25" s="5">
        <f>SM_stat!H25</f>
        <v>88</v>
      </c>
      <c r="U25" s="11">
        <f>SM_stat!I25</f>
        <v>0</v>
      </c>
      <c r="V25" s="259">
        <f>SM_stat!J25</f>
        <v>0</v>
      </c>
      <c r="W25" s="13">
        <f>SM_stat!K25</f>
        <v>46</v>
      </c>
      <c r="X25" s="11">
        <f>SM_stat!L25</f>
        <v>0</v>
      </c>
      <c r="Y25" s="60">
        <f>SM_stat!M25</f>
        <v>0</v>
      </c>
      <c r="Z25" s="5">
        <f>SM_stat!N25</f>
        <v>0</v>
      </c>
      <c r="AA25" s="11">
        <f>SM_stat!O25</f>
        <v>0</v>
      </c>
      <c r="AB25" s="259">
        <f>SM_stat!P25</f>
        <v>0</v>
      </c>
      <c r="AC25" s="105">
        <f>SM_ZUKA!H25</f>
        <v>1025647</v>
      </c>
      <c r="AD25" s="29">
        <f t="shared" si="5"/>
        <v>341882</v>
      </c>
      <c r="AE25" s="708">
        <f>SM_ZUKA!L25</f>
        <v>3.23</v>
      </c>
      <c r="AF25" s="47">
        <f t="shared" si="6"/>
        <v>1.08</v>
      </c>
      <c r="AG25" s="378">
        <f t="shared" si="0"/>
        <v>-3899</v>
      </c>
      <c r="AH25" s="74">
        <f t="shared" si="1"/>
        <v>-1.0000000000000009E-2</v>
      </c>
      <c r="AI25" s="74">
        <v>0</v>
      </c>
      <c r="AJ25" s="419">
        <f t="shared" si="7"/>
        <v>-1.0000000000000009E-2</v>
      </c>
      <c r="AK25" s="207">
        <f t="shared" si="8"/>
        <v>-2</v>
      </c>
      <c r="AL25" s="300">
        <f t="shared" si="8"/>
        <v>0</v>
      </c>
      <c r="AM25" s="727">
        <f t="shared" si="8"/>
        <v>0</v>
      </c>
      <c r="AN25" s="207">
        <f t="shared" si="8"/>
        <v>0</v>
      </c>
      <c r="AO25" s="300">
        <f t="shared" si="8"/>
        <v>0</v>
      </c>
      <c r="AP25" s="170">
        <f t="shared" si="8"/>
        <v>0</v>
      </c>
      <c r="AQ25" s="409">
        <f t="shared" si="8"/>
        <v>0</v>
      </c>
      <c r="AR25" s="300">
        <f t="shared" si="8"/>
        <v>0</v>
      </c>
      <c r="AS25" s="170">
        <f t="shared" si="8"/>
        <v>0</v>
      </c>
    </row>
    <row r="26" spans="1:45" x14ac:dyDescent="0.2">
      <c r="A26" s="13">
        <f>SM_stat!A26</f>
        <v>23</v>
      </c>
      <c r="B26" s="11">
        <f>SM_stat!B26</f>
        <v>600099181</v>
      </c>
      <c r="C26" s="11">
        <f>SM_stat!C26</f>
        <v>5422</v>
      </c>
      <c r="D26" s="11" t="str">
        <f>SM_stat!D26</f>
        <v>ZŠ Lomnice n. P.,  Školní náměstí 1000</v>
      </c>
      <c r="E26" s="11">
        <f>SM_stat!E26</f>
        <v>3141</v>
      </c>
      <c r="F26" s="60" t="str">
        <f>SM_stat!F26</f>
        <v>ZŠ Lomnice n. P.,  Školní náměstí 1000</v>
      </c>
      <c r="G26" s="5">
        <v>0</v>
      </c>
      <c r="H26" s="11">
        <v>636</v>
      </c>
      <c r="I26" s="259">
        <v>0</v>
      </c>
      <c r="J26" s="13">
        <v>0</v>
      </c>
      <c r="K26" s="11">
        <v>0</v>
      </c>
      <c r="L26" s="60">
        <v>0</v>
      </c>
      <c r="M26" s="13">
        <v>0</v>
      </c>
      <c r="N26" s="11">
        <v>0</v>
      </c>
      <c r="O26" s="60">
        <v>0</v>
      </c>
      <c r="P26" s="105">
        <v>2787112</v>
      </c>
      <c r="Q26" s="29">
        <f t="shared" si="3"/>
        <v>929037</v>
      </c>
      <c r="R26" s="74">
        <v>8.7799999999999994</v>
      </c>
      <c r="S26" s="47">
        <f t="shared" si="4"/>
        <v>2.93</v>
      </c>
      <c r="T26" s="5">
        <f>SM_stat!H26</f>
        <v>0</v>
      </c>
      <c r="U26" s="11">
        <f>SM_stat!I26</f>
        <v>624</v>
      </c>
      <c r="V26" s="259">
        <f>SM_stat!J26</f>
        <v>0</v>
      </c>
      <c r="W26" s="13">
        <f>SM_stat!K26</f>
        <v>0</v>
      </c>
      <c r="X26" s="11">
        <f>SM_stat!L26</f>
        <v>0</v>
      </c>
      <c r="Y26" s="60">
        <f>SM_stat!M26</f>
        <v>0</v>
      </c>
      <c r="Z26" s="5">
        <f>SM_stat!N26</f>
        <v>0</v>
      </c>
      <c r="AA26" s="11">
        <f>SM_stat!O26</f>
        <v>0</v>
      </c>
      <c r="AB26" s="259">
        <f>SM_stat!P26</f>
        <v>0</v>
      </c>
      <c r="AC26" s="105">
        <f>SM_ZUKA!H26</f>
        <v>2744865</v>
      </c>
      <c r="AD26" s="29">
        <f t="shared" si="5"/>
        <v>914955</v>
      </c>
      <c r="AE26" s="708">
        <f>SM_ZUKA!L26</f>
        <v>8.64</v>
      </c>
      <c r="AF26" s="47">
        <f t="shared" si="6"/>
        <v>2.88</v>
      </c>
      <c r="AG26" s="378">
        <f t="shared" si="0"/>
        <v>-14082</v>
      </c>
      <c r="AH26" s="74">
        <f t="shared" si="1"/>
        <v>-5.0000000000000266E-2</v>
      </c>
      <c r="AI26" s="74">
        <v>0</v>
      </c>
      <c r="AJ26" s="419">
        <f t="shared" si="7"/>
        <v>-5.0000000000000266E-2</v>
      </c>
      <c r="AK26" s="207">
        <f t="shared" si="8"/>
        <v>0</v>
      </c>
      <c r="AL26" s="300">
        <f t="shared" si="8"/>
        <v>-12</v>
      </c>
      <c r="AM26" s="727">
        <f t="shared" si="8"/>
        <v>0</v>
      </c>
      <c r="AN26" s="207">
        <f t="shared" si="8"/>
        <v>0</v>
      </c>
      <c r="AO26" s="300">
        <f t="shared" si="8"/>
        <v>0</v>
      </c>
      <c r="AP26" s="170">
        <f t="shared" si="8"/>
        <v>0</v>
      </c>
      <c r="AQ26" s="409">
        <f t="shared" si="8"/>
        <v>0</v>
      </c>
      <c r="AR26" s="300">
        <f t="shared" si="8"/>
        <v>0</v>
      </c>
      <c r="AS26" s="170">
        <f t="shared" si="8"/>
        <v>0</v>
      </c>
    </row>
    <row r="27" spans="1:45" x14ac:dyDescent="0.2">
      <c r="A27" s="13">
        <f>SM_stat!A27</f>
        <v>26</v>
      </c>
      <c r="B27" s="11">
        <f>SM_stat!B27</f>
        <v>600099024</v>
      </c>
      <c r="C27" s="11">
        <f>SM_stat!C27</f>
        <v>5432</v>
      </c>
      <c r="D27" s="11" t="str">
        <f>SM_stat!D27</f>
        <v>ZŠ a MŠ Nová Ves n. P. 250</v>
      </c>
      <c r="E27" s="11">
        <f>SM_stat!E27</f>
        <v>3141</v>
      </c>
      <c r="F27" s="60" t="str">
        <f>SM_stat!F27</f>
        <v>ZŠ a MŠ Nová Ves n. P. 250</v>
      </c>
      <c r="G27" s="5">
        <v>25</v>
      </c>
      <c r="H27" s="11">
        <v>28</v>
      </c>
      <c r="I27" s="259">
        <v>0</v>
      </c>
      <c r="J27" s="13">
        <v>0</v>
      </c>
      <c r="K27" s="11">
        <v>0</v>
      </c>
      <c r="L27" s="60">
        <v>0</v>
      </c>
      <c r="M27" s="13">
        <v>0</v>
      </c>
      <c r="N27" s="11">
        <v>0</v>
      </c>
      <c r="O27" s="60">
        <v>0</v>
      </c>
      <c r="P27" s="105">
        <v>554904</v>
      </c>
      <c r="Q27" s="29">
        <f t="shared" si="3"/>
        <v>184968</v>
      </c>
      <c r="R27" s="74">
        <v>1.75</v>
      </c>
      <c r="S27" s="47">
        <f t="shared" si="4"/>
        <v>0.57999999999999996</v>
      </c>
      <c r="T27" s="5">
        <f>SM_stat!H27</f>
        <v>23</v>
      </c>
      <c r="U27" s="11">
        <f>SM_stat!I27</f>
        <v>33</v>
      </c>
      <c r="V27" s="259">
        <f>SM_stat!J27</f>
        <v>0</v>
      </c>
      <c r="W27" s="13">
        <f>SM_stat!K27</f>
        <v>0</v>
      </c>
      <c r="X27" s="11">
        <f>SM_stat!L27</f>
        <v>0</v>
      </c>
      <c r="Y27" s="60">
        <f>SM_stat!M27</f>
        <v>0</v>
      </c>
      <c r="Z27" s="5">
        <f>SM_stat!N27</f>
        <v>0</v>
      </c>
      <c r="AA27" s="11">
        <f>SM_stat!O27</f>
        <v>0</v>
      </c>
      <c r="AB27" s="259">
        <f>SM_stat!P27</f>
        <v>0</v>
      </c>
      <c r="AC27" s="105">
        <f>SM_ZUKA!H27</f>
        <v>574599</v>
      </c>
      <c r="AD27" s="29">
        <f t="shared" si="5"/>
        <v>191533</v>
      </c>
      <c r="AE27" s="708">
        <f>SM_ZUKA!L27</f>
        <v>1.81</v>
      </c>
      <c r="AF27" s="47">
        <f t="shared" si="6"/>
        <v>0.6</v>
      </c>
      <c r="AG27" s="378">
        <f t="shared" si="0"/>
        <v>6565</v>
      </c>
      <c r="AH27" s="74">
        <f t="shared" si="1"/>
        <v>2.0000000000000018E-2</v>
      </c>
      <c r="AI27" s="74">
        <v>0</v>
      </c>
      <c r="AJ27" s="419">
        <f t="shared" si="7"/>
        <v>2.0000000000000018E-2</v>
      </c>
      <c r="AK27" s="207">
        <f t="shared" si="8"/>
        <v>-2</v>
      </c>
      <c r="AL27" s="300">
        <f t="shared" si="8"/>
        <v>5</v>
      </c>
      <c r="AM27" s="727">
        <f t="shared" si="8"/>
        <v>0</v>
      </c>
      <c r="AN27" s="207">
        <f t="shared" si="8"/>
        <v>0</v>
      </c>
      <c r="AO27" s="300">
        <f t="shared" si="8"/>
        <v>0</v>
      </c>
      <c r="AP27" s="170">
        <f t="shared" si="8"/>
        <v>0</v>
      </c>
      <c r="AQ27" s="409">
        <f t="shared" si="8"/>
        <v>0</v>
      </c>
      <c r="AR27" s="300">
        <f t="shared" si="8"/>
        <v>0</v>
      </c>
      <c r="AS27" s="170">
        <f t="shared" si="8"/>
        <v>0</v>
      </c>
    </row>
    <row r="28" spans="1:45" x14ac:dyDescent="0.2">
      <c r="A28" s="13">
        <f>SM_stat!A28</f>
        <v>27</v>
      </c>
      <c r="B28" s="11">
        <f>SM_stat!B28</f>
        <v>600099245</v>
      </c>
      <c r="C28" s="11">
        <f>SM_stat!C28</f>
        <v>5452</v>
      </c>
      <c r="D28" s="11" t="str">
        <f>SM_stat!D28</f>
        <v>ZŠ a MŠ Slaná 68</v>
      </c>
      <c r="E28" s="11">
        <f>SM_stat!E28</f>
        <v>3141</v>
      </c>
      <c r="F28" s="60" t="str">
        <f>SM_stat!F28</f>
        <v>MŠ Slaná 98</v>
      </c>
      <c r="G28" s="5">
        <v>22</v>
      </c>
      <c r="H28" s="11">
        <v>32</v>
      </c>
      <c r="I28" s="259">
        <v>0</v>
      </c>
      <c r="J28" s="13">
        <v>0</v>
      </c>
      <c r="K28" s="11">
        <v>0</v>
      </c>
      <c r="L28" s="60">
        <v>0</v>
      </c>
      <c r="M28" s="13">
        <v>0</v>
      </c>
      <c r="N28" s="11">
        <v>0</v>
      </c>
      <c r="O28" s="60">
        <v>0</v>
      </c>
      <c r="P28" s="105">
        <v>558815</v>
      </c>
      <c r="Q28" s="29">
        <f t="shared" si="3"/>
        <v>186272</v>
      </c>
      <c r="R28" s="74">
        <v>1.76</v>
      </c>
      <c r="S28" s="47">
        <f t="shared" si="4"/>
        <v>0.59</v>
      </c>
      <c r="T28" s="5">
        <f>SM_stat!H28</f>
        <v>21</v>
      </c>
      <c r="U28" s="11">
        <f>SM_stat!I28</f>
        <v>31</v>
      </c>
      <c r="V28" s="259">
        <f>SM_stat!J28</f>
        <v>0</v>
      </c>
      <c r="W28" s="13">
        <f>SM_stat!K28</f>
        <v>0</v>
      </c>
      <c r="X28" s="11">
        <f>SM_stat!L28</f>
        <v>0</v>
      </c>
      <c r="Y28" s="60">
        <f>SM_stat!M28</f>
        <v>0</v>
      </c>
      <c r="Z28" s="5">
        <f>SM_stat!N28</f>
        <v>0</v>
      </c>
      <c r="AA28" s="11">
        <f>SM_stat!O28</f>
        <v>0</v>
      </c>
      <c r="AB28" s="259">
        <f>SM_stat!P28</f>
        <v>0</v>
      </c>
      <c r="AC28" s="105">
        <f>SM_ZUKA!H28</f>
        <v>542821</v>
      </c>
      <c r="AD28" s="29">
        <f t="shared" si="5"/>
        <v>180940</v>
      </c>
      <c r="AE28" s="708">
        <f>SM_ZUKA!L28</f>
        <v>1.71</v>
      </c>
      <c r="AF28" s="47">
        <f t="shared" si="6"/>
        <v>0.56999999999999995</v>
      </c>
      <c r="AG28" s="378">
        <f t="shared" si="0"/>
        <v>-5332</v>
      </c>
      <c r="AH28" s="74">
        <f t="shared" si="1"/>
        <v>-2.0000000000000018E-2</v>
      </c>
      <c r="AI28" s="74">
        <v>0</v>
      </c>
      <c r="AJ28" s="419">
        <f t="shared" si="7"/>
        <v>-2.0000000000000018E-2</v>
      </c>
      <c r="AK28" s="207">
        <f t="shared" si="8"/>
        <v>-1</v>
      </c>
      <c r="AL28" s="300">
        <f t="shared" si="8"/>
        <v>-1</v>
      </c>
      <c r="AM28" s="727">
        <f t="shared" si="8"/>
        <v>0</v>
      </c>
      <c r="AN28" s="207">
        <f t="shared" si="8"/>
        <v>0</v>
      </c>
      <c r="AO28" s="300">
        <f t="shared" si="8"/>
        <v>0</v>
      </c>
      <c r="AP28" s="170">
        <f t="shared" si="8"/>
        <v>0</v>
      </c>
      <c r="AQ28" s="409">
        <f t="shared" si="8"/>
        <v>0</v>
      </c>
      <c r="AR28" s="300">
        <f t="shared" si="8"/>
        <v>0</v>
      </c>
      <c r="AS28" s="170">
        <f t="shared" si="8"/>
        <v>0</v>
      </c>
    </row>
    <row r="29" spans="1:45" x14ac:dyDescent="0.2">
      <c r="A29" s="13">
        <f>SM_stat!A29</f>
        <v>28</v>
      </c>
      <c r="B29" s="11">
        <f>SM_stat!B29</f>
        <v>600099059</v>
      </c>
      <c r="C29" s="11">
        <f>SM_stat!C29</f>
        <v>5428</v>
      </c>
      <c r="D29" s="11" t="str">
        <f>SM_stat!D29</f>
        <v>ZŠ a MŠ Stružinec 102</v>
      </c>
      <c r="E29" s="11">
        <f>SM_stat!E29</f>
        <v>3141</v>
      </c>
      <c r="F29" s="60" t="str">
        <f>SM_stat!F29</f>
        <v>ZŠ a MŠ Stružinec 102</v>
      </c>
      <c r="G29" s="5">
        <v>21</v>
      </c>
      <c r="H29" s="11">
        <v>15</v>
      </c>
      <c r="I29" s="259">
        <v>0</v>
      </c>
      <c r="J29" s="13">
        <v>0</v>
      </c>
      <c r="K29" s="11">
        <v>0</v>
      </c>
      <c r="L29" s="60">
        <v>0</v>
      </c>
      <c r="M29" s="13">
        <v>0</v>
      </c>
      <c r="N29" s="11">
        <v>0</v>
      </c>
      <c r="O29" s="60">
        <v>0</v>
      </c>
      <c r="P29" s="105">
        <v>400847</v>
      </c>
      <c r="Q29" s="29">
        <f t="shared" si="3"/>
        <v>133616</v>
      </c>
      <c r="R29" s="74">
        <v>1.26</v>
      </c>
      <c r="S29" s="47">
        <f t="shared" si="4"/>
        <v>0.42</v>
      </c>
      <c r="T29" s="5">
        <f>SM_stat!H29</f>
        <v>21</v>
      </c>
      <c r="U29" s="11">
        <f>SM_stat!I29</f>
        <v>8</v>
      </c>
      <c r="V29" s="259">
        <f>SM_stat!J29</f>
        <v>0</v>
      </c>
      <c r="W29" s="13">
        <f>SM_stat!K29</f>
        <v>0</v>
      </c>
      <c r="X29" s="11">
        <f>SM_stat!L29</f>
        <v>0</v>
      </c>
      <c r="Y29" s="60">
        <f>SM_stat!M29</f>
        <v>0</v>
      </c>
      <c r="Z29" s="5">
        <f>SM_stat!N29</f>
        <v>0</v>
      </c>
      <c r="AA29" s="11">
        <f>SM_stat!O29</f>
        <v>0</v>
      </c>
      <c r="AB29" s="259">
        <f>SM_stat!P29</f>
        <v>0</v>
      </c>
      <c r="AC29" s="105">
        <f>SM_ZUKA!H29</f>
        <v>338734</v>
      </c>
      <c r="AD29" s="29">
        <f t="shared" si="5"/>
        <v>112911</v>
      </c>
      <c r="AE29" s="708">
        <f>SM_ZUKA!L29</f>
        <v>1.07</v>
      </c>
      <c r="AF29" s="47">
        <f t="shared" si="6"/>
        <v>0.36</v>
      </c>
      <c r="AG29" s="378">
        <f t="shared" si="0"/>
        <v>-20705</v>
      </c>
      <c r="AH29" s="74">
        <f t="shared" si="1"/>
        <v>-0.06</v>
      </c>
      <c r="AI29" s="74">
        <v>0</v>
      </c>
      <c r="AJ29" s="419">
        <f t="shared" si="7"/>
        <v>-0.06</v>
      </c>
      <c r="AK29" s="207">
        <f t="shared" si="8"/>
        <v>0</v>
      </c>
      <c r="AL29" s="300">
        <f t="shared" si="8"/>
        <v>-7</v>
      </c>
      <c r="AM29" s="727">
        <f t="shared" si="8"/>
        <v>0</v>
      </c>
      <c r="AN29" s="207">
        <f t="shared" si="8"/>
        <v>0</v>
      </c>
      <c r="AO29" s="300">
        <f t="shared" si="8"/>
        <v>0</v>
      </c>
      <c r="AP29" s="170">
        <f t="shared" si="8"/>
        <v>0</v>
      </c>
      <c r="AQ29" s="409">
        <f t="shared" si="8"/>
        <v>0</v>
      </c>
      <c r="AR29" s="300">
        <f t="shared" si="8"/>
        <v>0</v>
      </c>
      <c r="AS29" s="170">
        <f t="shared" si="8"/>
        <v>0</v>
      </c>
    </row>
    <row r="30" spans="1:45" x14ac:dyDescent="0.2">
      <c r="A30" s="13">
        <f>SM_stat!A30</f>
        <v>29</v>
      </c>
      <c r="B30" s="11">
        <f>SM_stat!B30</f>
        <v>600098672</v>
      </c>
      <c r="C30" s="11">
        <f>SM_stat!C30</f>
        <v>5472</v>
      </c>
      <c r="D30" s="11" t="str">
        <f>SM_stat!D30</f>
        <v>MŠ Vysoké n. J., V. Metelky 323</v>
      </c>
      <c r="E30" s="11">
        <f>SM_stat!E30</f>
        <v>3141</v>
      </c>
      <c r="F30" s="60" t="str">
        <f>SM_stat!F30</f>
        <v>MŠ Vysoké n. J., V. Metelky 323</v>
      </c>
      <c r="G30" s="5">
        <v>53</v>
      </c>
      <c r="H30" s="11">
        <v>0</v>
      </c>
      <c r="I30" s="259">
        <v>0</v>
      </c>
      <c r="J30" s="13">
        <v>0</v>
      </c>
      <c r="K30" s="11">
        <v>0</v>
      </c>
      <c r="L30" s="60">
        <v>0</v>
      </c>
      <c r="M30" s="13">
        <v>0</v>
      </c>
      <c r="N30" s="11">
        <v>0</v>
      </c>
      <c r="O30" s="60">
        <v>0</v>
      </c>
      <c r="P30" s="105">
        <v>524667</v>
      </c>
      <c r="Q30" s="29">
        <f t="shared" si="3"/>
        <v>174889</v>
      </c>
      <c r="R30" s="74">
        <v>1.65</v>
      </c>
      <c r="S30" s="47">
        <f t="shared" si="4"/>
        <v>0.55000000000000004</v>
      </c>
      <c r="T30" s="5">
        <f>SM_stat!H30</f>
        <v>49</v>
      </c>
      <c r="U30" s="11">
        <f>SM_stat!I30</f>
        <v>0</v>
      </c>
      <c r="V30" s="259">
        <f>SM_stat!J30</f>
        <v>0</v>
      </c>
      <c r="W30" s="13">
        <f>SM_stat!K30</f>
        <v>0</v>
      </c>
      <c r="X30" s="11">
        <f>SM_stat!L30</f>
        <v>0</v>
      </c>
      <c r="Y30" s="60">
        <f>SM_stat!M30</f>
        <v>0</v>
      </c>
      <c r="Z30" s="5">
        <f>SM_stat!N30</f>
        <v>0</v>
      </c>
      <c r="AA30" s="11">
        <f>SM_stat!O30</f>
        <v>0</v>
      </c>
      <c r="AB30" s="259">
        <f>SM_stat!P30</f>
        <v>0</v>
      </c>
      <c r="AC30" s="105">
        <f>SM_ZUKA!H30</f>
        <v>497376</v>
      </c>
      <c r="AD30" s="29">
        <f t="shared" si="5"/>
        <v>165792</v>
      </c>
      <c r="AE30" s="708">
        <f>SM_ZUKA!L30</f>
        <v>1.57</v>
      </c>
      <c r="AF30" s="47">
        <f t="shared" si="6"/>
        <v>0.52</v>
      </c>
      <c r="AG30" s="378">
        <f t="shared" si="0"/>
        <v>-9097</v>
      </c>
      <c r="AH30" s="74">
        <f t="shared" si="1"/>
        <v>-3.0000000000000027E-2</v>
      </c>
      <c r="AI30" s="74">
        <v>0</v>
      </c>
      <c r="AJ30" s="419">
        <f t="shared" si="7"/>
        <v>-3.0000000000000027E-2</v>
      </c>
      <c r="AK30" s="207">
        <f t="shared" si="8"/>
        <v>-4</v>
      </c>
      <c r="AL30" s="300">
        <f t="shared" si="8"/>
        <v>0</v>
      </c>
      <c r="AM30" s="727">
        <f t="shared" si="8"/>
        <v>0</v>
      </c>
      <c r="AN30" s="207">
        <f t="shared" si="8"/>
        <v>0</v>
      </c>
      <c r="AO30" s="300">
        <f t="shared" si="8"/>
        <v>0</v>
      </c>
      <c r="AP30" s="170">
        <f t="shared" si="8"/>
        <v>0</v>
      </c>
      <c r="AQ30" s="409">
        <f t="shared" si="8"/>
        <v>0</v>
      </c>
      <c r="AR30" s="300">
        <f t="shared" si="8"/>
        <v>0</v>
      </c>
      <c r="AS30" s="170">
        <f t="shared" si="8"/>
        <v>0</v>
      </c>
    </row>
    <row r="31" spans="1:45" x14ac:dyDescent="0.2">
      <c r="A31" s="13">
        <f>SM_stat!A31</f>
        <v>30</v>
      </c>
      <c r="B31" s="11">
        <f>SM_stat!B31</f>
        <v>600099229</v>
      </c>
      <c r="C31" s="11">
        <f>SM_stat!C31</f>
        <v>5471</v>
      </c>
      <c r="D31" s="11" t="str">
        <f>SM_stat!D31</f>
        <v>ZŠ Vysoké n. J., nám. Dr. K.Kramáře 124</v>
      </c>
      <c r="E31" s="11">
        <f>SM_stat!E31</f>
        <v>3141</v>
      </c>
      <c r="F31" s="60" t="str">
        <f>SM_stat!F31</f>
        <v>ZŠ Vysoké n. J., nám. Dr. K.Kramáře 124</v>
      </c>
      <c r="G31" s="5">
        <v>0</v>
      </c>
      <c r="H31" s="11">
        <v>172</v>
      </c>
      <c r="I31" s="259">
        <v>0</v>
      </c>
      <c r="J31" s="13">
        <v>0</v>
      </c>
      <c r="K31" s="11">
        <v>0</v>
      </c>
      <c r="L31" s="60">
        <v>0</v>
      </c>
      <c r="M31" s="13">
        <v>0</v>
      </c>
      <c r="N31" s="11">
        <v>0</v>
      </c>
      <c r="O31" s="60">
        <v>0</v>
      </c>
      <c r="P31" s="105">
        <v>983108</v>
      </c>
      <c r="Q31" s="29">
        <f t="shared" si="3"/>
        <v>327703</v>
      </c>
      <c r="R31" s="74">
        <v>3.1</v>
      </c>
      <c r="S31" s="47">
        <f t="shared" si="4"/>
        <v>1.03</v>
      </c>
      <c r="T31" s="5">
        <f>SM_stat!H31</f>
        <v>0</v>
      </c>
      <c r="U31" s="11">
        <f>SM_stat!I31</f>
        <v>169</v>
      </c>
      <c r="V31" s="259">
        <f>SM_stat!J31</f>
        <v>0</v>
      </c>
      <c r="W31" s="13">
        <f>SM_stat!K31</f>
        <v>0</v>
      </c>
      <c r="X31" s="11">
        <f>SM_stat!L31</f>
        <v>0</v>
      </c>
      <c r="Y31" s="60">
        <f>SM_stat!M31</f>
        <v>0</v>
      </c>
      <c r="Z31" s="5">
        <f>SM_stat!N31</f>
        <v>0</v>
      </c>
      <c r="AA31" s="11">
        <f>SM_stat!O31</f>
        <v>0</v>
      </c>
      <c r="AB31" s="259">
        <f>SM_stat!P31</f>
        <v>0</v>
      </c>
      <c r="AC31" s="105">
        <f>SM_ZUKA!H31</f>
        <v>969643</v>
      </c>
      <c r="AD31" s="29">
        <f t="shared" si="5"/>
        <v>323214</v>
      </c>
      <c r="AE31" s="708">
        <f>SM_ZUKA!L31</f>
        <v>3.05</v>
      </c>
      <c r="AF31" s="47">
        <f t="shared" si="6"/>
        <v>1.02</v>
      </c>
      <c r="AG31" s="378">
        <f t="shared" si="0"/>
        <v>-4489</v>
      </c>
      <c r="AH31" s="74">
        <f t="shared" si="1"/>
        <v>-1.0000000000000009E-2</v>
      </c>
      <c r="AI31" s="74">
        <v>0</v>
      </c>
      <c r="AJ31" s="419">
        <f t="shared" si="7"/>
        <v>-1.0000000000000009E-2</v>
      </c>
      <c r="AK31" s="207">
        <f t="shared" si="8"/>
        <v>0</v>
      </c>
      <c r="AL31" s="300">
        <f t="shared" si="8"/>
        <v>-3</v>
      </c>
      <c r="AM31" s="727">
        <f t="shared" si="8"/>
        <v>0</v>
      </c>
      <c r="AN31" s="207">
        <f t="shared" si="8"/>
        <v>0</v>
      </c>
      <c r="AO31" s="300">
        <f t="shared" si="8"/>
        <v>0</v>
      </c>
      <c r="AP31" s="170">
        <f t="shared" si="8"/>
        <v>0</v>
      </c>
      <c r="AQ31" s="409">
        <f t="shared" si="8"/>
        <v>0</v>
      </c>
      <c r="AR31" s="300">
        <f t="shared" si="8"/>
        <v>0</v>
      </c>
      <c r="AS31" s="170">
        <f t="shared" si="8"/>
        <v>0</v>
      </c>
    </row>
    <row r="32" spans="1:45" ht="13.5" thickBot="1" x14ac:dyDescent="0.25">
      <c r="A32" s="64">
        <f>SM_stat!A32</f>
        <v>31</v>
      </c>
      <c r="B32" s="41">
        <f>SM_stat!B32</f>
        <v>600098583</v>
      </c>
      <c r="C32" s="41">
        <f>SM_stat!C32</f>
        <v>5473</v>
      </c>
      <c r="D32" s="41" t="str">
        <f>SM_stat!D32</f>
        <v>MŠ Záhoří - Pipice 33</v>
      </c>
      <c r="E32" s="41">
        <f>SM_stat!E32</f>
        <v>3141</v>
      </c>
      <c r="F32" s="145" t="str">
        <f>SM_stat!F32</f>
        <v>MŠ Záhoří - Pipice 33</v>
      </c>
      <c r="G32" s="253">
        <v>28</v>
      </c>
      <c r="H32" s="41">
        <v>0</v>
      </c>
      <c r="I32" s="637">
        <v>0</v>
      </c>
      <c r="J32" s="64">
        <v>0</v>
      </c>
      <c r="K32" s="41">
        <v>0</v>
      </c>
      <c r="L32" s="145">
        <v>0</v>
      </c>
      <c r="M32" s="64">
        <v>0</v>
      </c>
      <c r="N32" s="41">
        <v>0</v>
      </c>
      <c r="O32" s="145">
        <v>0</v>
      </c>
      <c r="P32" s="718">
        <v>333817</v>
      </c>
      <c r="Q32" s="266">
        <f t="shared" si="3"/>
        <v>111272</v>
      </c>
      <c r="R32" s="294">
        <v>1.05</v>
      </c>
      <c r="S32" s="720">
        <f t="shared" si="4"/>
        <v>0.35</v>
      </c>
      <c r="T32" s="253">
        <f>SM_stat!H32</f>
        <v>26</v>
      </c>
      <c r="U32" s="41">
        <f>SM_stat!I32</f>
        <v>0</v>
      </c>
      <c r="V32" s="637">
        <f>SM_stat!J32</f>
        <v>0</v>
      </c>
      <c r="W32" s="64">
        <f>SM_stat!K32</f>
        <v>0</v>
      </c>
      <c r="X32" s="41">
        <f>SM_stat!L32</f>
        <v>0</v>
      </c>
      <c r="Y32" s="145">
        <f>SM_stat!M32</f>
        <v>0</v>
      </c>
      <c r="Z32" s="253">
        <f>SM_stat!N32</f>
        <v>0</v>
      </c>
      <c r="AA32" s="41">
        <f>SM_stat!O32</f>
        <v>0</v>
      </c>
      <c r="AB32" s="637">
        <f>SM_stat!P32</f>
        <v>0</v>
      </c>
      <c r="AC32" s="718">
        <f>SM_ZUKA!H32</f>
        <v>315722</v>
      </c>
      <c r="AD32" s="266">
        <f t="shared" si="5"/>
        <v>105241</v>
      </c>
      <c r="AE32" s="719">
        <f>SM_ZUKA!L32</f>
        <v>0.99</v>
      </c>
      <c r="AF32" s="720">
        <f t="shared" si="6"/>
        <v>0.33</v>
      </c>
      <c r="AG32" s="379">
        <f t="shared" si="0"/>
        <v>-6031</v>
      </c>
      <c r="AH32" s="294">
        <f t="shared" si="1"/>
        <v>-1.9999999999999962E-2</v>
      </c>
      <c r="AI32" s="294">
        <v>0</v>
      </c>
      <c r="AJ32" s="721">
        <f t="shared" si="7"/>
        <v>-1.9999999999999962E-2</v>
      </c>
      <c r="AK32" s="722">
        <f t="shared" si="8"/>
        <v>-2</v>
      </c>
      <c r="AL32" s="723">
        <f t="shared" si="8"/>
        <v>0</v>
      </c>
      <c r="AM32" s="728">
        <f t="shared" si="8"/>
        <v>0</v>
      </c>
      <c r="AN32" s="722">
        <f t="shared" si="8"/>
        <v>0</v>
      </c>
      <c r="AO32" s="723">
        <f t="shared" si="8"/>
        <v>0</v>
      </c>
      <c r="AP32" s="724">
        <f t="shared" si="8"/>
        <v>0</v>
      </c>
      <c r="AQ32" s="729">
        <f t="shared" si="8"/>
        <v>0</v>
      </c>
      <c r="AR32" s="723">
        <f t="shared" si="8"/>
        <v>0</v>
      </c>
      <c r="AS32" s="724">
        <f t="shared" si="8"/>
        <v>0</v>
      </c>
    </row>
    <row r="33" spans="1:45" ht="13.5" thickBot="1" x14ac:dyDescent="0.25">
      <c r="A33" s="738"/>
      <c r="B33" s="248"/>
      <c r="C33" s="248"/>
      <c r="D33" s="148" t="s">
        <v>43</v>
      </c>
      <c r="E33" s="203"/>
      <c r="F33" s="136"/>
      <c r="G33" s="137">
        <f t="shared" ref="G33:AS33" si="9">SUM(G6:G32)</f>
        <v>790</v>
      </c>
      <c r="H33" s="112">
        <f t="shared" si="9"/>
        <v>1842</v>
      </c>
      <c r="I33" s="165">
        <f t="shared" si="9"/>
        <v>93</v>
      </c>
      <c r="J33" s="137">
        <f t="shared" si="9"/>
        <v>90</v>
      </c>
      <c r="K33" s="112">
        <f t="shared" si="9"/>
        <v>175</v>
      </c>
      <c r="L33" s="156">
        <f t="shared" si="9"/>
        <v>0</v>
      </c>
      <c r="M33" s="137">
        <f t="shared" si="9"/>
        <v>90</v>
      </c>
      <c r="N33" s="112">
        <f t="shared" si="9"/>
        <v>174</v>
      </c>
      <c r="O33" s="147">
        <f t="shared" si="9"/>
        <v>0</v>
      </c>
      <c r="P33" s="137">
        <f t="shared" si="9"/>
        <v>20330928</v>
      </c>
      <c r="Q33" s="112">
        <f t="shared" si="9"/>
        <v>6776977</v>
      </c>
      <c r="R33" s="129">
        <f t="shared" si="9"/>
        <v>64.03</v>
      </c>
      <c r="S33" s="286">
        <f t="shared" si="9"/>
        <v>21.330000000000002</v>
      </c>
      <c r="T33" s="137">
        <f t="shared" si="9"/>
        <v>758</v>
      </c>
      <c r="U33" s="112">
        <f t="shared" si="9"/>
        <v>1843</v>
      </c>
      <c r="V33" s="165">
        <f t="shared" si="9"/>
        <v>74</v>
      </c>
      <c r="W33" s="137">
        <f t="shared" si="9"/>
        <v>85</v>
      </c>
      <c r="X33" s="112">
        <f t="shared" si="9"/>
        <v>201</v>
      </c>
      <c r="Y33" s="156">
        <f t="shared" si="9"/>
        <v>0</v>
      </c>
      <c r="Z33" s="133">
        <f t="shared" si="9"/>
        <v>85</v>
      </c>
      <c r="AA33" s="112">
        <f t="shared" si="9"/>
        <v>201</v>
      </c>
      <c r="AB33" s="165">
        <f t="shared" si="9"/>
        <v>0</v>
      </c>
      <c r="AC33" s="137">
        <f t="shared" si="9"/>
        <v>20138653</v>
      </c>
      <c r="AD33" s="112">
        <f t="shared" si="9"/>
        <v>6712882</v>
      </c>
      <c r="AE33" s="725">
        <f t="shared" si="9"/>
        <v>63.430000000000007</v>
      </c>
      <c r="AF33" s="130">
        <f t="shared" si="9"/>
        <v>21.119999999999997</v>
      </c>
      <c r="AG33" s="137">
        <f t="shared" si="9"/>
        <v>-64095</v>
      </c>
      <c r="AH33" s="129">
        <f t="shared" si="9"/>
        <v>-0.2100000000000008</v>
      </c>
      <c r="AI33" s="129">
        <f t="shared" si="9"/>
        <v>0</v>
      </c>
      <c r="AJ33" s="471">
        <f t="shared" si="9"/>
        <v>-0.2100000000000008</v>
      </c>
      <c r="AK33" s="137">
        <f t="shared" si="9"/>
        <v>-32</v>
      </c>
      <c r="AL33" s="112">
        <f t="shared" si="9"/>
        <v>1</v>
      </c>
      <c r="AM33" s="165">
        <f t="shared" si="9"/>
        <v>-19</v>
      </c>
      <c r="AN33" s="137">
        <f t="shared" si="9"/>
        <v>-5</v>
      </c>
      <c r="AO33" s="112">
        <f t="shared" si="9"/>
        <v>26</v>
      </c>
      <c r="AP33" s="156">
        <f t="shared" si="9"/>
        <v>0</v>
      </c>
      <c r="AQ33" s="133">
        <f t="shared" si="9"/>
        <v>-5</v>
      </c>
      <c r="AR33" s="112">
        <f t="shared" si="9"/>
        <v>27</v>
      </c>
      <c r="AS33" s="156">
        <f t="shared" si="9"/>
        <v>0</v>
      </c>
    </row>
    <row r="34" spans="1:45" x14ac:dyDescent="0.2">
      <c r="O34" s="57"/>
      <c r="AG34" s="67">
        <f>AD33-Q33</f>
        <v>-64095</v>
      </c>
      <c r="AH34" s="730">
        <f>AF33-S33</f>
        <v>-0.21000000000000441</v>
      </c>
      <c r="AI34" s="730">
        <v>0</v>
      </c>
      <c r="AJ34" s="730">
        <f>AH33</f>
        <v>-0.2100000000000008</v>
      </c>
      <c r="AK34" s="67">
        <f t="shared" ref="AK34:AS34" si="10">T33-G33</f>
        <v>-32</v>
      </c>
      <c r="AL34" s="67">
        <f t="shared" si="10"/>
        <v>1</v>
      </c>
      <c r="AM34" s="67">
        <f t="shared" si="10"/>
        <v>-19</v>
      </c>
      <c r="AN34" s="67">
        <f t="shared" si="10"/>
        <v>-5</v>
      </c>
      <c r="AO34" s="67">
        <f t="shared" si="10"/>
        <v>26</v>
      </c>
      <c r="AP34" s="67">
        <f t="shared" si="10"/>
        <v>0</v>
      </c>
      <c r="AQ34" s="67">
        <f t="shared" si="10"/>
        <v>-5</v>
      </c>
      <c r="AR34" s="67">
        <f t="shared" si="10"/>
        <v>27</v>
      </c>
      <c r="AS34" s="67">
        <f t="shared" si="10"/>
        <v>0</v>
      </c>
    </row>
    <row r="35" spans="1:45" x14ac:dyDescent="0.2"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</row>
    <row r="36" spans="1:45" s="429" customFormat="1" x14ac:dyDescent="0.2">
      <c r="A36" s="46"/>
      <c r="B36" s="46"/>
      <c r="C36" s="46"/>
      <c r="D36" s="443"/>
      <c r="E36"/>
      <c r="F36" s="443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 s="52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</row>
  </sheetData>
  <mergeCells count="25">
    <mergeCell ref="AD4:AD5"/>
    <mergeCell ref="G3:S3"/>
    <mergeCell ref="T3:AF3"/>
    <mergeCell ref="AG3:AJ3"/>
    <mergeCell ref="AK3:AS3"/>
    <mergeCell ref="G4:I4"/>
    <mergeCell ref="J4:L4"/>
    <mergeCell ref="M4:O4"/>
    <mergeCell ref="P4:P5"/>
    <mergeCell ref="Q4:Q5"/>
    <mergeCell ref="R4:R5"/>
    <mergeCell ref="S4:S5"/>
    <mergeCell ref="T4:V4"/>
    <mergeCell ref="W4:Y4"/>
    <mergeCell ref="Z4:AB4"/>
    <mergeCell ref="AC4:AC5"/>
    <mergeCell ref="AK4:AM4"/>
    <mergeCell ref="AN4:AP4"/>
    <mergeCell ref="AQ4:AS4"/>
    <mergeCell ref="AE4:AE5"/>
    <mergeCell ref="AF4:AF5"/>
    <mergeCell ref="AG4:AG5"/>
    <mergeCell ref="AH4:AH5"/>
    <mergeCell ref="AI4:AI5"/>
    <mergeCell ref="AJ4:AJ5"/>
  </mergeCells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K110"/>
  <sheetViews>
    <sheetView tabSelected="1" zoomScaleNormal="100" workbookViewId="0">
      <pane xSplit="7" ySplit="5" topLeftCell="H6" activePane="bottomRight" state="frozen"/>
      <selection pane="topRight"/>
      <selection pane="bottomLeft"/>
      <selection pane="bottomRight" activeCell="D11" sqref="D11"/>
    </sheetView>
  </sheetViews>
  <sheetFormatPr defaultColWidth="11.28515625" defaultRowHeight="18" customHeight="1" x14ac:dyDescent="0.2"/>
  <cols>
    <col min="1" max="1" width="7.28515625" style="7" customWidth="1"/>
    <col min="2" max="2" width="9.85546875" style="7" customWidth="1"/>
    <col min="3" max="3" width="7.140625" style="7" customWidth="1"/>
    <col min="4" max="4" width="29.7109375" style="1" customWidth="1"/>
    <col min="5" max="5" width="4.42578125" style="7" bestFit="1" customWidth="1"/>
    <col min="6" max="6" width="30.28515625" style="1" customWidth="1"/>
    <col min="7" max="7" width="7.7109375" style="66" customWidth="1"/>
    <col min="8" max="37" width="6.5703125" style="1" customWidth="1"/>
    <col min="38" max="16384" width="11.28515625" style="1"/>
  </cols>
  <sheetData>
    <row r="1" spans="1:37" ht="18" customHeight="1" x14ac:dyDescent="0.3">
      <c r="A1" s="526" t="s">
        <v>615</v>
      </c>
      <c r="B1" s="8"/>
      <c r="C1" s="8"/>
      <c r="D1" s="526"/>
      <c r="E1" s="201"/>
      <c r="U1" s="7"/>
      <c r="V1" s="7"/>
      <c r="W1" s="7"/>
      <c r="X1" s="7"/>
      <c r="Y1" s="7"/>
      <c r="Z1" s="7"/>
      <c r="AA1" s="7"/>
      <c r="AB1" s="7"/>
      <c r="AD1" s="27"/>
      <c r="AG1" s="27"/>
      <c r="AH1" s="27"/>
      <c r="AI1" s="27"/>
      <c r="AJ1" s="27"/>
      <c r="AK1" s="7"/>
    </row>
    <row r="2" spans="1:37" ht="18" customHeight="1" thickBot="1" x14ac:dyDescent="0.35">
      <c r="A2" s="527" t="s">
        <v>284</v>
      </c>
      <c r="B2" s="8"/>
      <c r="C2" s="8"/>
      <c r="D2" s="527"/>
      <c r="E2" s="202"/>
      <c r="H2" s="311" t="s">
        <v>630</v>
      </c>
      <c r="I2" s="675"/>
      <c r="U2" s="40"/>
      <c r="V2" s="40"/>
      <c r="W2" s="40"/>
      <c r="X2" s="40"/>
      <c r="Y2" s="40"/>
      <c r="Z2" s="40"/>
      <c r="AA2" s="40"/>
      <c r="AB2" s="40"/>
      <c r="AD2" s="27"/>
      <c r="AG2" s="27"/>
      <c r="AH2" s="27"/>
      <c r="AI2" s="27"/>
      <c r="AJ2" s="27"/>
      <c r="AK2" s="40"/>
    </row>
    <row r="3" spans="1:37" ht="16.5" customHeight="1" thickBot="1" x14ac:dyDescent="0.25">
      <c r="A3" s="8"/>
      <c r="B3" s="8"/>
      <c r="C3" s="8"/>
      <c r="D3" s="535"/>
      <c r="E3" s="12"/>
      <c r="F3" s="3" t="s">
        <v>362</v>
      </c>
      <c r="H3" s="761" t="s">
        <v>449</v>
      </c>
      <c r="I3" s="762"/>
      <c r="J3" s="762"/>
      <c r="K3" s="762"/>
      <c r="L3" s="762"/>
      <c r="M3" s="762"/>
      <c r="N3" s="762"/>
      <c r="O3" s="762"/>
      <c r="P3" s="762"/>
      <c r="Q3" s="762"/>
      <c r="R3" s="762"/>
      <c r="S3" s="763"/>
      <c r="U3" s="40"/>
      <c r="V3" s="40"/>
      <c r="W3" s="40"/>
      <c r="X3" s="40"/>
      <c r="Y3" s="40"/>
      <c r="Z3" s="40"/>
      <c r="AA3" s="40"/>
      <c r="AB3" s="40"/>
      <c r="AD3" s="27"/>
      <c r="AG3" s="27"/>
      <c r="AH3" s="27"/>
      <c r="AI3" s="27"/>
      <c r="AJ3" s="27"/>
      <c r="AK3" s="40"/>
    </row>
    <row r="4" spans="1:37" ht="35.25" thickBot="1" x14ac:dyDescent="0.3">
      <c r="A4" s="529" t="s">
        <v>245</v>
      </c>
      <c r="B4" s="8"/>
      <c r="C4" s="8"/>
      <c r="D4" s="8"/>
      <c r="E4" s="2"/>
      <c r="F4" s="200" t="s">
        <v>377</v>
      </c>
      <c r="G4" s="252"/>
      <c r="H4" s="761" t="s">
        <v>293</v>
      </c>
      <c r="I4" s="762"/>
      <c r="J4" s="763"/>
      <c r="K4" s="761" t="s">
        <v>441</v>
      </c>
      <c r="L4" s="762"/>
      <c r="M4" s="763"/>
      <c r="N4" s="761" t="s">
        <v>295</v>
      </c>
      <c r="O4" s="762"/>
      <c r="P4" s="763"/>
      <c r="Q4" s="761" t="s">
        <v>448</v>
      </c>
      <c r="R4" s="762"/>
      <c r="S4" s="763"/>
      <c r="T4" s="761" t="s">
        <v>287</v>
      </c>
      <c r="U4" s="762"/>
      <c r="V4" s="763"/>
      <c r="W4" s="761" t="s">
        <v>288</v>
      </c>
      <c r="X4" s="762"/>
      <c r="Y4" s="763"/>
      <c r="Z4" s="761" t="s">
        <v>289</v>
      </c>
      <c r="AA4" s="762"/>
      <c r="AB4" s="763"/>
      <c r="AC4" s="761" t="s">
        <v>290</v>
      </c>
      <c r="AD4" s="762"/>
      <c r="AE4" s="763"/>
      <c r="AF4" s="761" t="s">
        <v>291</v>
      </c>
      <c r="AG4" s="762"/>
      <c r="AH4" s="763"/>
      <c r="AI4" s="761" t="s">
        <v>292</v>
      </c>
      <c r="AJ4" s="762"/>
      <c r="AK4" s="763"/>
    </row>
    <row r="5" spans="1:37" ht="23.25" thickBot="1" x14ac:dyDescent="0.25">
      <c r="A5" s="501" t="s">
        <v>578</v>
      </c>
      <c r="B5" s="102" t="s">
        <v>579</v>
      </c>
      <c r="C5" s="435" t="s">
        <v>313</v>
      </c>
      <c r="D5" s="447" t="s">
        <v>594</v>
      </c>
      <c r="E5" s="4" t="s">
        <v>0</v>
      </c>
      <c r="F5" s="76" t="s">
        <v>1</v>
      </c>
      <c r="G5" s="226" t="s">
        <v>2</v>
      </c>
      <c r="H5" s="15" t="s">
        <v>228</v>
      </c>
      <c r="I5" s="16" t="s">
        <v>229</v>
      </c>
      <c r="J5" s="77" t="s">
        <v>230</v>
      </c>
      <c r="K5" s="15" t="s">
        <v>228</v>
      </c>
      <c r="L5" s="16" t="s">
        <v>229</v>
      </c>
      <c r="M5" s="77" t="s">
        <v>230</v>
      </c>
      <c r="N5" s="15" t="s">
        <v>228</v>
      </c>
      <c r="O5" s="16" t="s">
        <v>229</v>
      </c>
      <c r="P5" s="77" t="s">
        <v>230</v>
      </c>
      <c r="Q5" s="15" t="s">
        <v>228</v>
      </c>
      <c r="R5" s="16" t="s">
        <v>229</v>
      </c>
      <c r="S5" s="77" t="s">
        <v>230</v>
      </c>
      <c r="T5" s="86" t="s">
        <v>265</v>
      </c>
      <c r="U5" s="87" t="s">
        <v>268</v>
      </c>
      <c r="V5" s="88" t="s">
        <v>266</v>
      </c>
      <c r="W5" s="86" t="s">
        <v>265</v>
      </c>
      <c r="X5" s="87" t="s">
        <v>268</v>
      </c>
      <c r="Y5" s="88" t="s">
        <v>266</v>
      </c>
      <c r="Z5" s="86" t="s">
        <v>265</v>
      </c>
      <c r="AA5" s="87" t="s">
        <v>268</v>
      </c>
      <c r="AB5" s="88" t="s">
        <v>266</v>
      </c>
      <c r="AC5" s="86" t="s">
        <v>260</v>
      </c>
      <c r="AD5" s="87" t="s">
        <v>261</v>
      </c>
      <c r="AE5" s="88" t="s">
        <v>267</v>
      </c>
      <c r="AF5" s="96" t="s">
        <v>260</v>
      </c>
      <c r="AG5" s="97" t="s">
        <v>261</v>
      </c>
      <c r="AH5" s="98" t="s">
        <v>267</v>
      </c>
      <c r="AI5" s="96" t="s">
        <v>260</v>
      </c>
      <c r="AJ5" s="97" t="s">
        <v>261</v>
      </c>
      <c r="AK5" s="98" t="s">
        <v>267</v>
      </c>
    </row>
    <row r="6" spans="1:37" ht="20.100000000000001" customHeight="1" x14ac:dyDescent="0.2">
      <c r="A6" s="542">
        <v>1</v>
      </c>
      <c r="B6" s="478">
        <v>667000135</v>
      </c>
      <c r="C6" s="496">
        <v>5415</v>
      </c>
      <c r="D6" s="301" t="s">
        <v>601</v>
      </c>
      <c r="E6" s="245">
        <v>3141</v>
      </c>
      <c r="F6" s="477" t="s">
        <v>601</v>
      </c>
      <c r="G6" s="500">
        <v>345</v>
      </c>
      <c r="H6" s="58">
        <v>88</v>
      </c>
      <c r="I6" s="20"/>
      <c r="J6" s="477"/>
      <c r="K6" s="58"/>
      <c r="L6" s="20"/>
      <c r="M6" s="144"/>
      <c r="N6" s="301"/>
      <c r="O6" s="20"/>
      <c r="P6" s="144"/>
      <c r="Q6" s="301">
        <f t="shared" ref="Q6:S8" si="0">H6+K6+N6</f>
        <v>88</v>
      </c>
      <c r="R6" s="20">
        <f t="shared" si="0"/>
        <v>0</v>
      </c>
      <c r="S6" s="144">
        <f t="shared" si="0"/>
        <v>0</v>
      </c>
      <c r="T6" s="90">
        <f>VLOOKUP(H6,SJMS_normativy!$A$3:$B$334,2,0)</f>
        <v>37.765295999999999</v>
      </c>
      <c r="U6" s="17">
        <f>IF(I6=0,0,VLOOKUP(SUM(I6+J6),SJZS_normativy!$A$4:$C$1075,2,0))</f>
        <v>0</v>
      </c>
      <c r="V6" s="91">
        <f>IF(J6=0,0,VLOOKUP(SUM(I6+J6),SJZS_normativy!$A$4:$C$1075,2,0))</f>
        <v>0</v>
      </c>
      <c r="W6" s="90">
        <f>VLOOKUP(K6,SJMS_normativy!$A$3:$B$334,2,0)/0.6</f>
        <v>0</v>
      </c>
      <c r="X6" s="17">
        <f>IF(L6=0,0,VLOOKUP(SUM(L6+M6),SJZS_normativy!$A$4:$C$1075,2,0))/0.6</f>
        <v>0</v>
      </c>
      <c r="Y6" s="91">
        <f>IF(M6=0,0,VLOOKUP(SUM(L6+M6),SJZS_normativy!$A$4:$C$1075,2,0))/0.6</f>
        <v>0</v>
      </c>
      <c r="Z6" s="90">
        <f>VLOOKUP(N6,SJMS_normativy!$A$3:$B$334,2,0)/0.4</f>
        <v>0</v>
      </c>
      <c r="AA6" s="17">
        <f>IF(O6=0,0,VLOOKUP(SUM(O6+P6),SJZS_normativy!$A$4:$C$1075,2,0))/0.4</f>
        <v>0</v>
      </c>
      <c r="AB6" s="91">
        <f>IF(P6=0,0,VLOOKUP(SUM(O6+P6),SJZS_normativy!$A$4:$C$1075,2,0))/0.4</f>
        <v>0</v>
      </c>
      <c r="AC6" s="94">
        <f>SJMS_normativy!$I$5</f>
        <v>58</v>
      </c>
      <c r="AD6" s="44">
        <f>SJZS_normativy!$I$5</f>
        <v>58</v>
      </c>
      <c r="AE6" s="95">
        <f>SJZS_normativy!$I$5</f>
        <v>58</v>
      </c>
      <c r="AF6" s="94">
        <f>SJMS_normativy!$J$5</f>
        <v>38</v>
      </c>
      <c r="AG6" s="44">
        <f>SJZS_normativy!$J$5</f>
        <v>38</v>
      </c>
      <c r="AH6" s="95">
        <f>SJZS_normativy!$J$5</f>
        <v>38</v>
      </c>
      <c r="AI6" s="94">
        <f>SJMS_normativy!$K$5</f>
        <v>38</v>
      </c>
      <c r="AJ6" s="44">
        <f>SJZS_normativy!$K$5</f>
        <v>38</v>
      </c>
      <c r="AK6" s="95">
        <f>SJZS_normativy!$K$5</f>
        <v>38</v>
      </c>
    </row>
    <row r="7" spans="1:37" ht="20.100000000000001" customHeight="1" x14ac:dyDescent="0.2">
      <c r="A7" s="543">
        <v>1</v>
      </c>
      <c r="B7" s="85">
        <v>667000135</v>
      </c>
      <c r="C7" s="436">
        <v>5415</v>
      </c>
      <c r="D7" s="301" t="s">
        <v>601</v>
      </c>
      <c r="E7" s="75">
        <v>3141</v>
      </c>
      <c r="F7" s="260" t="s">
        <v>182</v>
      </c>
      <c r="G7" s="322">
        <v>345</v>
      </c>
      <c r="H7" s="13">
        <v>89</v>
      </c>
      <c r="I7" s="11"/>
      <c r="J7" s="259"/>
      <c r="K7" s="13"/>
      <c r="L7" s="11"/>
      <c r="M7" s="60"/>
      <c r="N7" s="5"/>
      <c r="O7" s="11"/>
      <c r="P7" s="60"/>
      <c r="Q7" s="301">
        <f t="shared" si="0"/>
        <v>89</v>
      </c>
      <c r="R7" s="20">
        <f t="shared" si="0"/>
        <v>0</v>
      </c>
      <c r="S7" s="144">
        <f t="shared" si="0"/>
        <v>0</v>
      </c>
      <c r="T7" s="90">
        <f>VLOOKUP(H7,SJMS_normativy!$A$3:$B$334,2,0)</f>
        <v>37.894835999999998</v>
      </c>
      <c r="U7" s="17">
        <f>IF(I7=0,0,VLOOKUP(SUM(I7+J7),SJZS_normativy!$A$4:$C$1075,2,0))</f>
        <v>0</v>
      </c>
      <c r="V7" s="91">
        <f>IF(J7=0,0,VLOOKUP(SUM(I7+J7),SJZS_normativy!$A$4:$C$1075,2,0))</f>
        <v>0</v>
      </c>
      <c r="W7" s="90">
        <f>VLOOKUP(K7,SJMS_normativy!$A$3:$B$334,2,0)/0.6</f>
        <v>0</v>
      </c>
      <c r="X7" s="17">
        <f>IF(L7=0,0,VLOOKUP(SUM(L7+M7),SJZS_normativy!$A$4:$C$1075,2,0))/0.6</f>
        <v>0</v>
      </c>
      <c r="Y7" s="91">
        <f>IF(M7=0,0,VLOOKUP(SUM(L7+M7),SJZS_normativy!$A$4:$C$1075,2,0))/0.6</f>
        <v>0</v>
      </c>
      <c r="Z7" s="90">
        <f>VLOOKUP(N7,SJMS_normativy!$A$3:$B$334,2,0)/0.4</f>
        <v>0</v>
      </c>
      <c r="AA7" s="17">
        <f>IF(O7=0,0,VLOOKUP(SUM(O7+P7),SJZS_normativy!$A$4:$C$1075,2,0))/0.4</f>
        <v>0</v>
      </c>
      <c r="AB7" s="91">
        <f>IF(P7=0,0,VLOOKUP(SUM(O7+P7),SJZS_normativy!$A$4:$C$1075,2,0))/0.4</f>
        <v>0</v>
      </c>
      <c r="AC7" s="94">
        <f>SJMS_normativy!$I$5</f>
        <v>58</v>
      </c>
      <c r="AD7" s="44">
        <f>SJZS_normativy!$I$5</f>
        <v>58</v>
      </c>
      <c r="AE7" s="95">
        <f>SJZS_normativy!$I$5</f>
        <v>58</v>
      </c>
      <c r="AF7" s="94">
        <f>SJMS_normativy!$J$5</f>
        <v>38</v>
      </c>
      <c r="AG7" s="44">
        <f>SJZS_normativy!$J$5</f>
        <v>38</v>
      </c>
      <c r="AH7" s="95">
        <f>SJZS_normativy!$J$5</f>
        <v>38</v>
      </c>
      <c r="AI7" s="94">
        <f>SJMS_normativy!$K$5</f>
        <v>38</v>
      </c>
      <c r="AJ7" s="44">
        <f>SJZS_normativy!$K$5</f>
        <v>38</v>
      </c>
      <c r="AK7" s="95">
        <f>SJZS_normativy!$K$5</f>
        <v>38</v>
      </c>
    </row>
    <row r="8" spans="1:37" ht="20.100000000000001" customHeight="1" x14ac:dyDescent="0.2">
      <c r="A8" s="543">
        <v>1</v>
      </c>
      <c r="B8" s="85">
        <v>667000135</v>
      </c>
      <c r="C8" s="436">
        <v>5415</v>
      </c>
      <c r="D8" s="301" t="s">
        <v>601</v>
      </c>
      <c r="E8" s="75">
        <v>3141</v>
      </c>
      <c r="F8" s="260" t="s">
        <v>183</v>
      </c>
      <c r="G8" s="322">
        <v>345</v>
      </c>
      <c r="H8" s="13">
        <v>35</v>
      </c>
      <c r="I8" s="11"/>
      <c r="J8" s="259"/>
      <c r="K8" s="13"/>
      <c r="L8" s="11"/>
      <c r="M8" s="60"/>
      <c r="N8" s="5"/>
      <c r="O8" s="11"/>
      <c r="P8" s="60"/>
      <c r="Q8" s="301">
        <f t="shared" si="0"/>
        <v>35</v>
      </c>
      <c r="R8" s="20">
        <f t="shared" si="0"/>
        <v>0</v>
      </c>
      <c r="S8" s="144">
        <f t="shared" si="0"/>
        <v>0</v>
      </c>
      <c r="T8" s="90">
        <f>VLOOKUP(H8,SJMS_normativy!$A$3:$B$334,2,0)</f>
        <v>28.272359999999999</v>
      </c>
      <c r="U8" s="17">
        <f>IF(I8=0,0,VLOOKUP(SUM(I8+J8),SJZS_normativy!$A$4:$C$1075,2,0))</f>
        <v>0</v>
      </c>
      <c r="V8" s="91">
        <f>IF(J8=0,0,VLOOKUP(SUM(I8+J8),SJZS_normativy!$A$4:$C$1075,2,0))</f>
        <v>0</v>
      </c>
      <c r="W8" s="90">
        <f>VLOOKUP(K8,SJMS_normativy!$A$3:$B$334,2,0)/0.6</f>
        <v>0</v>
      </c>
      <c r="X8" s="17">
        <f>IF(L8=0,0,VLOOKUP(SUM(L8+M8),SJZS_normativy!$A$4:$C$1075,2,0))/0.6</f>
        <v>0</v>
      </c>
      <c r="Y8" s="91">
        <f>IF(M8=0,0,VLOOKUP(SUM(L8+M8),SJZS_normativy!$A$4:$C$1075,2,0))/0.6</f>
        <v>0</v>
      </c>
      <c r="Z8" s="90">
        <f>VLOOKUP(N8,SJMS_normativy!$A$3:$B$334,2,0)/0.4</f>
        <v>0</v>
      </c>
      <c r="AA8" s="17">
        <f>IF(O8=0,0,VLOOKUP(SUM(O8+P8),SJZS_normativy!$A$4:$C$1075,2,0))/0.4</f>
        <v>0</v>
      </c>
      <c r="AB8" s="91">
        <f>IF(P8=0,0,VLOOKUP(SUM(O8+P8),SJZS_normativy!$A$4:$C$1075,2,0))/0.4</f>
        <v>0</v>
      </c>
      <c r="AC8" s="94">
        <f>SJMS_normativy!$I$5</f>
        <v>58</v>
      </c>
      <c r="AD8" s="44">
        <f>SJZS_normativy!$I$5</f>
        <v>58</v>
      </c>
      <c r="AE8" s="95">
        <f>SJZS_normativy!$I$5</f>
        <v>58</v>
      </c>
      <c r="AF8" s="94">
        <f>SJMS_normativy!$J$5</f>
        <v>38</v>
      </c>
      <c r="AG8" s="44">
        <f>SJZS_normativy!$J$5</f>
        <v>38</v>
      </c>
      <c r="AH8" s="95">
        <f>SJZS_normativy!$J$5</f>
        <v>38</v>
      </c>
      <c r="AI8" s="94">
        <f>SJMS_normativy!$K$5</f>
        <v>38</v>
      </c>
      <c r="AJ8" s="44">
        <f>SJZS_normativy!$K$5</f>
        <v>38</v>
      </c>
      <c r="AK8" s="95">
        <f>SJZS_normativy!$K$5</f>
        <v>38</v>
      </c>
    </row>
    <row r="9" spans="1:37" ht="20.100000000000001" customHeight="1" x14ac:dyDescent="0.2">
      <c r="A9" s="543">
        <v>6</v>
      </c>
      <c r="B9" s="85">
        <v>600098958</v>
      </c>
      <c r="C9" s="436">
        <v>5402</v>
      </c>
      <c r="D9" s="5" t="s">
        <v>187</v>
      </c>
      <c r="E9" s="11">
        <v>3141</v>
      </c>
      <c r="F9" s="169" t="s">
        <v>595</v>
      </c>
      <c r="G9" s="319">
        <v>25</v>
      </c>
      <c r="H9" s="646"/>
      <c r="I9" s="647"/>
      <c r="J9" s="648"/>
      <c r="K9" s="646"/>
      <c r="L9" s="647"/>
      <c r="M9" s="649"/>
      <c r="N9" s="650">
        <v>20</v>
      </c>
      <c r="O9" s="647"/>
      <c r="P9" s="649"/>
      <c r="Q9" s="301">
        <f t="shared" ref="Q9" si="1">H9+K9+N9</f>
        <v>20</v>
      </c>
      <c r="R9" s="20">
        <f t="shared" ref="R9" si="2">I9+L9+O9</f>
        <v>0</v>
      </c>
      <c r="S9" s="144">
        <f t="shared" ref="S9" si="3">J9+M9+P9</f>
        <v>0</v>
      </c>
      <c r="T9" s="90">
        <f>VLOOKUP(H9,SJMS_normativy!$A$3:$B$334,2,0)</f>
        <v>0</v>
      </c>
      <c r="U9" s="17">
        <f>IF(I9=0,0,VLOOKUP(SUM(I9+J9),SJZS_normativy!$A$4:$C$1075,2,0))</f>
        <v>0</v>
      </c>
      <c r="V9" s="91">
        <f>IF(J9=0,0,VLOOKUP(SUM(I9+J9),SJZS_normativy!$A$4:$C$1075,2,0))</f>
        <v>0</v>
      </c>
      <c r="W9" s="90">
        <f>VLOOKUP(K9,SJMS_normativy!$A$3:$B$334,2,0)/0.6</f>
        <v>0</v>
      </c>
      <c r="X9" s="17">
        <f>IF(L9=0,0,VLOOKUP(SUM(L9+M9),SJZS_normativy!$A$4:$C$1075,2,0))/0.6</f>
        <v>0</v>
      </c>
      <c r="Y9" s="91">
        <f>IF(M9=0,0,VLOOKUP(SUM(L9+M9),SJZS_normativy!$A$4:$C$1075,2,0))/0.6</f>
        <v>0</v>
      </c>
      <c r="Z9" s="90">
        <f>VLOOKUP(N9,SJMS_normativy!$A$3:$B$334,2,0)/0.4</f>
        <v>61.623299999999993</v>
      </c>
      <c r="AA9" s="17">
        <f>IF(O9=0,0,VLOOKUP(SUM(O9+P9),SJZS_normativy!$A$4:$C$1075,2,0))/0.4</f>
        <v>0</v>
      </c>
      <c r="AB9" s="91">
        <f>IF(P9=0,0,VLOOKUP(SUM(O9+P9),SJZS_normativy!$A$4:$C$1075,2,0))/0.4</f>
        <v>0</v>
      </c>
      <c r="AC9" s="94">
        <f>SJMS_normativy!$I$5</f>
        <v>58</v>
      </c>
      <c r="AD9" s="44">
        <f>SJZS_normativy!$I$5</f>
        <v>58</v>
      </c>
      <c r="AE9" s="95">
        <f>SJZS_normativy!$I$5</f>
        <v>58</v>
      </c>
      <c r="AF9" s="94">
        <f>SJMS_normativy!$J$5</f>
        <v>38</v>
      </c>
      <c r="AG9" s="44">
        <f>SJZS_normativy!$J$5</f>
        <v>38</v>
      </c>
      <c r="AH9" s="95">
        <f>SJZS_normativy!$J$5</f>
        <v>38</v>
      </c>
      <c r="AI9" s="94">
        <f>SJMS_normativy!$K$5</f>
        <v>38</v>
      </c>
      <c r="AJ9" s="44">
        <f>SJZS_normativy!$K$5</f>
        <v>38</v>
      </c>
      <c r="AK9" s="95">
        <f>SJZS_normativy!$K$5</f>
        <v>38</v>
      </c>
    </row>
    <row r="10" spans="1:37" ht="20.100000000000001" customHeight="1" x14ac:dyDescent="0.2">
      <c r="A10" s="543">
        <v>6</v>
      </c>
      <c r="B10" s="85">
        <v>600098958</v>
      </c>
      <c r="C10" s="436">
        <v>5402</v>
      </c>
      <c r="D10" s="5" t="s">
        <v>187</v>
      </c>
      <c r="E10" s="75">
        <v>3141</v>
      </c>
      <c r="F10" s="259" t="s">
        <v>187</v>
      </c>
      <c r="G10" s="322">
        <v>100</v>
      </c>
      <c r="H10" s="13"/>
      <c r="I10" s="11">
        <v>29</v>
      </c>
      <c r="J10" s="259"/>
      <c r="K10" s="13">
        <v>20</v>
      </c>
      <c r="L10" s="11"/>
      <c r="M10" s="60"/>
      <c r="N10" s="5"/>
      <c r="O10" s="11"/>
      <c r="P10" s="60"/>
      <c r="Q10" s="301">
        <f t="shared" ref="Q10:S11" si="4">H10+K10+N10</f>
        <v>20</v>
      </c>
      <c r="R10" s="20">
        <f t="shared" si="4"/>
        <v>29</v>
      </c>
      <c r="S10" s="144">
        <f t="shared" si="4"/>
        <v>0</v>
      </c>
      <c r="T10" s="90">
        <f>VLOOKUP(H10,SJMS_normativy!$A$3:$B$334,2,0)</f>
        <v>0</v>
      </c>
      <c r="U10" s="17">
        <f>IF(I10=0,0,VLOOKUP(SUM(I10+J10),SJZS_normativy!$A$4:$C$1075,2,0))</f>
        <v>35.783878172588828</v>
      </c>
      <c r="V10" s="91">
        <f>IF(J10=0,0,VLOOKUP(SUM(I10+J10),SJZS_normativy!$A$4:$C$1075,2,0))</f>
        <v>0</v>
      </c>
      <c r="W10" s="90">
        <f>VLOOKUP(K10,SJMS_normativy!$A$3:$B$334,2,0)/0.6</f>
        <v>41.0822</v>
      </c>
      <c r="X10" s="17">
        <f>IF(L10=0,0,VLOOKUP(SUM(L10+M10),SJZS_normativy!$A$4:$C$1075,2,0))/0.6</f>
        <v>0</v>
      </c>
      <c r="Y10" s="91">
        <f>IF(M10=0,0,VLOOKUP(SUM(L10+M10),SJZS_normativy!$A$4:$C$1075,2,0))/0.6</f>
        <v>0</v>
      </c>
      <c r="Z10" s="90">
        <f>VLOOKUP(N10,SJMS_normativy!$A$3:$B$334,2,0)/0.4</f>
        <v>0</v>
      </c>
      <c r="AA10" s="17">
        <f>IF(O10=0,0,VLOOKUP(SUM(O10+P10),SJZS_normativy!$A$4:$C$1075,2,0))/0.4</f>
        <v>0</v>
      </c>
      <c r="AB10" s="91">
        <f>IF(P10=0,0,VLOOKUP(SUM(O10+P10),SJZS_normativy!$A$4:$C$1075,2,0))/0.4</f>
        <v>0</v>
      </c>
      <c r="AC10" s="94">
        <f>SJMS_normativy!$I$5</f>
        <v>58</v>
      </c>
      <c r="AD10" s="44">
        <f>SJZS_normativy!$I$5</f>
        <v>58</v>
      </c>
      <c r="AE10" s="95">
        <f>SJZS_normativy!$I$5</f>
        <v>58</v>
      </c>
      <c r="AF10" s="94">
        <f>SJMS_normativy!$J$5</f>
        <v>38</v>
      </c>
      <c r="AG10" s="44">
        <f>SJZS_normativy!$J$5</f>
        <v>38</v>
      </c>
      <c r="AH10" s="95">
        <f>SJZS_normativy!$J$5</f>
        <v>38</v>
      </c>
      <c r="AI10" s="94">
        <f>SJMS_normativy!$K$5</f>
        <v>38</v>
      </c>
      <c r="AJ10" s="44">
        <f>SJZS_normativy!$K$5</f>
        <v>38</v>
      </c>
      <c r="AK10" s="95">
        <f>SJZS_normativy!$K$5</f>
        <v>38</v>
      </c>
    </row>
    <row r="11" spans="1:37" ht="20.100000000000001" customHeight="1" x14ac:dyDescent="0.2">
      <c r="A11" s="543">
        <v>6</v>
      </c>
      <c r="B11" s="85">
        <v>600098958</v>
      </c>
      <c r="C11" s="436">
        <v>5402</v>
      </c>
      <c r="D11" s="5" t="s">
        <v>187</v>
      </c>
      <c r="E11" s="75">
        <v>3141</v>
      </c>
      <c r="F11" s="260" t="s">
        <v>188</v>
      </c>
      <c r="G11" s="322">
        <v>100</v>
      </c>
      <c r="H11" s="13"/>
      <c r="I11" s="11">
        <v>21</v>
      </c>
      <c r="J11" s="259"/>
      <c r="K11" s="13"/>
      <c r="L11" s="11"/>
      <c r="M11" s="60"/>
      <c r="N11" s="5"/>
      <c r="O11" s="11"/>
      <c r="P11" s="60"/>
      <c r="Q11" s="301">
        <f t="shared" si="4"/>
        <v>0</v>
      </c>
      <c r="R11" s="20">
        <f t="shared" si="4"/>
        <v>21</v>
      </c>
      <c r="S11" s="144">
        <f t="shared" si="4"/>
        <v>0</v>
      </c>
      <c r="T11" s="90">
        <f>VLOOKUP(H11,SJMS_normativy!$A$3:$B$334,2,0)</f>
        <v>0</v>
      </c>
      <c r="U11" s="17">
        <f>IF(I11=0,0,VLOOKUP(SUM(I11+J11),SJZS_normativy!$A$4:$C$1075,2,0))</f>
        <v>35.783878172588828</v>
      </c>
      <c r="V11" s="91">
        <f>IF(J11=0,0,VLOOKUP(SUM(I11+J11),SJZS_normativy!$A$4:$C$1075,2,0))</f>
        <v>0</v>
      </c>
      <c r="W11" s="90">
        <f>VLOOKUP(K11,SJMS_normativy!$A$3:$B$334,2,0)/0.6</f>
        <v>0</v>
      </c>
      <c r="X11" s="17">
        <f>IF(L11=0,0,VLOOKUP(SUM(L11+M11),SJZS_normativy!$A$4:$C$1075,2,0))/0.6</f>
        <v>0</v>
      </c>
      <c r="Y11" s="91">
        <f>IF(M11=0,0,VLOOKUP(SUM(L11+M11),SJZS_normativy!$A$4:$C$1075,2,0))/0.6</f>
        <v>0</v>
      </c>
      <c r="Z11" s="90">
        <f>VLOOKUP(N11,SJMS_normativy!$A$3:$B$334,2,0)/0.4</f>
        <v>0</v>
      </c>
      <c r="AA11" s="17">
        <f>IF(O11=0,0,VLOOKUP(SUM(O11+P11),SJZS_normativy!$A$4:$C$1075,2,0))/0.4</f>
        <v>0</v>
      </c>
      <c r="AB11" s="91">
        <f>IF(P11=0,0,VLOOKUP(SUM(O11+P11),SJZS_normativy!$A$4:$C$1075,2,0))/0.4</f>
        <v>0</v>
      </c>
      <c r="AC11" s="94">
        <f>SJMS_normativy!$I$5</f>
        <v>58</v>
      </c>
      <c r="AD11" s="44">
        <f>SJZS_normativy!$I$5</f>
        <v>58</v>
      </c>
      <c r="AE11" s="95">
        <f>SJZS_normativy!$I$5</f>
        <v>58</v>
      </c>
      <c r="AF11" s="94">
        <f>SJMS_normativy!$J$5</f>
        <v>38</v>
      </c>
      <c r="AG11" s="44">
        <f>SJZS_normativy!$J$5</f>
        <v>38</v>
      </c>
      <c r="AH11" s="95">
        <f>SJZS_normativy!$J$5</f>
        <v>38</v>
      </c>
      <c r="AI11" s="94">
        <f>SJMS_normativy!$K$5</f>
        <v>38</v>
      </c>
      <c r="AJ11" s="44">
        <f>SJZS_normativy!$K$5</f>
        <v>38</v>
      </c>
      <c r="AK11" s="95">
        <f>SJZS_normativy!$K$5</f>
        <v>38</v>
      </c>
    </row>
    <row r="12" spans="1:37" ht="20.100000000000001" customHeight="1" x14ac:dyDescent="0.2">
      <c r="A12" s="543">
        <v>7</v>
      </c>
      <c r="B12" s="85">
        <v>600099121</v>
      </c>
      <c r="C12" s="436">
        <v>5405</v>
      </c>
      <c r="D12" s="5" t="s">
        <v>357</v>
      </c>
      <c r="E12" s="75">
        <v>3141</v>
      </c>
      <c r="F12" s="259" t="s">
        <v>357</v>
      </c>
      <c r="G12" s="319">
        <v>180</v>
      </c>
      <c r="H12" s="13">
        <v>20</v>
      </c>
      <c r="I12" s="11">
        <v>76</v>
      </c>
      <c r="J12" s="259"/>
      <c r="K12" s="13">
        <v>0</v>
      </c>
      <c r="L12" s="11"/>
      <c r="M12" s="60"/>
      <c r="N12" s="5"/>
      <c r="O12" s="11"/>
      <c r="P12" s="60"/>
      <c r="Q12" s="301">
        <f>H12+K12+N12</f>
        <v>20</v>
      </c>
      <c r="R12" s="20">
        <f>I12+L12+O12</f>
        <v>76</v>
      </c>
      <c r="S12" s="144">
        <f>J12+M12+P12</f>
        <v>0</v>
      </c>
      <c r="T12" s="90">
        <f>VLOOKUP(H12,SJMS_normativy!$A$3:$B$334,2,0)</f>
        <v>24.649319999999999</v>
      </c>
      <c r="U12" s="17">
        <f>IF(I12=0,0,VLOOKUP(SUM(I12+J12),SJZS_normativy!$A$4:$C$1075,2,0))</f>
        <v>45.982275929296335</v>
      </c>
      <c r="V12" s="91">
        <f>IF(J12=0,0,VLOOKUP(SUM(I12+J12),SJZS_normativy!$A$4:$C$1075,2,0))</f>
        <v>0</v>
      </c>
      <c r="W12" s="90">
        <f>VLOOKUP(K12,SJMS_normativy!$A$3:$B$334,2,0)/0.6</f>
        <v>0</v>
      </c>
      <c r="X12" s="17">
        <f>IF(L12=0,0,VLOOKUP(SUM(L12+M12),SJZS_normativy!$A$4:$C$1075,2,0))/0.6</f>
        <v>0</v>
      </c>
      <c r="Y12" s="91">
        <f>IF(M12=0,0,VLOOKUP(SUM(L12+M12),SJZS_normativy!$A$4:$C$1075,2,0))/0.6</f>
        <v>0</v>
      </c>
      <c r="Z12" s="90">
        <f>VLOOKUP(N12,SJMS_normativy!$A$3:$B$334,2,0)/0.4</f>
        <v>0</v>
      </c>
      <c r="AA12" s="17">
        <f>IF(O12=0,0,VLOOKUP(SUM(O12+P12),SJZS_normativy!$A$4:$C$1075,2,0))/0.4</f>
        <v>0</v>
      </c>
      <c r="AB12" s="91">
        <f>IF(P12=0,0,VLOOKUP(SUM(O12+P12),SJZS_normativy!$A$4:$C$1075,2,0))/0.4</f>
        <v>0</v>
      </c>
      <c r="AC12" s="94">
        <f>SJMS_normativy!$I$5</f>
        <v>58</v>
      </c>
      <c r="AD12" s="44">
        <f>SJZS_normativy!$I$5</f>
        <v>58</v>
      </c>
      <c r="AE12" s="95">
        <f>SJZS_normativy!$I$5</f>
        <v>58</v>
      </c>
      <c r="AF12" s="94">
        <f>SJMS_normativy!$J$5</f>
        <v>38</v>
      </c>
      <c r="AG12" s="44">
        <f>SJZS_normativy!$J$5</f>
        <v>38</v>
      </c>
      <c r="AH12" s="95">
        <f>SJZS_normativy!$J$5</f>
        <v>38</v>
      </c>
      <c r="AI12" s="94">
        <f>SJMS_normativy!$K$5</f>
        <v>38</v>
      </c>
      <c r="AJ12" s="44">
        <f>SJZS_normativy!$K$5</f>
        <v>38</v>
      </c>
      <c r="AK12" s="95">
        <f>SJZS_normativy!$K$5</f>
        <v>38</v>
      </c>
    </row>
    <row r="13" spans="1:37" ht="20.100000000000001" customHeight="1" x14ac:dyDescent="0.2">
      <c r="A13" s="543">
        <v>8</v>
      </c>
      <c r="B13" s="85">
        <v>600099318</v>
      </c>
      <c r="C13" s="436">
        <v>5410</v>
      </c>
      <c r="D13" s="5" t="s">
        <v>356</v>
      </c>
      <c r="E13" s="75">
        <v>3141</v>
      </c>
      <c r="F13" s="259" t="s">
        <v>189</v>
      </c>
      <c r="G13" s="319">
        <v>300</v>
      </c>
      <c r="H13" s="13"/>
      <c r="I13" s="11">
        <v>150</v>
      </c>
      <c r="J13" s="259"/>
      <c r="K13" s="13">
        <v>59</v>
      </c>
      <c r="L13" s="11"/>
      <c r="M13" s="60"/>
      <c r="N13" s="5"/>
      <c r="O13" s="11"/>
      <c r="P13" s="60"/>
      <c r="Q13" s="301">
        <f t="shared" ref="Q13:S15" si="5">H13+K13+N13</f>
        <v>59</v>
      </c>
      <c r="R13" s="20">
        <f t="shared" si="5"/>
        <v>150</v>
      </c>
      <c r="S13" s="144">
        <f t="shared" si="5"/>
        <v>0</v>
      </c>
      <c r="T13" s="90">
        <f>VLOOKUP(H13,SJMS_normativy!$A$3:$B$334,2,0)</f>
        <v>0</v>
      </c>
      <c r="U13" s="17">
        <f>IF(I13=0,0,VLOOKUP(SUM(I13+J13),SJZS_normativy!$A$4:$C$1075,2,0))</f>
        <v>53.918132351762189</v>
      </c>
      <c r="V13" s="91">
        <f>IF(J13=0,0,VLOOKUP(SUM(I13+J13),SJZS_normativy!$A$4:$C$1075,2,0))</f>
        <v>0</v>
      </c>
      <c r="W13" s="90">
        <f>VLOOKUP(K13,SJMS_normativy!$A$3:$B$334,2,0)/0.6</f>
        <v>55.34996000000001</v>
      </c>
      <c r="X13" s="17">
        <f>IF(L13=0,0,VLOOKUP(SUM(L13+M13),SJZS_normativy!$A$4:$C$1075,2,0))/0.6</f>
        <v>0</v>
      </c>
      <c r="Y13" s="91">
        <f>IF(M13=0,0,VLOOKUP(SUM(L13+M13),SJZS_normativy!$A$4:$C$1075,2,0))/0.6</f>
        <v>0</v>
      </c>
      <c r="Z13" s="90">
        <f>VLOOKUP(N13,SJMS_normativy!$A$3:$B$334,2,0)/0.4</f>
        <v>0</v>
      </c>
      <c r="AA13" s="17">
        <f>IF(O13=0,0,VLOOKUP(SUM(O13+P13),SJZS_normativy!$A$4:$C$1075,2,0))/0.4</f>
        <v>0</v>
      </c>
      <c r="AB13" s="91">
        <f>IF(P13=0,0,VLOOKUP(SUM(O13+P13),SJZS_normativy!$A$4:$C$1075,2,0))/0.4</f>
        <v>0</v>
      </c>
      <c r="AC13" s="94">
        <f>SJMS_normativy!$I$5</f>
        <v>58</v>
      </c>
      <c r="AD13" s="44">
        <f>SJZS_normativy!$I$5</f>
        <v>58</v>
      </c>
      <c r="AE13" s="95">
        <f>SJZS_normativy!$I$5</f>
        <v>58</v>
      </c>
      <c r="AF13" s="94">
        <f>SJMS_normativy!$J$5</f>
        <v>38</v>
      </c>
      <c r="AG13" s="44">
        <f>SJZS_normativy!$J$5</f>
        <v>38</v>
      </c>
      <c r="AH13" s="95">
        <f>SJZS_normativy!$J$5</f>
        <v>38</v>
      </c>
      <c r="AI13" s="94">
        <f>SJMS_normativy!$K$5</f>
        <v>38</v>
      </c>
      <c r="AJ13" s="44">
        <f>SJZS_normativy!$K$5</f>
        <v>38</v>
      </c>
      <c r="AK13" s="95">
        <f>SJZS_normativy!$K$5</f>
        <v>38</v>
      </c>
    </row>
    <row r="14" spans="1:37" ht="20.100000000000001" customHeight="1" x14ac:dyDescent="0.2">
      <c r="A14" s="543">
        <v>8</v>
      </c>
      <c r="B14" s="85">
        <v>600099318</v>
      </c>
      <c r="C14" s="436">
        <v>5410</v>
      </c>
      <c r="D14" s="5" t="s">
        <v>356</v>
      </c>
      <c r="E14" s="75">
        <v>3141</v>
      </c>
      <c r="F14" s="260" t="s">
        <v>419</v>
      </c>
      <c r="G14" s="322">
        <v>80</v>
      </c>
      <c r="H14" s="13"/>
      <c r="I14" s="11"/>
      <c r="J14" s="259"/>
      <c r="K14" s="13"/>
      <c r="L14" s="11"/>
      <c r="M14" s="60"/>
      <c r="N14" s="5">
        <v>35</v>
      </c>
      <c r="O14" s="11"/>
      <c r="P14" s="60"/>
      <c r="Q14" s="301">
        <f t="shared" si="5"/>
        <v>35</v>
      </c>
      <c r="R14" s="20">
        <f t="shared" si="5"/>
        <v>0</v>
      </c>
      <c r="S14" s="144">
        <f t="shared" si="5"/>
        <v>0</v>
      </c>
      <c r="T14" s="90">
        <f>VLOOKUP(H14,SJMS_normativy!$A$3:$B$334,2,0)</f>
        <v>0</v>
      </c>
      <c r="U14" s="17">
        <f>IF(I14=0,0,VLOOKUP(SUM(I14+J14),SJZS_normativy!$A$4:$C$1075,2,0))</f>
        <v>0</v>
      </c>
      <c r="V14" s="91">
        <f>IF(J14=0,0,VLOOKUP(SUM(I14+J14),SJZS_normativy!$A$4:$C$1075,2,0))</f>
        <v>0</v>
      </c>
      <c r="W14" s="90">
        <f>VLOOKUP(K14,SJMS_normativy!$A$3:$B$334,2,0)/0.6</f>
        <v>0</v>
      </c>
      <c r="X14" s="17">
        <f>IF(L14=0,0,VLOOKUP(SUM(L14+M14),SJZS_normativy!$A$4:$C$1075,2,0))/0.6</f>
        <v>0</v>
      </c>
      <c r="Y14" s="91">
        <f>IF(M14=0,0,VLOOKUP(SUM(L14+M14),SJZS_normativy!$A$4:$C$1075,2,0))/0.6</f>
        <v>0</v>
      </c>
      <c r="Z14" s="90">
        <f>VLOOKUP(N14,SJMS_normativy!$A$3:$B$334,2,0)/0.4</f>
        <v>70.680899999999994</v>
      </c>
      <c r="AA14" s="17">
        <f>IF(O14=0,0,VLOOKUP(SUM(O14+P14),SJZS_normativy!$A$4:$C$1075,2,0))/0.4</f>
        <v>0</v>
      </c>
      <c r="AB14" s="91">
        <f>IF(P14=0,0,VLOOKUP(SUM(O14+P14),SJZS_normativy!$A$4:$C$1075,2,0))/0.4</f>
        <v>0</v>
      </c>
      <c r="AC14" s="94">
        <f>SJMS_normativy!$I$5</f>
        <v>58</v>
      </c>
      <c r="AD14" s="44">
        <f>SJZS_normativy!$I$5</f>
        <v>58</v>
      </c>
      <c r="AE14" s="95">
        <f>SJZS_normativy!$I$5</f>
        <v>58</v>
      </c>
      <c r="AF14" s="94">
        <f>SJMS_normativy!$J$5</f>
        <v>38</v>
      </c>
      <c r="AG14" s="44">
        <f>SJZS_normativy!$J$5</f>
        <v>38</v>
      </c>
      <c r="AH14" s="95">
        <f>SJZS_normativy!$J$5</f>
        <v>38</v>
      </c>
      <c r="AI14" s="94">
        <f>SJMS_normativy!$K$5</f>
        <v>38</v>
      </c>
      <c r="AJ14" s="44">
        <f>SJZS_normativy!$K$5</f>
        <v>38</v>
      </c>
      <c r="AK14" s="95">
        <f>SJZS_normativy!$K$5</f>
        <v>38</v>
      </c>
    </row>
    <row r="15" spans="1:37" ht="20.100000000000001" customHeight="1" x14ac:dyDescent="0.2">
      <c r="A15" s="543">
        <v>8</v>
      </c>
      <c r="B15" s="85">
        <v>600099318</v>
      </c>
      <c r="C15" s="436">
        <v>5410</v>
      </c>
      <c r="D15" s="5" t="s">
        <v>356</v>
      </c>
      <c r="E15" s="75">
        <v>3141</v>
      </c>
      <c r="F15" s="260" t="s">
        <v>420</v>
      </c>
      <c r="G15" s="322">
        <v>80</v>
      </c>
      <c r="H15" s="13"/>
      <c r="I15" s="11"/>
      <c r="J15" s="259"/>
      <c r="K15" s="13"/>
      <c r="L15" s="11"/>
      <c r="M15" s="60"/>
      <c r="N15" s="5">
        <v>24</v>
      </c>
      <c r="O15" s="11"/>
      <c r="P15" s="60"/>
      <c r="Q15" s="301">
        <f t="shared" si="5"/>
        <v>24</v>
      </c>
      <c r="R15" s="20">
        <f t="shared" si="5"/>
        <v>0</v>
      </c>
      <c r="S15" s="144">
        <f t="shared" si="5"/>
        <v>0</v>
      </c>
      <c r="T15" s="90">
        <f>VLOOKUP(H15,SJMS_normativy!$A$3:$B$334,2,0)</f>
        <v>0</v>
      </c>
      <c r="U15" s="17">
        <f>IF(I15=0,0,VLOOKUP(SUM(I15+J15),SJZS_normativy!$A$4:$C$1075,2,0))</f>
        <v>0</v>
      </c>
      <c r="V15" s="91">
        <f>IF(J15=0,0,VLOOKUP(SUM(I15+J15),SJZS_normativy!$A$4:$C$1075,2,0))</f>
        <v>0</v>
      </c>
      <c r="W15" s="90">
        <f>VLOOKUP(K15,SJMS_normativy!$A$3:$B$334,2,0)/0.6</f>
        <v>0</v>
      </c>
      <c r="X15" s="17">
        <f>IF(L15=0,0,VLOOKUP(SUM(L15+M15),SJZS_normativy!$A$4:$C$1075,2,0))/0.6</f>
        <v>0</v>
      </c>
      <c r="Y15" s="91">
        <f>IF(M15=0,0,VLOOKUP(SUM(L15+M15),SJZS_normativy!$A$4:$C$1075,2,0))/0.6</f>
        <v>0</v>
      </c>
      <c r="Z15" s="90">
        <f>VLOOKUP(N15,SJMS_normativy!$A$3:$B$334,2,0)/0.4</f>
        <v>64.13964</v>
      </c>
      <c r="AA15" s="17">
        <f>IF(O15=0,0,VLOOKUP(SUM(O15+P15),SJZS_normativy!$A$4:$C$1075,2,0))/0.4</f>
        <v>0</v>
      </c>
      <c r="AB15" s="91">
        <f>IF(P15=0,0,VLOOKUP(SUM(O15+P15),SJZS_normativy!$A$4:$C$1075,2,0))/0.4</f>
        <v>0</v>
      </c>
      <c r="AC15" s="94">
        <f>SJMS_normativy!$I$5</f>
        <v>58</v>
      </c>
      <c r="AD15" s="44">
        <f>SJZS_normativy!$I$5</f>
        <v>58</v>
      </c>
      <c r="AE15" s="95">
        <f>SJZS_normativy!$I$5</f>
        <v>58</v>
      </c>
      <c r="AF15" s="94">
        <f>SJMS_normativy!$J$5</f>
        <v>38</v>
      </c>
      <c r="AG15" s="44">
        <f>SJZS_normativy!$J$5</f>
        <v>38</v>
      </c>
      <c r="AH15" s="95">
        <f>SJZS_normativy!$J$5</f>
        <v>38</v>
      </c>
      <c r="AI15" s="94">
        <f>SJMS_normativy!$K$5</f>
        <v>38</v>
      </c>
      <c r="AJ15" s="44">
        <f>SJZS_normativy!$K$5</f>
        <v>38</v>
      </c>
      <c r="AK15" s="95">
        <f>SJZS_normativy!$K$5</f>
        <v>38</v>
      </c>
    </row>
    <row r="16" spans="1:37" ht="20.100000000000001" customHeight="1" x14ac:dyDescent="0.2">
      <c r="A16" s="543">
        <v>9</v>
      </c>
      <c r="B16" s="85">
        <v>650046072</v>
      </c>
      <c r="C16" s="436">
        <v>5476</v>
      </c>
      <c r="D16" s="5" t="s">
        <v>358</v>
      </c>
      <c r="E16" s="75">
        <v>3141</v>
      </c>
      <c r="F16" s="259" t="s">
        <v>180</v>
      </c>
      <c r="G16" s="322">
        <v>470</v>
      </c>
      <c r="H16" s="13"/>
      <c r="I16" s="11">
        <v>135</v>
      </c>
      <c r="J16" s="259"/>
      <c r="K16" s="13"/>
      <c r="L16" s="11"/>
      <c r="M16" s="60"/>
      <c r="N16" s="5"/>
      <c r="O16" s="11"/>
      <c r="P16" s="60"/>
      <c r="Q16" s="301">
        <f t="shared" ref="Q16:S17" si="6">H16+K16+N16</f>
        <v>0</v>
      </c>
      <c r="R16" s="20">
        <f t="shared" si="6"/>
        <v>135</v>
      </c>
      <c r="S16" s="144">
        <f t="shared" si="6"/>
        <v>0</v>
      </c>
      <c r="T16" s="90">
        <f>VLOOKUP(H16,SJMS_normativy!$A$3:$B$334,2,0)</f>
        <v>0</v>
      </c>
      <c r="U16" s="17">
        <f>IF(I16=0,0,VLOOKUP(SUM(I16+J16),SJZS_normativy!$A$4:$C$1075,2,0))</f>
        <v>52.670341606404449</v>
      </c>
      <c r="V16" s="91">
        <f>IF(J16=0,0,VLOOKUP(SUM(I16+J16),SJZS_normativy!$A$4:$C$1075,2,0))</f>
        <v>0</v>
      </c>
      <c r="W16" s="90">
        <f>VLOOKUP(K16,SJMS_normativy!$A$3:$B$334,2,0)/0.6</f>
        <v>0</v>
      </c>
      <c r="X16" s="17">
        <f>IF(L16=0,0,VLOOKUP(SUM(L16+M16),SJZS_normativy!$A$4:$C$1075,2,0))/0.6</f>
        <v>0</v>
      </c>
      <c r="Y16" s="91">
        <f>IF(M16=0,0,VLOOKUP(SUM(L16+M16),SJZS_normativy!$A$4:$C$1075,2,0))/0.6</f>
        <v>0</v>
      </c>
      <c r="Z16" s="90">
        <f>VLOOKUP(N16,SJMS_normativy!$A$3:$B$334,2,0)/0.4</f>
        <v>0</v>
      </c>
      <c r="AA16" s="17">
        <f>IF(O16=0,0,VLOOKUP(SUM(O16+P16),SJZS_normativy!$A$4:$C$1075,2,0))/0.4</f>
        <v>0</v>
      </c>
      <c r="AB16" s="91">
        <f>IF(P16=0,0,VLOOKUP(SUM(O16+P16),SJZS_normativy!$A$4:$C$1075,2,0))/0.4</f>
        <v>0</v>
      </c>
      <c r="AC16" s="94">
        <f>SJMS_normativy!$I$5</f>
        <v>58</v>
      </c>
      <c r="AD16" s="44">
        <f>SJZS_normativy!$I$5</f>
        <v>58</v>
      </c>
      <c r="AE16" s="95">
        <f>SJZS_normativy!$I$5</f>
        <v>58</v>
      </c>
      <c r="AF16" s="94">
        <f>SJMS_normativy!$J$5</f>
        <v>38</v>
      </c>
      <c r="AG16" s="44">
        <f>SJZS_normativy!$J$5</f>
        <v>38</v>
      </c>
      <c r="AH16" s="95">
        <f>SJZS_normativy!$J$5</f>
        <v>38</v>
      </c>
      <c r="AI16" s="94">
        <f>SJMS_normativy!$K$5</f>
        <v>38</v>
      </c>
      <c r="AJ16" s="44">
        <f>SJZS_normativy!$K$5</f>
        <v>38</v>
      </c>
      <c r="AK16" s="95">
        <f>SJZS_normativy!$K$5</f>
        <v>38</v>
      </c>
    </row>
    <row r="17" spans="1:37" ht="20.100000000000001" customHeight="1" x14ac:dyDescent="0.2">
      <c r="A17" s="543">
        <v>9</v>
      </c>
      <c r="B17" s="85">
        <v>650046072</v>
      </c>
      <c r="C17" s="436">
        <v>5476</v>
      </c>
      <c r="D17" s="5" t="s">
        <v>358</v>
      </c>
      <c r="E17" s="75">
        <v>3141</v>
      </c>
      <c r="F17" s="260" t="s">
        <v>181</v>
      </c>
      <c r="G17" s="322">
        <v>470</v>
      </c>
      <c r="H17" s="13">
        <v>39</v>
      </c>
      <c r="I17" s="11"/>
      <c r="J17" s="259"/>
      <c r="K17" s="13"/>
      <c r="L17" s="11"/>
      <c r="M17" s="60"/>
      <c r="N17" s="5"/>
      <c r="O17" s="11"/>
      <c r="P17" s="60"/>
      <c r="Q17" s="301">
        <f t="shared" si="6"/>
        <v>39</v>
      </c>
      <c r="R17" s="20">
        <f t="shared" si="6"/>
        <v>0</v>
      </c>
      <c r="S17" s="144">
        <f t="shared" si="6"/>
        <v>0</v>
      </c>
      <c r="T17" s="90">
        <f>VLOOKUP(H17,SJMS_normativy!$A$3:$B$334,2,0)</f>
        <v>29.168735999999999</v>
      </c>
      <c r="U17" s="17">
        <f>IF(I17=0,0,VLOOKUP(SUM(I17+J17),SJZS_normativy!$A$4:$C$1075,2,0))</f>
        <v>0</v>
      </c>
      <c r="V17" s="91">
        <f>IF(J17=0,0,VLOOKUP(SUM(I17+J17),SJZS_normativy!$A$4:$C$1075,2,0))</f>
        <v>0</v>
      </c>
      <c r="W17" s="90">
        <f>VLOOKUP(K17,SJMS_normativy!$A$3:$B$334,2,0)/0.6</f>
        <v>0</v>
      </c>
      <c r="X17" s="17">
        <f>IF(L17=0,0,VLOOKUP(SUM(L17+M17),SJZS_normativy!$A$4:$C$1075,2,0))/0.6</f>
        <v>0</v>
      </c>
      <c r="Y17" s="91">
        <f>IF(M17=0,0,VLOOKUP(SUM(L17+M17),SJZS_normativy!$A$4:$C$1075,2,0))/0.6</f>
        <v>0</v>
      </c>
      <c r="Z17" s="90">
        <f>VLOOKUP(N17,SJMS_normativy!$A$3:$B$334,2,0)/0.4</f>
        <v>0</v>
      </c>
      <c r="AA17" s="17">
        <f>IF(O17=0,0,VLOOKUP(SUM(O17+P17),SJZS_normativy!$A$4:$C$1075,2,0))/0.4</f>
        <v>0</v>
      </c>
      <c r="AB17" s="91">
        <f>IF(P17=0,0,VLOOKUP(SUM(O17+P17),SJZS_normativy!$A$4:$C$1075,2,0))/0.4</f>
        <v>0</v>
      </c>
      <c r="AC17" s="94">
        <f>SJMS_normativy!$I$5</f>
        <v>58</v>
      </c>
      <c r="AD17" s="44">
        <f>SJZS_normativy!$I$5</f>
        <v>58</v>
      </c>
      <c r="AE17" s="95">
        <f>SJZS_normativy!$I$5</f>
        <v>58</v>
      </c>
      <c r="AF17" s="94">
        <f>SJMS_normativy!$J$5</f>
        <v>38</v>
      </c>
      <c r="AG17" s="44">
        <f>SJZS_normativy!$J$5</f>
        <v>38</v>
      </c>
      <c r="AH17" s="95">
        <f>SJZS_normativy!$J$5</f>
        <v>38</v>
      </c>
      <c r="AI17" s="94">
        <f>SJMS_normativy!$K$5</f>
        <v>38</v>
      </c>
      <c r="AJ17" s="44">
        <f>SJZS_normativy!$K$5</f>
        <v>38</v>
      </c>
      <c r="AK17" s="95">
        <f>SJZS_normativy!$K$5</f>
        <v>38</v>
      </c>
    </row>
    <row r="18" spans="1:37" ht="20.100000000000001" customHeight="1" x14ac:dyDescent="0.2">
      <c r="A18" s="543">
        <v>10</v>
      </c>
      <c r="B18" s="85">
        <v>600099008</v>
      </c>
      <c r="C18" s="436">
        <v>5414</v>
      </c>
      <c r="D18" s="5" t="s">
        <v>437</v>
      </c>
      <c r="E18" s="75">
        <v>3141</v>
      </c>
      <c r="F18" s="305" t="s">
        <v>438</v>
      </c>
      <c r="G18" s="323">
        <v>50</v>
      </c>
      <c r="H18" s="13"/>
      <c r="I18" s="11"/>
      <c r="J18" s="259"/>
      <c r="K18" s="13"/>
      <c r="L18" s="11"/>
      <c r="M18" s="60"/>
      <c r="N18" s="5">
        <v>23</v>
      </c>
      <c r="O18" s="11"/>
      <c r="P18" s="60"/>
      <c r="Q18" s="301">
        <f t="shared" ref="Q18:S22" si="7">H18+K18+N18</f>
        <v>23</v>
      </c>
      <c r="R18" s="20">
        <f t="shared" si="7"/>
        <v>0</v>
      </c>
      <c r="S18" s="144">
        <f t="shared" si="7"/>
        <v>0</v>
      </c>
      <c r="T18" s="90">
        <f>VLOOKUP(H18,SJMS_normativy!$A$3:$B$334,2,0)</f>
        <v>0</v>
      </c>
      <c r="U18" s="17">
        <f>IF(I18=0,0,VLOOKUP(SUM(I18+J18),SJZS_normativy!$A$4:$C$1075,2,0))</f>
        <v>0</v>
      </c>
      <c r="V18" s="91">
        <f>IF(J18=0,0,VLOOKUP(SUM(I18+J18),SJZS_normativy!$A$4:$C$1075,2,0))</f>
        <v>0</v>
      </c>
      <c r="W18" s="90">
        <f>VLOOKUP(K18,SJMS_normativy!$A$3:$B$334,2,0)/0.6</f>
        <v>0</v>
      </c>
      <c r="X18" s="17">
        <f>IF(L18=0,0,VLOOKUP(SUM(L18+M18),SJZS_normativy!$A$4:$C$1075,2,0))/0.6</f>
        <v>0</v>
      </c>
      <c r="Y18" s="91">
        <f>IF(M18=0,0,VLOOKUP(SUM(L18+M18),SJZS_normativy!$A$4:$C$1075,2,0))/0.6</f>
        <v>0</v>
      </c>
      <c r="Z18" s="90">
        <f>VLOOKUP(N18,SJMS_normativy!$A$3:$B$334,2,0)/0.4</f>
        <v>63.517440000000001</v>
      </c>
      <c r="AA18" s="17">
        <f>IF(O18=0,0,VLOOKUP(SUM(O18+P18),SJZS_normativy!$A$4:$C$1075,2,0))/0.4</f>
        <v>0</v>
      </c>
      <c r="AB18" s="91">
        <f>IF(P18=0,0,VLOOKUP(SUM(O18+P18),SJZS_normativy!$A$4:$C$1075,2,0))/0.4</f>
        <v>0</v>
      </c>
      <c r="AC18" s="94">
        <f>SJMS_normativy!$I$5</f>
        <v>58</v>
      </c>
      <c r="AD18" s="44">
        <f>SJZS_normativy!$I$5</f>
        <v>58</v>
      </c>
      <c r="AE18" s="95">
        <f>SJZS_normativy!$I$5</f>
        <v>58</v>
      </c>
      <c r="AF18" s="94">
        <f>SJMS_normativy!$J$5</f>
        <v>38</v>
      </c>
      <c r="AG18" s="44">
        <f>SJZS_normativy!$J$5</f>
        <v>38</v>
      </c>
      <c r="AH18" s="95">
        <f>SJZS_normativy!$J$5</f>
        <v>38</v>
      </c>
      <c r="AI18" s="94">
        <f>SJMS_normativy!$K$5</f>
        <v>38</v>
      </c>
      <c r="AJ18" s="44">
        <f>SJZS_normativy!$K$5</f>
        <v>38</v>
      </c>
      <c r="AK18" s="95">
        <f>SJZS_normativy!$K$5</f>
        <v>38</v>
      </c>
    </row>
    <row r="19" spans="1:37" ht="20.100000000000001" customHeight="1" x14ac:dyDescent="0.2">
      <c r="A19" s="543">
        <v>11</v>
      </c>
      <c r="B19" s="85">
        <v>600098460</v>
      </c>
      <c r="C19" s="436">
        <v>5483</v>
      </c>
      <c r="D19" s="5" t="s">
        <v>376</v>
      </c>
      <c r="E19" s="75">
        <v>3141</v>
      </c>
      <c r="F19" s="259" t="s">
        <v>376</v>
      </c>
      <c r="G19" s="319">
        <v>25</v>
      </c>
      <c r="H19" s="13">
        <v>21</v>
      </c>
      <c r="I19" s="11"/>
      <c r="J19" s="259"/>
      <c r="K19" s="13"/>
      <c r="L19" s="11"/>
      <c r="M19" s="60"/>
      <c r="N19" s="5"/>
      <c r="O19" s="11"/>
      <c r="P19" s="60"/>
      <c r="Q19" s="301">
        <f t="shared" si="7"/>
        <v>21</v>
      </c>
      <c r="R19" s="20">
        <f t="shared" si="7"/>
        <v>0</v>
      </c>
      <c r="S19" s="144">
        <f t="shared" si="7"/>
        <v>0</v>
      </c>
      <c r="T19" s="90">
        <f>VLOOKUP(H19,SJMS_normativy!$A$3:$B$334,2,0)</f>
        <v>24.903708000000002</v>
      </c>
      <c r="U19" s="17">
        <f>IF(I19=0,0,VLOOKUP(SUM(I19+J19),SJZS_normativy!$A$4:$C$1075,2,0))</f>
        <v>0</v>
      </c>
      <c r="V19" s="91">
        <f>IF(J19=0,0,VLOOKUP(SUM(I19+J19),SJZS_normativy!$A$4:$C$1075,2,0))</f>
        <v>0</v>
      </c>
      <c r="W19" s="90">
        <f>VLOOKUP(K19,SJMS_normativy!$A$3:$B$334,2,0)/0.6</f>
        <v>0</v>
      </c>
      <c r="X19" s="17">
        <f>IF(L19=0,0,VLOOKUP(SUM(L19+M19),SJZS_normativy!$A$4:$C$1075,2,0))/0.6</f>
        <v>0</v>
      </c>
      <c r="Y19" s="91">
        <f>IF(M19=0,0,VLOOKUP(SUM(L19+M19),SJZS_normativy!$A$4:$C$1075,2,0))/0.6</f>
        <v>0</v>
      </c>
      <c r="Z19" s="90">
        <f>VLOOKUP(N19,SJMS_normativy!$A$3:$B$334,2,0)/0.4</f>
        <v>0</v>
      </c>
      <c r="AA19" s="17">
        <f>IF(O19=0,0,VLOOKUP(SUM(O19+P19),SJZS_normativy!$A$4:$C$1075,2,0))/0.4</f>
        <v>0</v>
      </c>
      <c r="AB19" s="91">
        <f>IF(P19=0,0,VLOOKUP(SUM(O19+P19),SJZS_normativy!$A$4:$C$1075,2,0))/0.4</f>
        <v>0</v>
      </c>
      <c r="AC19" s="94">
        <f>SJMS_normativy!$I$5</f>
        <v>58</v>
      </c>
      <c r="AD19" s="44">
        <f>SJZS_normativy!$I$5</f>
        <v>58</v>
      </c>
      <c r="AE19" s="95">
        <f>SJZS_normativy!$I$5</f>
        <v>58</v>
      </c>
      <c r="AF19" s="94">
        <f>SJMS_normativy!$J$5</f>
        <v>38</v>
      </c>
      <c r="AG19" s="44">
        <f>SJZS_normativy!$J$5</f>
        <v>38</v>
      </c>
      <c r="AH19" s="95">
        <f>SJZS_normativy!$J$5</f>
        <v>38</v>
      </c>
      <c r="AI19" s="94">
        <f>SJMS_normativy!$K$5</f>
        <v>38</v>
      </c>
      <c r="AJ19" s="44">
        <f>SJZS_normativy!$K$5</f>
        <v>38</v>
      </c>
      <c r="AK19" s="95">
        <f>SJZS_normativy!$K$5</f>
        <v>38</v>
      </c>
    </row>
    <row r="20" spans="1:37" ht="20.100000000000001" customHeight="1" x14ac:dyDescent="0.2">
      <c r="A20" s="543">
        <v>12</v>
      </c>
      <c r="B20" s="85">
        <v>650026144</v>
      </c>
      <c r="C20" s="436">
        <v>5430</v>
      </c>
      <c r="D20" s="5" t="s">
        <v>190</v>
      </c>
      <c r="E20" s="75">
        <v>3141</v>
      </c>
      <c r="F20" s="260" t="s">
        <v>191</v>
      </c>
      <c r="G20" s="319">
        <v>75</v>
      </c>
      <c r="H20" s="13">
        <v>31</v>
      </c>
      <c r="I20" s="11">
        <v>27</v>
      </c>
      <c r="J20" s="259"/>
      <c r="K20" s="13"/>
      <c r="L20" s="11"/>
      <c r="M20" s="60"/>
      <c r="N20" s="5"/>
      <c r="O20" s="11"/>
      <c r="P20" s="60"/>
      <c r="Q20" s="301">
        <f t="shared" si="7"/>
        <v>31</v>
      </c>
      <c r="R20" s="20">
        <f t="shared" si="7"/>
        <v>27</v>
      </c>
      <c r="S20" s="144">
        <f t="shared" si="7"/>
        <v>0</v>
      </c>
      <c r="T20" s="90">
        <f>VLOOKUP(H20,SJMS_normativy!$A$3:$B$334,2,0)</f>
        <v>27.346608</v>
      </c>
      <c r="U20" s="17">
        <f>IF(I20=0,0,VLOOKUP(SUM(I20+J20),SJZS_normativy!$A$4:$C$1075,2,0))</f>
        <v>35.783878172588828</v>
      </c>
      <c r="V20" s="91">
        <f>IF(J20=0,0,VLOOKUP(SUM(I20+J20),SJZS_normativy!$A$4:$C$1075,2,0))</f>
        <v>0</v>
      </c>
      <c r="W20" s="90">
        <f>VLOOKUP(K20,SJMS_normativy!$A$3:$B$334,2,0)/0.6</f>
        <v>0</v>
      </c>
      <c r="X20" s="17">
        <f>IF(L20=0,0,VLOOKUP(SUM(L20+M20),SJZS_normativy!$A$4:$C$1075,2,0))/0.6</f>
        <v>0</v>
      </c>
      <c r="Y20" s="91">
        <f>IF(M20=0,0,VLOOKUP(SUM(L20+M20),SJZS_normativy!$A$4:$C$1075,2,0))/0.6</f>
        <v>0</v>
      </c>
      <c r="Z20" s="90">
        <f>VLOOKUP(N20,SJMS_normativy!$A$3:$B$334,2,0)/0.4</f>
        <v>0</v>
      </c>
      <c r="AA20" s="17">
        <f>IF(O20=0,0,VLOOKUP(SUM(O20+P20),SJZS_normativy!$A$4:$C$1075,2,0))/0.4</f>
        <v>0</v>
      </c>
      <c r="AB20" s="91">
        <f>IF(P20=0,0,VLOOKUP(SUM(O20+P20),SJZS_normativy!$A$4:$C$1075,2,0))/0.4</f>
        <v>0</v>
      </c>
      <c r="AC20" s="94">
        <f>SJMS_normativy!$I$5</f>
        <v>58</v>
      </c>
      <c r="AD20" s="44">
        <f>SJZS_normativy!$I$5</f>
        <v>58</v>
      </c>
      <c r="AE20" s="95">
        <f>SJZS_normativy!$I$5</f>
        <v>58</v>
      </c>
      <c r="AF20" s="94">
        <f>SJMS_normativy!$J$5</f>
        <v>38</v>
      </c>
      <c r="AG20" s="44">
        <f>SJZS_normativy!$J$5</f>
        <v>38</v>
      </c>
      <c r="AH20" s="95">
        <f>SJZS_normativy!$J$5</f>
        <v>38</v>
      </c>
      <c r="AI20" s="94">
        <f>SJMS_normativy!$K$5</f>
        <v>38</v>
      </c>
      <c r="AJ20" s="44">
        <f>SJZS_normativy!$K$5</f>
        <v>38</v>
      </c>
      <c r="AK20" s="95">
        <f>SJZS_normativy!$K$5</f>
        <v>38</v>
      </c>
    </row>
    <row r="21" spans="1:37" ht="20.100000000000001" customHeight="1" x14ac:dyDescent="0.2">
      <c r="A21" s="543">
        <v>13</v>
      </c>
      <c r="B21" s="85">
        <v>600099016</v>
      </c>
      <c r="C21" s="436">
        <v>5431</v>
      </c>
      <c r="D21" s="5" t="s">
        <v>192</v>
      </c>
      <c r="E21" s="75">
        <v>3141</v>
      </c>
      <c r="F21" s="259" t="s">
        <v>192</v>
      </c>
      <c r="G21" s="319">
        <v>64</v>
      </c>
      <c r="H21" s="13">
        <v>24</v>
      </c>
      <c r="I21" s="11">
        <v>24</v>
      </c>
      <c r="J21" s="259"/>
      <c r="K21" s="13"/>
      <c r="L21" s="11"/>
      <c r="M21" s="60"/>
      <c r="N21" s="5"/>
      <c r="O21" s="11"/>
      <c r="P21" s="60"/>
      <c r="Q21" s="301">
        <f t="shared" si="7"/>
        <v>24</v>
      </c>
      <c r="R21" s="20">
        <f t="shared" si="7"/>
        <v>24</v>
      </c>
      <c r="S21" s="144">
        <f t="shared" si="7"/>
        <v>0</v>
      </c>
      <c r="T21" s="90">
        <f>VLOOKUP(H21,SJMS_normativy!$A$3:$B$334,2,0)</f>
        <v>25.655856</v>
      </c>
      <c r="U21" s="17">
        <f>IF(I21=0,0,VLOOKUP(SUM(I21+J21),SJZS_normativy!$A$4:$C$1075,2,0))</f>
        <v>35.783878172588828</v>
      </c>
      <c r="V21" s="91">
        <f>IF(J21=0,0,VLOOKUP(SUM(I21+J21),SJZS_normativy!$A$4:$C$1075,2,0))</f>
        <v>0</v>
      </c>
      <c r="W21" s="90">
        <f>VLOOKUP(K21,SJMS_normativy!$A$3:$B$334,2,0)/0.6</f>
        <v>0</v>
      </c>
      <c r="X21" s="17">
        <f>IF(L21=0,0,VLOOKUP(SUM(L21+M21),SJZS_normativy!$A$4:$C$1075,2,0))/0.6</f>
        <v>0</v>
      </c>
      <c r="Y21" s="91">
        <f>IF(M21=0,0,VLOOKUP(SUM(L21+M21),SJZS_normativy!$A$4:$C$1075,2,0))/0.6</f>
        <v>0</v>
      </c>
      <c r="Z21" s="90">
        <f>VLOOKUP(N21,SJMS_normativy!$A$3:$B$334,2,0)/0.4</f>
        <v>0</v>
      </c>
      <c r="AA21" s="17">
        <f>IF(O21=0,0,VLOOKUP(SUM(O21+P21),SJZS_normativy!$A$4:$C$1075,2,0))/0.4</f>
        <v>0</v>
      </c>
      <c r="AB21" s="91">
        <f>IF(P21=0,0,VLOOKUP(SUM(O21+P21),SJZS_normativy!$A$4:$C$1075,2,0))/0.4</f>
        <v>0</v>
      </c>
      <c r="AC21" s="94">
        <f>SJMS_normativy!$I$5</f>
        <v>58</v>
      </c>
      <c r="AD21" s="44">
        <f>SJZS_normativy!$I$5</f>
        <v>58</v>
      </c>
      <c r="AE21" s="95">
        <f>SJZS_normativy!$I$5</f>
        <v>58</v>
      </c>
      <c r="AF21" s="94">
        <f>SJMS_normativy!$J$5</f>
        <v>38</v>
      </c>
      <c r="AG21" s="44">
        <f>SJZS_normativy!$J$5</f>
        <v>38</v>
      </c>
      <c r="AH21" s="95">
        <f>SJZS_normativy!$J$5</f>
        <v>38</v>
      </c>
      <c r="AI21" s="94">
        <f>SJMS_normativy!$K$5</f>
        <v>38</v>
      </c>
      <c r="AJ21" s="44">
        <f>SJZS_normativy!$K$5</f>
        <v>38</v>
      </c>
      <c r="AK21" s="95">
        <f>SJZS_normativy!$K$5</f>
        <v>38</v>
      </c>
    </row>
    <row r="22" spans="1:37" ht="20.100000000000001" customHeight="1" x14ac:dyDescent="0.2">
      <c r="A22" s="543">
        <v>14</v>
      </c>
      <c r="B22" s="85">
        <v>600098796</v>
      </c>
      <c r="C22" s="436">
        <v>5487</v>
      </c>
      <c r="D22" s="5" t="s">
        <v>193</v>
      </c>
      <c r="E22" s="75">
        <v>3141</v>
      </c>
      <c r="F22" s="259" t="s">
        <v>193</v>
      </c>
      <c r="G22" s="319">
        <v>20</v>
      </c>
      <c r="H22" s="13">
        <v>12</v>
      </c>
      <c r="I22" s="11"/>
      <c r="J22" s="259"/>
      <c r="K22" s="13"/>
      <c r="L22" s="11"/>
      <c r="M22" s="60"/>
      <c r="N22" s="5"/>
      <c r="O22" s="11"/>
      <c r="P22" s="60"/>
      <c r="Q22" s="301">
        <f t="shared" si="7"/>
        <v>12</v>
      </c>
      <c r="R22" s="20">
        <f t="shared" si="7"/>
        <v>0</v>
      </c>
      <c r="S22" s="144">
        <f t="shared" si="7"/>
        <v>0</v>
      </c>
      <c r="T22" s="90">
        <f>VLOOKUP(H22,SJMS_normativy!$A$3:$B$334,2,0)</f>
        <v>23.020934010152285</v>
      </c>
      <c r="U22" s="17">
        <f>IF(I22=0,0,VLOOKUP(SUM(I22+J22),SJZS_normativy!$A$4:$C$1075,2,0))</f>
        <v>0</v>
      </c>
      <c r="V22" s="91">
        <f>IF(J22=0,0,VLOOKUP(SUM(I22+J22),SJZS_normativy!$A$4:$C$1075,2,0))</f>
        <v>0</v>
      </c>
      <c r="W22" s="90">
        <f>VLOOKUP(K22,SJMS_normativy!$A$3:$B$334,2,0)/0.6</f>
        <v>0</v>
      </c>
      <c r="X22" s="17">
        <f>IF(L22=0,0,VLOOKUP(SUM(L22+M22),SJZS_normativy!$A$4:$C$1075,2,0))/0.6</f>
        <v>0</v>
      </c>
      <c r="Y22" s="91">
        <f>IF(M22=0,0,VLOOKUP(SUM(L22+M22),SJZS_normativy!$A$4:$C$1075,2,0))/0.6</f>
        <v>0</v>
      </c>
      <c r="Z22" s="90">
        <f>VLOOKUP(N22,SJMS_normativy!$A$3:$B$334,2,0)/0.4</f>
        <v>0</v>
      </c>
      <c r="AA22" s="17">
        <f>IF(O22=0,0,VLOOKUP(SUM(O22+P22),SJZS_normativy!$A$4:$C$1075,2,0))/0.4</f>
        <v>0</v>
      </c>
      <c r="AB22" s="91">
        <f>IF(P22=0,0,VLOOKUP(SUM(O22+P22),SJZS_normativy!$A$4:$C$1075,2,0))/0.4</f>
        <v>0</v>
      </c>
      <c r="AC22" s="94">
        <f>SJMS_normativy!$I$5</f>
        <v>58</v>
      </c>
      <c r="AD22" s="44">
        <f>SJZS_normativy!$I$5</f>
        <v>58</v>
      </c>
      <c r="AE22" s="95">
        <f>SJZS_normativy!$I$5</f>
        <v>58</v>
      </c>
      <c r="AF22" s="94">
        <f>SJMS_normativy!$J$5</f>
        <v>38</v>
      </c>
      <c r="AG22" s="44">
        <f>SJZS_normativy!$J$5</f>
        <v>38</v>
      </c>
      <c r="AH22" s="95">
        <f>SJZS_normativy!$J$5</f>
        <v>38</v>
      </c>
      <c r="AI22" s="94">
        <f>SJMS_normativy!$K$5</f>
        <v>38</v>
      </c>
      <c r="AJ22" s="44">
        <f>SJZS_normativy!$K$5</f>
        <v>38</v>
      </c>
      <c r="AK22" s="95">
        <f>SJZS_normativy!$K$5</f>
        <v>38</v>
      </c>
    </row>
    <row r="23" spans="1:37" ht="20.100000000000001" customHeight="1" x14ac:dyDescent="0.2">
      <c r="A23" s="543">
        <v>15</v>
      </c>
      <c r="B23" s="85">
        <v>600098800</v>
      </c>
      <c r="C23" s="436">
        <v>5436</v>
      </c>
      <c r="D23" s="5" t="s">
        <v>194</v>
      </c>
      <c r="E23" s="75">
        <v>3141</v>
      </c>
      <c r="F23" s="259" t="s">
        <v>194</v>
      </c>
      <c r="G23" s="319">
        <v>60</v>
      </c>
      <c r="H23" s="13">
        <v>45</v>
      </c>
      <c r="I23" s="11"/>
      <c r="J23" s="259"/>
      <c r="K23" s="13"/>
      <c r="L23" s="11"/>
      <c r="M23" s="60"/>
      <c r="N23" s="5"/>
      <c r="O23" s="11"/>
      <c r="P23" s="60"/>
      <c r="Q23" s="301">
        <f t="shared" ref="Q23:S24" si="8">H23+K23+N23</f>
        <v>45</v>
      </c>
      <c r="R23" s="20">
        <f t="shared" si="8"/>
        <v>0</v>
      </c>
      <c r="S23" s="144">
        <f t="shared" si="8"/>
        <v>0</v>
      </c>
      <c r="T23" s="90">
        <f>VLOOKUP(H23,SJMS_normativy!$A$3:$B$334,2,0)</f>
        <v>30.458220000000001</v>
      </c>
      <c r="U23" s="17">
        <f>IF(I23=0,0,VLOOKUP(SUM(I23+J23),SJZS_normativy!$A$4:$C$1075,2,0))</f>
        <v>0</v>
      </c>
      <c r="V23" s="91">
        <f>IF(J23=0,0,VLOOKUP(SUM(I23+J23),SJZS_normativy!$A$4:$C$1075,2,0))</f>
        <v>0</v>
      </c>
      <c r="W23" s="90">
        <f>VLOOKUP(K23,SJMS_normativy!$A$3:$B$334,2,0)/0.6</f>
        <v>0</v>
      </c>
      <c r="X23" s="17">
        <f>IF(L23=0,0,VLOOKUP(SUM(L23+M23),SJZS_normativy!$A$4:$C$1075,2,0))/0.6</f>
        <v>0</v>
      </c>
      <c r="Y23" s="91">
        <f>IF(M23=0,0,VLOOKUP(SUM(L23+M23),SJZS_normativy!$A$4:$C$1075,2,0))/0.6</f>
        <v>0</v>
      </c>
      <c r="Z23" s="90">
        <f>VLOOKUP(N23,SJMS_normativy!$A$3:$B$334,2,0)/0.4</f>
        <v>0</v>
      </c>
      <c r="AA23" s="17">
        <f>IF(O23=0,0,VLOOKUP(SUM(O23+P23),SJZS_normativy!$A$4:$C$1075,2,0))/0.4</f>
        <v>0</v>
      </c>
      <c r="AB23" s="91">
        <f>IF(P23=0,0,VLOOKUP(SUM(O23+P23),SJZS_normativy!$A$4:$C$1075,2,0))/0.4</f>
        <v>0</v>
      </c>
      <c r="AC23" s="94">
        <f>SJMS_normativy!$I$5</f>
        <v>58</v>
      </c>
      <c r="AD23" s="44">
        <f>SJZS_normativy!$I$5</f>
        <v>58</v>
      </c>
      <c r="AE23" s="95">
        <f>SJZS_normativy!$I$5</f>
        <v>58</v>
      </c>
      <c r="AF23" s="94">
        <f>SJMS_normativy!$J$5</f>
        <v>38</v>
      </c>
      <c r="AG23" s="44">
        <f>SJZS_normativy!$J$5</f>
        <v>38</v>
      </c>
      <c r="AH23" s="95">
        <f>SJZS_normativy!$J$5</f>
        <v>38</v>
      </c>
      <c r="AI23" s="94">
        <f>SJMS_normativy!$K$5</f>
        <v>38</v>
      </c>
      <c r="AJ23" s="44">
        <f>SJZS_normativy!$K$5</f>
        <v>38</v>
      </c>
      <c r="AK23" s="95">
        <f>SJZS_normativy!$K$5</f>
        <v>38</v>
      </c>
    </row>
    <row r="24" spans="1:37" ht="20.100000000000001" customHeight="1" x14ac:dyDescent="0.2">
      <c r="A24" s="543">
        <v>16</v>
      </c>
      <c r="B24" s="85">
        <v>600099199</v>
      </c>
      <c r="C24" s="436">
        <v>5435</v>
      </c>
      <c r="D24" s="5" t="s">
        <v>195</v>
      </c>
      <c r="E24" s="75">
        <v>3141</v>
      </c>
      <c r="F24" s="259" t="s">
        <v>195</v>
      </c>
      <c r="G24" s="319">
        <v>180</v>
      </c>
      <c r="H24" s="13"/>
      <c r="I24" s="11">
        <v>114</v>
      </c>
      <c r="J24" s="259"/>
      <c r="K24" s="13"/>
      <c r="L24" s="11"/>
      <c r="M24" s="60"/>
      <c r="N24" s="5"/>
      <c r="O24" s="11"/>
      <c r="P24" s="60"/>
      <c r="Q24" s="301">
        <f t="shared" si="8"/>
        <v>0</v>
      </c>
      <c r="R24" s="20">
        <f t="shared" si="8"/>
        <v>114</v>
      </c>
      <c r="S24" s="144">
        <f t="shared" si="8"/>
        <v>0</v>
      </c>
      <c r="T24" s="90">
        <f>VLOOKUP(H24,SJMS_normativy!$A$3:$B$334,2,0)</f>
        <v>0</v>
      </c>
      <c r="U24" s="17">
        <f>IF(I24=0,0,VLOOKUP(SUM(I24+J24),SJZS_normativy!$A$4:$C$1075,2,0))</f>
        <v>50.683623426832632</v>
      </c>
      <c r="V24" s="91">
        <f>IF(J24=0,0,VLOOKUP(SUM(I24+J24),SJZS_normativy!$A$4:$C$1075,2,0))</f>
        <v>0</v>
      </c>
      <c r="W24" s="90">
        <f>VLOOKUP(K24,SJMS_normativy!$A$3:$B$334,2,0)/0.6</f>
        <v>0</v>
      </c>
      <c r="X24" s="17">
        <f>IF(L24=0,0,VLOOKUP(SUM(L24+M24),SJZS_normativy!$A$4:$C$1075,2,0))/0.6</f>
        <v>0</v>
      </c>
      <c r="Y24" s="91">
        <f>IF(M24=0,0,VLOOKUP(SUM(L24+M24),SJZS_normativy!$A$4:$C$1075,2,0))/0.6</f>
        <v>0</v>
      </c>
      <c r="Z24" s="90">
        <f>VLOOKUP(N24,SJMS_normativy!$A$3:$B$334,2,0)/0.4</f>
        <v>0</v>
      </c>
      <c r="AA24" s="17">
        <f>IF(O24=0,0,VLOOKUP(SUM(O24+P24),SJZS_normativy!$A$4:$C$1075,2,0))/0.4</f>
        <v>0</v>
      </c>
      <c r="AB24" s="91">
        <f>IF(P24=0,0,VLOOKUP(SUM(O24+P24),SJZS_normativy!$A$4:$C$1075,2,0))/0.4</f>
        <v>0</v>
      </c>
      <c r="AC24" s="94">
        <f>SJMS_normativy!$I$5</f>
        <v>58</v>
      </c>
      <c r="AD24" s="44">
        <f>SJZS_normativy!$I$5</f>
        <v>58</v>
      </c>
      <c r="AE24" s="95">
        <f>SJZS_normativy!$I$5</f>
        <v>58</v>
      </c>
      <c r="AF24" s="94">
        <f>SJMS_normativy!$J$5</f>
        <v>38</v>
      </c>
      <c r="AG24" s="44">
        <f>SJZS_normativy!$J$5</f>
        <v>38</v>
      </c>
      <c r="AH24" s="95">
        <f>SJZS_normativy!$J$5</f>
        <v>38</v>
      </c>
      <c r="AI24" s="94">
        <f>SJMS_normativy!$K$5</f>
        <v>38</v>
      </c>
      <c r="AJ24" s="44">
        <f>SJZS_normativy!$K$5</f>
        <v>38</v>
      </c>
      <c r="AK24" s="95">
        <f>SJZS_normativy!$K$5</f>
        <v>38</v>
      </c>
    </row>
    <row r="25" spans="1:37" ht="20.100000000000001" customHeight="1" x14ac:dyDescent="0.2">
      <c r="A25" s="543">
        <v>18</v>
      </c>
      <c r="B25" s="85">
        <v>600098541</v>
      </c>
      <c r="C25" s="436">
        <v>5477</v>
      </c>
      <c r="D25" s="5" t="s">
        <v>184</v>
      </c>
      <c r="E25" s="75">
        <v>3141</v>
      </c>
      <c r="F25" s="259" t="s">
        <v>184</v>
      </c>
      <c r="G25" s="319">
        <v>140</v>
      </c>
      <c r="H25" s="13">
        <v>63</v>
      </c>
      <c r="I25" s="11"/>
      <c r="J25" s="259"/>
      <c r="K25" s="13"/>
      <c r="L25" s="11"/>
      <c r="M25" s="60"/>
      <c r="N25" s="5"/>
      <c r="O25" s="11"/>
      <c r="P25" s="60"/>
      <c r="Q25" s="301">
        <f t="shared" ref="Q25:S27" si="9">H25+K25+N25</f>
        <v>63</v>
      </c>
      <c r="R25" s="20">
        <f t="shared" si="9"/>
        <v>0</v>
      </c>
      <c r="S25" s="144">
        <f t="shared" si="9"/>
        <v>0</v>
      </c>
      <c r="T25" s="90">
        <f>VLOOKUP(H25,SJMS_normativy!$A$3:$B$334,2,0)</f>
        <v>33.930095999999999</v>
      </c>
      <c r="U25" s="17">
        <f>IF(I25=0,0,VLOOKUP(SUM(I25+J25),SJZS_normativy!$A$4:$C$1075,2,0))</f>
        <v>0</v>
      </c>
      <c r="V25" s="91">
        <f>IF(J25=0,0,VLOOKUP(SUM(I25+J25),SJZS_normativy!$A$4:$C$1075,2,0))</f>
        <v>0</v>
      </c>
      <c r="W25" s="90">
        <f>VLOOKUP(K25,SJMS_normativy!$A$3:$B$334,2,0)/0.6</f>
        <v>0</v>
      </c>
      <c r="X25" s="17">
        <f>IF(L25=0,0,VLOOKUP(SUM(L25+M25),SJZS_normativy!$A$4:$C$1075,2,0))/0.6</f>
        <v>0</v>
      </c>
      <c r="Y25" s="91">
        <f>IF(M25=0,0,VLOOKUP(SUM(L25+M25),SJZS_normativy!$A$4:$C$1075,2,0))/0.6</f>
        <v>0</v>
      </c>
      <c r="Z25" s="90">
        <f>VLOOKUP(N25,SJMS_normativy!$A$3:$B$334,2,0)/0.4</f>
        <v>0</v>
      </c>
      <c r="AA25" s="17">
        <f>IF(O25=0,0,VLOOKUP(SUM(O25+P25),SJZS_normativy!$A$4:$C$1075,2,0))/0.4</f>
        <v>0</v>
      </c>
      <c r="AB25" s="91">
        <f>IF(P25=0,0,VLOOKUP(SUM(O25+P25),SJZS_normativy!$A$4:$C$1075,2,0))/0.4</f>
        <v>0</v>
      </c>
      <c r="AC25" s="94">
        <f>SJMS_normativy!$I$5</f>
        <v>58</v>
      </c>
      <c r="AD25" s="44">
        <f>SJZS_normativy!$I$5</f>
        <v>58</v>
      </c>
      <c r="AE25" s="95">
        <f>SJZS_normativy!$I$5</f>
        <v>58</v>
      </c>
      <c r="AF25" s="94">
        <f>SJMS_normativy!$J$5</f>
        <v>38</v>
      </c>
      <c r="AG25" s="44">
        <f>SJZS_normativy!$J$5</f>
        <v>38</v>
      </c>
      <c r="AH25" s="95">
        <f>SJZS_normativy!$J$5</f>
        <v>38</v>
      </c>
      <c r="AI25" s="94">
        <f>SJMS_normativy!$K$5</f>
        <v>38</v>
      </c>
      <c r="AJ25" s="44">
        <f>SJZS_normativy!$K$5</f>
        <v>38</v>
      </c>
      <c r="AK25" s="95">
        <f>SJZS_normativy!$K$5</f>
        <v>38</v>
      </c>
    </row>
    <row r="26" spans="1:37" ht="20.100000000000001" customHeight="1" x14ac:dyDescent="0.2">
      <c r="A26" s="543">
        <v>19</v>
      </c>
      <c r="B26" s="85">
        <v>600098818</v>
      </c>
      <c r="C26" s="436">
        <v>5478</v>
      </c>
      <c r="D26" s="5" t="s">
        <v>185</v>
      </c>
      <c r="E26" s="75">
        <v>3141</v>
      </c>
      <c r="F26" s="259" t="s">
        <v>185</v>
      </c>
      <c r="G26" s="319">
        <v>100</v>
      </c>
      <c r="H26" s="13">
        <v>43</v>
      </c>
      <c r="I26" s="11"/>
      <c r="J26" s="259"/>
      <c r="K26" s="13"/>
      <c r="L26" s="11"/>
      <c r="M26" s="60"/>
      <c r="N26" s="5"/>
      <c r="O26" s="11"/>
      <c r="P26" s="60"/>
      <c r="Q26" s="301">
        <f t="shared" si="9"/>
        <v>43</v>
      </c>
      <c r="R26" s="20">
        <f t="shared" si="9"/>
        <v>0</v>
      </c>
      <c r="S26" s="144">
        <f t="shared" si="9"/>
        <v>0</v>
      </c>
      <c r="T26" s="90">
        <f>VLOOKUP(H26,SJMS_normativy!$A$3:$B$334,2,0)</f>
        <v>30.035736000000004</v>
      </c>
      <c r="U26" s="17">
        <f>IF(I26=0,0,VLOOKUP(SUM(I26+J26),SJZS_normativy!$A$4:$C$1075,2,0))</f>
        <v>0</v>
      </c>
      <c r="V26" s="91">
        <f>IF(J26=0,0,VLOOKUP(SUM(I26+J26),SJZS_normativy!$A$4:$C$1075,2,0))</f>
        <v>0</v>
      </c>
      <c r="W26" s="90">
        <f>VLOOKUP(K26,SJMS_normativy!$A$3:$B$334,2,0)/0.6</f>
        <v>0</v>
      </c>
      <c r="X26" s="17">
        <f>IF(L26=0,0,VLOOKUP(SUM(L26+M26),SJZS_normativy!$A$4:$C$1075,2,0))/0.6</f>
        <v>0</v>
      </c>
      <c r="Y26" s="91">
        <f>IF(M26=0,0,VLOOKUP(SUM(L26+M26),SJZS_normativy!$A$4:$C$1075,2,0))/0.6</f>
        <v>0</v>
      </c>
      <c r="Z26" s="90">
        <f>VLOOKUP(N26,SJMS_normativy!$A$3:$B$334,2,0)/0.4</f>
        <v>0</v>
      </c>
      <c r="AA26" s="17">
        <f>IF(O26=0,0,VLOOKUP(SUM(O26+P26),SJZS_normativy!$A$4:$C$1075,2,0))/0.4</f>
        <v>0</v>
      </c>
      <c r="AB26" s="91">
        <f>IF(P26=0,0,VLOOKUP(SUM(O26+P26),SJZS_normativy!$A$4:$C$1075,2,0))/0.4</f>
        <v>0</v>
      </c>
      <c r="AC26" s="94">
        <f>SJMS_normativy!$I$5</f>
        <v>58</v>
      </c>
      <c r="AD26" s="44">
        <f>SJZS_normativy!$I$5</f>
        <v>58</v>
      </c>
      <c r="AE26" s="95">
        <f>SJZS_normativy!$I$5</f>
        <v>58</v>
      </c>
      <c r="AF26" s="94">
        <f>SJMS_normativy!$J$5</f>
        <v>38</v>
      </c>
      <c r="AG26" s="44">
        <f>SJZS_normativy!$J$5</f>
        <v>38</v>
      </c>
      <c r="AH26" s="95">
        <f>SJZS_normativy!$J$5</f>
        <v>38</v>
      </c>
      <c r="AI26" s="94">
        <f>SJMS_normativy!$K$5</f>
        <v>38</v>
      </c>
      <c r="AJ26" s="44">
        <f>SJZS_normativy!$K$5</f>
        <v>38</v>
      </c>
      <c r="AK26" s="95">
        <f>SJZS_normativy!$K$5</f>
        <v>38</v>
      </c>
    </row>
    <row r="27" spans="1:37" ht="20.100000000000001" customHeight="1" x14ac:dyDescent="0.2">
      <c r="A27" s="543">
        <v>20</v>
      </c>
      <c r="B27" s="85">
        <v>600099105</v>
      </c>
      <c r="C27" s="436">
        <v>5479</v>
      </c>
      <c r="D27" s="5" t="s">
        <v>186</v>
      </c>
      <c r="E27" s="75">
        <v>3141</v>
      </c>
      <c r="F27" s="259" t="s">
        <v>186</v>
      </c>
      <c r="G27" s="319">
        <v>930</v>
      </c>
      <c r="H27" s="13"/>
      <c r="I27" s="11">
        <v>192</v>
      </c>
      <c r="J27" s="259"/>
      <c r="K27" s="13"/>
      <c r="L27" s="11"/>
      <c r="M27" s="60"/>
      <c r="N27" s="5"/>
      <c r="O27" s="11"/>
      <c r="P27" s="60"/>
      <c r="Q27" s="301">
        <f t="shared" si="9"/>
        <v>0</v>
      </c>
      <c r="R27" s="20">
        <f t="shared" si="9"/>
        <v>192</v>
      </c>
      <c r="S27" s="144">
        <f t="shared" si="9"/>
        <v>0</v>
      </c>
      <c r="T27" s="90">
        <f>VLOOKUP(H27,SJMS_normativy!$A$3:$B$334,2,0)</f>
        <v>0</v>
      </c>
      <c r="U27" s="17">
        <f>IF(I27=0,0,VLOOKUP(SUM(I27+J27),SJZS_normativy!$A$4:$C$1075,2,0))</f>
        <v>56.876670900925404</v>
      </c>
      <c r="V27" s="91">
        <f>IF(J27=0,0,VLOOKUP(SUM(I27+J27),SJZS_normativy!$A$4:$C$1075,2,0))</f>
        <v>0</v>
      </c>
      <c r="W27" s="90">
        <f>VLOOKUP(K27,SJMS_normativy!$A$3:$B$334,2,0)/0.6</f>
        <v>0</v>
      </c>
      <c r="X27" s="17">
        <f>IF(L27=0,0,VLOOKUP(SUM(L27+M27),SJZS_normativy!$A$4:$C$1075,2,0))/0.6</f>
        <v>0</v>
      </c>
      <c r="Y27" s="91">
        <f>IF(M27=0,0,VLOOKUP(SUM(L27+M27),SJZS_normativy!$A$4:$C$1075,2,0))/0.6</f>
        <v>0</v>
      </c>
      <c r="Z27" s="90">
        <f>VLOOKUP(N27,SJMS_normativy!$A$3:$B$334,2,0)/0.4</f>
        <v>0</v>
      </c>
      <c r="AA27" s="17">
        <f>IF(O27=0,0,VLOOKUP(SUM(O27+P27),SJZS_normativy!$A$4:$C$1075,2,0))/0.4</f>
        <v>0</v>
      </c>
      <c r="AB27" s="91">
        <f>IF(P27=0,0,VLOOKUP(SUM(O27+P27),SJZS_normativy!$A$4:$C$1075,2,0))/0.4</f>
        <v>0</v>
      </c>
      <c r="AC27" s="94">
        <f>SJMS_normativy!$I$5</f>
        <v>58</v>
      </c>
      <c r="AD27" s="44">
        <f>SJZS_normativy!$I$5</f>
        <v>58</v>
      </c>
      <c r="AE27" s="95">
        <f>SJZS_normativy!$I$5</f>
        <v>58</v>
      </c>
      <c r="AF27" s="94">
        <f>SJMS_normativy!$J$5</f>
        <v>38</v>
      </c>
      <c r="AG27" s="44">
        <f>SJZS_normativy!$J$5</f>
        <v>38</v>
      </c>
      <c r="AH27" s="95">
        <f>SJZS_normativy!$J$5</f>
        <v>38</v>
      </c>
      <c r="AI27" s="94">
        <f>SJMS_normativy!$K$5</f>
        <v>38</v>
      </c>
      <c r="AJ27" s="44">
        <f>SJZS_normativy!$K$5</f>
        <v>38</v>
      </c>
      <c r="AK27" s="95">
        <f>SJZS_normativy!$K$5</f>
        <v>38</v>
      </c>
    </row>
    <row r="28" spans="1:37" ht="20.100000000000001" customHeight="1" x14ac:dyDescent="0.2">
      <c r="A28" s="543">
        <v>21</v>
      </c>
      <c r="B28" s="85">
        <v>650030541</v>
      </c>
      <c r="C28" s="436">
        <v>5442</v>
      </c>
      <c r="D28" s="5" t="s">
        <v>405</v>
      </c>
      <c r="E28" s="75">
        <v>3141</v>
      </c>
      <c r="F28" s="260" t="s">
        <v>406</v>
      </c>
      <c r="G28" s="319">
        <v>40</v>
      </c>
      <c r="H28" s="13"/>
      <c r="I28" s="11"/>
      <c r="J28" s="259"/>
      <c r="K28" s="13"/>
      <c r="L28" s="11"/>
      <c r="M28" s="60"/>
      <c r="N28" s="5">
        <v>40</v>
      </c>
      <c r="O28" s="11"/>
      <c r="P28" s="60"/>
      <c r="Q28" s="301">
        <f>H28+K28+N28</f>
        <v>40</v>
      </c>
      <c r="R28" s="20">
        <f>I28+L28+O28</f>
        <v>0</v>
      </c>
      <c r="S28" s="144">
        <f>J28+M28+P28</f>
        <v>0</v>
      </c>
      <c r="T28" s="90">
        <f>VLOOKUP(H28,SJMS_normativy!$A$3:$B$334,2,0)</f>
        <v>0</v>
      </c>
      <c r="U28" s="17">
        <f>IF(I28=0,0,VLOOKUP(SUM(I28+J28),SJZS_normativy!$A$4:$C$1075,2,0))</f>
        <v>0</v>
      </c>
      <c r="V28" s="91">
        <f>IF(J28=0,0,VLOOKUP(SUM(I28+J28),SJZS_normativy!$A$4:$C$1075,2,0))</f>
        <v>0</v>
      </c>
      <c r="W28" s="90">
        <f>VLOOKUP(K28,SJMS_normativy!$A$3:$B$334,2,0)/0.6</f>
        <v>0</v>
      </c>
      <c r="X28" s="17">
        <f>IF(L28=0,0,VLOOKUP(SUM(L28+M28),SJZS_normativy!$A$4:$C$1075,2,0))/0.6</f>
        <v>0</v>
      </c>
      <c r="Y28" s="91">
        <f>IF(M28=0,0,VLOOKUP(SUM(L28+M28),SJZS_normativy!$A$4:$C$1075,2,0))/0.6</f>
        <v>0</v>
      </c>
      <c r="Z28" s="90">
        <f>VLOOKUP(N28,SJMS_normativy!$A$3:$B$334,2,0)/0.4</f>
        <v>73.47059999999999</v>
      </c>
      <c r="AA28" s="17">
        <f>IF(O28=0,0,VLOOKUP(SUM(O28+P28),SJZS_normativy!$A$4:$C$1075,2,0))/0.4</f>
        <v>0</v>
      </c>
      <c r="AB28" s="91">
        <f>IF(P28=0,0,VLOOKUP(SUM(O28+P28),SJZS_normativy!$A$4:$C$1075,2,0))/0.4</f>
        <v>0</v>
      </c>
      <c r="AC28" s="94">
        <f>SJMS_normativy!$I$5</f>
        <v>58</v>
      </c>
      <c r="AD28" s="44">
        <f>SJZS_normativy!$I$5</f>
        <v>58</v>
      </c>
      <c r="AE28" s="95">
        <f>SJZS_normativy!$I$5</f>
        <v>58</v>
      </c>
      <c r="AF28" s="94">
        <f>SJMS_normativy!$J$5</f>
        <v>38</v>
      </c>
      <c r="AG28" s="44">
        <f>SJZS_normativy!$J$5</f>
        <v>38</v>
      </c>
      <c r="AH28" s="95">
        <f>SJZS_normativy!$J$5</f>
        <v>38</v>
      </c>
      <c r="AI28" s="94">
        <f>SJMS_normativy!$K$5</f>
        <v>38</v>
      </c>
      <c r="AJ28" s="44">
        <f>SJZS_normativy!$K$5</f>
        <v>38</v>
      </c>
      <c r="AK28" s="95">
        <f>SJZS_normativy!$K$5</f>
        <v>38</v>
      </c>
    </row>
    <row r="29" spans="1:37" ht="20.100000000000001" customHeight="1" x14ac:dyDescent="0.2">
      <c r="A29" s="543">
        <v>22</v>
      </c>
      <c r="B29" s="85">
        <v>600099211</v>
      </c>
      <c r="C29" s="436">
        <v>5453</v>
      </c>
      <c r="D29" s="13" t="s">
        <v>387</v>
      </c>
      <c r="E29" s="75">
        <v>3141</v>
      </c>
      <c r="F29" s="259" t="s">
        <v>196</v>
      </c>
      <c r="G29" s="322">
        <v>585</v>
      </c>
      <c r="H29" s="13"/>
      <c r="I29" s="11">
        <v>285</v>
      </c>
      <c r="J29" s="259"/>
      <c r="K29" s="13"/>
      <c r="L29" s="11"/>
      <c r="M29" s="60"/>
      <c r="N29" s="5"/>
      <c r="O29" s="11"/>
      <c r="P29" s="60"/>
      <c r="Q29" s="301">
        <f t="shared" ref="Q29:S31" si="10">H29+K29+N29</f>
        <v>0</v>
      </c>
      <c r="R29" s="20">
        <f t="shared" si="10"/>
        <v>285</v>
      </c>
      <c r="S29" s="144">
        <f t="shared" si="10"/>
        <v>0</v>
      </c>
      <c r="T29" s="90">
        <f>VLOOKUP(H29,SJMS_normativy!$A$3:$B$334,2,0)</f>
        <v>0</v>
      </c>
      <c r="U29" s="17">
        <f>IF(I29=0,0,VLOOKUP(SUM(I29+J29),SJZS_normativy!$A$4:$C$1075,2,0))</f>
        <v>61.742109167262974</v>
      </c>
      <c r="V29" s="91">
        <f>IF(J29=0,0,VLOOKUP(SUM(I29+J29),SJZS_normativy!$A$4:$C$1075,2,0))</f>
        <v>0</v>
      </c>
      <c r="W29" s="90">
        <f>VLOOKUP(K29,SJMS_normativy!$A$3:$B$334,2,0)/0.6</f>
        <v>0</v>
      </c>
      <c r="X29" s="17">
        <f>IF(L29=0,0,VLOOKUP(SUM(L29+M29),SJZS_normativy!$A$4:$C$1075,2,0))/0.6</f>
        <v>0</v>
      </c>
      <c r="Y29" s="91">
        <f>IF(M29=0,0,VLOOKUP(SUM(L29+M29),SJZS_normativy!$A$4:$C$1075,2,0))/0.6</f>
        <v>0</v>
      </c>
      <c r="Z29" s="90">
        <f>VLOOKUP(N29,SJMS_normativy!$A$3:$B$334,2,0)/0.4</f>
        <v>0</v>
      </c>
      <c r="AA29" s="17">
        <f>IF(O29=0,0,VLOOKUP(SUM(O29+P29),SJZS_normativy!$A$4:$C$1075,2,0))/0.4</f>
        <v>0</v>
      </c>
      <c r="AB29" s="91">
        <f>IF(P29=0,0,VLOOKUP(SUM(O29+P29),SJZS_normativy!$A$4:$C$1075,2,0))/0.4</f>
        <v>0</v>
      </c>
      <c r="AC29" s="94">
        <f>SJMS_normativy!$I$5</f>
        <v>58</v>
      </c>
      <c r="AD29" s="44">
        <f>SJZS_normativy!$I$5</f>
        <v>58</v>
      </c>
      <c r="AE29" s="95">
        <f>SJZS_normativy!$I$5</f>
        <v>58</v>
      </c>
      <c r="AF29" s="94">
        <f>SJMS_normativy!$J$5</f>
        <v>38</v>
      </c>
      <c r="AG29" s="44">
        <f>SJZS_normativy!$J$5</f>
        <v>38</v>
      </c>
      <c r="AH29" s="95">
        <f>SJZS_normativy!$J$5</f>
        <v>38</v>
      </c>
      <c r="AI29" s="94">
        <f>SJMS_normativy!$K$5</f>
        <v>38</v>
      </c>
      <c r="AJ29" s="44">
        <f>SJZS_normativy!$K$5</f>
        <v>38</v>
      </c>
      <c r="AK29" s="95">
        <f>SJZS_normativy!$K$5</f>
        <v>38</v>
      </c>
    </row>
    <row r="30" spans="1:37" ht="20.100000000000001" customHeight="1" x14ac:dyDescent="0.2">
      <c r="A30" s="543">
        <v>22</v>
      </c>
      <c r="B30" s="85">
        <v>600099211</v>
      </c>
      <c r="C30" s="436">
        <v>5453</v>
      </c>
      <c r="D30" s="13" t="s">
        <v>387</v>
      </c>
      <c r="E30" s="75">
        <v>3141</v>
      </c>
      <c r="F30" s="259" t="s">
        <v>452</v>
      </c>
      <c r="G30" s="322">
        <v>585</v>
      </c>
      <c r="H30" s="13">
        <v>69</v>
      </c>
      <c r="I30" s="11"/>
      <c r="J30" s="259"/>
      <c r="K30" s="13"/>
      <c r="L30" s="11"/>
      <c r="M30" s="60"/>
      <c r="N30" s="5"/>
      <c r="O30" s="11"/>
      <c r="P30" s="60"/>
      <c r="Q30" s="301">
        <f t="shared" si="10"/>
        <v>69</v>
      </c>
      <c r="R30" s="20">
        <f t="shared" si="10"/>
        <v>0</v>
      </c>
      <c r="S30" s="144">
        <f t="shared" si="10"/>
        <v>0</v>
      </c>
      <c r="T30" s="90">
        <f>VLOOKUP(H30,SJMS_normativy!$A$3:$B$334,2,0)</f>
        <v>34.955196000000008</v>
      </c>
      <c r="U30" s="17">
        <f>IF(I30=0,0,VLOOKUP(SUM(I30+J30),SJZS_normativy!$A$4:$C$1075,2,0))</f>
        <v>0</v>
      </c>
      <c r="V30" s="91">
        <f>IF(J30=0,0,VLOOKUP(SUM(I30+J30),SJZS_normativy!$A$4:$C$1075,2,0))</f>
        <v>0</v>
      </c>
      <c r="W30" s="90">
        <f>VLOOKUP(K30,SJMS_normativy!$A$3:$B$334,2,0)/0.6</f>
        <v>0</v>
      </c>
      <c r="X30" s="17">
        <f>IF(L30=0,0,VLOOKUP(SUM(L30+M30),SJZS_normativy!$A$4:$C$1075,2,0))/0.6</f>
        <v>0</v>
      </c>
      <c r="Y30" s="91">
        <f>IF(M30=0,0,VLOOKUP(SUM(L30+M30),SJZS_normativy!$A$4:$C$1075,2,0))/0.6</f>
        <v>0</v>
      </c>
      <c r="Z30" s="90">
        <f>VLOOKUP(N30,SJMS_normativy!$A$3:$B$334,2,0)/0.4</f>
        <v>0</v>
      </c>
      <c r="AA30" s="17">
        <f>IF(O30=0,0,VLOOKUP(SUM(O30+P30),SJZS_normativy!$A$4:$C$1075,2,0))/0.4</f>
        <v>0</v>
      </c>
      <c r="AB30" s="91">
        <f>IF(P30=0,0,VLOOKUP(SUM(O30+P30),SJZS_normativy!$A$4:$C$1075,2,0))/0.4</f>
        <v>0</v>
      </c>
      <c r="AC30" s="94">
        <f>SJMS_normativy!$I$5</f>
        <v>58</v>
      </c>
      <c r="AD30" s="44">
        <f>SJZS_normativy!$I$5</f>
        <v>58</v>
      </c>
      <c r="AE30" s="95">
        <f>SJZS_normativy!$I$5</f>
        <v>58</v>
      </c>
      <c r="AF30" s="94">
        <f>SJMS_normativy!$J$5</f>
        <v>38</v>
      </c>
      <c r="AG30" s="44">
        <f>SJZS_normativy!$J$5</f>
        <v>38</v>
      </c>
      <c r="AH30" s="95">
        <f>SJZS_normativy!$J$5</f>
        <v>38</v>
      </c>
      <c r="AI30" s="94">
        <f>SJMS_normativy!$K$5</f>
        <v>38</v>
      </c>
      <c r="AJ30" s="44">
        <f>SJZS_normativy!$K$5</f>
        <v>38</v>
      </c>
      <c r="AK30" s="95">
        <f>SJZS_normativy!$K$5</f>
        <v>38</v>
      </c>
    </row>
    <row r="31" spans="1:37" ht="20.100000000000001" customHeight="1" x14ac:dyDescent="0.2">
      <c r="A31" s="543">
        <v>22</v>
      </c>
      <c r="B31" s="85">
        <v>600099211</v>
      </c>
      <c r="C31" s="436">
        <v>5453</v>
      </c>
      <c r="D31" s="13" t="s">
        <v>387</v>
      </c>
      <c r="E31" s="75">
        <v>3141</v>
      </c>
      <c r="F31" s="260" t="s">
        <v>197</v>
      </c>
      <c r="G31" s="322">
        <v>585</v>
      </c>
      <c r="H31" s="13">
        <v>16</v>
      </c>
      <c r="I31" s="11"/>
      <c r="J31" s="259"/>
      <c r="K31" s="13"/>
      <c r="L31" s="11"/>
      <c r="M31" s="60"/>
      <c r="N31" s="5"/>
      <c r="O31" s="11"/>
      <c r="P31" s="60"/>
      <c r="Q31" s="301">
        <f t="shared" si="10"/>
        <v>16</v>
      </c>
      <c r="R31" s="20">
        <f t="shared" si="10"/>
        <v>0</v>
      </c>
      <c r="S31" s="144">
        <f t="shared" si="10"/>
        <v>0</v>
      </c>
      <c r="T31" s="90">
        <f>VLOOKUP(H31,SJMS_normativy!$A$3:$B$334,2,0)</f>
        <v>23.613408000000003</v>
      </c>
      <c r="U31" s="17">
        <f>IF(I31=0,0,VLOOKUP(SUM(I31+J31),SJZS_normativy!$A$4:$C$1075,2,0))</f>
        <v>0</v>
      </c>
      <c r="V31" s="91">
        <f>IF(J31=0,0,VLOOKUP(SUM(I31+J31),SJZS_normativy!$A$4:$C$1075,2,0))</f>
        <v>0</v>
      </c>
      <c r="W31" s="90">
        <f>VLOOKUP(K31,SJMS_normativy!$A$3:$B$334,2,0)/0.6</f>
        <v>0</v>
      </c>
      <c r="X31" s="17">
        <f>IF(L31=0,0,VLOOKUP(SUM(L31+M31),SJZS_normativy!$A$4:$C$1075,2,0))/0.6</f>
        <v>0</v>
      </c>
      <c r="Y31" s="91">
        <f>IF(M31=0,0,VLOOKUP(SUM(L31+M31),SJZS_normativy!$A$4:$C$1075,2,0))/0.6</f>
        <v>0</v>
      </c>
      <c r="Z31" s="90">
        <f>VLOOKUP(N31,SJMS_normativy!$A$3:$B$334,2,0)/0.4</f>
        <v>0</v>
      </c>
      <c r="AA31" s="17">
        <f>IF(O31=0,0,VLOOKUP(SUM(O31+P31),SJZS_normativy!$A$4:$C$1075,2,0))/0.4</f>
        <v>0</v>
      </c>
      <c r="AB31" s="91">
        <f>IF(P31=0,0,VLOOKUP(SUM(O31+P31),SJZS_normativy!$A$4:$C$1075,2,0))/0.4</f>
        <v>0</v>
      </c>
      <c r="AC31" s="94">
        <f>SJMS_normativy!$I$5</f>
        <v>58</v>
      </c>
      <c r="AD31" s="44">
        <f>SJZS_normativy!$I$5</f>
        <v>58</v>
      </c>
      <c r="AE31" s="95">
        <f>SJZS_normativy!$I$5</f>
        <v>58</v>
      </c>
      <c r="AF31" s="94">
        <f>SJMS_normativy!$J$5</f>
        <v>38</v>
      </c>
      <c r="AG31" s="44">
        <f>SJZS_normativy!$J$5</f>
        <v>38</v>
      </c>
      <c r="AH31" s="95">
        <f>SJZS_normativy!$J$5</f>
        <v>38</v>
      </c>
      <c r="AI31" s="94">
        <f>SJMS_normativy!$K$5</f>
        <v>38</v>
      </c>
      <c r="AJ31" s="44">
        <f>SJZS_normativy!$K$5</f>
        <v>38</v>
      </c>
      <c r="AK31" s="95">
        <f>SJZS_normativy!$K$5</f>
        <v>38</v>
      </c>
    </row>
    <row r="32" spans="1:37" ht="20.100000000000001" customHeight="1" x14ac:dyDescent="0.2">
      <c r="A32" s="543">
        <v>23</v>
      </c>
      <c r="B32" s="85">
        <v>600098656</v>
      </c>
      <c r="C32" s="436">
        <v>5429</v>
      </c>
      <c r="D32" s="5" t="s">
        <v>198</v>
      </c>
      <c r="E32" s="75">
        <v>3141</v>
      </c>
      <c r="F32" s="259" t="s">
        <v>198</v>
      </c>
      <c r="G32" s="319">
        <v>100</v>
      </c>
      <c r="H32" s="13">
        <v>36</v>
      </c>
      <c r="I32" s="11">
        <v>15</v>
      </c>
      <c r="J32" s="259"/>
      <c r="K32" s="13"/>
      <c r="L32" s="11"/>
      <c r="M32" s="60"/>
      <c r="N32" s="5"/>
      <c r="O32" s="11"/>
      <c r="P32" s="60"/>
      <c r="Q32" s="301">
        <f t="shared" ref="Q32:S33" si="11">H32+K32+N32</f>
        <v>36</v>
      </c>
      <c r="R32" s="20">
        <f t="shared" si="11"/>
        <v>15</v>
      </c>
      <c r="S32" s="144">
        <f t="shared" si="11"/>
        <v>0</v>
      </c>
      <c r="T32" s="90">
        <f>VLOOKUP(H32,SJMS_normativy!$A$3:$B$334,2,0)</f>
        <v>28.499207999999999</v>
      </c>
      <c r="U32" s="17">
        <f>IF(I32=0,0,VLOOKUP(SUM(I32+J32),SJZS_normativy!$A$4:$C$1075,2,0))</f>
        <v>35.783878172588828</v>
      </c>
      <c r="V32" s="91">
        <f>IF(J32=0,0,VLOOKUP(SUM(I32+J32),SJZS_normativy!$A$4:$C$1075,2,0))</f>
        <v>0</v>
      </c>
      <c r="W32" s="90">
        <f>VLOOKUP(K32,SJMS_normativy!$A$3:$B$334,2,0)/0.6</f>
        <v>0</v>
      </c>
      <c r="X32" s="17">
        <f>IF(L32=0,0,VLOOKUP(SUM(L32+M32),SJZS_normativy!$A$4:$C$1075,2,0))/0.6</f>
        <v>0</v>
      </c>
      <c r="Y32" s="91">
        <f>IF(M32=0,0,VLOOKUP(SUM(L32+M32),SJZS_normativy!$A$4:$C$1075,2,0))/0.6</f>
        <v>0</v>
      </c>
      <c r="Z32" s="90">
        <f>VLOOKUP(N32,SJMS_normativy!$A$3:$B$334,2,0)/0.4</f>
        <v>0</v>
      </c>
      <c r="AA32" s="17">
        <f>IF(O32=0,0,VLOOKUP(SUM(O32+P32),SJZS_normativy!$A$4:$C$1075,2,0))/0.4</f>
        <v>0</v>
      </c>
      <c r="AB32" s="91">
        <f>IF(P32=0,0,VLOOKUP(SUM(O32+P32),SJZS_normativy!$A$4:$C$1075,2,0))/0.4</f>
        <v>0</v>
      </c>
      <c r="AC32" s="94">
        <f>SJMS_normativy!$I$5</f>
        <v>58</v>
      </c>
      <c r="AD32" s="44">
        <f>SJZS_normativy!$I$5</f>
        <v>58</v>
      </c>
      <c r="AE32" s="95">
        <f>SJZS_normativy!$I$5</f>
        <v>58</v>
      </c>
      <c r="AF32" s="94">
        <f>SJMS_normativy!$J$5</f>
        <v>38</v>
      </c>
      <c r="AG32" s="44">
        <f>SJZS_normativy!$J$5</f>
        <v>38</v>
      </c>
      <c r="AH32" s="95">
        <f>SJZS_normativy!$J$5</f>
        <v>38</v>
      </c>
      <c r="AI32" s="94">
        <f>SJMS_normativy!$K$5</f>
        <v>38</v>
      </c>
      <c r="AJ32" s="44">
        <f>SJZS_normativy!$K$5</f>
        <v>38</v>
      </c>
      <c r="AK32" s="95">
        <f>SJZS_normativy!$K$5</f>
        <v>38</v>
      </c>
    </row>
    <row r="33" spans="1:37" ht="20.100000000000001" customHeight="1" thickBot="1" x14ac:dyDescent="0.25">
      <c r="A33" s="544">
        <v>25</v>
      </c>
      <c r="B33" s="464">
        <v>600099326</v>
      </c>
      <c r="C33" s="545">
        <v>5488</v>
      </c>
      <c r="D33" s="253" t="s">
        <v>199</v>
      </c>
      <c r="E33" s="240">
        <v>3141</v>
      </c>
      <c r="F33" s="261" t="s">
        <v>200</v>
      </c>
      <c r="G33" s="321">
        <v>150</v>
      </c>
      <c r="H33" s="64">
        <v>6</v>
      </c>
      <c r="I33" s="41">
        <v>16</v>
      </c>
      <c r="J33" s="637"/>
      <c r="K33" s="21"/>
      <c r="L33" s="18"/>
      <c r="M33" s="89"/>
      <c r="N33" s="253"/>
      <c r="O33" s="41"/>
      <c r="P33" s="145"/>
      <c r="Q33" s="301">
        <f t="shared" si="11"/>
        <v>6</v>
      </c>
      <c r="R33" s="20">
        <f t="shared" si="11"/>
        <v>16</v>
      </c>
      <c r="S33" s="89">
        <f t="shared" si="11"/>
        <v>0</v>
      </c>
      <c r="T33" s="90">
        <f>VLOOKUP(H33,SJMS_normativy!$A$3:$B$334,2,0)</f>
        <v>23.020934010152285</v>
      </c>
      <c r="U33" s="17">
        <f>IF(I33=0,0,VLOOKUP(SUM(I33+J33),SJZS_normativy!$A$4:$C$1075,2,0))</f>
        <v>35.783878172588828</v>
      </c>
      <c r="V33" s="91">
        <f>IF(J33=0,0,VLOOKUP(SUM(I33+J33),SJZS_normativy!$A$4:$C$1075,2,0))</f>
        <v>0</v>
      </c>
      <c r="W33" s="90">
        <f>VLOOKUP(K33,SJMS_normativy!$A$3:$B$334,2,0)/0.6</f>
        <v>0</v>
      </c>
      <c r="X33" s="17">
        <f>IF(L33=0,0,VLOOKUP(SUM(L33+M33),SJZS_normativy!$A$4:$C$1075,2,0))/0.6</f>
        <v>0</v>
      </c>
      <c r="Y33" s="91">
        <f>IF(M33=0,0,VLOOKUP(SUM(L33+M33),SJZS_normativy!$A$4:$C$1075,2,0))/0.6</f>
        <v>0</v>
      </c>
      <c r="Z33" s="90">
        <f>VLOOKUP(N33,SJMS_normativy!$A$3:$B$334,2,0)/0.4</f>
        <v>0</v>
      </c>
      <c r="AA33" s="17">
        <f>IF(O33=0,0,VLOOKUP(SUM(O33+P33),SJZS_normativy!$A$4:$C$1075,2,0))/0.4</f>
        <v>0</v>
      </c>
      <c r="AB33" s="91">
        <f>IF(P33=0,0,VLOOKUP(SUM(O33+P33),SJZS_normativy!$A$4:$C$1075,2,0))/0.4</f>
        <v>0</v>
      </c>
      <c r="AC33" s="94">
        <f>SJMS_normativy!$I$5</f>
        <v>58</v>
      </c>
      <c r="AD33" s="44">
        <f>SJZS_normativy!$I$5</f>
        <v>58</v>
      </c>
      <c r="AE33" s="95">
        <f>SJZS_normativy!$I$5</f>
        <v>58</v>
      </c>
      <c r="AF33" s="94">
        <f>SJMS_normativy!$J$5</f>
        <v>38</v>
      </c>
      <c r="AG33" s="44">
        <f>SJZS_normativy!$J$5</f>
        <v>38</v>
      </c>
      <c r="AH33" s="95">
        <f>SJZS_normativy!$J$5</f>
        <v>38</v>
      </c>
      <c r="AI33" s="94">
        <f>SJMS_normativy!$K$5</f>
        <v>38</v>
      </c>
      <c r="AJ33" s="44">
        <f>SJZS_normativy!$K$5</f>
        <v>38</v>
      </c>
      <c r="AK33" s="95">
        <f>SJZS_normativy!$K$5</f>
        <v>38</v>
      </c>
    </row>
    <row r="34" spans="1:37" ht="20.100000000000001" customHeight="1" thickBot="1" x14ac:dyDescent="0.25">
      <c r="A34" s="465"/>
      <c r="B34" s="465"/>
      <c r="C34" s="482"/>
      <c r="D34" s="54" t="s">
        <v>43</v>
      </c>
      <c r="E34" s="203"/>
      <c r="F34" s="136"/>
      <c r="G34" s="324"/>
      <c r="H34" s="558">
        <f t="shared" ref="H34:S34" si="12">SUM(H6:H33)</f>
        <v>637</v>
      </c>
      <c r="I34" s="559">
        <f t="shared" si="12"/>
        <v>1084</v>
      </c>
      <c r="J34" s="561">
        <f t="shared" si="12"/>
        <v>0</v>
      </c>
      <c r="K34" s="558">
        <f t="shared" si="12"/>
        <v>79</v>
      </c>
      <c r="L34" s="559">
        <f t="shared" si="12"/>
        <v>0</v>
      </c>
      <c r="M34" s="560">
        <f t="shared" si="12"/>
        <v>0</v>
      </c>
      <c r="N34" s="597">
        <f t="shared" si="12"/>
        <v>142</v>
      </c>
      <c r="O34" s="559">
        <f t="shared" si="12"/>
        <v>0</v>
      </c>
      <c r="P34" s="560">
        <f t="shared" si="12"/>
        <v>0</v>
      </c>
      <c r="Q34" s="133">
        <f t="shared" si="12"/>
        <v>858</v>
      </c>
      <c r="R34" s="112">
        <f t="shared" si="12"/>
        <v>1084</v>
      </c>
      <c r="S34" s="153">
        <f t="shared" si="12"/>
        <v>0</v>
      </c>
      <c r="T34" s="138" t="s">
        <v>312</v>
      </c>
      <c r="U34" s="139" t="s">
        <v>312</v>
      </c>
      <c r="V34" s="140" t="s">
        <v>312</v>
      </c>
      <c r="W34" s="138" t="s">
        <v>312</v>
      </c>
      <c r="X34" s="139" t="s">
        <v>312</v>
      </c>
      <c r="Y34" s="140" t="s">
        <v>312</v>
      </c>
      <c r="Z34" s="138" t="s">
        <v>312</v>
      </c>
      <c r="AA34" s="139" t="s">
        <v>312</v>
      </c>
      <c r="AB34" s="140" t="s">
        <v>312</v>
      </c>
      <c r="AC34" s="138" t="s">
        <v>312</v>
      </c>
      <c r="AD34" s="139" t="s">
        <v>312</v>
      </c>
      <c r="AE34" s="140" t="s">
        <v>312</v>
      </c>
      <c r="AF34" s="141" t="s">
        <v>312</v>
      </c>
      <c r="AG34" s="142" t="s">
        <v>312</v>
      </c>
      <c r="AH34" s="143" t="s">
        <v>312</v>
      </c>
      <c r="AI34" s="141" t="s">
        <v>312</v>
      </c>
      <c r="AJ34" s="142" t="s">
        <v>312</v>
      </c>
      <c r="AK34" s="143" t="s">
        <v>312</v>
      </c>
    </row>
    <row r="35" spans="1:37" ht="20.100000000000001" customHeight="1" x14ac:dyDescent="0.2">
      <c r="Q35" s="30">
        <f>H34+K34+N34</f>
        <v>858</v>
      </c>
      <c r="R35" s="30">
        <f>I34+L34+O34</f>
        <v>1084</v>
      </c>
      <c r="S35" s="30">
        <f>J34+M34+P34</f>
        <v>0</v>
      </c>
    </row>
    <row r="36" spans="1:37" ht="20.100000000000001" customHeight="1" x14ac:dyDescent="0.2"/>
    <row r="37" spans="1:37" ht="20.100000000000001" customHeight="1" x14ac:dyDescent="0.2"/>
    <row r="38" spans="1:37" ht="20.100000000000001" customHeight="1" x14ac:dyDescent="0.2"/>
    <row r="39" spans="1:37" ht="20.100000000000001" customHeight="1" x14ac:dyDescent="0.2"/>
    <row r="40" spans="1:37" ht="20.100000000000001" customHeight="1" x14ac:dyDescent="0.2"/>
    <row r="41" spans="1:37" ht="20.100000000000001" customHeight="1" x14ac:dyDescent="0.2"/>
    <row r="42" spans="1:37" ht="20.100000000000001" customHeight="1" x14ac:dyDescent="0.2"/>
    <row r="43" spans="1:37" ht="20.100000000000001" customHeight="1" x14ac:dyDescent="0.2"/>
    <row r="44" spans="1:37" ht="20.100000000000001" customHeight="1" x14ac:dyDescent="0.2"/>
    <row r="45" spans="1:37" ht="20.100000000000001" customHeight="1" x14ac:dyDescent="0.2"/>
    <row r="46" spans="1:37" ht="20.100000000000001" customHeight="1" x14ac:dyDescent="0.2"/>
    <row r="47" spans="1:37" ht="20.100000000000001" customHeight="1" x14ac:dyDescent="0.2"/>
    <row r="48" spans="1:37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</sheetData>
  <mergeCells count="11">
    <mergeCell ref="H3:S3"/>
    <mergeCell ref="AF4:AH4"/>
    <mergeCell ref="AI4:AK4"/>
    <mergeCell ref="H4:J4"/>
    <mergeCell ref="T4:V4"/>
    <mergeCell ref="K4:M4"/>
    <mergeCell ref="N4:P4"/>
    <mergeCell ref="W4:Y4"/>
    <mergeCell ref="Z4:AB4"/>
    <mergeCell ref="AC4:AE4"/>
    <mergeCell ref="Q4:S4"/>
  </mergeCells>
  <phoneticPr fontId="0" type="noConversion"/>
  <pageMargins left="0.78740157499999996" right="0.78740157499999996" top="0.984251969" bottom="0.984251969" header="0.4921259845" footer="0.4921259845"/>
  <pageSetup paperSize="8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110"/>
  <sheetViews>
    <sheetView workbookViewId="0">
      <pane xSplit="4" ySplit="5" topLeftCell="E6" activePane="bottomRight" state="frozen"/>
      <selection pane="topRight"/>
      <selection pane="bottomLeft"/>
      <selection pane="bottomRight" activeCell="B11" sqref="B11"/>
    </sheetView>
  </sheetViews>
  <sheetFormatPr defaultColWidth="11.28515625" defaultRowHeight="18" customHeight="1" x14ac:dyDescent="0.2"/>
  <cols>
    <col min="1" max="1" width="7.140625" style="1" customWidth="1"/>
    <col min="2" max="2" width="33.140625" style="1" customWidth="1"/>
    <col min="3" max="3" width="4.42578125" style="1" bestFit="1" customWidth="1"/>
    <col min="4" max="4" width="33.140625" style="1" customWidth="1"/>
    <col min="5" max="5" width="8.7109375" style="1" customWidth="1"/>
    <col min="6" max="11" width="8.7109375" style="30" customWidth="1"/>
    <col min="12" max="14" width="8.7109375" style="1" customWidth="1"/>
    <col min="15" max="17" width="9.28515625" style="1" customWidth="1"/>
    <col min="18" max="18" width="11.28515625" style="1" customWidth="1"/>
    <col min="19" max="19" width="4.140625" style="1" customWidth="1"/>
    <col min="20" max="16384" width="11.28515625" style="1"/>
  </cols>
  <sheetData>
    <row r="1" spans="1:19" ht="21.75" customHeight="1" x14ac:dyDescent="0.3">
      <c r="A1" s="22" t="s">
        <v>615</v>
      </c>
      <c r="B1" s="22"/>
      <c r="C1" s="22"/>
    </row>
    <row r="2" spans="1:19" ht="15.75" customHeight="1" x14ac:dyDescent="0.3">
      <c r="A2" s="71" t="s">
        <v>284</v>
      </c>
      <c r="B2" s="71"/>
      <c r="C2" s="24"/>
    </row>
    <row r="3" spans="1:19" ht="27" customHeight="1" thickBot="1" x14ac:dyDescent="0.3">
      <c r="B3" s="38"/>
      <c r="C3" s="26"/>
    </row>
    <row r="4" spans="1:19" ht="24" thickBot="1" x14ac:dyDescent="0.3">
      <c r="A4" s="23" t="s">
        <v>245</v>
      </c>
      <c r="C4" s="26"/>
      <c r="D4" s="200" t="s">
        <v>377</v>
      </c>
      <c r="E4" s="67"/>
      <c r="F4" s="765" t="s">
        <v>293</v>
      </c>
      <c r="G4" s="764"/>
      <c r="H4" s="766"/>
      <c r="I4" s="765" t="s">
        <v>294</v>
      </c>
      <c r="J4" s="764"/>
      <c r="K4" s="766"/>
      <c r="L4" s="765" t="s">
        <v>295</v>
      </c>
      <c r="M4" s="764"/>
      <c r="N4" s="766"/>
      <c r="O4" s="765" t="s">
        <v>271</v>
      </c>
      <c r="P4" s="764"/>
      <c r="Q4" s="764"/>
      <c r="R4" s="766"/>
      <c r="S4" s="30"/>
    </row>
    <row r="5" spans="1:19" ht="49.5" customHeight="1" thickBot="1" x14ac:dyDescent="0.25">
      <c r="A5" s="102" t="s">
        <v>313</v>
      </c>
      <c r="B5" s="447" t="s">
        <v>594</v>
      </c>
      <c r="C5" s="4" t="s">
        <v>0</v>
      </c>
      <c r="D5" s="76" t="s">
        <v>1</v>
      </c>
      <c r="E5" s="82" t="s">
        <v>286</v>
      </c>
      <c r="F5" s="107" t="s">
        <v>296</v>
      </c>
      <c r="G5" s="78" t="s">
        <v>297</v>
      </c>
      <c r="H5" s="108" t="s">
        <v>298</v>
      </c>
      <c r="I5" s="107" t="s">
        <v>299</v>
      </c>
      <c r="J5" s="78" t="s">
        <v>300</v>
      </c>
      <c r="K5" s="108" t="s">
        <v>301</v>
      </c>
      <c r="L5" s="107" t="s">
        <v>302</v>
      </c>
      <c r="M5" s="78" t="s">
        <v>303</v>
      </c>
      <c r="N5" s="108" t="s">
        <v>304</v>
      </c>
      <c r="O5" s="107" t="s">
        <v>263</v>
      </c>
      <c r="P5" s="78" t="s">
        <v>270</v>
      </c>
      <c r="Q5" s="108" t="s">
        <v>269</v>
      </c>
      <c r="R5" s="155" t="s">
        <v>262</v>
      </c>
    </row>
    <row r="6" spans="1:19" ht="20.100000000000001" customHeight="1" x14ac:dyDescent="0.2">
      <c r="A6" s="493">
        <f>JI_stat!C6</f>
        <v>5415</v>
      </c>
      <c r="B6" s="301" t="str">
        <f>JI_stat!D6</f>
        <v>MŠ Jilemnice, Roztocká 994</v>
      </c>
      <c r="C6" s="20">
        <f>JI_stat!E6</f>
        <v>3141</v>
      </c>
      <c r="D6" s="144" t="str">
        <f>JI_stat!F6</f>
        <v>MŠ Jilemnice, Roztocká 994</v>
      </c>
      <c r="E6" s="173">
        <f>SJMS_normativy!$F$5</f>
        <v>26460</v>
      </c>
      <c r="F6" s="105">
        <f>IF(JI_stat!H6=0,0,(12*1.358*(1/JI_stat!T6*JI_rozp!$E6)+JI_stat!AC6))</f>
        <v>11475.682519951652</v>
      </c>
      <c r="G6" s="29">
        <f>IF(JI_stat!I6=0,0,(12*1.358*(1/JI_stat!U6*JI_rozp!$E6)+JI_stat!AD6))</f>
        <v>0</v>
      </c>
      <c r="H6" s="106">
        <f>IF(JI_stat!J6=0,0,(12*1.358*(1/JI_stat!V6*JI_rozp!$E6)+JI_stat!AE6))</f>
        <v>0</v>
      </c>
      <c r="I6" s="105">
        <f>IF(JI_stat!K6=0,0,(12*1.358*(1/JI_stat!W6*JI_rozp!$E6)+JI_stat!AF6))</f>
        <v>0</v>
      </c>
      <c r="J6" s="29">
        <f>IF(JI_stat!L6=0,0,(12*1.358*(1/JI_stat!X6*JI_rozp!$E6)+JI_stat!AG6))</f>
        <v>0</v>
      </c>
      <c r="K6" s="106">
        <f>IF(JI_stat!M6=0,0,(12*1.358*(1/JI_stat!Y6*JI_rozp!$E6)+JI_stat!AH6))</f>
        <v>0</v>
      </c>
      <c r="L6" s="105">
        <f>IF(JI_stat!N6=0,0,(12*1.358*(1/JI_stat!Z6*JI_rozp!$E6)+JI_stat!AI6))</f>
        <v>0</v>
      </c>
      <c r="M6" s="29">
        <f>IF(JI_stat!O6=0,0,(12*1.358*(1/JI_stat!AA6*JI_rozp!$E6)+JI_stat!AJ6))</f>
        <v>0</v>
      </c>
      <c r="N6" s="106">
        <f>IF(JI_stat!P6=0,0,(12*1.358*(1/JI_stat!AB6*JI_rozp!$E6)+JI_stat!AK6))</f>
        <v>0</v>
      </c>
      <c r="O6" s="105">
        <f>F6*JI_stat!H6+I6*JI_stat!K6+L6*JI_stat!N6</f>
        <v>1009860.0617557453</v>
      </c>
      <c r="P6" s="29">
        <f>G6*JI_stat!I6+J6*JI_stat!L6+M6*JI_stat!O6</f>
        <v>0</v>
      </c>
      <c r="Q6" s="106">
        <f>H6*JI_stat!J6+K6*JI_stat!M6+N6*JI_stat!P6</f>
        <v>0</v>
      </c>
      <c r="R6" s="154">
        <f t="shared" ref="R6:R33" si="0">SUM(O6:Q6)</f>
        <v>1009860.0617557453</v>
      </c>
    </row>
    <row r="7" spans="1:19" ht="20.100000000000001" customHeight="1" x14ac:dyDescent="0.2">
      <c r="A7" s="10">
        <f>JI_stat!C7</f>
        <v>5415</v>
      </c>
      <c r="B7" s="5" t="str">
        <f>JI_stat!D7</f>
        <v>MŠ Jilemnice, Roztocká 994</v>
      </c>
      <c r="C7" s="11">
        <f>JI_stat!E7</f>
        <v>3141</v>
      </c>
      <c r="D7" s="187" t="str">
        <f>JI_stat!F7</f>
        <v xml:space="preserve">MŠ Jilemnice, Zámecká 232 </v>
      </c>
      <c r="E7" s="173">
        <f>SJMS_normativy!$F$5</f>
        <v>26460</v>
      </c>
      <c r="F7" s="105">
        <f>IF(JI_stat!H7=0,0,(12*1.358*(1/JI_stat!T7*JI_rozp!$E7)+JI_stat!AC7))</f>
        <v>11436.652225860009</v>
      </c>
      <c r="G7" s="29">
        <f>IF(JI_stat!I7=0,0,(12*1.358*(1/JI_stat!U7*JI_rozp!$E7)+JI_stat!AD7))</f>
        <v>0</v>
      </c>
      <c r="H7" s="106">
        <f>IF(JI_stat!J7=0,0,(12*1.358*(1/JI_stat!V7*JI_rozp!$E7)+JI_stat!AE7))</f>
        <v>0</v>
      </c>
      <c r="I7" s="105">
        <f>IF(JI_stat!K7=0,0,(12*1.358*(1/JI_stat!W7*JI_rozp!$E7)+JI_stat!AF7))</f>
        <v>0</v>
      </c>
      <c r="J7" s="29">
        <f>IF(JI_stat!L7=0,0,(12*1.358*(1/JI_stat!X7*JI_rozp!$E7)+JI_stat!AG7))</f>
        <v>0</v>
      </c>
      <c r="K7" s="106">
        <f>IF(JI_stat!M7=0,0,(12*1.358*(1/JI_stat!Y7*JI_rozp!$E7)+JI_stat!AH7))</f>
        <v>0</v>
      </c>
      <c r="L7" s="105">
        <f>IF(JI_stat!N7=0,0,(12*1.358*(1/JI_stat!Z7*JI_rozp!$E7)+JI_stat!AI7))</f>
        <v>0</v>
      </c>
      <c r="M7" s="29">
        <f>IF(JI_stat!O7=0,0,(12*1.358*(1/JI_stat!AA7*JI_rozp!$E7)+JI_stat!AJ7))</f>
        <v>0</v>
      </c>
      <c r="N7" s="106">
        <f>IF(JI_stat!P7=0,0,(12*1.358*(1/JI_stat!AB7*JI_rozp!$E7)+JI_stat!AK7))</f>
        <v>0</v>
      </c>
      <c r="O7" s="105">
        <f>F7*JI_stat!H7+I7*JI_stat!K7+L7*JI_stat!N7</f>
        <v>1017862.0481015408</v>
      </c>
      <c r="P7" s="29">
        <f>G7*JI_stat!I7+J7*JI_stat!L7+M7*JI_stat!O7</f>
        <v>0</v>
      </c>
      <c r="Q7" s="106">
        <f>H7*JI_stat!J7+K7*JI_stat!M7+N7*JI_stat!P7</f>
        <v>0</v>
      </c>
      <c r="R7" s="154">
        <f t="shared" si="0"/>
        <v>1017862.0481015408</v>
      </c>
    </row>
    <row r="8" spans="1:19" ht="20.100000000000001" customHeight="1" x14ac:dyDescent="0.2">
      <c r="A8" s="10">
        <f>JI_stat!C8</f>
        <v>5415</v>
      </c>
      <c r="B8" s="5" t="str">
        <f>JI_stat!D8</f>
        <v>MŠ Jilemnice, Roztocká 994</v>
      </c>
      <c r="C8" s="11">
        <f>JI_stat!E8</f>
        <v>3141</v>
      </c>
      <c r="D8" s="187" t="str">
        <f>JI_stat!F8</f>
        <v>MŠ Jilemnice-Hrabačov,Valteřická 716</v>
      </c>
      <c r="E8" s="173">
        <f>SJMS_normativy!$F$5</f>
        <v>26460</v>
      </c>
      <c r="F8" s="105">
        <f>IF(JI_stat!H8=0,0,(12*1.358*(1/JI_stat!T8*JI_rozp!$E8)+JI_stat!AC8))</f>
        <v>15309.367766963918</v>
      </c>
      <c r="G8" s="29">
        <f>IF(JI_stat!I8=0,0,(12*1.358*(1/JI_stat!U8*JI_rozp!$E8)+JI_stat!AD8))</f>
        <v>0</v>
      </c>
      <c r="H8" s="106">
        <f>IF(JI_stat!J8=0,0,(12*1.358*(1/JI_stat!V8*JI_rozp!$E8)+JI_stat!AE8))</f>
        <v>0</v>
      </c>
      <c r="I8" s="105">
        <f>IF(JI_stat!K8=0,0,(12*1.358*(1/JI_stat!W8*JI_rozp!$E8)+JI_stat!AF8))</f>
        <v>0</v>
      </c>
      <c r="J8" s="29">
        <f>IF(JI_stat!L8=0,0,(12*1.358*(1/JI_stat!X8*JI_rozp!$E8)+JI_stat!AG8))</f>
        <v>0</v>
      </c>
      <c r="K8" s="106">
        <f>IF(JI_stat!M8=0,0,(12*1.358*(1/JI_stat!Y8*JI_rozp!$E8)+JI_stat!AH8))</f>
        <v>0</v>
      </c>
      <c r="L8" s="105">
        <f>IF(JI_stat!N8=0,0,(12*1.358*(1/JI_stat!Z8*JI_rozp!$E8)+JI_stat!AI8))</f>
        <v>0</v>
      </c>
      <c r="M8" s="29">
        <f>IF(JI_stat!O8=0,0,(12*1.358*(1/JI_stat!AA8*JI_rozp!$E8)+JI_stat!AJ8))</f>
        <v>0</v>
      </c>
      <c r="N8" s="106">
        <f>IF(JI_stat!P8=0,0,(12*1.358*(1/JI_stat!AB8*JI_rozp!$E8)+JI_stat!AK8))</f>
        <v>0</v>
      </c>
      <c r="O8" s="105">
        <f>F8*JI_stat!H8+I8*JI_stat!K8+L8*JI_stat!N8</f>
        <v>535827.87184373708</v>
      </c>
      <c r="P8" s="29">
        <f>G8*JI_stat!I8+J8*JI_stat!L8+M8*JI_stat!O8</f>
        <v>0</v>
      </c>
      <c r="Q8" s="106">
        <f>H8*JI_stat!J8+K8*JI_stat!M8+N8*JI_stat!P8</f>
        <v>0</v>
      </c>
      <c r="R8" s="154">
        <f t="shared" si="0"/>
        <v>535827.87184373708</v>
      </c>
    </row>
    <row r="9" spans="1:19" ht="20.100000000000001" customHeight="1" x14ac:dyDescent="0.2">
      <c r="A9" s="10">
        <f>JI_stat!C9</f>
        <v>5402</v>
      </c>
      <c r="B9" s="5" t="str">
        <f>JI_stat!D9</f>
        <v>ZŠ Benecko 150</v>
      </c>
      <c r="C9" s="11">
        <f>JI_stat!E9</f>
        <v>3141</v>
      </c>
      <c r="D9" s="60" t="s">
        <v>635</v>
      </c>
      <c r="E9" s="173">
        <f>SJMS_normativy!$F$5</f>
        <v>26460</v>
      </c>
      <c r="F9" s="105">
        <f>IF(JI_stat!H9=0,0,(12*1.358*(1/JI_stat!T9*JI_rozp!$E9)+JI_stat!AC9))</f>
        <v>0</v>
      </c>
      <c r="G9" s="29">
        <f>IF(JI_stat!I9=0,0,(12*1.358*(1/JI_stat!U9*JI_rozp!$E9)+JI_stat!AD9))</f>
        <v>0</v>
      </c>
      <c r="H9" s="106">
        <f>IF(JI_stat!J9=0,0,(12*1.358*(1/JI_stat!V9*JI_rozp!$E9)+JI_stat!AE9))</f>
        <v>0</v>
      </c>
      <c r="I9" s="105">
        <f>IF(JI_stat!K9=0,0,(12*1.358*(1/JI_stat!W9*JI_rozp!$E9)+JI_stat!AF9))</f>
        <v>0</v>
      </c>
      <c r="J9" s="29">
        <f>IF(JI_stat!L9=0,0,(12*1.358*(1/JI_stat!X9*JI_rozp!$E9)+JI_stat!AG9))</f>
        <v>0</v>
      </c>
      <c r="K9" s="106">
        <f>IF(JI_stat!M9=0,0,(12*1.358*(1/JI_stat!Y9*JI_rozp!$E9)+JI_stat!AH9))</f>
        <v>0</v>
      </c>
      <c r="L9" s="105">
        <f>IF(JI_stat!N9=0,0,(12*1.358*(1/JI_stat!Z9*JI_rozp!$E9)+JI_stat!AI9))</f>
        <v>7035.22604923787</v>
      </c>
      <c r="M9" s="29">
        <f>IF(JI_stat!O9=0,0,(12*1.358*(1/JI_stat!AA9*JI_rozp!$E9)+JI_stat!AJ9))</f>
        <v>0</v>
      </c>
      <c r="N9" s="106">
        <f>IF(JI_stat!P9=0,0,(12*1.358*(1/JI_stat!AB9*JI_rozp!$E9)+JI_stat!AK9))</f>
        <v>0</v>
      </c>
      <c r="O9" s="105">
        <f>F9*JI_stat!H9+I9*JI_stat!K9+L9*JI_stat!N9</f>
        <v>140704.5209847574</v>
      </c>
      <c r="P9" s="29">
        <f>G9*JI_stat!I9+J9*JI_stat!L9+M9*JI_stat!O9</f>
        <v>0</v>
      </c>
      <c r="Q9" s="106">
        <f>H9*JI_stat!J9+K9*JI_stat!M9+N9*JI_stat!P9</f>
        <v>0</v>
      </c>
      <c r="R9" s="154">
        <f t="shared" si="0"/>
        <v>140704.5209847574</v>
      </c>
    </row>
    <row r="10" spans="1:19" ht="20.100000000000001" customHeight="1" x14ac:dyDescent="0.2">
      <c r="A10" s="10">
        <f>JI_stat!C10</f>
        <v>5402</v>
      </c>
      <c r="B10" s="5" t="str">
        <f>JI_stat!D10</f>
        <v>ZŠ Benecko 150</v>
      </c>
      <c r="C10" s="11">
        <f>JI_stat!E10</f>
        <v>3141</v>
      </c>
      <c r="D10" s="60" t="str">
        <f>JI_stat!F10</f>
        <v>ZŠ Benecko 150</v>
      </c>
      <c r="E10" s="173">
        <f>SJMS_normativy!$F$5</f>
        <v>26460</v>
      </c>
      <c r="F10" s="105">
        <f>IF(JI_stat!H10=0,0,(12*1.358*(1/JI_stat!T10*JI_rozp!$E10)+JI_stat!AC10))</f>
        <v>0</v>
      </c>
      <c r="G10" s="29">
        <f>IF(JI_stat!I10=0,0,(12*1.358*(1/JI_stat!U10*JI_rozp!$E10)+JI_stat!AD10))</f>
        <v>12107.900179078462</v>
      </c>
      <c r="H10" s="106">
        <f>IF(JI_stat!J10=0,0,(12*1.358*(1/JI_stat!V10*JI_rozp!$E10)+JI_stat!AE10))</f>
        <v>0</v>
      </c>
      <c r="I10" s="105">
        <f>IF(JI_stat!K10=0,0,(12*1.358*(1/JI_stat!W10*JI_rozp!$E10)+JI_stat!AF10))</f>
        <v>10533.839073856805</v>
      </c>
      <c r="J10" s="29">
        <f>IF(JI_stat!L10=0,0,(12*1.358*(1/JI_stat!X10*JI_rozp!$E10)+JI_stat!AG10))</f>
        <v>0</v>
      </c>
      <c r="K10" s="106">
        <f>IF(JI_stat!M10=0,0,(12*1.358*(1/JI_stat!Y10*JI_rozp!$E10)+JI_stat!AH10))</f>
        <v>0</v>
      </c>
      <c r="L10" s="105">
        <f>IF(JI_stat!N10=0,0,(12*1.358*(1/JI_stat!Z10*JI_rozp!$E10)+JI_stat!AI10))</f>
        <v>0</v>
      </c>
      <c r="M10" s="29">
        <f>IF(JI_stat!O10=0,0,(12*1.358*(1/JI_stat!AA10*JI_rozp!$E10)+JI_stat!AJ10))</f>
        <v>0</v>
      </c>
      <c r="N10" s="106">
        <f>IF(JI_stat!P10=0,0,(12*1.358*(1/JI_stat!AB10*JI_rozp!$E10)+JI_stat!AK10))</f>
        <v>0</v>
      </c>
      <c r="O10" s="105">
        <f>F10*JI_stat!H10+I10*JI_stat!K10+L10*JI_stat!N10</f>
        <v>210676.7814771361</v>
      </c>
      <c r="P10" s="29">
        <f>G10*JI_stat!I10+J10*JI_stat!L10+M10*JI_stat!O10</f>
        <v>351129.10519327543</v>
      </c>
      <c r="Q10" s="106">
        <f>H10*JI_stat!J10+K10*JI_stat!M10+N10*JI_stat!P10</f>
        <v>0</v>
      </c>
      <c r="R10" s="154">
        <f t="shared" si="0"/>
        <v>561805.88667041156</v>
      </c>
    </row>
    <row r="11" spans="1:19" ht="20.100000000000001" customHeight="1" x14ac:dyDescent="0.2">
      <c r="A11" s="10">
        <f>JI_stat!C11</f>
        <v>5402</v>
      </c>
      <c r="B11" s="5" t="str">
        <f>JI_stat!D11</f>
        <v>ZŠ Benecko 150</v>
      </c>
      <c r="C11" s="11">
        <f>JI_stat!E11</f>
        <v>3141</v>
      </c>
      <c r="D11" s="187" t="str">
        <f>JI_stat!F11</f>
        <v>ZŠ Dolní Štěpanice 87</v>
      </c>
      <c r="E11" s="173">
        <f>SJMS_normativy!$F$5</f>
        <v>26460</v>
      </c>
      <c r="F11" s="105">
        <f>IF(JI_stat!H11=0,0,(12*1.358*(1/JI_stat!T11*JI_rozp!$E11)+JI_stat!AC11))</f>
        <v>0</v>
      </c>
      <c r="G11" s="29">
        <f>IF(JI_stat!I11=0,0,(12*1.358*(1/JI_stat!U11*JI_rozp!$E11)+JI_stat!AD11))</f>
        <v>12107.900179078462</v>
      </c>
      <c r="H11" s="106">
        <f>IF(JI_stat!J11=0,0,(12*1.358*(1/JI_stat!V11*JI_rozp!$E11)+JI_stat!AE11))</f>
        <v>0</v>
      </c>
      <c r="I11" s="105">
        <f>IF(JI_stat!K11=0,0,(12*1.358*(1/JI_stat!W11*JI_rozp!$E11)+JI_stat!AF11))</f>
        <v>0</v>
      </c>
      <c r="J11" s="29">
        <f>IF(JI_stat!L11=0,0,(12*1.358*(1/JI_stat!X11*JI_rozp!$E11)+JI_stat!AG11))</f>
        <v>0</v>
      </c>
      <c r="K11" s="106">
        <f>IF(JI_stat!M11=0,0,(12*1.358*(1/JI_stat!Y11*JI_rozp!$E11)+JI_stat!AH11))</f>
        <v>0</v>
      </c>
      <c r="L11" s="105">
        <f>IF(JI_stat!N11=0,0,(12*1.358*(1/JI_stat!Z11*JI_rozp!$E11)+JI_stat!AI11))</f>
        <v>0</v>
      </c>
      <c r="M11" s="29">
        <f>IF(JI_stat!O11=0,0,(12*1.358*(1/JI_stat!AA11*JI_rozp!$E11)+JI_stat!AJ11))</f>
        <v>0</v>
      </c>
      <c r="N11" s="106">
        <f>IF(JI_stat!P11=0,0,(12*1.358*(1/JI_stat!AB11*JI_rozp!$E11)+JI_stat!AK11))</f>
        <v>0</v>
      </c>
      <c r="O11" s="105">
        <f>F11*JI_stat!H11+I11*JI_stat!K11+L11*JI_stat!N11</f>
        <v>0</v>
      </c>
      <c r="P11" s="29">
        <f>G11*JI_stat!I11+J11*JI_stat!L11+M11*JI_stat!O11</f>
        <v>254265.90376064772</v>
      </c>
      <c r="Q11" s="106">
        <f>H11*JI_stat!J11+K11*JI_stat!M11+N11*JI_stat!P11</f>
        <v>0</v>
      </c>
      <c r="R11" s="154">
        <f t="shared" si="0"/>
        <v>254265.90376064772</v>
      </c>
    </row>
    <row r="12" spans="1:19" ht="20.100000000000001" customHeight="1" x14ac:dyDescent="0.2">
      <c r="A12" s="10">
        <f>JI_stat!C12</f>
        <v>5405</v>
      </c>
      <c r="B12" s="5" t="str">
        <f>JI_stat!D12</f>
        <v>ZŠ a MŠ Čistá u Horek 236</v>
      </c>
      <c r="C12" s="11">
        <f>JI_stat!E12</f>
        <v>3141</v>
      </c>
      <c r="D12" s="60" t="str">
        <f>JI_stat!F12</f>
        <v>ZŠ a MŠ Čistá u Horek 236</v>
      </c>
      <c r="E12" s="173">
        <f>SJMS_normativy!$F$5</f>
        <v>26460</v>
      </c>
      <c r="F12" s="105">
        <f>IF(JI_stat!H12=0,0,(12*1.358*(1/JI_stat!T12*JI_rozp!$E12)+JI_stat!AC12))</f>
        <v>17551.065123094675</v>
      </c>
      <c r="G12" s="29">
        <f>IF(JI_stat!I12=0,0,(12*1.358*(1/JI_stat!U12*JI_rozp!$E12)+JI_stat!AD12))</f>
        <v>9435.3557590540622</v>
      </c>
      <c r="H12" s="106">
        <f>IF(JI_stat!J12=0,0,(12*1.358*(1/JI_stat!V12*JI_rozp!$E12)+JI_stat!AE12))</f>
        <v>0</v>
      </c>
      <c r="I12" s="105">
        <f>IF(JI_stat!K12=0,0,(12*1.358*(1/JI_stat!W12*JI_rozp!$E12)+JI_stat!AF12))</f>
        <v>0</v>
      </c>
      <c r="J12" s="29">
        <f>IF(JI_stat!L12=0,0,(12*1.358*(1/JI_stat!X12*JI_rozp!$E12)+JI_stat!AG12))</f>
        <v>0</v>
      </c>
      <c r="K12" s="106">
        <f>IF(JI_stat!M12=0,0,(12*1.358*(1/JI_stat!Y12*JI_rozp!$E12)+JI_stat!AH12))</f>
        <v>0</v>
      </c>
      <c r="L12" s="105">
        <f>IF(JI_stat!N12=0,0,(12*1.358*(1/JI_stat!Z12*JI_rozp!$E12)+JI_stat!AI12))</f>
        <v>0</v>
      </c>
      <c r="M12" s="29">
        <f>IF(JI_stat!O12=0,0,(12*1.358*(1/JI_stat!AA12*JI_rozp!$E12)+JI_stat!AJ12))</f>
        <v>0</v>
      </c>
      <c r="N12" s="106">
        <f>IF(JI_stat!P12=0,0,(12*1.358*(1/JI_stat!AB12*JI_rozp!$E12)+JI_stat!AK12))</f>
        <v>0</v>
      </c>
      <c r="O12" s="105">
        <f>F12*JI_stat!H12+I12*JI_stat!K12+L12*JI_stat!N12</f>
        <v>351021.30246189353</v>
      </c>
      <c r="P12" s="29">
        <f>G12*JI_stat!I12+J12*JI_stat!L12+M12*JI_stat!O12</f>
        <v>717087.03768810874</v>
      </c>
      <c r="Q12" s="106">
        <f>H12*JI_stat!J12+K12*JI_stat!M12+N12*JI_stat!P12</f>
        <v>0</v>
      </c>
      <c r="R12" s="154">
        <f t="shared" si="0"/>
        <v>1068108.3401500024</v>
      </c>
    </row>
    <row r="13" spans="1:19" ht="20.100000000000001" customHeight="1" x14ac:dyDescent="0.2">
      <c r="A13" s="10">
        <f>JI_stat!C13</f>
        <v>5410</v>
      </c>
      <c r="B13" s="5" t="str">
        <f>JI_stat!D13</f>
        <v>ZŠ a MŠ Horní Branná 257</v>
      </c>
      <c r="C13" s="11">
        <f>JI_stat!E13</f>
        <v>3141</v>
      </c>
      <c r="D13" s="60" t="str">
        <f>JI_stat!F13</f>
        <v>ZŠ Horní Branná 257</v>
      </c>
      <c r="E13" s="173">
        <f>SJMS_normativy!$F$5</f>
        <v>26460</v>
      </c>
      <c r="F13" s="105">
        <f>IF(JI_stat!H13=0,0,(12*1.358*(1/JI_stat!T13*JI_rozp!$E13)+JI_stat!AC13))</f>
        <v>0</v>
      </c>
      <c r="G13" s="29">
        <f>IF(JI_stat!I13=0,0,(12*1.358*(1/JI_stat!U13*JI_rozp!$E13)+JI_stat!AD13))</f>
        <v>8055.1642412778683</v>
      </c>
      <c r="H13" s="106">
        <f>IF(JI_stat!J13=0,0,(12*1.358*(1/JI_stat!V13*JI_rozp!$E13)+JI_stat!AE13))</f>
        <v>0</v>
      </c>
      <c r="I13" s="105">
        <f>IF(JI_stat!K13=0,0,(12*1.358*(1/JI_stat!W13*JI_rozp!$E13)+JI_stat!AF13))</f>
        <v>7828.2885566674286</v>
      </c>
      <c r="J13" s="29">
        <f>IF(JI_stat!L13=0,0,(12*1.358*(1/JI_stat!X13*JI_rozp!$E13)+JI_stat!AG13))</f>
        <v>0</v>
      </c>
      <c r="K13" s="106">
        <f>IF(JI_stat!M13=0,0,(12*1.358*(1/JI_stat!Y13*JI_rozp!$E13)+JI_stat!AH13))</f>
        <v>0</v>
      </c>
      <c r="L13" s="105">
        <f>IF(JI_stat!N13=0,0,(12*1.358*(1/JI_stat!Z13*JI_rozp!$E13)+JI_stat!AI13))</f>
        <v>0</v>
      </c>
      <c r="M13" s="29">
        <f>IF(JI_stat!O13=0,0,(12*1.358*(1/JI_stat!AA13*JI_rozp!$E13)+JI_stat!AJ13))</f>
        <v>0</v>
      </c>
      <c r="N13" s="106">
        <f>IF(JI_stat!P13=0,0,(12*1.358*(1/JI_stat!AB13*JI_rozp!$E13)+JI_stat!AK13))</f>
        <v>0</v>
      </c>
      <c r="O13" s="105">
        <f>F13*JI_stat!H13+I13*JI_stat!K13+L13*JI_stat!N13</f>
        <v>461869.02484337828</v>
      </c>
      <c r="P13" s="29">
        <f>G13*JI_stat!I13+J13*JI_stat!L13+M13*JI_stat!O13</f>
        <v>1208274.6361916803</v>
      </c>
      <c r="Q13" s="106">
        <f>H13*JI_stat!J13+K13*JI_stat!M13+N13*JI_stat!P13</f>
        <v>0</v>
      </c>
      <c r="R13" s="154">
        <f t="shared" si="0"/>
        <v>1670143.6610350586</v>
      </c>
    </row>
    <row r="14" spans="1:19" ht="20.100000000000001" customHeight="1" x14ac:dyDescent="0.2">
      <c r="A14" s="10">
        <f>JI_stat!C14</f>
        <v>5410</v>
      </c>
      <c r="B14" s="5" t="str">
        <f>JI_stat!D14</f>
        <v>ZŠ a MŠ Horní Branná 257</v>
      </c>
      <c r="C14" s="11">
        <f>JI_stat!E14</f>
        <v>3141</v>
      </c>
      <c r="D14" s="187" t="str">
        <f>JI_stat!F14</f>
        <v>MŠ Horní Branná 18  -výdejna</v>
      </c>
      <c r="E14" s="173">
        <f>SJMS_normativy!$F$5</f>
        <v>26460</v>
      </c>
      <c r="F14" s="105">
        <f>IF(JI_stat!H14=0,0,(12*1.358*(1/JI_stat!T14*JI_rozp!$E14)+JI_stat!AC14))</f>
        <v>0</v>
      </c>
      <c r="G14" s="29">
        <f>IF(JI_stat!I14=0,0,(12*1.358*(1/JI_stat!U14*JI_rozp!$E14)+JI_stat!AD14))</f>
        <v>0</v>
      </c>
      <c r="H14" s="106">
        <f>IF(JI_stat!J14=0,0,(12*1.358*(1/JI_stat!V14*JI_rozp!$E14)+JI_stat!AE14))</f>
        <v>0</v>
      </c>
      <c r="I14" s="105">
        <f>IF(JI_stat!K14=0,0,(12*1.358*(1/JI_stat!W14*JI_rozp!$E14)+JI_stat!AF14))</f>
        <v>0</v>
      </c>
      <c r="J14" s="29">
        <f>IF(JI_stat!L14=0,0,(12*1.358*(1/JI_stat!X14*JI_rozp!$E14)+JI_stat!AG14))</f>
        <v>0</v>
      </c>
      <c r="K14" s="106">
        <f>IF(JI_stat!M14=0,0,(12*1.358*(1/JI_stat!Y14*JI_rozp!$E14)+JI_stat!AH14))</f>
        <v>0</v>
      </c>
      <c r="L14" s="105">
        <f>IF(JI_stat!N14=0,0,(12*1.358*(1/JI_stat!Z14*JI_rozp!$E14)+JI_stat!AI14))</f>
        <v>6138.5471067855678</v>
      </c>
      <c r="M14" s="29">
        <f>IF(JI_stat!O14=0,0,(12*1.358*(1/JI_stat!AA14*JI_rozp!$E14)+JI_stat!AJ14))</f>
        <v>0</v>
      </c>
      <c r="N14" s="106">
        <f>IF(JI_stat!P14=0,0,(12*1.358*(1/JI_stat!AB14*JI_rozp!$E14)+JI_stat!AK14))</f>
        <v>0</v>
      </c>
      <c r="O14" s="105">
        <f>F14*JI_stat!H14+I14*JI_stat!K14+L14*JI_stat!N14</f>
        <v>214849.14873749486</v>
      </c>
      <c r="P14" s="29">
        <f>G14*JI_stat!I14+J14*JI_stat!L14+M14*JI_stat!O14</f>
        <v>0</v>
      </c>
      <c r="Q14" s="106">
        <f>H14*JI_stat!J14+K14*JI_stat!M14+N14*JI_stat!P14</f>
        <v>0</v>
      </c>
      <c r="R14" s="154">
        <f t="shared" si="0"/>
        <v>214849.14873749486</v>
      </c>
    </row>
    <row r="15" spans="1:19" ht="20.100000000000001" customHeight="1" x14ac:dyDescent="0.2">
      <c r="A15" s="10">
        <f>JI_stat!C15</f>
        <v>5410</v>
      </c>
      <c r="B15" s="5" t="str">
        <f>JI_stat!D15</f>
        <v>ZŠ a MŠ Horní Branná 257</v>
      </c>
      <c r="C15" s="11">
        <f>JI_stat!E15</f>
        <v>3141</v>
      </c>
      <c r="D15" s="187" t="str">
        <f>JI_stat!F15</f>
        <v xml:space="preserve">MŠ Valteřice 98 - výdejna </v>
      </c>
      <c r="E15" s="173">
        <f>SJMS_normativy!$F$5</f>
        <v>26460</v>
      </c>
      <c r="F15" s="105">
        <f>IF(JI_stat!H15=0,0,(12*1.358*(1/JI_stat!T15*JI_rozp!$E15)+JI_stat!AC15))</f>
        <v>0</v>
      </c>
      <c r="G15" s="29">
        <f>IF(JI_stat!I15=0,0,(12*1.358*(1/JI_stat!U15*JI_rozp!$E15)+JI_stat!AD15))</f>
        <v>0</v>
      </c>
      <c r="H15" s="106">
        <f>IF(JI_stat!J15=0,0,(12*1.358*(1/JI_stat!V15*JI_rozp!$E15)+JI_stat!AE15))</f>
        <v>0</v>
      </c>
      <c r="I15" s="105">
        <f>IF(JI_stat!K15=0,0,(12*1.358*(1/JI_stat!W15*JI_rozp!$E15)+JI_stat!AF15))</f>
        <v>0</v>
      </c>
      <c r="J15" s="29">
        <f>IF(JI_stat!L15=0,0,(12*1.358*(1/JI_stat!X15*JI_rozp!$E15)+JI_stat!AG15))</f>
        <v>0</v>
      </c>
      <c r="K15" s="106">
        <f>IF(JI_stat!M15=0,0,(12*1.358*(1/JI_stat!Y15*JI_rozp!$E15)+JI_stat!AH15))</f>
        <v>0</v>
      </c>
      <c r="L15" s="105">
        <f>IF(JI_stat!N15=0,0,(12*1.358*(1/JI_stat!Z15*JI_rozp!$E15)+JI_stat!AI15))</f>
        <v>6760.7093884530686</v>
      </c>
      <c r="M15" s="29">
        <f>IF(JI_stat!O15=0,0,(12*1.358*(1/JI_stat!AA15*JI_rozp!$E15)+JI_stat!AJ15))</f>
        <v>0</v>
      </c>
      <c r="N15" s="106">
        <f>IF(JI_stat!P15=0,0,(12*1.358*(1/JI_stat!AB15*JI_rozp!$E15)+JI_stat!AK15))</f>
        <v>0</v>
      </c>
      <c r="O15" s="105">
        <f>F15*JI_stat!H15+I15*JI_stat!K15+L15*JI_stat!N15</f>
        <v>162257.02532287364</v>
      </c>
      <c r="P15" s="29">
        <f>G15*JI_stat!I15+J15*JI_stat!L15+M15*JI_stat!O15</f>
        <v>0</v>
      </c>
      <c r="Q15" s="106">
        <f>H15*JI_stat!J15+K15*JI_stat!M15+N15*JI_stat!P15</f>
        <v>0</v>
      </c>
      <c r="R15" s="154">
        <f t="shared" si="0"/>
        <v>162257.02532287364</v>
      </c>
    </row>
    <row r="16" spans="1:19" ht="20.100000000000001" customHeight="1" x14ac:dyDescent="0.2">
      <c r="A16" s="10">
        <f>JI_stat!C16</f>
        <v>5476</v>
      </c>
      <c r="B16" s="5" t="str">
        <f>JI_stat!D16</f>
        <v>ZŠ, MŠ a ZUŠ Jablonec n. J., Školní 370</v>
      </c>
      <c r="C16" s="11">
        <f>JI_stat!E16</f>
        <v>3141</v>
      </c>
      <c r="D16" s="60" t="str">
        <f>JI_stat!F16</f>
        <v>ZŠ a ZUŠ Jablonec n. J., Školní 370</v>
      </c>
      <c r="E16" s="173">
        <f>SJMS_normativy!$F$5</f>
        <v>26460</v>
      </c>
      <c r="F16" s="105">
        <f>IF(JI_stat!H16=0,0,(12*1.358*(1/JI_stat!T16*JI_rozp!$E16)+JI_stat!AC16))</f>
        <v>0</v>
      </c>
      <c r="G16" s="29">
        <f>IF(JI_stat!I16=0,0,(12*1.358*(1/JI_stat!U16*JI_rozp!$E16)+JI_stat!AD16))</f>
        <v>8244.6216707348867</v>
      </c>
      <c r="H16" s="106">
        <f>IF(JI_stat!J16=0,0,(12*1.358*(1/JI_stat!V16*JI_rozp!$E16)+JI_stat!AE16))</f>
        <v>0</v>
      </c>
      <c r="I16" s="105">
        <f>IF(JI_stat!K16=0,0,(12*1.358*(1/JI_stat!W16*JI_rozp!$E16)+JI_stat!AF16))</f>
        <v>0</v>
      </c>
      <c r="J16" s="29">
        <f>IF(JI_stat!L16=0,0,(12*1.358*(1/JI_stat!X16*JI_rozp!$E16)+JI_stat!AG16))</f>
        <v>0</v>
      </c>
      <c r="K16" s="106">
        <f>IF(JI_stat!M16=0,0,(12*1.358*(1/JI_stat!Y16*JI_rozp!$E16)+JI_stat!AH16))</f>
        <v>0</v>
      </c>
      <c r="L16" s="105">
        <f>IF(JI_stat!N16=0,0,(12*1.358*(1/JI_stat!Z16*JI_rozp!$E16)+JI_stat!AI16))</f>
        <v>0</v>
      </c>
      <c r="M16" s="29">
        <f>IF(JI_stat!O16=0,0,(12*1.358*(1/JI_stat!AA16*JI_rozp!$E16)+JI_stat!AJ16))</f>
        <v>0</v>
      </c>
      <c r="N16" s="106">
        <f>IF(JI_stat!P16=0,0,(12*1.358*(1/JI_stat!AB16*JI_rozp!$E16)+JI_stat!AK16))</f>
        <v>0</v>
      </c>
      <c r="O16" s="105">
        <f>F16*JI_stat!H16+I16*JI_stat!K16+L16*JI_stat!N16</f>
        <v>0</v>
      </c>
      <c r="P16" s="29">
        <f>G16*JI_stat!I16+J16*JI_stat!L16+M16*JI_stat!O16</f>
        <v>1113023.9255492098</v>
      </c>
      <c r="Q16" s="106">
        <f>H16*JI_stat!J16+K16*JI_stat!M16+N16*JI_stat!P16</f>
        <v>0</v>
      </c>
      <c r="R16" s="154">
        <f t="shared" si="0"/>
        <v>1113023.9255492098</v>
      </c>
    </row>
    <row r="17" spans="1:18" ht="20.100000000000001" customHeight="1" x14ac:dyDescent="0.2">
      <c r="A17" s="10">
        <f>JI_stat!C17</f>
        <v>5476</v>
      </c>
      <c r="B17" s="5" t="str">
        <f>JI_stat!D17</f>
        <v>ZŠ, MŠ a ZUŠ Jablonec n. J., Školní 370</v>
      </c>
      <c r="C17" s="11">
        <f>JI_stat!E17</f>
        <v>3141</v>
      </c>
      <c r="D17" s="187" t="str">
        <f>JI_stat!F17</f>
        <v xml:space="preserve">MŠ Jablonec n. J. 439 </v>
      </c>
      <c r="E17" s="173">
        <f>SJMS_normativy!$F$5</f>
        <v>26460</v>
      </c>
      <c r="F17" s="105">
        <f>IF(JI_stat!H17=0,0,(12*1.358*(1/JI_stat!T17*JI_rozp!$E17)+JI_stat!AC17))</f>
        <v>14840.682389802563</v>
      </c>
      <c r="G17" s="29">
        <f>IF(JI_stat!I17=0,0,(12*1.358*(1/JI_stat!U17*JI_rozp!$E17)+JI_stat!AD17))</f>
        <v>0</v>
      </c>
      <c r="H17" s="106">
        <f>IF(JI_stat!J17=0,0,(12*1.358*(1/JI_stat!V17*JI_rozp!$E17)+JI_stat!AE17))</f>
        <v>0</v>
      </c>
      <c r="I17" s="105">
        <f>IF(JI_stat!K17=0,0,(12*1.358*(1/JI_stat!W17*JI_rozp!$E17)+JI_stat!AF17))</f>
        <v>0</v>
      </c>
      <c r="J17" s="29">
        <f>IF(JI_stat!L17=0,0,(12*1.358*(1/JI_stat!X17*JI_rozp!$E17)+JI_stat!AG17))</f>
        <v>0</v>
      </c>
      <c r="K17" s="106">
        <f>IF(JI_stat!M17=0,0,(12*1.358*(1/JI_stat!Y17*JI_rozp!$E17)+JI_stat!AH17))</f>
        <v>0</v>
      </c>
      <c r="L17" s="105">
        <f>IF(JI_stat!N17=0,0,(12*1.358*(1/JI_stat!Z17*JI_rozp!$E17)+JI_stat!AI17))</f>
        <v>0</v>
      </c>
      <c r="M17" s="29">
        <f>IF(JI_stat!O17=0,0,(12*1.358*(1/JI_stat!AA17*JI_rozp!$E17)+JI_stat!AJ17))</f>
        <v>0</v>
      </c>
      <c r="N17" s="106">
        <f>IF(JI_stat!P17=0,0,(12*1.358*(1/JI_stat!AB17*JI_rozp!$E17)+JI_stat!AK17))</f>
        <v>0</v>
      </c>
      <c r="O17" s="105">
        <f>F17*JI_stat!H17+I17*JI_stat!K17+L17*JI_stat!N17</f>
        <v>578786.61320229992</v>
      </c>
      <c r="P17" s="29">
        <f>G17*JI_stat!I17+J17*JI_stat!L17+M17*JI_stat!O17</f>
        <v>0</v>
      </c>
      <c r="Q17" s="106">
        <f>H17*JI_stat!J17+K17*JI_stat!M17+N17*JI_stat!P17</f>
        <v>0</v>
      </c>
      <c r="R17" s="154">
        <f t="shared" si="0"/>
        <v>578786.61320229992</v>
      </c>
    </row>
    <row r="18" spans="1:18" ht="20.100000000000001" customHeight="1" x14ac:dyDescent="0.2">
      <c r="A18" s="10">
        <f>JI_stat!C18</f>
        <v>5414</v>
      </c>
      <c r="B18" s="5" t="str">
        <f>JI_stat!D18</f>
        <v>MŠ Kruh u Jilemnice 165</v>
      </c>
      <c r="C18" s="11">
        <f>JI_stat!E18</f>
        <v>3141</v>
      </c>
      <c r="D18" s="60" t="str">
        <f>JI_stat!F18</f>
        <v>MŠ Kruh u Jilemnice 165 - výdejna</v>
      </c>
      <c r="E18" s="173">
        <f>SJMS_normativy!$F$5</f>
        <v>26460</v>
      </c>
      <c r="F18" s="105">
        <f>IF(JI_stat!H18=0,0,(12*1.358*(1/JI_stat!T18*JI_rozp!$E18)+JI_stat!AC18))</f>
        <v>0</v>
      </c>
      <c r="G18" s="29">
        <f>IF(JI_stat!I18=0,0,(12*1.358*(1/JI_stat!U18*JI_rozp!$E18)+JI_stat!AD18))</f>
        <v>0</v>
      </c>
      <c r="H18" s="106">
        <f>IF(JI_stat!J18=0,0,(12*1.358*(1/JI_stat!V18*JI_rozp!$E18)+JI_stat!AE18))</f>
        <v>0</v>
      </c>
      <c r="I18" s="105">
        <f>IF(JI_stat!K18=0,0,(12*1.358*(1/JI_stat!W18*JI_rozp!$E18)+JI_stat!AF18))</f>
        <v>0</v>
      </c>
      <c r="J18" s="29">
        <f>IF(JI_stat!L18=0,0,(12*1.358*(1/JI_stat!X18*JI_rozp!$E18)+JI_stat!AG18))</f>
        <v>0</v>
      </c>
      <c r="K18" s="106">
        <f>IF(JI_stat!M18=0,0,(12*1.358*(1/JI_stat!Y18*JI_rozp!$E18)+JI_stat!AH18))</f>
        <v>0</v>
      </c>
      <c r="L18" s="105">
        <f>IF(JI_stat!N18=0,0,(12*1.358*(1/JI_stat!Z18*JI_rozp!$E18)+JI_stat!AI18))</f>
        <v>6826.5632670334317</v>
      </c>
      <c r="M18" s="29">
        <f>IF(JI_stat!O18=0,0,(12*1.358*(1/JI_stat!AA18*JI_rozp!$E18)+JI_stat!AJ18))</f>
        <v>0</v>
      </c>
      <c r="N18" s="106">
        <f>IF(JI_stat!P18=0,0,(12*1.358*(1/JI_stat!AB18*JI_rozp!$E18)+JI_stat!AK18))</f>
        <v>0</v>
      </c>
      <c r="O18" s="105">
        <f>F18*JI_stat!H18+I18*JI_stat!K18+L18*JI_stat!N18</f>
        <v>157010.95514176894</v>
      </c>
      <c r="P18" s="29">
        <f>G18*JI_stat!I18+J18*JI_stat!L18+M18*JI_stat!O18</f>
        <v>0</v>
      </c>
      <c r="Q18" s="106">
        <f>H18*JI_stat!J18+K18*JI_stat!M18+N18*JI_stat!P18</f>
        <v>0</v>
      </c>
      <c r="R18" s="154">
        <f t="shared" si="0"/>
        <v>157010.95514176894</v>
      </c>
    </row>
    <row r="19" spans="1:18" ht="20.100000000000001" customHeight="1" x14ac:dyDescent="0.2">
      <c r="A19" s="10">
        <f>JI_stat!C19</f>
        <v>5483</v>
      </c>
      <c r="B19" s="5" t="str">
        <f>JI_stat!D19</f>
        <v>MŠ Levínská Olešnice 151</v>
      </c>
      <c r="C19" s="11">
        <f>JI_stat!E19</f>
        <v>3141</v>
      </c>
      <c r="D19" s="60" t="str">
        <f>JI_stat!F19</f>
        <v>MŠ Levínská Olešnice 151</v>
      </c>
      <c r="E19" s="173">
        <f>SJMS_normativy!$F$5</f>
        <v>26460</v>
      </c>
      <c r="F19" s="105">
        <f>IF(JI_stat!H19=0,0,(12*1.358*(1/JI_stat!T19*JI_rozp!$E19)+JI_stat!AC19))</f>
        <v>17372.3758351166</v>
      </c>
      <c r="G19" s="29">
        <f>IF(JI_stat!I19=0,0,(12*1.358*(1/JI_stat!U19*JI_rozp!$E19)+JI_stat!AD19))</f>
        <v>0</v>
      </c>
      <c r="H19" s="106">
        <f>IF(JI_stat!J19=0,0,(12*1.358*(1/JI_stat!V19*JI_rozp!$E19)+JI_stat!AE19))</f>
        <v>0</v>
      </c>
      <c r="I19" s="105">
        <f>IF(JI_stat!K19=0,0,(12*1.358*(1/JI_stat!W19*JI_rozp!$E19)+JI_stat!AF19))</f>
        <v>0</v>
      </c>
      <c r="J19" s="29">
        <f>IF(JI_stat!L19=0,0,(12*1.358*(1/JI_stat!X19*JI_rozp!$E19)+JI_stat!AG19))</f>
        <v>0</v>
      </c>
      <c r="K19" s="106">
        <f>IF(JI_stat!M19=0,0,(12*1.358*(1/JI_stat!Y19*JI_rozp!$E19)+JI_stat!AH19))</f>
        <v>0</v>
      </c>
      <c r="L19" s="105">
        <f>IF(JI_stat!N19=0,0,(12*1.358*(1/JI_stat!Z19*JI_rozp!$E19)+JI_stat!AI19))</f>
        <v>0</v>
      </c>
      <c r="M19" s="29">
        <f>IF(JI_stat!O19=0,0,(12*1.358*(1/JI_stat!AA19*JI_rozp!$E19)+JI_stat!AJ19))</f>
        <v>0</v>
      </c>
      <c r="N19" s="106">
        <f>IF(JI_stat!P19=0,0,(12*1.358*(1/JI_stat!AB19*JI_rozp!$E19)+JI_stat!AK19))</f>
        <v>0</v>
      </c>
      <c r="O19" s="105">
        <f>F19*JI_stat!H19+I19*JI_stat!K19+L19*JI_stat!N19</f>
        <v>364819.89253744861</v>
      </c>
      <c r="P19" s="29">
        <f>G19*JI_stat!I19+J19*JI_stat!L19+M19*JI_stat!O19</f>
        <v>0</v>
      </c>
      <c r="Q19" s="106">
        <f>H19*JI_stat!J19+K19*JI_stat!M19+N19*JI_stat!P19</f>
        <v>0</v>
      </c>
      <c r="R19" s="154">
        <f t="shared" si="0"/>
        <v>364819.89253744861</v>
      </c>
    </row>
    <row r="20" spans="1:18" ht="20.100000000000001" customHeight="1" x14ac:dyDescent="0.2">
      <c r="A20" s="10">
        <f>JI_stat!C20</f>
        <v>5430</v>
      </c>
      <c r="B20" s="5" t="str">
        <f>JI_stat!D20</f>
        <v>ZŠ a MŠ Martinice v Krkonoších 68</v>
      </c>
      <c r="C20" s="11">
        <f>JI_stat!E20</f>
        <v>3141</v>
      </c>
      <c r="D20" s="187" t="str">
        <f>JI_stat!F20</f>
        <v>MŠ Martinice v Krkonoších 87</v>
      </c>
      <c r="E20" s="173">
        <f>SJMS_normativy!$F$5</f>
        <v>26460</v>
      </c>
      <c r="F20" s="105">
        <f>IF(JI_stat!H20=0,0,(12*1.358*(1/JI_stat!T20*JI_rozp!$E20)+JI_stat!AC20))</f>
        <v>15825.665225610432</v>
      </c>
      <c r="G20" s="29">
        <f>IF(JI_stat!I20=0,0,(12*1.358*(1/JI_stat!U20*JI_rozp!$E20)+JI_stat!AD20))</f>
        <v>12107.900179078462</v>
      </c>
      <c r="H20" s="106">
        <f>IF(JI_stat!J20=0,0,(12*1.358*(1/JI_stat!V20*JI_rozp!$E20)+JI_stat!AE20))</f>
        <v>0</v>
      </c>
      <c r="I20" s="105">
        <f>IF(JI_stat!K20=0,0,(12*1.358*(1/JI_stat!W20*JI_rozp!$E20)+JI_stat!AF20))</f>
        <v>0</v>
      </c>
      <c r="J20" s="29">
        <f>IF(JI_stat!L20=0,0,(12*1.358*(1/JI_stat!X20*JI_rozp!$E20)+JI_stat!AG20))</f>
        <v>0</v>
      </c>
      <c r="K20" s="106">
        <f>IF(JI_stat!M20=0,0,(12*1.358*(1/JI_stat!Y20*JI_rozp!$E20)+JI_stat!AH20))</f>
        <v>0</v>
      </c>
      <c r="L20" s="105">
        <f>IF(JI_stat!N20=0,0,(12*1.358*(1/JI_stat!Z20*JI_rozp!$E20)+JI_stat!AI20))</f>
        <v>0</v>
      </c>
      <c r="M20" s="29">
        <f>IF(JI_stat!O20=0,0,(12*1.358*(1/JI_stat!AA20*JI_rozp!$E20)+JI_stat!AJ20))</f>
        <v>0</v>
      </c>
      <c r="N20" s="106">
        <f>IF(JI_stat!P20=0,0,(12*1.358*(1/JI_stat!AB20*JI_rozp!$E20)+JI_stat!AK20))</f>
        <v>0</v>
      </c>
      <c r="O20" s="105">
        <f>F20*JI_stat!H20+I20*JI_stat!K20+L20*JI_stat!N20</f>
        <v>490595.62199392339</v>
      </c>
      <c r="P20" s="29">
        <f>G20*JI_stat!I20+J20*JI_stat!L20+M20*JI_stat!O20</f>
        <v>326913.30483511847</v>
      </c>
      <c r="Q20" s="106">
        <f>H20*JI_stat!J20+K20*JI_stat!M20+N20*JI_stat!P20</f>
        <v>0</v>
      </c>
      <c r="R20" s="154">
        <f t="shared" si="0"/>
        <v>817508.92682904191</v>
      </c>
    </row>
    <row r="21" spans="1:18" ht="20.100000000000001" customHeight="1" x14ac:dyDescent="0.2">
      <c r="A21" s="10">
        <f>JI_stat!C21</f>
        <v>5431</v>
      </c>
      <c r="B21" s="5" t="str">
        <f>JI_stat!D21</f>
        <v>ZŠ a MŠ Mříčná 191</v>
      </c>
      <c r="C21" s="11">
        <f>JI_stat!E21</f>
        <v>3141</v>
      </c>
      <c r="D21" s="60" t="str">
        <f>JI_stat!F21</f>
        <v>ZŠ a MŠ Mříčná 191</v>
      </c>
      <c r="E21" s="173">
        <f>SJMS_normativy!$F$5</f>
        <v>26460</v>
      </c>
      <c r="F21" s="105">
        <f>IF(JI_stat!H21=0,0,(12*1.358*(1/JI_stat!T21*JI_rozp!$E21)+JI_stat!AC21))</f>
        <v>16864.77347113267</v>
      </c>
      <c r="G21" s="29">
        <f>IF(JI_stat!I21=0,0,(12*1.358*(1/JI_stat!U21*JI_rozp!$E21)+JI_stat!AD21))</f>
        <v>12107.900179078462</v>
      </c>
      <c r="H21" s="106">
        <f>IF(JI_stat!J21=0,0,(12*1.358*(1/JI_stat!V21*JI_rozp!$E21)+JI_stat!AE21))</f>
        <v>0</v>
      </c>
      <c r="I21" s="105">
        <f>IF(JI_stat!K21=0,0,(12*1.358*(1/JI_stat!W21*JI_rozp!$E21)+JI_stat!AF21))</f>
        <v>0</v>
      </c>
      <c r="J21" s="29">
        <f>IF(JI_stat!L21=0,0,(12*1.358*(1/JI_stat!X21*JI_rozp!$E21)+JI_stat!AG21))</f>
        <v>0</v>
      </c>
      <c r="K21" s="106">
        <f>IF(JI_stat!M21=0,0,(12*1.358*(1/JI_stat!Y21*JI_rozp!$E21)+JI_stat!AH21))</f>
        <v>0</v>
      </c>
      <c r="L21" s="105">
        <f>IF(JI_stat!N21=0,0,(12*1.358*(1/JI_stat!Z21*JI_rozp!$E21)+JI_stat!AI21))</f>
        <v>0</v>
      </c>
      <c r="M21" s="29">
        <f>IF(JI_stat!O21=0,0,(12*1.358*(1/JI_stat!AA21*JI_rozp!$E21)+JI_stat!AJ21))</f>
        <v>0</v>
      </c>
      <c r="N21" s="106">
        <f>IF(JI_stat!P21=0,0,(12*1.358*(1/JI_stat!AB21*JI_rozp!$E21)+JI_stat!AK21))</f>
        <v>0</v>
      </c>
      <c r="O21" s="105">
        <f>F21*JI_stat!H21+I21*JI_stat!K21+L21*JI_stat!N21</f>
        <v>404754.56330718409</v>
      </c>
      <c r="P21" s="29">
        <f>G21*JI_stat!I21+J21*JI_stat!L21+M21*JI_stat!O21</f>
        <v>290589.60429788311</v>
      </c>
      <c r="Q21" s="106">
        <f>H21*JI_stat!J21+K21*JI_stat!M21+N21*JI_stat!P21</f>
        <v>0</v>
      </c>
      <c r="R21" s="154">
        <f t="shared" si="0"/>
        <v>695344.16760506714</v>
      </c>
    </row>
    <row r="22" spans="1:18" ht="20.100000000000001" customHeight="1" x14ac:dyDescent="0.2">
      <c r="A22" s="10">
        <f>JI_stat!C22</f>
        <v>5487</v>
      </c>
      <c r="B22" s="5" t="str">
        <f>JI_stat!D22</f>
        <v>MŠ Paseky n. J. 264</v>
      </c>
      <c r="C22" s="11">
        <f>JI_stat!E22</f>
        <v>3141</v>
      </c>
      <c r="D22" s="60" t="str">
        <f>JI_stat!F22</f>
        <v>MŠ Paseky n. J. 264</v>
      </c>
      <c r="E22" s="173">
        <f>SJMS_normativy!$F$5</f>
        <v>26460</v>
      </c>
      <c r="F22" s="105">
        <f>IF(JI_stat!H22=0,0,(12*1.358*(1/JI_stat!T22*JI_rozp!$E22)+JI_stat!AC22))</f>
        <v>18788.437253755354</v>
      </c>
      <c r="G22" s="29">
        <f>IF(JI_stat!I22=0,0,(12*1.358*(1/JI_stat!U22*JI_rozp!$E22)+JI_stat!AD22))</f>
        <v>0</v>
      </c>
      <c r="H22" s="106">
        <f>IF(JI_stat!J22=0,0,(12*1.358*(1/JI_stat!V22*JI_rozp!$E22)+JI_stat!AE22))</f>
        <v>0</v>
      </c>
      <c r="I22" s="105">
        <f>IF(JI_stat!K22=0,0,(12*1.358*(1/JI_stat!W22*JI_rozp!$E22)+JI_stat!AF22))</f>
        <v>0</v>
      </c>
      <c r="J22" s="29">
        <f>IF(JI_stat!L22=0,0,(12*1.358*(1/JI_stat!X22*JI_rozp!$E22)+JI_stat!AG22))</f>
        <v>0</v>
      </c>
      <c r="K22" s="106">
        <f>IF(JI_stat!M22=0,0,(12*1.358*(1/JI_stat!Y22*JI_rozp!$E22)+JI_stat!AH22))</f>
        <v>0</v>
      </c>
      <c r="L22" s="105">
        <f>IF(JI_stat!N22=0,0,(12*1.358*(1/JI_stat!Z22*JI_rozp!$E22)+JI_stat!AI22))</f>
        <v>0</v>
      </c>
      <c r="M22" s="29">
        <f>IF(JI_stat!O22=0,0,(12*1.358*(1/JI_stat!AA22*JI_rozp!$E22)+JI_stat!AJ22))</f>
        <v>0</v>
      </c>
      <c r="N22" s="106">
        <f>IF(JI_stat!P22=0,0,(12*1.358*(1/JI_stat!AB22*JI_rozp!$E22)+JI_stat!AK22))</f>
        <v>0</v>
      </c>
      <c r="O22" s="105">
        <f>(F22*JI_stat!H22+I22*JI_stat!K22+L22*JI_stat!N22)</f>
        <v>225461.24704506423</v>
      </c>
      <c r="P22" s="29">
        <f>G22*JI_stat!I22+J22*JI_stat!L22+M22*JI_stat!O22</f>
        <v>0</v>
      </c>
      <c r="Q22" s="106">
        <f>H22*JI_stat!J22+K22*JI_stat!M22+N22*JI_stat!P22</f>
        <v>0</v>
      </c>
      <c r="R22" s="154">
        <f t="shared" si="0"/>
        <v>225461.24704506423</v>
      </c>
    </row>
    <row r="23" spans="1:18" ht="20.100000000000001" customHeight="1" x14ac:dyDescent="0.2">
      <c r="A23" s="10">
        <f>JI_stat!C23</f>
        <v>5436</v>
      </c>
      <c r="B23" s="5" t="str">
        <f>JI_stat!D23</f>
        <v>MŠ Poniklá 303</v>
      </c>
      <c r="C23" s="11">
        <f>JI_stat!E23</f>
        <v>3141</v>
      </c>
      <c r="D23" s="60" t="str">
        <f>JI_stat!F23</f>
        <v>MŠ Poniklá 303</v>
      </c>
      <c r="E23" s="173">
        <f>SJMS_normativy!$F$5</f>
        <v>26460</v>
      </c>
      <c r="F23" s="105">
        <f>IF(JI_stat!H23=0,0,(12*1.358*(1/JI_stat!T23*JI_rozp!$E23)+JI_stat!AC23))</f>
        <v>14214.840419433571</v>
      </c>
      <c r="G23" s="29">
        <f>IF(JI_stat!I23=0,0,(12*1.358*(1/JI_stat!U23*JI_rozp!$E23)+JI_stat!AD23))</f>
        <v>0</v>
      </c>
      <c r="H23" s="106">
        <f>IF(JI_stat!J23=0,0,(12*1.358*(1/JI_stat!V23*JI_rozp!$E23)+JI_stat!AE23))</f>
        <v>0</v>
      </c>
      <c r="I23" s="105">
        <f>IF(JI_stat!K23=0,0,(12*1.358*(1/JI_stat!W23*JI_rozp!$E23)+JI_stat!AF23))</f>
        <v>0</v>
      </c>
      <c r="J23" s="29">
        <f>IF(JI_stat!L23=0,0,(12*1.358*(1/JI_stat!X23*JI_rozp!$E23)+JI_stat!AG23))</f>
        <v>0</v>
      </c>
      <c r="K23" s="106">
        <f>IF(JI_stat!M23=0,0,(12*1.358*(1/JI_stat!Y23*JI_rozp!$E23)+JI_stat!AH23))</f>
        <v>0</v>
      </c>
      <c r="L23" s="105">
        <f>IF(JI_stat!N23=0,0,(12*1.358*(1/JI_stat!Z23*JI_rozp!$E23)+JI_stat!AI23))</f>
        <v>0</v>
      </c>
      <c r="M23" s="29">
        <f>IF(JI_stat!O23=0,0,(12*1.358*(1/JI_stat!AA23*JI_rozp!$E23)+JI_stat!AJ23))</f>
        <v>0</v>
      </c>
      <c r="N23" s="106">
        <f>IF(JI_stat!P23=0,0,(12*1.358*(1/JI_stat!AB23*JI_rozp!$E23)+JI_stat!AK23))</f>
        <v>0</v>
      </c>
      <c r="O23" s="105">
        <f>F23*JI_stat!H23+I23*JI_stat!K23+L23*JI_stat!N23</f>
        <v>639667.8188745107</v>
      </c>
      <c r="P23" s="29">
        <f>G23*JI_stat!I23+J23*JI_stat!L23+M23*JI_stat!O23</f>
        <v>0</v>
      </c>
      <c r="Q23" s="106">
        <f>H23*JI_stat!J23+K23*JI_stat!M23+N23*JI_stat!P23</f>
        <v>0</v>
      </c>
      <c r="R23" s="154">
        <f t="shared" si="0"/>
        <v>639667.8188745107</v>
      </c>
    </row>
    <row r="24" spans="1:18" ht="20.100000000000001" customHeight="1" x14ac:dyDescent="0.2">
      <c r="A24" s="10">
        <f>JI_stat!C24</f>
        <v>5435</v>
      </c>
      <c r="B24" s="5" t="str">
        <f>JI_stat!D24</f>
        <v xml:space="preserve">ZŠ Poniklá 148 </v>
      </c>
      <c r="C24" s="11">
        <f>JI_stat!E24</f>
        <v>3141</v>
      </c>
      <c r="D24" s="60" t="str">
        <f>JI_stat!F24</f>
        <v xml:space="preserve">ZŠ Poniklá 148 </v>
      </c>
      <c r="E24" s="173">
        <f>SJMS_normativy!$F$5</f>
        <v>26460</v>
      </c>
      <c r="F24" s="105">
        <f>IF(JI_stat!H24=0,0,(12*1.358*(1/JI_stat!T24*JI_rozp!$E24)+JI_stat!AC24))</f>
        <v>0</v>
      </c>
      <c r="G24" s="29">
        <f>IF(JI_stat!I24=0,0,(12*1.358*(1/JI_stat!U24*JI_rozp!$E24)+JI_stat!AD24))</f>
        <v>8565.5243411212141</v>
      </c>
      <c r="H24" s="106">
        <f>IF(JI_stat!J24=0,0,(12*1.358*(1/JI_stat!V24*JI_rozp!$E24)+JI_stat!AE24))</f>
        <v>0</v>
      </c>
      <c r="I24" s="105">
        <f>IF(JI_stat!K24=0,0,(12*1.358*(1/JI_stat!W24*JI_rozp!$E24)+JI_stat!AF24))</f>
        <v>0</v>
      </c>
      <c r="J24" s="29">
        <f>IF(JI_stat!L24=0,0,(12*1.358*(1/JI_stat!X24*JI_rozp!$E24)+JI_stat!AG24))</f>
        <v>0</v>
      </c>
      <c r="K24" s="106">
        <f>IF(JI_stat!M24=0,0,(12*1.358*(1/JI_stat!Y24*JI_rozp!$E24)+JI_stat!AH24))</f>
        <v>0</v>
      </c>
      <c r="L24" s="105">
        <f>IF(JI_stat!N24=0,0,(12*1.358*(1/JI_stat!Z24*JI_rozp!$E24)+JI_stat!AI24))</f>
        <v>0</v>
      </c>
      <c r="M24" s="29">
        <f>IF(JI_stat!O24=0,0,(12*1.358*(1/JI_stat!AA24*JI_rozp!$E24)+JI_stat!AJ24))</f>
        <v>0</v>
      </c>
      <c r="N24" s="106">
        <f>IF(JI_stat!P24=0,0,(12*1.358*(1/JI_stat!AB24*JI_rozp!$E24)+JI_stat!AK24))</f>
        <v>0</v>
      </c>
      <c r="O24" s="105">
        <f>F24*JI_stat!H24+I24*JI_stat!K24+L24*JI_stat!N24</f>
        <v>0</v>
      </c>
      <c r="P24" s="29">
        <f>G24*JI_stat!I24+J24*JI_stat!L24+M24*JI_stat!O24</f>
        <v>976469.77488781838</v>
      </c>
      <c r="Q24" s="106">
        <f>H24*JI_stat!J24+K24*JI_stat!M24+N24*JI_stat!P24</f>
        <v>0</v>
      </c>
      <c r="R24" s="154">
        <f t="shared" si="0"/>
        <v>976469.77488781838</v>
      </c>
    </row>
    <row r="25" spans="1:18" ht="20.100000000000001" customHeight="1" x14ac:dyDescent="0.2">
      <c r="A25" s="10">
        <f>JI_stat!C25</f>
        <v>5477</v>
      </c>
      <c r="B25" s="5" t="str">
        <f>JI_stat!D25</f>
        <v>MŠ Rokytnice n. J., Dolní Rokytnice 210</v>
      </c>
      <c r="C25" s="11">
        <f>JI_stat!E25</f>
        <v>3141</v>
      </c>
      <c r="D25" s="60" t="str">
        <f>JI_stat!F25</f>
        <v>MŠ Rokytnice n. J., Dolní Rokytnice 210</v>
      </c>
      <c r="E25" s="173">
        <f>SJMS_normativy!$F$5</f>
        <v>26460</v>
      </c>
      <c r="F25" s="105">
        <f>IF(JI_stat!H25=0,0,(12*1.358*(1/JI_stat!T25*JI_rozp!$E25)+JI_stat!AC25))</f>
        <v>12766.250516002077</v>
      </c>
      <c r="G25" s="29">
        <f>IF(JI_stat!I25=0,0,(12*1.358*(1/JI_stat!U25*JI_rozp!$E25)+JI_stat!AD25))</f>
        <v>0</v>
      </c>
      <c r="H25" s="106">
        <f>IF(JI_stat!J25=0,0,(12*1.358*(1/JI_stat!V25*JI_rozp!$E25)+JI_stat!AE25))</f>
        <v>0</v>
      </c>
      <c r="I25" s="105">
        <f>IF(JI_stat!K25=0,0,(12*1.358*(1/JI_stat!W25*JI_rozp!$E25)+JI_stat!AF25))</f>
        <v>0</v>
      </c>
      <c r="J25" s="29">
        <f>IF(JI_stat!L25=0,0,(12*1.358*(1/JI_stat!X25*JI_rozp!$E25)+JI_stat!AG25))</f>
        <v>0</v>
      </c>
      <c r="K25" s="106">
        <f>IF(JI_stat!M25=0,0,(12*1.358*(1/JI_stat!Y25*JI_rozp!$E25)+JI_stat!AH25))</f>
        <v>0</v>
      </c>
      <c r="L25" s="105">
        <f>IF(JI_stat!N25=0,0,(12*1.358*(1/JI_stat!Z25*JI_rozp!$E25)+JI_stat!AI25))</f>
        <v>0</v>
      </c>
      <c r="M25" s="29">
        <f>IF(JI_stat!O25=0,0,(12*1.358*(1/JI_stat!AA25*JI_rozp!$E25)+JI_stat!AJ25))</f>
        <v>0</v>
      </c>
      <c r="N25" s="106">
        <f>IF(JI_stat!P25=0,0,(12*1.358*(1/JI_stat!AB25*JI_rozp!$E25)+JI_stat!AK25))</f>
        <v>0</v>
      </c>
      <c r="O25" s="105">
        <f>F25*JI_stat!H25+I25*JI_stat!K25+L25*JI_stat!N25</f>
        <v>804273.78250813088</v>
      </c>
      <c r="P25" s="29">
        <f>G25*JI_stat!I25+J25*JI_stat!L25+M25*JI_stat!O25</f>
        <v>0</v>
      </c>
      <c r="Q25" s="106">
        <f>H25*JI_stat!J25+K25*JI_stat!M25+N25*JI_stat!P25</f>
        <v>0</v>
      </c>
      <c r="R25" s="154">
        <f t="shared" si="0"/>
        <v>804273.78250813088</v>
      </c>
    </row>
    <row r="26" spans="1:18" ht="20.100000000000001" customHeight="1" x14ac:dyDescent="0.2">
      <c r="A26" s="10">
        <f>JI_stat!C26</f>
        <v>5478</v>
      </c>
      <c r="B26" s="5" t="str">
        <f>JI_stat!D26</f>
        <v>MŠ Rokytnice n. J., Horní Rokytnice 555</v>
      </c>
      <c r="C26" s="11">
        <f>JI_stat!E26</f>
        <v>3141</v>
      </c>
      <c r="D26" s="60" t="str">
        <f>JI_stat!F26</f>
        <v>MŠ Rokytnice n. J., Horní Rokytnice 555</v>
      </c>
      <c r="E26" s="173">
        <f>SJMS_normativy!$F$5</f>
        <v>26460</v>
      </c>
      <c r="F26" s="105">
        <f>IF(JI_stat!H26=0,0,(12*1.358*(1/JI_stat!T26*JI_rozp!$E26)+JI_stat!AC26))</f>
        <v>14413.971167145695</v>
      </c>
      <c r="G26" s="29">
        <f>IF(JI_stat!I26=0,0,(12*1.358*(1/JI_stat!U26*JI_rozp!$E26)+JI_stat!AD26))</f>
        <v>0</v>
      </c>
      <c r="H26" s="106">
        <f>IF(JI_stat!J26=0,0,(12*1.358*(1/JI_stat!V26*JI_rozp!$E26)+JI_stat!AE26))</f>
        <v>0</v>
      </c>
      <c r="I26" s="105">
        <f>IF(JI_stat!K26=0,0,(12*1.358*(1/JI_stat!W26*JI_rozp!$E26)+JI_stat!AF26))</f>
        <v>0</v>
      </c>
      <c r="J26" s="29">
        <f>IF(JI_stat!L26=0,0,(12*1.358*(1/JI_stat!X26*JI_rozp!$E26)+JI_stat!AG26))</f>
        <v>0</v>
      </c>
      <c r="K26" s="106">
        <f>IF(JI_stat!M26=0,0,(12*1.358*(1/JI_stat!Y26*JI_rozp!$E26)+JI_stat!AH26))</f>
        <v>0</v>
      </c>
      <c r="L26" s="105">
        <f>IF(JI_stat!N26=0,0,(12*1.358*(1/JI_stat!Z26*JI_rozp!$E26)+JI_stat!AI26))</f>
        <v>0</v>
      </c>
      <c r="M26" s="29">
        <f>IF(JI_stat!O26=0,0,(12*1.358*(1/JI_stat!AA26*JI_rozp!$E26)+JI_stat!AJ26))</f>
        <v>0</v>
      </c>
      <c r="N26" s="106">
        <f>IF(JI_stat!P26=0,0,(12*1.358*(1/JI_stat!AB26*JI_rozp!$E26)+JI_stat!AK26))</f>
        <v>0</v>
      </c>
      <c r="O26" s="105">
        <f>F26*JI_stat!H26+I26*JI_stat!K26+L26*JI_stat!N26</f>
        <v>619800.76018726488</v>
      </c>
      <c r="P26" s="29">
        <f>G26*JI_stat!I26+J26*JI_stat!L26+M26*JI_stat!O26</f>
        <v>0</v>
      </c>
      <c r="Q26" s="106">
        <f>H26*JI_stat!J26+K26*JI_stat!M26+N26*JI_stat!P26</f>
        <v>0</v>
      </c>
      <c r="R26" s="154">
        <f t="shared" si="0"/>
        <v>619800.76018726488</v>
      </c>
    </row>
    <row r="27" spans="1:18" ht="20.100000000000001" customHeight="1" x14ac:dyDescent="0.2">
      <c r="A27" s="10">
        <f>JI_stat!C27</f>
        <v>5479</v>
      </c>
      <c r="B27" s="5" t="str">
        <f>JI_stat!D27</f>
        <v>ZŠ Rokytnice n. J., Dolní 172</v>
      </c>
      <c r="C27" s="11">
        <f>JI_stat!E27</f>
        <v>3141</v>
      </c>
      <c r="D27" s="60" t="str">
        <f>JI_stat!F27</f>
        <v>ZŠ Rokytnice n. J., Dolní 172</v>
      </c>
      <c r="E27" s="173">
        <f>SJMS_normativy!$F$5</f>
        <v>26460</v>
      </c>
      <c r="F27" s="105">
        <f>IF(JI_stat!H27=0,0,(12*1.358*(1/JI_stat!T27*JI_rozp!$E27)+JI_stat!AC27))</f>
        <v>0</v>
      </c>
      <c r="G27" s="29">
        <f>IF(JI_stat!I27=0,0,(12*1.358*(1/JI_stat!U27*JI_rozp!$E27)+JI_stat!AD27))</f>
        <v>7639.1778919181479</v>
      </c>
      <c r="H27" s="106">
        <f>IF(JI_stat!J27=0,0,(12*1.358*(1/JI_stat!V27*JI_rozp!$E27)+JI_stat!AE27))</f>
        <v>0</v>
      </c>
      <c r="I27" s="105">
        <f>IF(JI_stat!K27=0,0,(12*1.358*(1/JI_stat!W27*JI_rozp!$E27)+JI_stat!AF27))</f>
        <v>0</v>
      </c>
      <c r="J27" s="29">
        <f>IF(JI_stat!L27=0,0,(12*1.358*(1/JI_stat!X27*JI_rozp!$E27)+JI_stat!AG27))</f>
        <v>0</v>
      </c>
      <c r="K27" s="106">
        <f>IF(JI_stat!M27=0,0,(12*1.358*(1/JI_stat!Y27*JI_rozp!$E27)+JI_stat!AH27))</f>
        <v>0</v>
      </c>
      <c r="L27" s="105">
        <f>IF(JI_stat!N27=0,0,(12*1.358*(1/JI_stat!Z27*JI_rozp!$E27)+JI_stat!AI27))</f>
        <v>0</v>
      </c>
      <c r="M27" s="29">
        <f>IF(JI_stat!O27=0,0,(12*1.358*(1/JI_stat!AA27*JI_rozp!$E27)+JI_stat!AJ27))</f>
        <v>0</v>
      </c>
      <c r="N27" s="106">
        <f>IF(JI_stat!P27=0,0,(12*1.358*(1/JI_stat!AB27*JI_rozp!$E27)+JI_stat!AK27))</f>
        <v>0</v>
      </c>
      <c r="O27" s="105">
        <f>F27*JI_stat!H27+I27*JI_stat!K27+L27*JI_stat!N27</f>
        <v>0</v>
      </c>
      <c r="P27" s="29">
        <f>G27*JI_stat!I27+J27*JI_stat!L27+M27*JI_stat!O27</f>
        <v>1466722.1552482843</v>
      </c>
      <c r="Q27" s="106">
        <f>H27*JI_stat!J27+K27*JI_stat!M27+N27*JI_stat!P27</f>
        <v>0</v>
      </c>
      <c r="R27" s="154">
        <f t="shared" si="0"/>
        <v>1466722.1552482843</v>
      </c>
    </row>
    <row r="28" spans="1:18" ht="20.100000000000001" customHeight="1" x14ac:dyDescent="0.2">
      <c r="A28" s="10">
        <f>JI_stat!C28</f>
        <v>5442</v>
      </c>
      <c r="B28" s="5" t="str">
        <f>JI_stat!D28</f>
        <v>ZŠ a MŠ Roztoky u Jilemnice 190</v>
      </c>
      <c r="C28" s="11">
        <f>JI_stat!E28</f>
        <v>3141</v>
      </c>
      <c r="D28" s="187" t="str">
        <f>JI_stat!F28</f>
        <v>MŠ Roztoky u Jilemnice 188 - výdejna</v>
      </c>
      <c r="E28" s="173">
        <f>SJMS_normativy!$F$5</f>
        <v>26460</v>
      </c>
      <c r="F28" s="105">
        <f>IF(JI_stat!H28=0,0,(12*1.358*(1/JI_stat!T28*JI_rozp!$E28)+JI_stat!AC28))</f>
        <v>0</v>
      </c>
      <c r="G28" s="29">
        <f>IF(JI_stat!I28=0,0,(12*1.358*(1/JI_stat!U28*JI_rozp!$E28)+JI_stat!AD28))</f>
        <v>0</v>
      </c>
      <c r="H28" s="106">
        <f>IF(JI_stat!J28=0,0,(12*1.358*(1/JI_stat!V28*JI_rozp!$E28)+JI_stat!AE28))</f>
        <v>0</v>
      </c>
      <c r="I28" s="105">
        <f>IF(JI_stat!K28=0,0,(12*1.358*(1/JI_stat!W28*JI_rozp!$E28)+JI_stat!AF28))</f>
        <v>0</v>
      </c>
      <c r="J28" s="29">
        <f>IF(JI_stat!L28=0,0,(12*1.358*(1/JI_stat!X28*JI_rozp!$E28)+JI_stat!AG28))</f>
        <v>0</v>
      </c>
      <c r="K28" s="106">
        <f>IF(JI_stat!M28=0,0,(12*1.358*(1/JI_stat!Y28*JI_rozp!$E28)+JI_stat!AH28))</f>
        <v>0</v>
      </c>
      <c r="L28" s="105">
        <f>IF(JI_stat!N28=0,0,(12*1.358*(1/JI_stat!Z28*JI_rozp!$E28)+JI_stat!AI28))</f>
        <v>5906.9075630252109</v>
      </c>
      <c r="M28" s="29">
        <f>IF(JI_stat!O28=0,0,(12*1.358*(1/JI_stat!AA28*JI_rozp!$E28)+JI_stat!AJ28))</f>
        <v>0</v>
      </c>
      <c r="N28" s="106">
        <f>IF(JI_stat!P28=0,0,(12*1.358*(1/JI_stat!AB28*JI_rozp!$E28)+JI_stat!AK28))</f>
        <v>0</v>
      </c>
      <c r="O28" s="105">
        <f>F28*JI_stat!H28+I28*JI_stat!K28+L28*JI_stat!N28</f>
        <v>236276.30252100845</v>
      </c>
      <c r="P28" s="29">
        <f>G28*JI_stat!I28+J28*JI_stat!L28+M28*JI_stat!O28</f>
        <v>0</v>
      </c>
      <c r="Q28" s="106">
        <f>H28*JI_stat!J28+K28*JI_stat!M28+N28*JI_stat!P28</f>
        <v>0</v>
      </c>
      <c r="R28" s="154">
        <f t="shared" si="0"/>
        <v>236276.30252100845</v>
      </c>
    </row>
    <row r="29" spans="1:18" ht="20.100000000000001" customHeight="1" x14ac:dyDescent="0.2">
      <c r="A29" s="10">
        <f>JI_stat!C29</f>
        <v>5453</v>
      </c>
      <c r="B29" s="5" t="str">
        <f>JI_stat!D29</f>
        <v>ZŠ a MŠ Studenec 367</v>
      </c>
      <c r="C29" s="11">
        <f>JI_stat!E29</f>
        <v>3141</v>
      </c>
      <c r="D29" s="60" t="str">
        <f>JI_stat!F29</f>
        <v>ZŠ Studenec 367</v>
      </c>
      <c r="E29" s="173">
        <f>SJMS_normativy!$F$5</f>
        <v>26460</v>
      </c>
      <c r="F29" s="105">
        <f>IF(JI_stat!H29=0,0,(12*1.358*(1/JI_stat!T29*JI_rozp!$E29)+JI_stat!AC29))</f>
        <v>0</v>
      </c>
      <c r="G29" s="29">
        <f>IF(JI_stat!I29=0,0,(12*1.358*(1/JI_stat!U29*JI_rozp!$E29)+JI_stat!AD29))</f>
        <v>7041.7614201334663</v>
      </c>
      <c r="H29" s="106">
        <f>IF(JI_stat!J29=0,0,(12*1.358*(1/JI_stat!V29*JI_rozp!$E29)+JI_stat!AE29))</f>
        <v>0</v>
      </c>
      <c r="I29" s="105">
        <f>IF(JI_stat!K29=0,0,(12*1.358*(1/JI_stat!W29*JI_rozp!$E29)+JI_stat!AF29))</f>
        <v>0</v>
      </c>
      <c r="J29" s="29">
        <f>IF(JI_stat!L29=0,0,(12*1.358*(1/JI_stat!X29*JI_rozp!$E29)+JI_stat!AG29))</f>
        <v>0</v>
      </c>
      <c r="K29" s="106">
        <f>IF(JI_stat!M29=0,0,(12*1.358*(1/JI_stat!Y29*JI_rozp!$E29)+JI_stat!AH29))</f>
        <v>0</v>
      </c>
      <c r="L29" s="105">
        <f>IF(JI_stat!N29=0,0,(12*1.358*(1/JI_stat!Z29*JI_rozp!$E29)+JI_stat!AI29))</f>
        <v>0</v>
      </c>
      <c r="M29" s="29">
        <f>IF(JI_stat!O29=0,0,(12*1.358*(1/JI_stat!AA29*JI_rozp!$E29)+JI_stat!AJ29))</f>
        <v>0</v>
      </c>
      <c r="N29" s="106">
        <f>IF(JI_stat!P29=0,0,(12*1.358*(1/JI_stat!AB29*JI_rozp!$E29)+JI_stat!AK29))</f>
        <v>0</v>
      </c>
      <c r="O29" s="105">
        <f>F29*JI_stat!H29+I29*JI_stat!K29+L29*JI_stat!N29</f>
        <v>0</v>
      </c>
      <c r="P29" s="29">
        <f>G29*JI_stat!I29+J29*JI_stat!L29+M29*JI_stat!O29</f>
        <v>2006902.0047380379</v>
      </c>
      <c r="Q29" s="106">
        <f>H29*JI_stat!J29+K29*JI_stat!M29+N29*JI_stat!P29</f>
        <v>0</v>
      </c>
      <c r="R29" s="154">
        <f t="shared" si="0"/>
        <v>2006902.0047380379</v>
      </c>
    </row>
    <row r="30" spans="1:18" ht="20.100000000000001" customHeight="1" x14ac:dyDescent="0.2">
      <c r="A30" s="10">
        <f>JI_stat!C30</f>
        <v>5453</v>
      </c>
      <c r="B30" s="5" t="str">
        <f>JI_stat!D30</f>
        <v>ZŠ a MŠ Studenec 367</v>
      </c>
      <c r="C30" s="11">
        <f>JI_stat!E30</f>
        <v>3141</v>
      </c>
      <c r="D30" s="187" t="str">
        <f>JI_stat!F30</f>
        <v>MŠ Studenec, Studenec 367(U Pošty 5)</v>
      </c>
      <c r="E30" s="173">
        <f>SJMS_normativy!$F$5</f>
        <v>26460</v>
      </c>
      <c r="F30" s="105">
        <f>IF(JI_stat!H30=0,0,(12*1.358*(1/JI_stat!T30*JI_rozp!$E30)+JI_stat!AC30))</f>
        <v>12393.56693545646</v>
      </c>
      <c r="G30" s="29">
        <f>IF(JI_stat!I30=0,0,(12*1.358*(1/JI_stat!U30*JI_rozp!$E30)+JI_stat!AD30))</f>
        <v>0</v>
      </c>
      <c r="H30" s="106">
        <f>IF(JI_stat!J30=0,0,(12*1.358*(1/JI_stat!V30*JI_rozp!$E30)+JI_stat!AE30))</f>
        <v>0</v>
      </c>
      <c r="I30" s="105">
        <f>IF(JI_stat!K30=0,0,(12*1.358*(1/JI_stat!W30*JI_rozp!$E30)+JI_stat!AF30))</f>
        <v>0</v>
      </c>
      <c r="J30" s="29">
        <f>IF(JI_stat!L30=0,0,(12*1.358*(1/JI_stat!X30*JI_rozp!$E30)+JI_stat!AG30))</f>
        <v>0</v>
      </c>
      <c r="K30" s="106">
        <f>IF(JI_stat!M30=0,0,(12*1.358*(1/JI_stat!Y30*JI_rozp!$E30)+JI_stat!AH30))</f>
        <v>0</v>
      </c>
      <c r="L30" s="105">
        <f>IF(JI_stat!N30=0,0,(12*1.358*(1/JI_stat!Z30*JI_rozp!$E30)+JI_stat!AI30))</f>
        <v>0</v>
      </c>
      <c r="M30" s="29">
        <f>IF(JI_stat!O30=0,0,(12*1.358*(1/JI_stat!AA30*JI_rozp!$E30)+JI_stat!AJ30))</f>
        <v>0</v>
      </c>
      <c r="N30" s="106">
        <f>IF(JI_stat!P30=0,0,(12*1.358*(1/JI_stat!AB30*JI_rozp!$E30)+JI_stat!AK30))</f>
        <v>0</v>
      </c>
      <c r="O30" s="105">
        <f>F30*JI_stat!H30+I30*JI_stat!K30+L30*JI_stat!N30</f>
        <v>855156.11854649568</v>
      </c>
      <c r="P30" s="29">
        <f>G30*JI_stat!I30+J30*JI_stat!L30+M30*JI_stat!O30</f>
        <v>0</v>
      </c>
      <c r="Q30" s="106">
        <f>H30*JI_stat!J30+K30*JI_stat!M30+N30*JI_stat!P30</f>
        <v>0</v>
      </c>
      <c r="R30" s="154">
        <f t="shared" si="0"/>
        <v>855156.11854649568</v>
      </c>
    </row>
    <row r="31" spans="1:18" ht="20.100000000000001" customHeight="1" x14ac:dyDescent="0.2">
      <c r="A31" s="10">
        <f>JI_stat!C31</f>
        <v>5453</v>
      </c>
      <c r="B31" s="5" t="str">
        <f>JI_stat!D31</f>
        <v>ZŠ a MŠ Studenec 367</v>
      </c>
      <c r="C31" s="11">
        <f>JI_stat!E31</f>
        <v>3141</v>
      </c>
      <c r="D31" s="187" t="str">
        <f>JI_stat!F31</f>
        <v xml:space="preserve">MŠ Zálesní Lhota 187 </v>
      </c>
      <c r="E31" s="173">
        <f>SJMS_normativy!$F$5</f>
        <v>26460</v>
      </c>
      <c r="F31" s="105">
        <f>IF(JI_stat!H31=0,0,(12*1.358*(1/JI_stat!T31*JI_rozp!$E31)+JI_stat!AC31))</f>
        <v>18318.479808759497</v>
      </c>
      <c r="G31" s="29">
        <f>IF(JI_stat!I31=0,0,(12*1.358*(1/JI_stat!U31*JI_rozp!$E31)+JI_stat!AD31))</f>
        <v>0</v>
      </c>
      <c r="H31" s="106">
        <f>IF(JI_stat!J31=0,0,(12*1.358*(1/JI_stat!V31*JI_rozp!$E31)+JI_stat!AE31))</f>
        <v>0</v>
      </c>
      <c r="I31" s="105">
        <f>IF(JI_stat!K31=0,0,(12*1.358*(1/JI_stat!W31*JI_rozp!$E31)+JI_stat!AF31))</f>
        <v>0</v>
      </c>
      <c r="J31" s="29">
        <f>IF(JI_stat!L31=0,0,(12*1.358*(1/JI_stat!X31*JI_rozp!$E31)+JI_stat!AG31))</f>
        <v>0</v>
      </c>
      <c r="K31" s="106">
        <f>IF(JI_stat!M31=0,0,(12*1.358*(1/JI_stat!Y31*JI_rozp!$E31)+JI_stat!AH31))</f>
        <v>0</v>
      </c>
      <c r="L31" s="105">
        <f>IF(JI_stat!N31=0,0,(12*1.358*(1/JI_stat!Z31*JI_rozp!$E31)+JI_stat!AI31))</f>
        <v>0</v>
      </c>
      <c r="M31" s="29">
        <f>IF(JI_stat!O31=0,0,(12*1.358*(1/JI_stat!AA31*JI_rozp!$E31)+JI_stat!AJ31))</f>
        <v>0</v>
      </c>
      <c r="N31" s="106">
        <f>IF(JI_stat!P31=0,0,(12*1.358*(1/JI_stat!AB31*JI_rozp!$E31)+JI_stat!AK31))</f>
        <v>0</v>
      </c>
      <c r="O31" s="105">
        <f>F31*JI_stat!H31+I31*JI_stat!K31+L31*JI_stat!N31</f>
        <v>293095.67694015196</v>
      </c>
      <c r="P31" s="29">
        <f>G31*JI_stat!I31+J31*JI_stat!L31+M31*JI_stat!O31</f>
        <v>0</v>
      </c>
      <c r="Q31" s="106">
        <f>H31*JI_stat!J31+K31*JI_stat!M31+N31*JI_stat!P31</f>
        <v>0</v>
      </c>
      <c r="R31" s="154">
        <f t="shared" si="0"/>
        <v>293095.67694015196</v>
      </c>
    </row>
    <row r="32" spans="1:18" ht="20.100000000000001" customHeight="1" x14ac:dyDescent="0.2">
      <c r="A32" s="10">
        <f>JI_stat!C32</f>
        <v>5429</v>
      </c>
      <c r="B32" s="5" t="str">
        <f>JI_stat!D32</f>
        <v>MŠ Víchová n. J. 197</v>
      </c>
      <c r="C32" s="11">
        <f>JI_stat!E32</f>
        <v>3141</v>
      </c>
      <c r="D32" s="60" t="str">
        <f>JI_stat!F32</f>
        <v>MŠ Víchová n. J. 197</v>
      </c>
      <c r="E32" s="173">
        <f>SJMS_normativy!$F$5</f>
        <v>26460</v>
      </c>
      <c r="F32" s="105">
        <f>IF(JI_stat!H32=0,0,(12*1.358*(1/JI_stat!T32*JI_rozp!$E32)+JI_stat!AC32))</f>
        <v>15187.969927585355</v>
      </c>
      <c r="G32" s="29">
        <f>IF(JI_stat!I32=0,0,(12*1.358*(1/JI_stat!U32*JI_rozp!$E32)+JI_stat!AD32))</f>
        <v>12107.900179078462</v>
      </c>
      <c r="H32" s="106">
        <f>IF(JI_stat!J32=0,0,(12*1.358*(1/JI_stat!V32*JI_rozp!$E32)+JI_stat!AE32))</f>
        <v>0</v>
      </c>
      <c r="I32" s="105">
        <f>IF(JI_stat!K32=0,0,(12*1.358*(1/JI_stat!W32*JI_rozp!$E32)+JI_stat!AF32))</f>
        <v>0</v>
      </c>
      <c r="J32" s="29">
        <f>IF(JI_stat!L32=0,0,(12*1.358*(1/JI_stat!X32*JI_rozp!$E32)+JI_stat!AG32))</f>
        <v>0</v>
      </c>
      <c r="K32" s="106">
        <f>IF(JI_stat!M32=0,0,(12*1.358*(1/JI_stat!Y32*JI_rozp!$E32)+JI_stat!AH32))</f>
        <v>0</v>
      </c>
      <c r="L32" s="105">
        <f>IF(JI_stat!N32=0,0,(12*1.358*(1/JI_stat!Z32*JI_rozp!$E32)+JI_stat!AI32))</f>
        <v>0</v>
      </c>
      <c r="M32" s="29">
        <f>IF(JI_stat!O32=0,0,(12*1.358*(1/JI_stat!AA32*JI_rozp!$E32)+JI_stat!AJ32))</f>
        <v>0</v>
      </c>
      <c r="N32" s="106">
        <f>IF(JI_stat!P32=0,0,(12*1.358*(1/JI_stat!AB32*JI_rozp!$E32)+JI_stat!AK32))</f>
        <v>0</v>
      </c>
      <c r="O32" s="105">
        <f>F32*JI_stat!H32+I32*JI_stat!K32+L32*JI_stat!N32</f>
        <v>546766.91739307274</v>
      </c>
      <c r="P32" s="29">
        <f>G32*JI_stat!I32+J32*JI_stat!L32+M32*JI_stat!O32</f>
        <v>181618.50268617694</v>
      </c>
      <c r="Q32" s="106">
        <f>H32*JI_stat!J32+K32*JI_stat!M32+N32*JI_stat!P32</f>
        <v>0</v>
      </c>
      <c r="R32" s="154">
        <f t="shared" si="0"/>
        <v>728385.42007924966</v>
      </c>
    </row>
    <row r="33" spans="1:18" ht="20.100000000000001" customHeight="1" thickBot="1" x14ac:dyDescent="0.25">
      <c r="A33" s="270">
        <f>JI_stat!C33</f>
        <v>5488</v>
      </c>
      <c r="B33" s="253" t="str">
        <f>JI_stat!D33</f>
        <v>ZŠ a MŠ Vítkovice v Krkonoších 28</v>
      </c>
      <c r="C33" s="41">
        <f>JI_stat!E33</f>
        <v>3141</v>
      </c>
      <c r="D33" s="254" t="str">
        <f>JI_stat!F33</f>
        <v xml:space="preserve">MŠ Vítkovice v Krkonoších 380 </v>
      </c>
      <c r="E33" s="173">
        <f>SJMS_normativy!$F$5</f>
        <v>26460</v>
      </c>
      <c r="F33" s="105">
        <f>IF(JI_stat!H33=0,0,(12*1.358*(1/JI_stat!T33*JI_rozp!$E33)+JI_stat!AC33))</f>
        <v>18788.437253755354</v>
      </c>
      <c r="G33" s="29">
        <f>IF(JI_stat!I33=0,0,(12*1.358*(1/JI_stat!U33*JI_rozp!$E33)+JI_stat!AD33))</f>
        <v>12107.900179078462</v>
      </c>
      <c r="H33" s="106">
        <f>IF(JI_stat!J33=0,0,(12*1.358*(1/JI_stat!V33*JI_rozp!$E33)+JI_stat!AE33))</f>
        <v>0</v>
      </c>
      <c r="I33" s="105">
        <f>IF(JI_stat!K33=0,0,(12*1.358*(1/JI_stat!W33*JI_rozp!$E33)+JI_stat!AF33))</f>
        <v>0</v>
      </c>
      <c r="J33" s="29">
        <f>IF(JI_stat!L33=0,0,(12*1.358*(1/JI_stat!X33*JI_rozp!$E33)+JI_stat!AG33))</f>
        <v>0</v>
      </c>
      <c r="K33" s="106">
        <f>IF(JI_stat!M33=0,0,(12*1.358*(1/JI_stat!Y33*JI_rozp!$E33)+JI_stat!AH33))</f>
        <v>0</v>
      </c>
      <c r="L33" s="105">
        <f>IF(JI_stat!N33=0,0,(12*1.358*(1/JI_stat!Z33*JI_rozp!$E33)+JI_stat!AI33))</f>
        <v>0</v>
      </c>
      <c r="M33" s="29">
        <f>IF(JI_stat!O33=0,0,(12*1.358*(1/JI_stat!AA33*JI_rozp!$E33)+JI_stat!AJ33))</f>
        <v>0</v>
      </c>
      <c r="N33" s="106">
        <f>IF(JI_stat!P33=0,0,(12*1.358*(1/JI_stat!AB33*JI_rozp!$E33)+JI_stat!AK33))</f>
        <v>0</v>
      </c>
      <c r="O33" s="105">
        <f>F33*JI_stat!H33+I33*JI_stat!K33+L33*JI_stat!N33</f>
        <v>112730.62352253211</v>
      </c>
      <c r="P33" s="29">
        <f>G33*JI_stat!I33+J33*JI_stat!L33+M33*JI_stat!O33</f>
        <v>193726.4028652554</v>
      </c>
      <c r="Q33" s="106">
        <f>H33*JI_stat!J33+K33*JI_stat!M33+N33*JI_stat!P33</f>
        <v>0</v>
      </c>
      <c r="R33" s="154">
        <f t="shared" si="0"/>
        <v>306457.02638778754</v>
      </c>
    </row>
    <row r="34" spans="1:18" ht="20.100000000000001" customHeight="1" thickBot="1" x14ac:dyDescent="0.25">
      <c r="A34" s="48"/>
      <c r="B34" s="54" t="str">
        <f>JI_stat!D34</f>
        <v>celkem</v>
      </c>
      <c r="C34" s="248"/>
      <c r="D34" s="136"/>
      <c r="E34" s="168" t="s">
        <v>312</v>
      </c>
      <c r="F34" s="114" t="s">
        <v>312</v>
      </c>
      <c r="G34" s="115" t="s">
        <v>312</v>
      </c>
      <c r="H34" s="116" t="s">
        <v>312</v>
      </c>
      <c r="I34" s="114" t="s">
        <v>312</v>
      </c>
      <c r="J34" s="115" t="s">
        <v>312</v>
      </c>
      <c r="K34" s="116" t="s">
        <v>312</v>
      </c>
      <c r="L34" s="114" t="s">
        <v>312</v>
      </c>
      <c r="M34" s="115" t="s">
        <v>312</v>
      </c>
      <c r="N34" s="116" t="s">
        <v>312</v>
      </c>
      <c r="O34" s="137">
        <f>SUM(O6:O33)</f>
        <v>10434124.679249413</v>
      </c>
      <c r="P34" s="112">
        <f>SUM(P6:P33)</f>
        <v>9086722.3579414971</v>
      </c>
      <c r="Q34" s="156">
        <f>SUM(Q6:Q33)</f>
        <v>0</v>
      </c>
      <c r="R34" s="146">
        <f>SUM(R6:R33)</f>
        <v>19520847.03719091</v>
      </c>
    </row>
    <row r="35" spans="1:18" ht="20.100000000000001" customHeight="1" x14ac:dyDescent="0.2">
      <c r="E35" s="27"/>
      <c r="F35" s="28"/>
      <c r="G35" s="28"/>
      <c r="H35" s="28"/>
      <c r="I35" s="28"/>
      <c r="J35" s="28"/>
      <c r="K35" s="28"/>
      <c r="R35" s="30">
        <f>SUM(O34:Q34)</f>
        <v>19520847.03719091</v>
      </c>
    </row>
    <row r="36" spans="1:18" ht="20.100000000000001" customHeight="1" x14ac:dyDescent="0.2">
      <c r="E36" s="27"/>
      <c r="F36" s="28"/>
      <c r="G36" s="28"/>
      <c r="H36" s="28"/>
      <c r="I36" s="28"/>
      <c r="J36" s="28"/>
      <c r="K36" s="28"/>
    </row>
    <row r="37" spans="1:18" ht="20.100000000000001" customHeight="1" x14ac:dyDescent="0.2">
      <c r="E37" s="27"/>
      <c r="F37" s="28"/>
      <c r="G37" s="28"/>
      <c r="H37" s="28"/>
      <c r="I37" s="28"/>
      <c r="J37" s="28"/>
      <c r="K37" s="28"/>
    </row>
    <row r="38" spans="1:18" ht="20.100000000000001" customHeight="1" x14ac:dyDescent="0.2">
      <c r="E38" s="27"/>
      <c r="F38" s="28"/>
      <c r="G38" s="28"/>
      <c r="H38" s="28"/>
      <c r="I38" s="28"/>
      <c r="J38" s="28"/>
      <c r="K38" s="28"/>
    </row>
    <row r="39" spans="1:18" ht="20.100000000000001" customHeight="1" x14ac:dyDescent="0.2">
      <c r="E39" s="27"/>
      <c r="F39" s="28"/>
      <c r="G39" s="28"/>
      <c r="H39" s="28"/>
      <c r="I39" s="28"/>
      <c r="J39" s="28"/>
      <c r="K39" s="28"/>
    </row>
    <row r="40" spans="1:18" ht="20.100000000000001" customHeight="1" x14ac:dyDescent="0.2">
      <c r="E40" s="27"/>
      <c r="F40" s="28"/>
      <c r="G40" s="28"/>
      <c r="H40" s="28"/>
      <c r="I40" s="28"/>
      <c r="J40" s="28"/>
      <c r="K40" s="28"/>
    </row>
    <row r="41" spans="1:18" ht="20.100000000000001" customHeight="1" x14ac:dyDescent="0.2">
      <c r="E41" s="27"/>
      <c r="F41" s="28"/>
      <c r="G41" s="28"/>
      <c r="H41" s="28"/>
      <c r="I41" s="28"/>
      <c r="J41" s="28"/>
      <c r="K41" s="28"/>
    </row>
    <row r="42" spans="1:18" ht="20.100000000000001" customHeight="1" x14ac:dyDescent="0.2">
      <c r="E42" s="27"/>
      <c r="F42" s="28"/>
      <c r="G42" s="28"/>
      <c r="H42" s="28"/>
      <c r="I42" s="28"/>
      <c r="J42" s="28"/>
      <c r="K42" s="28"/>
    </row>
    <row r="43" spans="1:18" ht="20.100000000000001" customHeight="1" x14ac:dyDescent="0.2">
      <c r="E43" s="27"/>
      <c r="F43" s="28"/>
      <c r="G43" s="28"/>
      <c r="H43" s="28"/>
      <c r="I43" s="28"/>
      <c r="J43" s="28"/>
      <c r="K43" s="28"/>
    </row>
    <row r="44" spans="1:18" ht="20.100000000000001" customHeight="1" x14ac:dyDescent="0.2">
      <c r="E44" s="27"/>
      <c r="F44" s="28"/>
      <c r="G44" s="28"/>
      <c r="H44" s="28"/>
      <c r="I44" s="28"/>
      <c r="J44" s="28"/>
      <c r="K44" s="28"/>
    </row>
    <row r="45" spans="1:18" ht="20.100000000000001" customHeight="1" x14ac:dyDescent="0.2">
      <c r="E45" s="27"/>
      <c r="F45" s="28"/>
      <c r="G45" s="28"/>
      <c r="H45" s="28"/>
      <c r="I45" s="28"/>
      <c r="J45" s="28"/>
      <c r="K45" s="28"/>
    </row>
    <row r="46" spans="1:18" ht="20.100000000000001" customHeight="1" x14ac:dyDescent="0.2">
      <c r="E46" s="27"/>
      <c r="F46" s="28"/>
      <c r="G46" s="28"/>
      <c r="H46" s="28"/>
      <c r="I46" s="28"/>
      <c r="J46" s="28"/>
      <c r="K46" s="28"/>
    </row>
    <row r="47" spans="1:18" ht="20.100000000000001" customHeight="1" x14ac:dyDescent="0.2">
      <c r="E47" s="27"/>
      <c r="F47" s="28"/>
      <c r="G47" s="28"/>
      <c r="H47" s="28"/>
      <c r="I47" s="28"/>
      <c r="J47" s="28"/>
      <c r="K47" s="28"/>
    </row>
    <row r="48" spans="1:18" ht="20.100000000000001" customHeight="1" x14ac:dyDescent="0.2">
      <c r="E48" s="27"/>
      <c r="F48" s="28"/>
      <c r="G48" s="28"/>
      <c r="H48" s="28"/>
      <c r="I48" s="28"/>
      <c r="J48" s="28"/>
      <c r="K48" s="28"/>
    </row>
    <row r="49" spans="5:11" ht="20.100000000000001" customHeight="1" x14ac:dyDescent="0.2">
      <c r="E49" s="27"/>
      <c r="F49" s="28"/>
      <c r="G49" s="28"/>
      <c r="H49" s="28"/>
      <c r="I49" s="28"/>
      <c r="J49" s="28"/>
      <c r="K49" s="28"/>
    </row>
    <row r="50" spans="5:11" ht="20.100000000000001" customHeight="1" x14ac:dyDescent="0.2">
      <c r="E50" s="27"/>
    </row>
    <row r="51" spans="5:11" ht="20.100000000000001" customHeight="1" x14ac:dyDescent="0.2">
      <c r="E51" s="27"/>
    </row>
    <row r="52" spans="5:11" ht="20.100000000000001" customHeight="1" x14ac:dyDescent="0.2">
      <c r="E52" s="27"/>
    </row>
    <row r="53" spans="5:11" ht="20.100000000000001" customHeight="1" x14ac:dyDescent="0.2">
      <c r="E53" s="27"/>
    </row>
    <row r="54" spans="5:11" ht="20.100000000000001" customHeight="1" x14ac:dyDescent="0.2">
      <c r="E54" s="27"/>
    </row>
    <row r="55" spans="5:11" ht="20.100000000000001" customHeight="1" x14ac:dyDescent="0.2">
      <c r="E55" s="27"/>
    </row>
    <row r="56" spans="5:11" ht="20.100000000000001" customHeight="1" x14ac:dyDescent="0.2">
      <c r="E56" s="27"/>
    </row>
    <row r="57" spans="5:11" ht="20.100000000000001" customHeight="1" x14ac:dyDescent="0.2">
      <c r="E57" s="27"/>
    </row>
    <row r="58" spans="5:11" ht="20.100000000000001" customHeight="1" x14ac:dyDescent="0.2">
      <c r="E58" s="27"/>
    </row>
    <row r="59" spans="5:11" ht="20.100000000000001" customHeight="1" x14ac:dyDescent="0.2">
      <c r="E59" s="27"/>
    </row>
    <row r="60" spans="5:11" ht="20.100000000000001" customHeight="1" x14ac:dyDescent="0.2">
      <c r="E60" s="27"/>
    </row>
    <row r="61" spans="5:11" ht="20.100000000000001" customHeight="1" x14ac:dyDescent="0.2">
      <c r="E61" s="27"/>
    </row>
    <row r="62" spans="5:11" ht="20.100000000000001" customHeight="1" x14ac:dyDescent="0.2">
      <c r="E62" s="27"/>
    </row>
    <row r="63" spans="5:11" ht="20.100000000000001" customHeight="1" x14ac:dyDescent="0.2">
      <c r="E63" s="27"/>
    </row>
    <row r="64" spans="5:11" ht="20.100000000000001" customHeight="1" x14ac:dyDescent="0.2">
      <c r="E64" s="27"/>
    </row>
    <row r="65" spans="5:5" ht="20.100000000000001" customHeight="1" x14ac:dyDescent="0.2">
      <c r="E65" s="27"/>
    </row>
    <row r="66" spans="5:5" ht="20.100000000000001" customHeight="1" x14ac:dyDescent="0.2">
      <c r="E66" s="27"/>
    </row>
    <row r="67" spans="5:5" ht="20.100000000000001" customHeight="1" x14ac:dyDescent="0.2">
      <c r="E67" s="27"/>
    </row>
    <row r="68" spans="5:5" ht="20.100000000000001" customHeight="1" x14ac:dyDescent="0.2">
      <c r="E68" s="27"/>
    </row>
    <row r="69" spans="5:5" ht="20.100000000000001" customHeight="1" x14ac:dyDescent="0.2">
      <c r="E69" s="27"/>
    </row>
    <row r="70" spans="5:5" ht="20.100000000000001" customHeight="1" x14ac:dyDescent="0.2">
      <c r="E70" s="27"/>
    </row>
    <row r="71" spans="5:5" ht="20.100000000000001" customHeight="1" x14ac:dyDescent="0.2">
      <c r="E71" s="27"/>
    </row>
    <row r="72" spans="5:5" ht="20.100000000000001" customHeight="1" x14ac:dyDescent="0.2">
      <c r="E72" s="27"/>
    </row>
    <row r="73" spans="5:5" ht="20.100000000000001" customHeight="1" x14ac:dyDescent="0.2">
      <c r="E73" s="27"/>
    </row>
    <row r="74" spans="5:5" ht="20.100000000000001" customHeight="1" x14ac:dyDescent="0.2">
      <c r="E74" s="27"/>
    </row>
    <row r="75" spans="5:5" ht="20.100000000000001" customHeight="1" x14ac:dyDescent="0.2">
      <c r="E75" s="27"/>
    </row>
    <row r="76" spans="5:5" ht="20.100000000000001" customHeight="1" x14ac:dyDescent="0.2">
      <c r="E76" s="27"/>
    </row>
    <row r="77" spans="5:5" ht="20.100000000000001" customHeight="1" x14ac:dyDescent="0.2">
      <c r="E77" s="27"/>
    </row>
    <row r="78" spans="5:5" ht="20.100000000000001" customHeight="1" x14ac:dyDescent="0.2">
      <c r="E78" s="27"/>
    </row>
    <row r="79" spans="5:5" ht="20.100000000000001" customHeight="1" x14ac:dyDescent="0.2">
      <c r="E79" s="27"/>
    </row>
    <row r="80" spans="5:5" ht="20.100000000000001" customHeight="1" x14ac:dyDescent="0.2">
      <c r="E80" s="27"/>
    </row>
    <row r="81" spans="5:5" ht="20.100000000000001" customHeight="1" x14ac:dyDescent="0.2">
      <c r="E81" s="27"/>
    </row>
    <row r="82" spans="5:5" ht="20.100000000000001" customHeight="1" x14ac:dyDescent="0.2">
      <c r="E82" s="27"/>
    </row>
    <row r="83" spans="5:5" ht="20.100000000000001" customHeight="1" x14ac:dyDescent="0.2">
      <c r="E83" s="27"/>
    </row>
    <row r="84" spans="5:5" ht="20.100000000000001" customHeight="1" x14ac:dyDescent="0.2">
      <c r="E84" s="27"/>
    </row>
    <row r="85" spans="5:5" ht="20.100000000000001" customHeight="1" x14ac:dyDescent="0.2">
      <c r="E85" s="27"/>
    </row>
    <row r="86" spans="5:5" ht="20.100000000000001" customHeight="1" x14ac:dyDescent="0.2">
      <c r="E86" s="27"/>
    </row>
    <row r="87" spans="5:5" ht="20.100000000000001" customHeight="1" x14ac:dyDescent="0.2">
      <c r="E87" s="27"/>
    </row>
    <row r="88" spans="5:5" ht="20.100000000000001" customHeight="1" x14ac:dyDescent="0.2">
      <c r="E88" s="27"/>
    </row>
    <row r="89" spans="5:5" ht="20.100000000000001" customHeight="1" x14ac:dyDescent="0.2">
      <c r="E89" s="27"/>
    </row>
    <row r="90" spans="5:5" ht="20.100000000000001" customHeight="1" x14ac:dyDescent="0.2">
      <c r="E90" s="27"/>
    </row>
    <row r="91" spans="5:5" ht="20.100000000000001" customHeight="1" x14ac:dyDescent="0.2">
      <c r="E91" s="27"/>
    </row>
    <row r="92" spans="5:5" ht="20.100000000000001" customHeight="1" x14ac:dyDescent="0.2">
      <c r="E92" s="27"/>
    </row>
    <row r="93" spans="5:5" ht="20.100000000000001" customHeight="1" x14ac:dyDescent="0.2">
      <c r="E93" s="27"/>
    </row>
    <row r="94" spans="5:5" ht="20.100000000000001" customHeight="1" x14ac:dyDescent="0.2">
      <c r="E94" s="27"/>
    </row>
    <row r="95" spans="5:5" ht="20.100000000000001" customHeight="1" x14ac:dyDescent="0.2"/>
    <row r="96" spans="5:5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</sheetData>
  <mergeCells count="4">
    <mergeCell ref="F4:H4"/>
    <mergeCell ref="I4:K4"/>
    <mergeCell ref="L4:N4"/>
    <mergeCell ref="O4:R4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C324"/>
  <sheetViews>
    <sheetView workbookViewId="0">
      <pane xSplit="6" ySplit="5" topLeftCell="G6" activePane="bottomRight" state="frozen"/>
      <selection pane="topRight"/>
      <selection pane="bottomLeft"/>
      <selection pane="bottomRight" activeCell="D11" sqref="D11"/>
    </sheetView>
  </sheetViews>
  <sheetFormatPr defaultRowHeight="12.75" x14ac:dyDescent="0.2"/>
  <cols>
    <col min="1" max="1" width="5.7109375" customWidth="1"/>
    <col min="3" max="3" width="6.5703125" customWidth="1"/>
    <col min="4" max="4" width="27.140625" customWidth="1"/>
    <col min="5" max="5" width="4.42578125" bestFit="1" customWidth="1"/>
    <col min="6" max="6" width="28.5703125" customWidth="1"/>
    <col min="7" max="7" width="10.85546875" hidden="1" customWidth="1"/>
    <col min="8" max="8" width="9.5703125" customWidth="1"/>
    <col min="9" max="10" width="10.85546875" customWidth="1"/>
    <col min="11" max="11" width="10" customWidth="1"/>
    <col min="12" max="12" width="10.85546875" customWidth="1"/>
    <col min="13" max="21" width="7.140625" customWidth="1"/>
    <col min="22" max="22" width="8.28515625" customWidth="1"/>
    <col min="23" max="23" width="8" customWidth="1"/>
    <col min="24" max="24" width="7.140625" customWidth="1"/>
    <col min="25" max="25" width="8.7109375" customWidth="1"/>
    <col min="26" max="30" width="7.140625" customWidth="1"/>
  </cols>
  <sheetData>
    <row r="1" spans="1:29" ht="27.75" customHeight="1" x14ac:dyDescent="0.3">
      <c r="A1" s="22" t="s">
        <v>615</v>
      </c>
      <c r="B1" s="22"/>
      <c r="C1" s="22"/>
      <c r="D1" s="22"/>
      <c r="E1" s="22"/>
      <c r="F1" s="1"/>
      <c r="G1" s="57"/>
      <c r="H1" s="57"/>
      <c r="I1" s="57"/>
      <c r="J1" s="57"/>
      <c r="K1" s="57"/>
      <c r="L1" s="73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0"/>
      <c r="AA1" s="50"/>
      <c r="AB1" s="50"/>
      <c r="AC1" s="73"/>
    </row>
    <row r="2" spans="1:29" ht="18" customHeight="1" x14ac:dyDescent="0.3">
      <c r="A2" s="71" t="s">
        <v>592</v>
      </c>
      <c r="B2" s="22"/>
      <c r="C2" s="71"/>
      <c r="D2" s="22"/>
      <c r="E2" s="24"/>
      <c r="F2" s="1"/>
      <c r="G2" s="57"/>
      <c r="H2" s="57"/>
      <c r="I2" s="57"/>
      <c r="J2" s="57"/>
      <c r="K2" s="57"/>
      <c r="L2" s="73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0"/>
      <c r="AA2" s="50"/>
      <c r="AB2" s="50"/>
      <c r="AC2" s="73"/>
    </row>
    <row r="3" spans="1:29" ht="13.5" thickBot="1" x14ac:dyDescent="0.25">
      <c r="A3" s="1"/>
      <c r="B3" s="25"/>
      <c r="C3" s="1"/>
      <c r="D3" s="25"/>
      <c r="E3" s="26"/>
      <c r="F3" s="1"/>
      <c r="G3" s="57"/>
      <c r="H3" s="57"/>
      <c r="I3" s="57"/>
      <c r="J3" s="57"/>
      <c r="K3" s="57"/>
      <c r="L3" s="73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73"/>
      <c r="AA3" s="73"/>
      <c r="AB3" s="73"/>
      <c r="AC3" s="73"/>
    </row>
    <row r="4" spans="1:29" ht="35.25" thickBot="1" x14ac:dyDescent="0.3">
      <c r="A4" s="23" t="s">
        <v>245</v>
      </c>
      <c r="C4" s="23"/>
      <c r="E4" s="26"/>
      <c r="F4" s="200" t="s">
        <v>377</v>
      </c>
      <c r="G4" s="120"/>
      <c r="H4" s="120"/>
      <c r="I4" s="120"/>
      <c r="J4" s="120"/>
      <c r="K4" s="120"/>
      <c r="L4" s="121"/>
      <c r="M4" s="767" t="s">
        <v>264</v>
      </c>
      <c r="N4" s="768"/>
      <c r="O4" s="768"/>
      <c r="P4" s="768"/>
      <c r="Q4" s="768"/>
      <c r="R4" s="768"/>
      <c r="S4" s="768"/>
      <c r="T4" s="768"/>
      <c r="U4" s="768"/>
      <c r="V4" s="768"/>
      <c r="W4" s="768"/>
      <c r="X4" s="768"/>
      <c r="Y4" s="768"/>
      <c r="Z4" s="768"/>
      <c r="AA4" s="768"/>
      <c r="AB4" s="768"/>
      <c r="AC4" s="769"/>
    </row>
    <row r="5" spans="1:29" ht="48" customHeight="1" thickBot="1" x14ac:dyDescent="0.25">
      <c r="A5" s="501" t="s">
        <v>578</v>
      </c>
      <c r="B5" s="102" t="s">
        <v>579</v>
      </c>
      <c r="C5" s="435" t="s">
        <v>313</v>
      </c>
      <c r="D5" s="447" t="s">
        <v>594</v>
      </c>
      <c r="E5" s="4" t="s">
        <v>0</v>
      </c>
      <c r="F5" s="76" t="s">
        <v>1</v>
      </c>
      <c r="G5" s="117" t="s">
        <v>309</v>
      </c>
      <c r="H5" s="118" t="s">
        <v>474</v>
      </c>
      <c r="I5" s="118" t="s">
        <v>247</v>
      </c>
      <c r="J5" s="118" t="s">
        <v>259</v>
      </c>
      <c r="K5" s="339" t="s">
        <v>248</v>
      </c>
      <c r="L5" s="119" t="s">
        <v>310</v>
      </c>
      <c r="M5" s="122" t="s">
        <v>583</v>
      </c>
      <c r="N5" s="123" t="s">
        <v>584</v>
      </c>
      <c r="O5" s="123" t="s">
        <v>585</v>
      </c>
      <c r="P5" s="123" t="s">
        <v>586</v>
      </c>
      <c r="Q5" s="123" t="s">
        <v>587</v>
      </c>
      <c r="R5" s="123" t="s">
        <v>588</v>
      </c>
      <c r="S5" s="123" t="s">
        <v>589</v>
      </c>
      <c r="T5" s="123" t="s">
        <v>590</v>
      </c>
      <c r="U5" s="123" t="s">
        <v>591</v>
      </c>
      <c r="V5" s="159" t="s">
        <v>305</v>
      </c>
      <c r="W5" s="159" t="s">
        <v>306</v>
      </c>
      <c r="X5" s="159" t="s">
        <v>307</v>
      </c>
      <c r="Y5" s="78" t="s">
        <v>308</v>
      </c>
      <c r="Z5" s="160" t="s">
        <v>236</v>
      </c>
      <c r="AA5" s="160" t="s">
        <v>237</v>
      </c>
      <c r="AB5" s="160" t="s">
        <v>238</v>
      </c>
      <c r="AC5" s="79" t="s">
        <v>272</v>
      </c>
    </row>
    <row r="6" spans="1:29" ht="20.100000000000001" customHeight="1" x14ac:dyDescent="0.2">
      <c r="A6" s="542">
        <v>1</v>
      </c>
      <c r="B6" s="478">
        <v>667000135</v>
      </c>
      <c r="C6" s="496">
        <v>5415</v>
      </c>
      <c r="D6" s="13" t="str">
        <f>JI_stat!D6</f>
        <v>MŠ Jilemnice, Roztocká 994</v>
      </c>
      <c r="E6" s="11">
        <f>JI_stat!E6</f>
        <v>3141</v>
      </c>
      <c r="F6" s="169" t="str">
        <f>JI_stat!F6</f>
        <v>MŠ Jilemnice, Roztocká 994</v>
      </c>
      <c r="G6" s="158">
        <f>ROUND(JI_rozp!R6,0)</f>
        <v>1009860</v>
      </c>
      <c r="H6" s="37">
        <f t="shared" ref="H6:H33" si="0">ROUND((G6-K6)/1.358,0)</f>
        <v>739879</v>
      </c>
      <c r="I6" s="29">
        <f t="shared" ref="I6:I33" si="1">ROUND(G6-H6-J6-K6,0)</f>
        <v>250079</v>
      </c>
      <c r="J6" s="37">
        <f t="shared" ref="J6:J33" si="2">ROUND(H6*0.02,0)</f>
        <v>14798</v>
      </c>
      <c r="K6" s="37">
        <f>JI_stat!H6*JI_stat!AC6+JI_stat!I6*JI_stat!AD6+JI_stat!J6*JI_stat!AE6+JI_stat!K6*JI_stat!AF6+JI_stat!L6*JI_stat!AG6+JI_stat!M6*JI_stat!AH6+JI_stat!N6*JI_stat!AI6+JI_stat!O6*JI_stat!AJ6+JI_stat!P6*JI_stat!AK6</f>
        <v>5104</v>
      </c>
      <c r="L6" s="47">
        <f>ROUND(Y6/JI_rozp!E6/12,2)</f>
        <v>2.33</v>
      </c>
      <c r="M6" s="134">
        <f>IF(JI_stat!H6=0,0,12*1.358*1/JI_stat!T6*JI_rozp!$E6)</f>
        <v>11417.682519951652</v>
      </c>
      <c r="N6" s="72">
        <f>IF(JI_stat!I6=0,0,12*1.358*1/JI_stat!U6*JI_rozp!$E6)</f>
        <v>0</v>
      </c>
      <c r="O6" s="72">
        <f>IF(JI_stat!J6=0,0,12*1.358*1/JI_stat!V6*JI_rozp!$E6)</f>
        <v>0</v>
      </c>
      <c r="P6" s="72">
        <f>IF(JI_stat!K6=0,0,12*1.358*1/JI_stat!W6*JI_rozp!$E6)</f>
        <v>0</v>
      </c>
      <c r="Q6" s="72">
        <f>IF(JI_stat!L6=0,0,12*1.358*1/JI_stat!X6*JI_rozp!$E6)</f>
        <v>0</v>
      </c>
      <c r="R6" s="72">
        <f>IF(JI_stat!M6=0,0,12*1.358*1/JI_stat!Y6*JI_rozp!$E6)</f>
        <v>0</v>
      </c>
      <c r="S6" s="72">
        <f>IF(JI_stat!N6=0,0,12*1.358*1/JI_stat!Z6*JI_rozp!$E6)</f>
        <v>0</v>
      </c>
      <c r="T6" s="72">
        <f>IF(JI_stat!O6=0,0,12*1.358*1/JI_stat!AA6*JI_rozp!$E6)</f>
        <v>0</v>
      </c>
      <c r="U6" s="72">
        <f>IF(JI_stat!P6=0,0,12*1.358*1/JI_stat!AB6*JI_rozp!$E6)</f>
        <v>0</v>
      </c>
      <c r="V6" s="37">
        <f>ROUND((M6*JI_stat!H6+P6*JI_stat!K6+S6*JI_stat!N6)/1.358,0)</f>
        <v>739879</v>
      </c>
      <c r="W6" s="37">
        <f>ROUND((N6*JI_stat!I6+Q6*JI_stat!L6+T6*JI_stat!O6)/1.358,0)</f>
        <v>0</v>
      </c>
      <c r="X6" s="37">
        <f>ROUND((O6*JI_stat!J6+R6*JI_stat!M6+U6*JI_stat!P6)/1.358,0)</f>
        <v>0</v>
      </c>
      <c r="Y6" s="37">
        <f>SUM(V6:X6)</f>
        <v>739879</v>
      </c>
      <c r="Z6" s="74">
        <f>IF(JI_stat!T6=0,0,JI_stat!H6/JI_stat!T6)+IF(JI_stat!W6=0,0,JI_stat!K6/JI_stat!W6)+IF(JI_stat!Z6=0,0,JI_stat!N6/JI_stat!Z6)</f>
        <v>2.3301816567252644</v>
      </c>
      <c r="AA6" s="74">
        <f>IF(JI_stat!U6=0,0,JI_stat!I6/JI_stat!U6)+IF(JI_stat!X6=0,0,JI_stat!L6/JI_stat!X6)+IF(JI_stat!AA6=0,0,JI_stat!O6/JI_stat!AA6)</f>
        <v>0</v>
      </c>
      <c r="AB6" s="74">
        <f>IF(JI_stat!V6=0,0,JI_stat!J6/JI_stat!V6)+IF(JI_stat!Y6=0,0,JI_stat!M6/JI_stat!Y6)+IF(JI_stat!AB6=0,0,JI_stat!P6/JI_stat!AB6)</f>
        <v>0</v>
      </c>
      <c r="AC6" s="135">
        <f>SUM(Z6:AB6)</f>
        <v>2.3301816567252644</v>
      </c>
    </row>
    <row r="7" spans="1:29" ht="20.100000000000001" customHeight="1" x14ac:dyDescent="0.2">
      <c r="A7" s="543">
        <v>1</v>
      </c>
      <c r="B7" s="85">
        <v>667000135</v>
      </c>
      <c r="C7" s="436">
        <v>5415</v>
      </c>
      <c r="D7" s="13" t="str">
        <f>JI_stat!D7</f>
        <v>MŠ Jilemnice, Roztocká 994</v>
      </c>
      <c r="E7" s="11">
        <f>JI_stat!E7</f>
        <v>3141</v>
      </c>
      <c r="F7" s="188" t="str">
        <f>JI_stat!F7</f>
        <v xml:space="preserve">MŠ Jilemnice, Zámecká 232 </v>
      </c>
      <c r="G7" s="158">
        <f>ROUND(JI_rozp!R7,0)</f>
        <v>1017862</v>
      </c>
      <c r="H7" s="37">
        <f t="shared" si="0"/>
        <v>745729</v>
      </c>
      <c r="I7" s="29">
        <f t="shared" si="1"/>
        <v>252056</v>
      </c>
      <c r="J7" s="37">
        <f t="shared" si="2"/>
        <v>14915</v>
      </c>
      <c r="K7" s="37">
        <f>JI_stat!H7*JI_stat!AC7+JI_stat!I7*JI_stat!AD7+JI_stat!J7*JI_stat!AE7+JI_stat!K7*JI_stat!AF7+JI_stat!L7*JI_stat!AG7+JI_stat!M7*JI_stat!AH7+JI_stat!N7*JI_stat!AI7+JI_stat!O7*JI_stat!AJ7+JI_stat!P7*JI_stat!AK7</f>
        <v>5162</v>
      </c>
      <c r="L7" s="47">
        <f>ROUND(Y7/JI_rozp!E7/12,2)</f>
        <v>2.35</v>
      </c>
      <c r="M7" s="134">
        <f>IF(JI_stat!H7=0,0,12*1.358*1/JI_stat!T7*JI_rozp!$E7)</f>
        <v>11378.652225860009</v>
      </c>
      <c r="N7" s="72">
        <f>IF(JI_stat!I7=0,0,12*1.358*1/JI_stat!U7*JI_rozp!$E7)</f>
        <v>0</v>
      </c>
      <c r="O7" s="72">
        <f>IF(JI_stat!J7=0,0,12*1.358*1/JI_stat!V7*JI_rozp!$E7)</f>
        <v>0</v>
      </c>
      <c r="P7" s="72">
        <f>IF(JI_stat!K7=0,0,12*1.358*1/JI_stat!W7*JI_rozp!$E7)</f>
        <v>0</v>
      </c>
      <c r="Q7" s="72">
        <f>IF(JI_stat!L7=0,0,12*1.358*1/JI_stat!X7*JI_rozp!$E7)</f>
        <v>0</v>
      </c>
      <c r="R7" s="72">
        <f>IF(JI_stat!M7=0,0,12*1.358*1/JI_stat!Y7*JI_rozp!$E7)</f>
        <v>0</v>
      </c>
      <c r="S7" s="72">
        <f>IF(JI_stat!N7=0,0,12*1.358*1/JI_stat!Z7*JI_rozp!$E7)</f>
        <v>0</v>
      </c>
      <c r="T7" s="72">
        <f>IF(JI_stat!O7=0,0,12*1.358*1/JI_stat!AA7*JI_rozp!$E7)</f>
        <v>0</v>
      </c>
      <c r="U7" s="72">
        <f>IF(JI_stat!P7=0,0,12*1.358*1/JI_stat!AB7*JI_rozp!$E7)</f>
        <v>0</v>
      </c>
      <c r="V7" s="37">
        <f>ROUND((M7*JI_stat!H7+P7*JI_stat!K7+S7*JI_stat!N7)/1.358,0)</f>
        <v>745729</v>
      </c>
      <c r="W7" s="37">
        <f>ROUND((N7*JI_stat!I7+Q7*JI_stat!L7+T7*JI_stat!O7)/1.358,0)</f>
        <v>0</v>
      </c>
      <c r="X7" s="37">
        <f>ROUND((O7*JI_stat!J7+R7*JI_stat!M7+U7*JI_stat!P7)/1.358,0)</f>
        <v>0</v>
      </c>
      <c r="Y7" s="37">
        <f t="shared" ref="Y7:Y33" si="3">SUM(V7:X7)</f>
        <v>745729</v>
      </c>
      <c r="Z7" s="74">
        <f>IF(JI_stat!T7=0,0,JI_stat!H7/JI_stat!T7)+IF(JI_stat!W7=0,0,JI_stat!K7/JI_stat!W7)+IF(JI_stat!Z7=0,0,JI_stat!N7/JI_stat!Z7)</f>
        <v>2.3486049655947845</v>
      </c>
      <c r="AA7" s="74">
        <f>IF(JI_stat!U7=0,0,JI_stat!I7/JI_stat!U7)+IF(JI_stat!X7=0,0,JI_stat!L7/JI_stat!X7)+IF(JI_stat!AA7=0,0,JI_stat!O7/JI_stat!AA7)</f>
        <v>0</v>
      </c>
      <c r="AB7" s="74">
        <f>IF(JI_stat!V7=0,0,JI_stat!J7/JI_stat!V7)+IF(JI_stat!Y7=0,0,JI_stat!M7/JI_stat!Y7)+IF(JI_stat!AB7=0,0,JI_stat!P7/JI_stat!AB7)</f>
        <v>0</v>
      </c>
      <c r="AC7" s="135">
        <f t="shared" ref="AC7:AC33" si="4">SUM(Z7:AB7)</f>
        <v>2.3486049655947845</v>
      </c>
    </row>
    <row r="8" spans="1:29" ht="20.100000000000001" customHeight="1" x14ac:dyDescent="0.2">
      <c r="A8" s="543">
        <v>1</v>
      </c>
      <c r="B8" s="85">
        <v>667000135</v>
      </c>
      <c r="C8" s="436">
        <v>5415</v>
      </c>
      <c r="D8" s="13" t="str">
        <f>JI_stat!D8</f>
        <v>MŠ Jilemnice, Roztocká 994</v>
      </c>
      <c r="E8" s="11">
        <f>JI_stat!E8</f>
        <v>3141</v>
      </c>
      <c r="F8" s="188" t="str">
        <f>JI_stat!F8</f>
        <v>MŠ Jilemnice-Hrabačov,Valteřická 716</v>
      </c>
      <c r="G8" s="158">
        <f>ROUND(JI_rozp!R8,0)</f>
        <v>535828</v>
      </c>
      <c r="H8" s="37">
        <f t="shared" si="0"/>
        <v>393077</v>
      </c>
      <c r="I8" s="29">
        <f t="shared" si="1"/>
        <v>132859</v>
      </c>
      <c r="J8" s="37">
        <f t="shared" si="2"/>
        <v>7862</v>
      </c>
      <c r="K8" s="37">
        <f>JI_stat!H8*JI_stat!AC8+JI_stat!I8*JI_stat!AD8+JI_stat!J8*JI_stat!AE8+JI_stat!K8*JI_stat!AF8+JI_stat!L8*JI_stat!AG8+JI_stat!M8*JI_stat!AH8+JI_stat!N8*JI_stat!AI8+JI_stat!O8*JI_stat!AJ8+JI_stat!P8*JI_stat!AK8</f>
        <v>2030</v>
      </c>
      <c r="L8" s="47">
        <f>ROUND(Y8/JI_rozp!E8/12,2)</f>
        <v>1.24</v>
      </c>
      <c r="M8" s="134">
        <f>IF(JI_stat!H8=0,0,12*1.358*1/JI_stat!T8*JI_rozp!$E8)</f>
        <v>15251.367766963918</v>
      </c>
      <c r="N8" s="72">
        <f>IF(JI_stat!I8=0,0,12*1.358*1/JI_stat!U8*JI_rozp!$E8)</f>
        <v>0</v>
      </c>
      <c r="O8" s="72">
        <f>IF(JI_stat!J8=0,0,12*1.358*1/JI_stat!V8*JI_rozp!$E8)</f>
        <v>0</v>
      </c>
      <c r="P8" s="72">
        <f>IF(JI_stat!K8=0,0,12*1.358*1/JI_stat!W8*JI_rozp!$E8)</f>
        <v>0</v>
      </c>
      <c r="Q8" s="72">
        <f>IF(JI_stat!L8=0,0,12*1.358*1/JI_stat!X8*JI_rozp!$E8)</f>
        <v>0</v>
      </c>
      <c r="R8" s="72">
        <f>IF(JI_stat!M8=0,0,12*1.358*1/JI_stat!Y8*JI_rozp!$E8)</f>
        <v>0</v>
      </c>
      <c r="S8" s="72">
        <f>IF(JI_stat!N8=0,0,12*1.358*1/JI_stat!Z8*JI_rozp!$E8)</f>
        <v>0</v>
      </c>
      <c r="T8" s="72">
        <f>IF(JI_stat!O8=0,0,12*1.358*1/JI_stat!AA8*JI_rozp!$E8)</f>
        <v>0</v>
      </c>
      <c r="U8" s="72">
        <f>IF(JI_stat!P8=0,0,12*1.358*1/JI_stat!AB8*JI_rozp!$E8)</f>
        <v>0</v>
      </c>
      <c r="V8" s="37">
        <f>ROUND((M8*JI_stat!H8+P8*JI_stat!K8+S8*JI_stat!N8)/1.358,0)</f>
        <v>393076</v>
      </c>
      <c r="W8" s="37">
        <f>ROUND((N8*JI_stat!I8+Q8*JI_stat!L8+T8*JI_stat!O8)/1.358,0)</f>
        <v>0</v>
      </c>
      <c r="X8" s="37">
        <f>ROUND((O8*JI_stat!J8+R8*JI_stat!M8+U8*JI_stat!P8)/1.358,0)</f>
        <v>0</v>
      </c>
      <c r="Y8" s="37">
        <f t="shared" si="3"/>
        <v>393076</v>
      </c>
      <c r="Z8" s="74">
        <f>IF(JI_stat!T8=0,0,JI_stat!H8/JI_stat!T8)+IF(JI_stat!W8=0,0,JI_stat!K8/JI_stat!W8)+IF(JI_stat!Z8=0,0,JI_stat!N8/JI_stat!Z8)</f>
        <v>1.2379582037014243</v>
      </c>
      <c r="AA8" s="74">
        <f>IF(JI_stat!U8=0,0,JI_stat!I8/JI_stat!U8)+IF(JI_stat!X8=0,0,JI_stat!L8/JI_stat!X8)+IF(JI_stat!AA8=0,0,JI_stat!O8/JI_stat!AA8)</f>
        <v>0</v>
      </c>
      <c r="AB8" s="74">
        <f>IF(JI_stat!V8=0,0,JI_stat!J8/JI_stat!V8)+IF(JI_stat!Y8=0,0,JI_stat!M8/JI_stat!Y8)+IF(JI_stat!AB8=0,0,JI_stat!P8/JI_stat!AB8)</f>
        <v>0</v>
      </c>
      <c r="AC8" s="135">
        <f t="shared" si="4"/>
        <v>1.2379582037014243</v>
      </c>
    </row>
    <row r="9" spans="1:29" ht="20.100000000000001" customHeight="1" x14ac:dyDescent="0.2">
      <c r="A9" s="543">
        <v>6</v>
      </c>
      <c r="B9" s="85">
        <v>600098958</v>
      </c>
      <c r="C9" s="436">
        <v>5402</v>
      </c>
      <c r="D9" s="13" t="str">
        <f>JI_stat!D9</f>
        <v>ZŠ Benecko 150</v>
      </c>
      <c r="E9" s="11">
        <v>3141</v>
      </c>
      <c r="F9" s="169" t="s">
        <v>635</v>
      </c>
      <c r="G9" s="158">
        <f>ROUND(JI_rozp!R9,0)</f>
        <v>140705</v>
      </c>
      <c r="H9" s="37">
        <f t="shared" si="0"/>
        <v>103052</v>
      </c>
      <c r="I9" s="29">
        <f t="shared" si="1"/>
        <v>34832</v>
      </c>
      <c r="J9" s="37">
        <f t="shared" si="2"/>
        <v>2061</v>
      </c>
      <c r="K9" s="37">
        <f>JI_stat!H9*JI_stat!AC9+JI_stat!I9*JI_stat!AD9+JI_stat!J9*JI_stat!AE9+JI_stat!K9*JI_stat!AF9+JI_stat!L9*JI_stat!AG9+JI_stat!M9*JI_stat!AH9+JI_stat!N9*JI_stat!AI9+JI_stat!O9*JI_stat!AJ9+JI_stat!P9*JI_stat!AK9</f>
        <v>760</v>
      </c>
      <c r="L9" s="47">
        <f>ROUND(Y9/JI_rozp!E9/12,2)</f>
        <v>0.32</v>
      </c>
      <c r="M9" s="134">
        <f>IF(JI_stat!H9=0,0,12*1.358*1/JI_stat!T9*JI_rozp!$E9)</f>
        <v>0</v>
      </c>
      <c r="N9" s="72">
        <f>IF(JI_stat!I9=0,0,12*1.358*1/JI_stat!U9*JI_rozp!$E9)</f>
        <v>0</v>
      </c>
      <c r="O9" s="72">
        <f>IF(JI_stat!J9=0,0,12*1.358*1/JI_stat!V9*JI_rozp!$E9)</f>
        <v>0</v>
      </c>
      <c r="P9" s="72">
        <f>IF(JI_stat!K9=0,0,12*1.358*1/JI_stat!W9*JI_rozp!$E9)</f>
        <v>0</v>
      </c>
      <c r="Q9" s="72">
        <f>IF(JI_stat!L9=0,0,12*1.358*1/JI_stat!X9*JI_rozp!$E9)</f>
        <v>0</v>
      </c>
      <c r="R9" s="72">
        <f>IF(JI_stat!M9=0,0,12*1.358*1/JI_stat!Y9*JI_rozp!$E9)</f>
        <v>0</v>
      </c>
      <c r="S9" s="72">
        <f>IF(JI_stat!N9=0,0,12*1.358*1/JI_stat!Z9*JI_rozp!$E9)</f>
        <v>6997.2260492378691</v>
      </c>
      <c r="T9" s="72">
        <f>IF(JI_stat!O9=0,0,12*1.358*1/JI_stat!AA9*JI_rozp!$E9)</f>
        <v>0</v>
      </c>
      <c r="U9" s="72">
        <f>IF(JI_stat!P9=0,0,12*1.358*1/JI_stat!AB9*JI_rozp!$E9)</f>
        <v>0</v>
      </c>
      <c r="V9" s="37">
        <f>ROUND((M9*JI_stat!H9+P9*JI_stat!K9+S9*JI_stat!N9)/1.358,0)</f>
        <v>103052</v>
      </c>
      <c r="W9" s="37">
        <f>ROUND((N9*JI_stat!I9+Q9*JI_stat!L9+T9*JI_stat!O9)/1.358,0)</f>
        <v>0</v>
      </c>
      <c r="X9" s="37">
        <f>ROUND((O9*JI_stat!J9+R9*JI_stat!M9+U9*JI_stat!P9)/1.358,0)</f>
        <v>0</v>
      </c>
      <c r="Y9" s="37">
        <f t="shared" si="3"/>
        <v>103052</v>
      </c>
      <c r="Z9" s="74">
        <f>IF(JI_stat!T9=0,0,JI_stat!H9/JI_stat!T9)+IF(JI_stat!W9=0,0,JI_stat!K9/JI_stat!W9)+IF(JI_stat!Z9=0,0,JI_stat!N9/JI_stat!Z9)</f>
        <v>0.32455256372183899</v>
      </c>
      <c r="AA9" s="74">
        <f>IF(JI_stat!U9=0,0,JI_stat!I9/JI_stat!U9)+IF(JI_stat!X9=0,0,JI_stat!L9/JI_stat!X9)+IF(JI_stat!AA9=0,0,JI_stat!O9/JI_stat!AA9)</f>
        <v>0</v>
      </c>
      <c r="AB9" s="74">
        <f>IF(JI_stat!V9=0,0,JI_stat!J9/JI_stat!V9)+IF(JI_stat!Y9=0,0,JI_stat!M9/JI_stat!Y9)+IF(JI_stat!AB9=0,0,JI_stat!P9/JI_stat!AB9)</f>
        <v>0</v>
      </c>
      <c r="AC9" s="135">
        <f t="shared" si="4"/>
        <v>0.32455256372183899</v>
      </c>
    </row>
    <row r="10" spans="1:29" ht="20.100000000000001" customHeight="1" x14ac:dyDescent="0.2">
      <c r="A10" s="543">
        <v>6</v>
      </c>
      <c r="B10" s="85">
        <v>600098958</v>
      </c>
      <c r="C10" s="436">
        <v>5402</v>
      </c>
      <c r="D10" s="13" t="str">
        <f>JI_stat!D10</f>
        <v>ZŠ Benecko 150</v>
      </c>
      <c r="E10" s="11">
        <f>JI_stat!E10</f>
        <v>3141</v>
      </c>
      <c r="F10" s="169" t="str">
        <f>JI_stat!F10</f>
        <v>ZŠ Benecko 150</v>
      </c>
      <c r="G10" s="158">
        <f>ROUND(JI_rozp!R10,0)</f>
        <v>561806</v>
      </c>
      <c r="H10" s="37">
        <f t="shared" si="0"/>
        <v>411903</v>
      </c>
      <c r="I10" s="29">
        <f t="shared" si="1"/>
        <v>139223</v>
      </c>
      <c r="J10" s="37">
        <f t="shared" si="2"/>
        <v>8238</v>
      </c>
      <c r="K10" s="37">
        <f>JI_stat!H10*JI_stat!AC10+JI_stat!I10*JI_stat!AD10+JI_stat!J10*JI_stat!AE10+JI_stat!K10*JI_stat!AF10+JI_stat!L10*JI_stat!AG10+JI_stat!M10*JI_stat!AH10+JI_stat!N10*JI_stat!AI10+JI_stat!O10*JI_stat!AJ10+JI_stat!P10*JI_stat!AK10</f>
        <v>2442</v>
      </c>
      <c r="L10" s="47">
        <f>ROUND(Y10/JI_rozp!E10/12,2)</f>
        <v>1.3</v>
      </c>
      <c r="M10" s="134">
        <f>IF(JI_stat!H10=0,0,12*1.358*1/JI_stat!T10*JI_rozp!$E10)</f>
        <v>0</v>
      </c>
      <c r="N10" s="72">
        <f>IF(JI_stat!I10=0,0,12*1.358*1/JI_stat!U10*JI_rozp!$E10)</f>
        <v>12049.900179078462</v>
      </c>
      <c r="O10" s="72">
        <f>IF(JI_stat!J10=0,0,12*1.358*1/JI_stat!V10*JI_rozp!$E10)</f>
        <v>0</v>
      </c>
      <c r="P10" s="72">
        <f>IF(JI_stat!K10=0,0,12*1.358*1/JI_stat!W10*JI_rozp!$E10)</f>
        <v>10495.839073856803</v>
      </c>
      <c r="Q10" s="72">
        <f>IF(JI_stat!L10=0,0,12*1.358*1/JI_stat!X10*JI_rozp!$E10)</f>
        <v>0</v>
      </c>
      <c r="R10" s="72">
        <f>IF(JI_stat!M10=0,0,12*1.358*1/JI_stat!Y10*JI_rozp!$E10)</f>
        <v>0</v>
      </c>
      <c r="S10" s="72">
        <f>IF(JI_stat!N10=0,0,12*1.358*1/JI_stat!Z10*JI_rozp!$E10)</f>
        <v>0</v>
      </c>
      <c r="T10" s="72">
        <f>IF(JI_stat!O10=0,0,12*1.358*1/JI_stat!AA10*JI_rozp!$E10)</f>
        <v>0</v>
      </c>
      <c r="U10" s="72">
        <f>IF(JI_stat!P10=0,0,12*1.358*1/JI_stat!AB10*JI_rozp!$E10)</f>
        <v>0</v>
      </c>
      <c r="V10" s="37">
        <f>ROUND((M10*JI_stat!H10+P10*JI_stat!K10+S10*JI_stat!N10)/1.358,0)</f>
        <v>154578</v>
      </c>
      <c r="W10" s="37">
        <f>ROUND((N10*JI_stat!I10+Q10*JI_stat!L10+T10*JI_stat!O10)/1.358,0)</f>
        <v>257325</v>
      </c>
      <c r="X10" s="37">
        <f>ROUND((O10*JI_stat!J10+R10*JI_stat!M10+U10*JI_stat!P10)/1.358,0)</f>
        <v>0</v>
      </c>
      <c r="Y10" s="37">
        <f t="shared" si="3"/>
        <v>411903</v>
      </c>
      <c r="Z10" s="74">
        <f>IF(JI_stat!T10=0,0,JI_stat!H10/JI_stat!T10)+IF(JI_stat!W10=0,0,JI_stat!K10/JI_stat!W10)+IF(JI_stat!Z10=0,0,JI_stat!N10/JI_stat!Z10)</f>
        <v>0.48682884558275846</v>
      </c>
      <c r="AA10" s="74">
        <f>IF(JI_stat!U10=0,0,JI_stat!I10/JI_stat!U10)+IF(JI_stat!X10=0,0,JI_stat!L10/JI_stat!X10)+IF(JI_stat!AA10=0,0,JI_stat!O10/JI_stat!AA10)</f>
        <v>0.81042082303461971</v>
      </c>
      <c r="AB10" s="74">
        <f>IF(JI_stat!V10=0,0,JI_stat!J10/JI_stat!V10)+IF(JI_stat!Y10=0,0,JI_stat!M10/JI_stat!Y10)+IF(JI_stat!AB10=0,0,JI_stat!P10/JI_stat!AB10)</f>
        <v>0</v>
      </c>
      <c r="AC10" s="135">
        <f t="shared" si="4"/>
        <v>1.2972496686173782</v>
      </c>
    </row>
    <row r="11" spans="1:29" ht="20.100000000000001" customHeight="1" x14ac:dyDescent="0.2">
      <c r="A11" s="543">
        <v>6</v>
      </c>
      <c r="B11" s="85">
        <v>600098958</v>
      </c>
      <c r="C11" s="436">
        <v>5402</v>
      </c>
      <c r="D11" s="13" t="str">
        <f>JI_stat!D11</f>
        <v>ZŠ Benecko 150</v>
      </c>
      <c r="E11" s="11">
        <f>JI_stat!E11</f>
        <v>3141</v>
      </c>
      <c r="F11" s="188" t="str">
        <f>JI_stat!F11</f>
        <v>ZŠ Dolní Štěpanice 87</v>
      </c>
      <c r="G11" s="158">
        <f>ROUND(JI_rozp!R11,0)</f>
        <v>254266</v>
      </c>
      <c r="H11" s="37">
        <f t="shared" si="0"/>
        <v>186339</v>
      </c>
      <c r="I11" s="29">
        <f t="shared" si="1"/>
        <v>62982</v>
      </c>
      <c r="J11" s="37">
        <f t="shared" si="2"/>
        <v>3727</v>
      </c>
      <c r="K11" s="37">
        <f>JI_stat!H11*JI_stat!AC11+JI_stat!I11*JI_stat!AD11+JI_stat!J11*JI_stat!AE11+JI_stat!K11*JI_stat!AF11+JI_stat!L11*JI_stat!AG11+JI_stat!M11*JI_stat!AH11+JI_stat!N11*JI_stat!AI11+JI_stat!O11*JI_stat!AJ11+JI_stat!P11*JI_stat!AK11</f>
        <v>1218</v>
      </c>
      <c r="L11" s="47">
        <f>ROUND(Y11/JI_rozp!E11/12,2)</f>
        <v>0.59</v>
      </c>
      <c r="M11" s="134">
        <f>IF(JI_stat!H11=0,0,12*1.358*1/JI_stat!T11*JI_rozp!$E11)</f>
        <v>0</v>
      </c>
      <c r="N11" s="72">
        <f>IF(JI_stat!I11=0,0,12*1.358*1/JI_stat!U11*JI_rozp!$E11)</f>
        <v>12049.900179078462</v>
      </c>
      <c r="O11" s="72">
        <f>IF(JI_stat!J11=0,0,12*1.358*1/JI_stat!V11*JI_rozp!$E11)</f>
        <v>0</v>
      </c>
      <c r="P11" s="72">
        <f>IF(JI_stat!K11=0,0,12*1.358*1/JI_stat!W11*JI_rozp!$E11)</f>
        <v>0</v>
      </c>
      <c r="Q11" s="72">
        <f>IF(JI_stat!L11=0,0,12*1.358*1/JI_stat!X11*JI_rozp!$E11)</f>
        <v>0</v>
      </c>
      <c r="R11" s="72">
        <f>IF(JI_stat!M11=0,0,12*1.358*1/JI_stat!Y11*JI_rozp!$E11)</f>
        <v>0</v>
      </c>
      <c r="S11" s="72">
        <f>IF(JI_stat!N11=0,0,12*1.358*1/JI_stat!Z11*JI_rozp!$E11)</f>
        <v>0</v>
      </c>
      <c r="T11" s="72">
        <f>IF(JI_stat!O11=0,0,12*1.358*1/JI_stat!AA11*JI_rozp!$E11)</f>
        <v>0</v>
      </c>
      <c r="U11" s="72">
        <f>IF(JI_stat!P11=0,0,12*1.358*1/JI_stat!AB11*JI_rozp!$E11)</f>
        <v>0</v>
      </c>
      <c r="V11" s="37">
        <f>ROUND((M11*JI_stat!H11+P11*JI_stat!K11+S11*JI_stat!N11)/1.358,0)</f>
        <v>0</v>
      </c>
      <c r="W11" s="37">
        <f>ROUND((N11*JI_stat!I11+Q11*JI_stat!L11+T11*JI_stat!O11)/1.358,0)</f>
        <v>186339</v>
      </c>
      <c r="X11" s="37">
        <f>ROUND((O11*JI_stat!J11+R11*JI_stat!M11+U11*JI_stat!P11)/1.358,0)</f>
        <v>0</v>
      </c>
      <c r="Y11" s="37">
        <f t="shared" si="3"/>
        <v>186339</v>
      </c>
      <c r="Z11" s="74">
        <f>IF(JI_stat!T11=0,0,JI_stat!H11/JI_stat!T11)+IF(JI_stat!W11=0,0,JI_stat!K11/JI_stat!W11)+IF(JI_stat!Z11=0,0,JI_stat!N11/JI_stat!Z11)</f>
        <v>0</v>
      </c>
      <c r="AA11" s="74">
        <f>IF(JI_stat!U11=0,0,JI_stat!I11/JI_stat!U11)+IF(JI_stat!X11=0,0,JI_stat!L11/JI_stat!X11)+IF(JI_stat!AA11=0,0,JI_stat!O11/JI_stat!AA11)</f>
        <v>0.58685645805955222</v>
      </c>
      <c r="AB11" s="74">
        <f>IF(JI_stat!V11=0,0,JI_stat!J11/JI_stat!V11)+IF(JI_stat!Y11=0,0,JI_stat!M11/JI_stat!Y11)+IF(JI_stat!AB11=0,0,JI_stat!P11/JI_stat!AB11)</f>
        <v>0</v>
      </c>
      <c r="AC11" s="135">
        <f t="shared" si="4"/>
        <v>0.58685645805955222</v>
      </c>
    </row>
    <row r="12" spans="1:29" ht="20.100000000000001" customHeight="1" x14ac:dyDescent="0.2">
      <c r="A12" s="543">
        <v>7</v>
      </c>
      <c r="B12" s="85">
        <v>600099121</v>
      </c>
      <c r="C12" s="436">
        <v>5405</v>
      </c>
      <c r="D12" s="13" t="str">
        <f>JI_stat!D12</f>
        <v>ZŠ a MŠ Čistá u Horek 236</v>
      </c>
      <c r="E12" s="11">
        <f>JI_stat!E12</f>
        <v>3141</v>
      </c>
      <c r="F12" s="169" t="str">
        <f>JI_stat!F12</f>
        <v>ZŠ a MŠ Čistá u Horek 236</v>
      </c>
      <c r="G12" s="158">
        <f>ROUND(JI_rozp!R12,0)</f>
        <v>1068108</v>
      </c>
      <c r="H12" s="37">
        <f t="shared" si="0"/>
        <v>782430</v>
      </c>
      <c r="I12" s="29">
        <f t="shared" si="1"/>
        <v>264461</v>
      </c>
      <c r="J12" s="37">
        <f t="shared" si="2"/>
        <v>15649</v>
      </c>
      <c r="K12" s="37">
        <f>JI_stat!H12*JI_stat!AC12+JI_stat!I12*JI_stat!AD12+JI_stat!J12*JI_stat!AE12+JI_stat!K12*JI_stat!AF12+JI_stat!L12*JI_stat!AG12+JI_stat!M12*JI_stat!AH12+JI_stat!N12*JI_stat!AI12+JI_stat!O12*JI_stat!AJ12+JI_stat!P12*JI_stat!AK12</f>
        <v>5568</v>
      </c>
      <c r="L12" s="47">
        <f>ROUND(Y12/JI_rozp!E12/12,2)</f>
        <v>2.46</v>
      </c>
      <c r="M12" s="134">
        <f>IF(JI_stat!H12=0,0,12*1.358*1/JI_stat!T12*JI_rozp!$E12)</f>
        <v>17493.065123094675</v>
      </c>
      <c r="N12" s="72">
        <f>IF(JI_stat!I12=0,0,12*1.358*1/JI_stat!U12*JI_rozp!$E12)</f>
        <v>9377.3557590540622</v>
      </c>
      <c r="O12" s="72">
        <f>IF(JI_stat!J12=0,0,12*1.358*1/JI_stat!V12*JI_rozp!$E12)</f>
        <v>0</v>
      </c>
      <c r="P12" s="72">
        <f>IF(JI_stat!K12=0,0,12*1.358*1/JI_stat!W12*JI_rozp!$E12)</f>
        <v>0</v>
      </c>
      <c r="Q12" s="72">
        <f>IF(JI_stat!L12=0,0,12*1.358*1/JI_stat!X12*JI_rozp!$E12)</f>
        <v>0</v>
      </c>
      <c r="R12" s="72">
        <f>IF(JI_stat!M12=0,0,12*1.358*1/JI_stat!Y12*JI_rozp!$E12)</f>
        <v>0</v>
      </c>
      <c r="S12" s="72">
        <f>IF(JI_stat!N12=0,0,12*1.358*1/JI_stat!Z12*JI_rozp!$E12)</f>
        <v>0</v>
      </c>
      <c r="T12" s="72">
        <f>IF(JI_stat!O12=0,0,12*1.358*1/JI_stat!AA12*JI_rozp!$E12)</f>
        <v>0</v>
      </c>
      <c r="U12" s="72">
        <f>IF(JI_stat!P12=0,0,12*1.358*1/JI_stat!AB12*JI_rozp!$E12)</f>
        <v>0</v>
      </c>
      <c r="V12" s="37">
        <f>ROUND((M12*JI_stat!H12+P12*JI_stat!K12+S12*JI_stat!N12)/1.358,0)</f>
        <v>257630</v>
      </c>
      <c r="W12" s="37">
        <f>ROUND((N12*JI_stat!I12+Q12*JI_stat!L12+T12*JI_stat!O12)/1.358,0)</f>
        <v>524800</v>
      </c>
      <c r="X12" s="37">
        <f>ROUND((O12*JI_stat!J12+R12*JI_stat!M12+U12*JI_stat!P12)/1.358,0)</f>
        <v>0</v>
      </c>
      <c r="Y12" s="37">
        <f t="shared" si="3"/>
        <v>782430</v>
      </c>
      <c r="Z12" s="74">
        <f>IF(JI_stat!T12=0,0,JI_stat!H12/JI_stat!T12)+IF(JI_stat!W12=0,0,JI_stat!K12/JI_stat!W12)+IF(JI_stat!Z12=0,0,JI_stat!N12/JI_stat!Z12)</f>
        <v>0.81138140930459746</v>
      </c>
      <c r="AA12" s="74">
        <f>IF(JI_stat!U12=0,0,JI_stat!I12/JI_stat!U12)+IF(JI_stat!X12=0,0,JI_stat!L12/JI_stat!X12)+IF(JI_stat!AA12=0,0,JI_stat!O12/JI_stat!AA12)</f>
        <v>1.6528107507523067</v>
      </c>
      <c r="AB12" s="74">
        <f>IF(JI_stat!V12=0,0,JI_stat!J12/JI_stat!V12)+IF(JI_stat!Y12=0,0,JI_stat!M12/JI_stat!Y12)+IF(JI_stat!AB12=0,0,JI_stat!P12/JI_stat!AB12)</f>
        <v>0</v>
      </c>
      <c r="AC12" s="135">
        <f t="shared" si="4"/>
        <v>2.4641921600569043</v>
      </c>
    </row>
    <row r="13" spans="1:29" ht="20.100000000000001" customHeight="1" x14ac:dyDescent="0.2">
      <c r="A13" s="543">
        <v>8</v>
      </c>
      <c r="B13" s="85">
        <v>600099318</v>
      </c>
      <c r="C13" s="436">
        <v>5410</v>
      </c>
      <c r="D13" s="13" t="str">
        <f>JI_stat!D13</f>
        <v>ZŠ a MŠ Horní Branná 257</v>
      </c>
      <c r="E13" s="11">
        <f>JI_stat!E13</f>
        <v>3141</v>
      </c>
      <c r="F13" s="169" t="str">
        <f>JI_stat!F13</f>
        <v>ZŠ Horní Branná 257</v>
      </c>
      <c r="G13" s="158">
        <f>ROUND(JI_rozp!R13,0)</f>
        <v>1670144</v>
      </c>
      <c r="H13" s="37">
        <f t="shared" si="0"/>
        <v>1221798</v>
      </c>
      <c r="I13" s="29">
        <f t="shared" si="1"/>
        <v>412968</v>
      </c>
      <c r="J13" s="37">
        <f t="shared" si="2"/>
        <v>24436</v>
      </c>
      <c r="K13" s="37">
        <f>JI_stat!H13*JI_stat!AC13+JI_stat!I13*JI_stat!AD13+JI_stat!J13*JI_stat!AE13+JI_stat!K13*JI_stat!AF13+JI_stat!L13*JI_stat!AG13+JI_stat!M13*JI_stat!AH13+JI_stat!N13*JI_stat!AI13+JI_stat!O13*JI_stat!AJ13+JI_stat!P13*JI_stat!AK13</f>
        <v>10942</v>
      </c>
      <c r="L13" s="47">
        <f>ROUND(Y13/JI_rozp!E13/12,2)</f>
        <v>3.85</v>
      </c>
      <c r="M13" s="134">
        <f>IF(JI_stat!H13=0,0,12*1.358*1/JI_stat!T13*JI_rozp!$E13)</f>
        <v>0</v>
      </c>
      <c r="N13" s="72">
        <f>IF(JI_stat!I13=0,0,12*1.358*1/JI_stat!U13*JI_rozp!$E13)</f>
        <v>7997.1642412778683</v>
      </c>
      <c r="O13" s="72">
        <f>IF(JI_stat!J13=0,0,12*1.358*1/JI_stat!V13*JI_rozp!$E13)</f>
        <v>0</v>
      </c>
      <c r="P13" s="72">
        <f>IF(JI_stat!K13=0,0,12*1.358*1/JI_stat!W13*JI_rozp!$E13)</f>
        <v>7790.2885566674286</v>
      </c>
      <c r="Q13" s="72">
        <f>IF(JI_stat!L13=0,0,12*1.358*1/JI_stat!X13*JI_rozp!$E13)</f>
        <v>0</v>
      </c>
      <c r="R13" s="72">
        <f>IF(JI_stat!M13=0,0,12*1.358*1/JI_stat!Y13*JI_rozp!$E13)</f>
        <v>0</v>
      </c>
      <c r="S13" s="72">
        <f>IF(JI_stat!N13=0,0,12*1.358*1/JI_stat!Z13*JI_rozp!$E13)</f>
        <v>0</v>
      </c>
      <c r="T13" s="72">
        <f>IF(JI_stat!O13=0,0,12*1.358*1/JI_stat!AA13*JI_rozp!$E13)</f>
        <v>0</v>
      </c>
      <c r="U13" s="72">
        <f>IF(JI_stat!P13=0,0,12*1.358*1/JI_stat!AB13*JI_rozp!$E13)</f>
        <v>0</v>
      </c>
      <c r="V13" s="37">
        <f>ROUND((M13*JI_stat!H13+P13*JI_stat!K13+S13*JI_stat!N13)/1.358,0)</f>
        <v>338459</v>
      </c>
      <c r="W13" s="37">
        <f>ROUND((N13*JI_stat!I13+Q13*JI_stat!L13+T13*JI_stat!O13)/1.358,0)</f>
        <v>883339</v>
      </c>
      <c r="X13" s="37">
        <f>ROUND((O13*JI_stat!J13+R13*JI_stat!M13+U13*JI_stat!P13)/1.358,0)</f>
        <v>0</v>
      </c>
      <c r="Y13" s="37">
        <f t="shared" si="3"/>
        <v>1221798</v>
      </c>
      <c r="Z13" s="74">
        <f>IF(JI_stat!T13=0,0,JI_stat!H13/JI_stat!T13)+IF(JI_stat!W13=0,0,JI_stat!K13/JI_stat!W13)+IF(JI_stat!Z13=0,0,JI_stat!N13/JI_stat!Z13)</f>
        <v>1.0659447631037129</v>
      </c>
      <c r="AA13" s="74">
        <f>IF(JI_stat!U13=0,0,JI_stat!I13/JI_stat!U13)+IF(JI_stat!X13=0,0,JI_stat!L13/JI_stat!X13)+IF(JI_stat!AA13=0,0,JI_stat!O13/JI_stat!AA13)</f>
        <v>2.7819954708631074</v>
      </c>
      <c r="AB13" s="74">
        <f>IF(JI_stat!V13=0,0,JI_stat!J13/JI_stat!V13)+IF(JI_stat!Y13=0,0,JI_stat!M13/JI_stat!Y13)+IF(JI_stat!AB13=0,0,JI_stat!P13/JI_stat!AB13)</f>
        <v>0</v>
      </c>
      <c r="AC13" s="135">
        <f t="shared" si="4"/>
        <v>3.8479402339668205</v>
      </c>
    </row>
    <row r="14" spans="1:29" ht="20.100000000000001" customHeight="1" x14ac:dyDescent="0.2">
      <c r="A14" s="543">
        <v>8</v>
      </c>
      <c r="B14" s="85">
        <v>600099318</v>
      </c>
      <c r="C14" s="436">
        <v>5410</v>
      </c>
      <c r="D14" s="13" t="str">
        <f>JI_stat!D14</f>
        <v>ZŠ a MŠ Horní Branná 257</v>
      </c>
      <c r="E14" s="11">
        <f>JI_stat!E14</f>
        <v>3141</v>
      </c>
      <c r="F14" s="188" t="str">
        <f>JI_stat!F14</f>
        <v>MŠ Horní Branná 18  -výdejna</v>
      </c>
      <c r="G14" s="158">
        <f>ROUND(JI_rozp!R14,0)</f>
        <v>214849</v>
      </c>
      <c r="H14" s="37">
        <f t="shared" si="0"/>
        <v>157230</v>
      </c>
      <c r="I14" s="29">
        <f t="shared" si="1"/>
        <v>53144</v>
      </c>
      <c r="J14" s="37">
        <f t="shared" si="2"/>
        <v>3145</v>
      </c>
      <c r="K14" s="37">
        <f>JI_stat!H14*JI_stat!AC14+JI_stat!I14*JI_stat!AD14+JI_stat!J14*JI_stat!AE14+JI_stat!K14*JI_stat!AF14+JI_stat!L14*JI_stat!AG14+JI_stat!M14*JI_stat!AH14+JI_stat!N14*JI_stat!AI14+JI_stat!O14*JI_stat!AJ14+JI_stat!P14*JI_stat!AK14</f>
        <v>1330</v>
      </c>
      <c r="L14" s="47">
        <f>ROUND(Y14/JI_rozp!E14/12,2)</f>
        <v>0.5</v>
      </c>
      <c r="M14" s="134">
        <f>IF(JI_stat!H14=0,0,12*1.358*1/JI_stat!T14*JI_rozp!$E14)</f>
        <v>0</v>
      </c>
      <c r="N14" s="72">
        <f>IF(JI_stat!I14=0,0,12*1.358*1/JI_stat!U14*JI_rozp!$E14)</f>
        <v>0</v>
      </c>
      <c r="O14" s="72">
        <f>IF(JI_stat!J14=0,0,12*1.358*1/JI_stat!V14*JI_rozp!$E14)</f>
        <v>0</v>
      </c>
      <c r="P14" s="72">
        <f>IF(JI_stat!K14=0,0,12*1.358*1/JI_stat!W14*JI_rozp!$E14)</f>
        <v>0</v>
      </c>
      <c r="Q14" s="72">
        <f>IF(JI_stat!L14=0,0,12*1.358*1/JI_stat!X14*JI_rozp!$E14)</f>
        <v>0</v>
      </c>
      <c r="R14" s="72">
        <f>IF(JI_stat!M14=0,0,12*1.358*1/JI_stat!Y14*JI_rozp!$E14)</f>
        <v>0</v>
      </c>
      <c r="S14" s="72">
        <f>IF(JI_stat!N14=0,0,12*1.358*1/JI_stat!Z14*JI_rozp!$E14)</f>
        <v>6100.5471067855678</v>
      </c>
      <c r="T14" s="72">
        <f>IF(JI_stat!O14=0,0,12*1.358*1/JI_stat!AA14*JI_rozp!$E14)</f>
        <v>0</v>
      </c>
      <c r="U14" s="72">
        <f>IF(JI_stat!P14=0,0,12*1.358*1/JI_stat!AB14*JI_rozp!$E14)</f>
        <v>0</v>
      </c>
      <c r="V14" s="37">
        <f>ROUND((M14*JI_stat!H14+P14*JI_stat!K14+S14*JI_stat!N14)/1.358,0)</f>
        <v>157231</v>
      </c>
      <c r="W14" s="37">
        <f>ROUND((N14*JI_stat!I14+Q14*JI_stat!L14+T14*JI_stat!O14)/1.358,0)</f>
        <v>0</v>
      </c>
      <c r="X14" s="37">
        <f>ROUND((O14*JI_stat!J14+R14*JI_stat!M14+U14*JI_stat!P14)/1.358,0)</f>
        <v>0</v>
      </c>
      <c r="Y14" s="37">
        <f t="shared" si="3"/>
        <v>157231</v>
      </c>
      <c r="Z14" s="74">
        <f>IF(JI_stat!T14=0,0,JI_stat!H14/JI_stat!T14)+IF(JI_stat!W14=0,0,JI_stat!K14/JI_stat!W14)+IF(JI_stat!Z14=0,0,JI_stat!N14/JI_stat!Z14)</f>
        <v>0.49518328148056978</v>
      </c>
      <c r="AA14" s="74">
        <f>IF(JI_stat!U14=0,0,JI_stat!I14/JI_stat!U14)+IF(JI_stat!X14=0,0,JI_stat!L14/JI_stat!X14)+IF(JI_stat!AA14=0,0,JI_stat!O14/JI_stat!AA14)</f>
        <v>0</v>
      </c>
      <c r="AB14" s="74">
        <f>IF(JI_stat!V14=0,0,JI_stat!J14/JI_stat!V14)+IF(JI_stat!Y14=0,0,JI_stat!M14/JI_stat!Y14)+IF(JI_stat!AB14=0,0,JI_stat!P14/JI_stat!AB14)</f>
        <v>0</v>
      </c>
      <c r="AC14" s="135">
        <f t="shared" si="4"/>
        <v>0.49518328148056978</v>
      </c>
    </row>
    <row r="15" spans="1:29" ht="20.100000000000001" customHeight="1" x14ac:dyDescent="0.2">
      <c r="A15" s="543">
        <v>8</v>
      </c>
      <c r="B15" s="85">
        <v>600099318</v>
      </c>
      <c r="C15" s="436">
        <v>5410</v>
      </c>
      <c r="D15" s="13" t="str">
        <f>JI_stat!D15</f>
        <v>ZŠ a MŠ Horní Branná 257</v>
      </c>
      <c r="E15" s="11">
        <f>JI_stat!E15</f>
        <v>3141</v>
      </c>
      <c r="F15" s="188" t="str">
        <f>JI_stat!F15</f>
        <v xml:space="preserve">MŠ Valteřice 98 - výdejna </v>
      </c>
      <c r="G15" s="158">
        <f>ROUND(JI_rozp!R15,0)</f>
        <v>162257</v>
      </c>
      <c r="H15" s="37">
        <f t="shared" si="0"/>
        <v>118811</v>
      </c>
      <c r="I15" s="29">
        <f t="shared" si="1"/>
        <v>40158</v>
      </c>
      <c r="J15" s="37">
        <f t="shared" si="2"/>
        <v>2376</v>
      </c>
      <c r="K15" s="37">
        <f>JI_stat!H15*JI_stat!AC15+JI_stat!I15*JI_stat!AD15+JI_stat!J15*JI_stat!AE15+JI_stat!K15*JI_stat!AF15+JI_stat!L15*JI_stat!AG15+JI_stat!M15*JI_stat!AH15+JI_stat!N15*JI_stat!AI15+JI_stat!O15*JI_stat!AJ15+JI_stat!P15*JI_stat!AK15</f>
        <v>912</v>
      </c>
      <c r="L15" s="47">
        <f>ROUND(Y15/JI_rozp!E15/12,2)</f>
        <v>0.37</v>
      </c>
      <c r="M15" s="134">
        <f>IF(JI_stat!H15=0,0,12*1.358*1/JI_stat!T15*JI_rozp!$E15)</f>
        <v>0</v>
      </c>
      <c r="N15" s="72">
        <f>IF(JI_stat!I15=0,0,12*1.358*1/JI_stat!U15*JI_rozp!$E15)</f>
        <v>0</v>
      </c>
      <c r="O15" s="72">
        <f>IF(JI_stat!J15=0,0,12*1.358*1/JI_stat!V15*JI_rozp!$E15)</f>
        <v>0</v>
      </c>
      <c r="P15" s="72">
        <f>IF(JI_stat!K15=0,0,12*1.358*1/JI_stat!W15*JI_rozp!$E15)</f>
        <v>0</v>
      </c>
      <c r="Q15" s="72">
        <f>IF(JI_stat!L15=0,0,12*1.358*1/JI_stat!X15*JI_rozp!$E15)</f>
        <v>0</v>
      </c>
      <c r="R15" s="72">
        <f>IF(JI_stat!M15=0,0,12*1.358*1/JI_stat!Y15*JI_rozp!$E15)</f>
        <v>0</v>
      </c>
      <c r="S15" s="72">
        <f>IF(JI_stat!N15=0,0,12*1.358*1/JI_stat!Z15*JI_rozp!$E15)</f>
        <v>6722.7093884530677</v>
      </c>
      <c r="T15" s="72">
        <f>IF(JI_stat!O15=0,0,12*1.358*1/JI_stat!AA15*JI_rozp!$E15)</f>
        <v>0</v>
      </c>
      <c r="U15" s="72">
        <f>IF(JI_stat!P15=0,0,12*1.358*1/JI_stat!AB15*JI_rozp!$E15)</f>
        <v>0</v>
      </c>
      <c r="V15" s="37">
        <f>ROUND((M15*JI_stat!H15+P15*JI_stat!K15+S15*JI_stat!N15)/1.358,0)</f>
        <v>118811</v>
      </c>
      <c r="W15" s="37">
        <f>ROUND((N15*JI_stat!I15+Q15*JI_stat!L15+T15*JI_stat!O15)/1.358,0)</f>
        <v>0</v>
      </c>
      <c r="X15" s="37">
        <f>ROUND((O15*JI_stat!J15+R15*JI_stat!M15+U15*JI_stat!P15)/1.358,0)</f>
        <v>0</v>
      </c>
      <c r="Y15" s="37">
        <f t="shared" si="3"/>
        <v>118811</v>
      </c>
      <c r="Z15" s="74">
        <f>IF(JI_stat!T15=0,0,JI_stat!H15/JI_stat!T15)+IF(JI_stat!W15=0,0,JI_stat!K15/JI_stat!W15)+IF(JI_stat!Z15=0,0,JI_stat!N15/JI_stat!Z15)</f>
        <v>0.37418357820530329</v>
      </c>
      <c r="AA15" s="74">
        <f>IF(JI_stat!U15=0,0,JI_stat!I15/JI_stat!U15)+IF(JI_stat!X15=0,0,JI_stat!L15/JI_stat!X15)+IF(JI_stat!AA15=0,0,JI_stat!O15/JI_stat!AA15)</f>
        <v>0</v>
      </c>
      <c r="AB15" s="74">
        <f>IF(JI_stat!V15=0,0,JI_stat!J15/JI_stat!V15)+IF(JI_stat!Y15=0,0,JI_stat!M15/JI_stat!Y15)+IF(JI_stat!AB15=0,0,JI_stat!P15/JI_stat!AB15)</f>
        <v>0</v>
      </c>
      <c r="AC15" s="135">
        <f t="shared" si="4"/>
        <v>0.37418357820530329</v>
      </c>
    </row>
    <row r="16" spans="1:29" ht="20.100000000000001" customHeight="1" x14ac:dyDescent="0.2">
      <c r="A16" s="543">
        <v>9</v>
      </c>
      <c r="B16" s="85">
        <v>650046072</v>
      </c>
      <c r="C16" s="436">
        <v>5476</v>
      </c>
      <c r="D16" s="13" t="str">
        <f>JI_stat!D16</f>
        <v>ZŠ, MŠ a ZUŠ Jablonec n. J., Školní 370</v>
      </c>
      <c r="E16" s="11">
        <f>JI_stat!E16</f>
        <v>3141</v>
      </c>
      <c r="F16" s="169" t="str">
        <f>JI_stat!F16</f>
        <v>ZŠ a ZUŠ Jablonec n. J., Školní 370</v>
      </c>
      <c r="G16" s="158">
        <f>ROUND(JI_rozp!R16,0)</f>
        <v>1113024</v>
      </c>
      <c r="H16" s="37">
        <f t="shared" si="0"/>
        <v>813839</v>
      </c>
      <c r="I16" s="29">
        <f t="shared" si="1"/>
        <v>275078</v>
      </c>
      <c r="J16" s="37">
        <f t="shared" si="2"/>
        <v>16277</v>
      </c>
      <c r="K16" s="37">
        <f>JI_stat!H16*JI_stat!AC16+JI_stat!I16*JI_stat!AD16+JI_stat!J16*JI_stat!AE16+JI_stat!K16*JI_stat!AF16+JI_stat!L16*JI_stat!AG16+JI_stat!M16*JI_stat!AH16+JI_stat!N16*JI_stat!AI16+JI_stat!O16*JI_stat!AJ16+JI_stat!P16*JI_stat!AK16</f>
        <v>7830</v>
      </c>
      <c r="L16" s="47">
        <f>ROUND(Y16/JI_rozp!E16/12,2)</f>
        <v>2.56</v>
      </c>
      <c r="M16" s="134">
        <f>IF(JI_stat!H16=0,0,12*1.358*1/JI_stat!T16*JI_rozp!$E16)</f>
        <v>0</v>
      </c>
      <c r="N16" s="72">
        <f>IF(JI_stat!I16=0,0,12*1.358*1/JI_stat!U16*JI_rozp!$E16)</f>
        <v>8186.6216707348867</v>
      </c>
      <c r="O16" s="72">
        <f>IF(JI_stat!J16=0,0,12*1.358*1/JI_stat!V16*JI_rozp!$E16)</f>
        <v>0</v>
      </c>
      <c r="P16" s="72">
        <f>IF(JI_stat!K16=0,0,12*1.358*1/JI_stat!W16*JI_rozp!$E16)</f>
        <v>0</v>
      </c>
      <c r="Q16" s="72">
        <f>IF(JI_stat!L16=0,0,12*1.358*1/JI_stat!X16*JI_rozp!$E16)</f>
        <v>0</v>
      </c>
      <c r="R16" s="72">
        <f>IF(JI_stat!M16=0,0,12*1.358*1/JI_stat!Y16*JI_rozp!$E16)</f>
        <v>0</v>
      </c>
      <c r="S16" s="72">
        <f>IF(JI_stat!N16=0,0,12*1.358*1/JI_stat!Z16*JI_rozp!$E16)</f>
        <v>0</v>
      </c>
      <c r="T16" s="72">
        <f>IF(JI_stat!O16=0,0,12*1.358*1/JI_stat!AA16*JI_rozp!$E16)</f>
        <v>0</v>
      </c>
      <c r="U16" s="72">
        <f>IF(JI_stat!P16=0,0,12*1.358*1/JI_stat!AB16*JI_rozp!$E16)</f>
        <v>0</v>
      </c>
      <c r="V16" s="37">
        <f>ROUND((M16*JI_stat!H16+P16*JI_stat!K16+S16*JI_stat!N16)/1.358,0)</f>
        <v>0</v>
      </c>
      <c r="W16" s="37">
        <f>ROUND((N16*JI_stat!I16+Q16*JI_stat!L16+T16*JI_stat!O16)/1.358,0)</f>
        <v>813839</v>
      </c>
      <c r="X16" s="37">
        <f>ROUND((O16*JI_stat!J16+R16*JI_stat!M16+U16*JI_stat!P16)/1.358,0)</f>
        <v>0</v>
      </c>
      <c r="Y16" s="37">
        <f t="shared" si="3"/>
        <v>813839</v>
      </c>
      <c r="Z16" s="74">
        <f>IF(JI_stat!T16=0,0,JI_stat!H16/JI_stat!T16)+IF(JI_stat!W16=0,0,JI_stat!K16/JI_stat!W16)+IF(JI_stat!Z16=0,0,JI_stat!N16/JI_stat!Z16)</f>
        <v>0</v>
      </c>
      <c r="AA16" s="74">
        <f>IF(JI_stat!U16=0,0,JI_stat!I16/JI_stat!U16)+IF(JI_stat!X16=0,0,JI_stat!L16/JI_stat!X16)+IF(JI_stat!AA16=0,0,JI_stat!O16/JI_stat!AA16)</f>
        <v>2.563112292090862</v>
      </c>
      <c r="AB16" s="74">
        <f>IF(JI_stat!V16=0,0,JI_stat!J16/JI_stat!V16)+IF(JI_stat!Y16=0,0,JI_stat!M16/JI_stat!Y16)+IF(JI_stat!AB16=0,0,JI_stat!P16/JI_stat!AB16)</f>
        <v>0</v>
      </c>
      <c r="AC16" s="135">
        <f t="shared" si="4"/>
        <v>2.563112292090862</v>
      </c>
    </row>
    <row r="17" spans="1:29" ht="20.100000000000001" customHeight="1" x14ac:dyDescent="0.2">
      <c r="A17" s="543">
        <v>9</v>
      </c>
      <c r="B17" s="85">
        <v>650046072</v>
      </c>
      <c r="C17" s="436">
        <v>5476</v>
      </c>
      <c r="D17" s="13" t="str">
        <f>JI_stat!D17</f>
        <v>ZŠ, MŠ a ZUŠ Jablonec n. J., Školní 370</v>
      </c>
      <c r="E17" s="11">
        <f>JI_stat!E17</f>
        <v>3141</v>
      </c>
      <c r="F17" s="188" t="str">
        <f>JI_stat!F17</f>
        <v xml:space="preserve">MŠ Jablonec n. J. 439 </v>
      </c>
      <c r="G17" s="158">
        <f>ROUND(JI_rozp!R17,0)</f>
        <v>578787</v>
      </c>
      <c r="H17" s="37">
        <f t="shared" si="0"/>
        <v>424540</v>
      </c>
      <c r="I17" s="29">
        <f t="shared" si="1"/>
        <v>143494</v>
      </c>
      <c r="J17" s="37">
        <f t="shared" si="2"/>
        <v>8491</v>
      </c>
      <c r="K17" s="37">
        <f>JI_stat!H17*JI_stat!AC17+JI_stat!I17*JI_stat!AD17+JI_stat!J17*JI_stat!AE17+JI_stat!K17*JI_stat!AF17+JI_stat!L17*JI_stat!AG17+JI_stat!M17*JI_stat!AH17+JI_stat!N17*JI_stat!AI17+JI_stat!O17*JI_stat!AJ17+JI_stat!P17*JI_stat!AK17</f>
        <v>2262</v>
      </c>
      <c r="L17" s="47">
        <f>ROUND(Y17/JI_rozp!E17/12,2)</f>
        <v>1.34</v>
      </c>
      <c r="M17" s="134">
        <f>IF(JI_stat!H17=0,0,12*1.358*1/JI_stat!T17*JI_rozp!$E17)</f>
        <v>14782.682389802561</v>
      </c>
      <c r="N17" s="72">
        <f>IF(JI_stat!I17=0,0,12*1.358*1/JI_stat!U17*JI_rozp!$E17)</f>
        <v>0</v>
      </c>
      <c r="O17" s="72">
        <f>IF(JI_stat!J17=0,0,12*1.358*1/JI_stat!V17*JI_rozp!$E17)</f>
        <v>0</v>
      </c>
      <c r="P17" s="72">
        <f>IF(JI_stat!K17=0,0,12*1.358*1/JI_stat!W17*JI_rozp!$E17)</f>
        <v>0</v>
      </c>
      <c r="Q17" s="72">
        <f>IF(JI_stat!L17=0,0,12*1.358*1/JI_stat!X17*JI_rozp!$E17)</f>
        <v>0</v>
      </c>
      <c r="R17" s="72">
        <f>IF(JI_stat!M17=0,0,12*1.358*1/JI_stat!Y17*JI_rozp!$E17)</f>
        <v>0</v>
      </c>
      <c r="S17" s="72">
        <f>IF(JI_stat!N17=0,0,12*1.358*1/JI_stat!Z17*JI_rozp!$E17)</f>
        <v>0</v>
      </c>
      <c r="T17" s="72">
        <f>IF(JI_stat!O17=0,0,12*1.358*1/JI_stat!AA17*JI_rozp!$E17)</f>
        <v>0</v>
      </c>
      <c r="U17" s="72">
        <f>IF(JI_stat!P17=0,0,12*1.358*1/JI_stat!AB17*JI_rozp!$E17)</f>
        <v>0</v>
      </c>
      <c r="V17" s="37">
        <f>ROUND((M17*JI_stat!H17+P17*JI_stat!K17+S17*JI_stat!N17)/1.358,0)</f>
        <v>424539</v>
      </c>
      <c r="W17" s="37">
        <f>ROUND((N17*JI_stat!I17+Q17*JI_stat!L17+T17*JI_stat!O17)/1.358,0)</f>
        <v>0</v>
      </c>
      <c r="X17" s="37">
        <f>ROUND((O17*JI_stat!J17+R17*JI_stat!M17+U17*JI_stat!P17)/1.358,0)</f>
        <v>0</v>
      </c>
      <c r="Y17" s="37">
        <f t="shared" si="3"/>
        <v>424539</v>
      </c>
      <c r="Z17" s="74">
        <f>IF(JI_stat!T17=0,0,JI_stat!H17/JI_stat!T17)+IF(JI_stat!W17=0,0,JI_stat!K17/JI_stat!W17)+IF(JI_stat!Z17=0,0,JI_stat!N17/JI_stat!Z17)</f>
        <v>1.3370479954976451</v>
      </c>
      <c r="AA17" s="74">
        <f>IF(JI_stat!U17=0,0,JI_stat!I17/JI_stat!U17)+IF(JI_stat!X17=0,0,JI_stat!L17/JI_stat!X17)+IF(JI_stat!AA17=0,0,JI_stat!O17/JI_stat!AA17)</f>
        <v>0</v>
      </c>
      <c r="AB17" s="74">
        <f>IF(JI_stat!V17=0,0,JI_stat!J17/JI_stat!V17)+IF(JI_stat!Y17=0,0,JI_stat!M17/JI_stat!Y17)+IF(JI_stat!AB17=0,0,JI_stat!P17/JI_stat!AB17)</f>
        <v>0</v>
      </c>
      <c r="AC17" s="135">
        <f t="shared" si="4"/>
        <v>1.3370479954976451</v>
      </c>
    </row>
    <row r="18" spans="1:29" ht="20.100000000000001" customHeight="1" x14ac:dyDescent="0.2">
      <c r="A18" s="543">
        <v>10</v>
      </c>
      <c r="B18" s="85">
        <v>600099008</v>
      </c>
      <c r="C18" s="436">
        <v>5414</v>
      </c>
      <c r="D18" s="13" t="str">
        <f>JI_stat!D18</f>
        <v>MŠ Kruh u Jilemnice 165</v>
      </c>
      <c r="E18" s="11">
        <f>JI_stat!E18</f>
        <v>3141</v>
      </c>
      <c r="F18" s="169" t="str">
        <f>JI_stat!F18</f>
        <v>MŠ Kruh u Jilemnice 165 - výdejna</v>
      </c>
      <c r="G18" s="158">
        <f>ROUND(JI_rozp!R18,0)</f>
        <v>157011</v>
      </c>
      <c r="H18" s="37">
        <f t="shared" si="0"/>
        <v>114976</v>
      </c>
      <c r="I18" s="29">
        <f t="shared" si="1"/>
        <v>38861</v>
      </c>
      <c r="J18" s="37">
        <f t="shared" si="2"/>
        <v>2300</v>
      </c>
      <c r="K18" s="37">
        <f>JI_stat!H18*JI_stat!AC18+JI_stat!I18*JI_stat!AD18+JI_stat!J18*JI_stat!AE18+JI_stat!K18*JI_stat!AF18+JI_stat!L18*JI_stat!AG18+JI_stat!M18*JI_stat!AH18+JI_stat!N18*JI_stat!AI18+JI_stat!O18*JI_stat!AJ18+JI_stat!P18*JI_stat!AK18</f>
        <v>874</v>
      </c>
      <c r="L18" s="47">
        <f>ROUND(Y18/JI_rozp!E18/12,2)</f>
        <v>0.36</v>
      </c>
      <c r="M18" s="134">
        <f>IF(JI_stat!H18=0,0,12*1.358*1/JI_stat!T18*JI_rozp!$E18)</f>
        <v>0</v>
      </c>
      <c r="N18" s="72">
        <f>IF(JI_stat!I18=0,0,12*1.358*1/JI_stat!U18*JI_rozp!$E18)</f>
        <v>0</v>
      </c>
      <c r="O18" s="72">
        <f>IF(JI_stat!J18=0,0,12*1.358*1/JI_stat!V18*JI_rozp!$E18)</f>
        <v>0</v>
      </c>
      <c r="P18" s="72">
        <f>IF(JI_stat!K18=0,0,12*1.358*1/JI_stat!W18*JI_rozp!$E18)</f>
        <v>0</v>
      </c>
      <c r="Q18" s="72">
        <f>IF(JI_stat!L18=0,0,12*1.358*1/JI_stat!X18*JI_rozp!$E18)</f>
        <v>0</v>
      </c>
      <c r="R18" s="72">
        <f>IF(JI_stat!M18=0,0,12*1.358*1/JI_stat!Y18*JI_rozp!$E18)</f>
        <v>0</v>
      </c>
      <c r="S18" s="72">
        <f>IF(JI_stat!N18=0,0,12*1.358*1/JI_stat!Z18*JI_rozp!$E18)</f>
        <v>6788.5632670334317</v>
      </c>
      <c r="T18" s="72">
        <f>IF(JI_stat!O18=0,0,12*1.358*1/JI_stat!AA18*JI_rozp!$E18)</f>
        <v>0</v>
      </c>
      <c r="U18" s="72">
        <f>IF(JI_stat!P18=0,0,12*1.358*1/JI_stat!AB18*JI_rozp!$E18)</f>
        <v>0</v>
      </c>
      <c r="V18" s="37">
        <f>ROUND((M18*JI_stat!H18+P18*JI_stat!K18+S18*JI_stat!N18)/1.358,0)</f>
        <v>114976</v>
      </c>
      <c r="W18" s="37">
        <f>ROUND((N18*JI_stat!I18+Q18*JI_stat!L18+T18*JI_stat!O18)/1.358,0)</f>
        <v>0</v>
      </c>
      <c r="X18" s="37">
        <f>ROUND((O18*JI_stat!J18+R18*JI_stat!M18+U18*JI_stat!P18)/1.358,0)</f>
        <v>0</v>
      </c>
      <c r="Y18" s="37">
        <f t="shared" si="3"/>
        <v>114976</v>
      </c>
      <c r="Z18" s="74">
        <f>IF(JI_stat!T18=0,0,JI_stat!H18/JI_stat!T18)+IF(JI_stat!W18=0,0,JI_stat!K18/JI_stat!W18)+IF(JI_stat!Z18=0,0,JI_stat!N18/JI_stat!Z18)</f>
        <v>0.36210527376418195</v>
      </c>
      <c r="AA18" s="74">
        <f>IF(JI_stat!U18=0,0,JI_stat!I18/JI_stat!U18)+IF(JI_stat!X18=0,0,JI_stat!L18/JI_stat!X18)+IF(JI_stat!AA18=0,0,JI_stat!O18/JI_stat!AA18)</f>
        <v>0</v>
      </c>
      <c r="AB18" s="74">
        <f>IF(JI_stat!V18=0,0,JI_stat!J18/JI_stat!V18)+IF(JI_stat!Y18=0,0,JI_stat!M18/JI_stat!Y18)+IF(JI_stat!AB18=0,0,JI_stat!P18/JI_stat!AB18)</f>
        <v>0</v>
      </c>
      <c r="AC18" s="135">
        <f t="shared" si="4"/>
        <v>0.36210527376418195</v>
      </c>
    </row>
    <row r="19" spans="1:29" ht="20.100000000000001" customHeight="1" x14ac:dyDescent="0.2">
      <c r="A19" s="543">
        <v>11</v>
      </c>
      <c r="B19" s="85">
        <v>600098460</v>
      </c>
      <c r="C19" s="436">
        <v>5483</v>
      </c>
      <c r="D19" s="13" t="str">
        <f>JI_stat!D19</f>
        <v>MŠ Levínská Olešnice 151</v>
      </c>
      <c r="E19" s="11">
        <f>JI_stat!E19</f>
        <v>3141</v>
      </c>
      <c r="F19" s="169" t="str">
        <f>JI_stat!F19</f>
        <v>MŠ Levínská Olešnice 151</v>
      </c>
      <c r="G19" s="158">
        <f>ROUND(JI_rozp!R19,0)</f>
        <v>364820</v>
      </c>
      <c r="H19" s="37">
        <f t="shared" si="0"/>
        <v>267748</v>
      </c>
      <c r="I19" s="29">
        <f t="shared" si="1"/>
        <v>90499</v>
      </c>
      <c r="J19" s="37">
        <f t="shared" si="2"/>
        <v>5355</v>
      </c>
      <c r="K19" s="37">
        <f>JI_stat!H19*JI_stat!AC19+JI_stat!I19*JI_stat!AD19+JI_stat!J19*JI_stat!AE19+JI_stat!K19*JI_stat!AF19+JI_stat!L19*JI_stat!AG19+JI_stat!M19*JI_stat!AH19+JI_stat!N19*JI_stat!AI19+JI_stat!O19*JI_stat!AJ19+JI_stat!P19*JI_stat!AK19</f>
        <v>1218</v>
      </c>
      <c r="L19" s="47">
        <f>ROUND(Y19/JI_rozp!E19/12,2)</f>
        <v>0.84</v>
      </c>
      <c r="M19" s="134">
        <f>IF(JI_stat!H19=0,0,12*1.358*1/JI_stat!T19*JI_rozp!$E19)</f>
        <v>17314.3758351166</v>
      </c>
      <c r="N19" s="72">
        <f>IF(JI_stat!I19=0,0,12*1.358*1/JI_stat!U19*JI_rozp!$E19)</f>
        <v>0</v>
      </c>
      <c r="O19" s="72">
        <f>IF(JI_stat!J19=0,0,12*1.358*1/JI_stat!V19*JI_rozp!$E19)</f>
        <v>0</v>
      </c>
      <c r="P19" s="72">
        <f>IF(JI_stat!K19=0,0,12*1.358*1/JI_stat!W19*JI_rozp!$E19)</f>
        <v>0</v>
      </c>
      <c r="Q19" s="72">
        <f>IF(JI_stat!L19=0,0,12*1.358*1/JI_stat!X19*JI_rozp!$E19)</f>
        <v>0</v>
      </c>
      <c r="R19" s="72">
        <f>IF(JI_stat!M19=0,0,12*1.358*1/JI_stat!Y19*JI_rozp!$E19)</f>
        <v>0</v>
      </c>
      <c r="S19" s="72">
        <f>IF(JI_stat!N19=0,0,12*1.358*1/JI_stat!Z19*JI_rozp!$E19)</f>
        <v>0</v>
      </c>
      <c r="T19" s="72">
        <f>IF(JI_stat!O19=0,0,12*1.358*1/JI_stat!AA19*JI_rozp!$E19)</f>
        <v>0</v>
      </c>
      <c r="U19" s="72">
        <f>IF(JI_stat!P19=0,0,12*1.358*1/JI_stat!AB19*JI_rozp!$E19)</f>
        <v>0</v>
      </c>
      <c r="V19" s="37">
        <f>ROUND((M19*JI_stat!H19+P19*JI_stat!K19+S19*JI_stat!N19)/1.358,0)</f>
        <v>267748</v>
      </c>
      <c r="W19" s="37">
        <f>ROUND((N19*JI_stat!I19+Q19*JI_stat!L19+T19*JI_stat!O19)/1.358,0)</f>
        <v>0</v>
      </c>
      <c r="X19" s="37">
        <f>ROUND((O19*JI_stat!J19+R19*JI_stat!M19+U19*JI_stat!P19)/1.358,0)</f>
        <v>0</v>
      </c>
      <c r="Y19" s="37">
        <f t="shared" si="3"/>
        <v>267748</v>
      </c>
      <c r="Z19" s="74">
        <f>IF(JI_stat!T19=0,0,JI_stat!H19/JI_stat!T19)+IF(JI_stat!W19=0,0,JI_stat!K19/JI_stat!W19)+IF(JI_stat!Z19=0,0,JI_stat!N19/JI_stat!Z19)</f>
        <v>0.84324792115294633</v>
      </c>
      <c r="AA19" s="74">
        <f>IF(JI_stat!U19=0,0,JI_stat!I19/JI_stat!U19)+IF(JI_stat!X19=0,0,JI_stat!L19/JI_stat!X19)+IF(JI_stat!AA19=0,0,JI_stat!O19/JI_stat!AA19)</f>
        <v>0</v>
      </c>
      <c r="AB19" s="74">
        <f>IF(JI_stat!V19=0,0,JI_stat!J19/JI_stat!V19)+IF(JI_stat!Y19=0,0,JI_stat!M19/JI_stat!Y19)+IF(JI_stat!AB19=0,0,JI_stat!P19/JI_stat!AB19)</f>
        <v>0</v>
      </c>
      <c r="AC19" s="135">
        <f t="shared" si="4"/>
        <v>0.84324792115294633</v>
      </c>
    </row>
    <row r="20" spans="1:29" ht="20.100000000000001" customHeight="1" x14ac:dyDescent="0.2">
      <c r="A20" s="543">
        <v>12</v>
      </c>
      <c r="B20" s="85">
        <v>650026144</v>
      </c>
      <c r="C20" s="436">
        <v>5430</v>
      </c>
      <c r="D20" s="13" t="str">
        <f>JI_stat!D20</f>
        <v>ZŠ a MŠ Martinice v Krkonoších 68</v>
      </c>
      <c r="E20" s="11">
        <f>JI_stat!E20</f>
        <v>3141</v>
      </c>
      <c r="F20" s="188" t="str">
        <f>JI_stat!F20</f>
        <v>MŠ Martinice v Krkonoších 87</v>
      </c>
      <c r="G20" s="158">
        <f>ROUND(JI_rozp!R20,0)</f>
        <v>817509</v>
      </c>
      <c r="H20" s="37">
        <f t="shared" si="0"/>
        <v>599518</v>
      </c>
      <c r="I20" s="29">
        <f t="shared" si="1"/>
        <v>202637</v>
      </c>
      <c r="J20" s="37">
        <f t="shared" si="2"/>
        <v>11990</v>
      </c>
      <c r="K20" s="37">
        <f>JI_stat!H20*JI_stat!AC20+JI_stat!I20*JI_stat!AD20+JI_stat!J20*JI_stat!AE20+JI_stat!K20*JI_stat!AF20+JI_stat!L20*JI_stat!AG20+JI_stat!M20*JI_stat!AH20+JI_stat!N20*JI_stat!AI20+JI_stat!O20*JI_stat!AJ20+JI_stat!P20*JI_stat!AK20</f>
        <v>3364</v>
      </c>
      <c r="L20" s="47">
        <f>ROUND(Y20/JI_rozp!E20/12,2)</f>
        <v>1.89</v>
      </c>
      <c r="M20" s="134">
        <f>IF(JI_stat!H20=0,0,12*1.358*1/JI_stat!T20*JI_rozp!$E20)</f>
        <v>15767.66522561043</v>
      </c>
      <c r="N20" s="72">
        <f>IF(JI_stat!I20=0,0,12*1.358*1/JI_stat!U20*JI_rozp!$E20)</f>
        <v>12049.900179078462</v>
      </c>
      <c r="O20" s="72">
        <f>IF(JI_stat!J20=0,0,12*1.358*1/JI_stat!V20*JI_rozp!$E20)</f>
        <v>0</v>
      </c>
      <c r="P20" s="72">
        <f>IF(JI_stat!K20=0,0,12*1.358*1/JI_stat!W20*JI_rozp!$E20)</f>
        <v>0</v>
      </c>
      <c r="Q20" s="72">
        <f>IF(JI_stat!L20=0,0,12*1.358*1/JI_stat!X20*JI_rozp!$E20)</f>
        <v>0</v>
      </c>
      <c r="R20" s="72">
        <f>IF(JI_stat!M20=0,0,12*1.358*1/JI_stat!Y20*JI_rozp!$E20)</f>
        <v>0</v>
      </c>
      <c r="S20" s="72">
        <f>IF(JI_stat!N20=0,0,12*1.358*1/JI_stat!Z20*JI_rozp!$E20)</f>
        <v>0</v>
      </c>
      <c r="T20" s="72">
        <f>IF(JI_stat!O20=0,0,12*1.358*1/JI_stat!AA20*JI_rozp!$E20)</f>
        <v>0</v>
      </c>
      <c r="U20" s="72">
        <f>IF(JI_stat!P20=0,0,12*1.358*1/JI_stat!AB20*JI_rozp!$E20)</f>
        <v>0</v>
      </c>
      <c r="V20" s="37">
        <f>ROUND((M20*JI_stat!H20+P20*JI_stat!K20+S20*JI_stat!N20)/1.358,0)</f>
        <v>359939</v>
      </c>
      <c r="W20" s="37">
        <f>ROUND((N20*JI_stat!I20+Q20*JI_stat!L20+T20*JI_stat!O20)/1.358,0)</f>
        <v>239578</v>
      </c>
      <c r="X20" s="37">
        <f>ROUND((O20*JI_stat!J20+R20*JI_stat!M20+U20*JI_stat!P20)/1.358,0)</f>
        <v>0</v>
      </c>
      <c r="Y20" s="37">
        <f t="shared" si="3"/>
        <v>599517</v>
      </c>
      <c r="Z20" s="74">
        <f>IF(JI_stat!T20=0,0,JI_stat!H20/JI_stat!T20)+IF(JI_stat!W20=0,0,JI_stat!K20/JI_stat!W20)+IF(JI_stat!Z20=0,0,JI_stat!N20/JI_stat!Z20)</f>
        <v>1.1335958009856286</v>
      </c>
      <c r="AA20" s="74">
        <f>IF(JI_stat!U20=0,0,JI_stat!I20/JI_stat!U20)+IF(JI_stat!X20=0,0,JI_stat!L20/JI_stat!X20)+IF(JI_stat!AA20=0,0,JI_stat!O20/JI_stat!AA20)</f>
        <v>0.75452973179085281</v>
      </c>
      <c r="AB20" s="74">
        <f>IF(JI_stat!V20=0,0,JI_stat!J20/JI_stat!V20)+IF(JI_stat!Y20=0,0,JI_stat!M20/JI_stat!Y20)+IF(JI_stat!AB20=0,0,JI_stat!P20/JI_stat!AB20)</f>
        <v>0</v>
      </c>
      <c r="AC20" s="135">
        <f t="shared" si="4"/>
        <v>1.8881255327764814</v>
      </c>
    </row>
    <row r="21" spans="1:29" ht="20.100000000000001" customHeight="1" x14ac:dyDescent="0.2">
      <c r="A21" s="543">
        <v>13</v>
      </c>
      <c r="B21" s="85">
        <v>600099016</v>
      </c>
      <c r="C21" s="436">
        <v>5431</v>
      </c>
      <c r="D21" s="13" t="str">
        <f>JI_stat!D21</f>
        <v>ZŠ a MŠ Mříčná 191</v>
      </c>
      <c r="E21" s="11">
        <f>JI_stat!E21</f>
        <v>3141</v>
      </c>
      <c r="F21" s="169" t="str">
        <f>JI_stat!F21</f>
        <v>ZŠ a MŠ Mříčná 191</v>
      </c>
      <c r="G21" s="158">
        <f>ROUND(JI_rozp!R21,0)</f>
        <v>695344</v>
      </c>
      <c r="H21" s="37">
        <f t="shared" si="0"/>
        <v>509985</v>
      </c>
      <c r="I21" s="29">
        <f t="shared" si="1"/>
        <v>172375</v>
      </c>
      <c r="J21" s="37">
        <f t="shared" si="2"/>
        <v>10200</v>
      </c>
      <c r="K21" s="37">
        <f>JI_stat!H21*JI_stat!AC21+JI_stat!I21*JI_stat!AD21+JI_stat!J21*JI_stat!AE21+JI_stat!K21*JI_stat!AF21+JI_stat!L21*JI_stat!AG21+JI_stat!M21*JI_stat!AH21+JI_stat!N21*JI_stat!AI21+JI_stat!O21*JI_stat!AJ21+JI_stat!P21*JI_stat!AK21</f>
        <v>2784</v>
      </c>
      <c r="L21" s="47">
        <f>ROUND(Y21/JI_rozp!E21/12,2)</f>
        <v>1.61</v>
      </c>
      <c r="M21" s="134">
        <f>IF(JI_stat!H21=0,0,12*1.358*1/JI_stat!T21*JI_rozp!$E21)</f>
        <v>16806.773471132674</v>
      </c>
      <c r="N21" s="72">
        <f>IF(JI_stat!I21=0,0,12*1.358*1/JI_stat!U21*JI_rozp!$E21)</f>
        <v>12049.900179078462</v>
      </c>
      <c r="O21" s="72">
        <f>IF(JI_stat!J21=0,0,12*1.358*1/JI_stat!V21*JI_rozp!$E21)</f>
        <v>0</v>
      </c>
      <c r="P21" s="72">
        <f>IF(JI_stat!K21=0,0,12*1.358*1/JI_stat!W21*JI_rozp!$E21)</f>
        <v>0</v>
      </c>
      <c r="Q21" s="72">
        <f>IF(JI_stat!L21=0,0,12*1.358*1/JI_stat!X21*JI_rozp!$E21)</f>
        <v>0</v>
      </c>
      <c r="R21" s="72">
        <f>IF(JI_stat!M21=0,0,12*1.358*1/JI_stat!Y21*JI_rozp!$E21)</f>
        <v>0</v>
      </c>
      <c r="S21" s="72">
        <f>IF(JI_stat!N21=0,0,12*1.358*1/JI_stat!Z21*JI_rozp!$E21)</f>
        <v>0</v>
      </c>
      <c r="T21" s="72">
        <f>IF(JI_stat!O21=0,0,12*1.358*1/JI_stat!AA21*JI_rozp!$E21)</f>
        <v>0</v>
      </c>
      <c r="U21" s="72">
        <f>IF(JI_stat!P21=0,0,12*1.358*1/JI_stat!AB21*JI_rozp!$E21)</f>
        <v>0</v>
      </c>
      <c r="V21" s="37">
        <f>ROUND((M21*JI_stat!H21+P21*JI_stat!K21+S21*JI_stat!N21)/1.358,0)</f>
        <v>297027</v>
      </c>
      <c r="W21" s="37">
        <f>ROUND((N21*JI_stat!I21+Q21*JI_stat!L21+T21*JI_stat!O21)/1.358,0)</f>
        <v>212958</v>
      </c>
      <c r="X21" s="37">
        <f>ROUND((O21*JI_stat!J21+R21*JI_stat!M21+U21*JI_stat!P21)/1.358,0)</f>
        <v>0</v>
      </c>
      <c r="Y21" s="37">
        <f t="shared" si="3"/>
        <v>509985</v>
      </c>
      <c r="Z21" s="74">
        <f>IF(JI_stat!T21=0,0,JI_stat!H21/JI_stat!T21)+IF(JI_stat!W21=0,0,JI_stat!K21/JI_stat!W21)+IF(JI_stat!Z21=0,0,JI_stat!N21/JI_stat!Z21)</f>
        <v>0.93545894551325826</v>
      </c>
      <c r="AA21" s="74">
        <f>IF(JI_stat!U21=0,0,JI_stat!I21/JI_stat!U21)+IF(JI_stat!X21=0,0,JI_stat!L21/JI_stat!X21)+IF(JI_stat!AA21=0,0,JI_stat!O21/JI_stat!AA21)</f>
        <v>0.67069309492520246</v>
      </c>
      <c r="AB21" s="74">
        <f>IF(JI_stat!V21=0,0,JI_stat!J21/JI_stat!V21)+IF(JI_stat!Y21=0,0,JI_stat!M21/JI_stat!Y21)+IF(JI_stat!AB21=0,0,JI_stat!P21/JI_stat!AB21)</f>
        <v>0</v>
      </c>
      <c r="AC21" s="135">
        <f t="shared" si="4"/>
        <v>1.6061520404384608</v>
      </c>
    </row>
    <row r="22" spans="1:29" ht="20.100000000000001" customHeight="1" x14ac:dyDescent="0.2">
      <c r="A22" s="543">
        <v>14</v>
      </c>
      <c r="B22" s="85">
        <v>600098796</v>
      </c>
      <c r="C22" s="436">
        <v>5487</v>
      </c>
      <c r="D22" s="13" t="str">
        <f>JI_stat!D22</f>
        <v>MŠ Paseky n. J. 264</v>
      </c>
      <c r="E22" s="11">
        <f>JI_stat!E22</f>
        <v>3141</v>
      </c>
      <c r="F22" s="169" t="str">
        <f>JI_stat!F22</f>
        <v>MŠ Paseky n. J. 264</v>
      </c>
      <c r="G22" s="158">
        <f>ROUND(JI_rozp!R22,0)</f>
        <v>225461</v>
      </c>
      <c r="H22" s="37">
        <f t="shared" si="0"/>
        <v>165512</v>
      </c>
      <c r="I22" s="29">
        <f t="shared" si="1"/>
        <v>55943</v>
      </c>
      <c r="J22" s="37">
        <f t="shared" si="2"/>
        <v>3310</v>
      </c>
      <c r="K22" s="37">
        <f>JI_stat!H22*JI_stat!AC22+JI_stat!I22*JI_stat!AD22+JI_stat!J22*JI_stat!AE22+JI_stat!K22*JI_stat!AF22+JI_stat!L22*JI_stat!AG22+JI_stat!M22*JI_stat!AH22+JI_stat!N22*JI_stat!AI22+JI_stat!O22*JI_stat!AJ22+JI_stat!P22*JI_stat!AK22</f>
        <v>696</v>
      </c>
      <c r="L22" s="47">
        <f>(ROUND(Y22/JI_rozp!E22/12,2))</f>
        <v>0.52</v>
      </c>
      <c r="M22" s="134">
        <f>IF(JI_stat!H22=0,0,12*1.358*1/JI_stat!T22*JI_rozp!$E22)</f>
        <v>18730.437253755354</v>
      </c>
      <c r="N22" s="72">
        <f>IF(JI_stat!I22=0,0,12*1.358*1/JI_stat!U22*JI_rozp!$E22)</f>
        <v>0</v>
      </c>
      <c r="O22" s="72">
        <f>IF(JI_stat!J22=0,0,12*1.358*1/JI_stat!V22*JI_rozp!$E22)</f>
        <v>0</v>
      </c>
      <c r="P22" s="72">
        <f>IF(JI_stat!K22=0,0,12*1.358*1/JI_stat!W22*JI_rozp!$E22)</f>
        <v>0</v>
      </c>
      <c r="Q22" s="72">
        <f>IF(JI_stat!L22=0,0,12*1.358*1/JI_stat!X22*JI_rozp!$E22)</f>
        <v>0</v>
      </c>
      <c r="R22" s="72">
        <f>IF(JI_stat!M22=0,0,12*1.358*1/JI_stat!Y22*JI_rozp!$E22)</f>
        <v>0</v>
      </c>
      <c r="S22" s="72">
        <f>IF(JI_stat!N22=0,0,12*1.358*1/JI_stat!Z22*JI_rozp!$E22)</f>
        <v>0</v>
      </c>
      <c r="T22" s="72">
        <f>IF(JI_stat!O22=0,0,12*1.358*1/JI_stat!AA22*JI_rozp!$E22)</f>
        <v>0</v>
      </c>
      <c r="U22" s="72">
        <f>IF(JI_stat!P22=0,0,12*1.358*1/JI_stat!AB22*JI_rozp!$E22)</f>
        <v>0</v>
      </c>
      <c r="V22" s="37">
        <f>ROUND((M22*JI_stat!H22+P22*JI_stat!K22+S22*JI_stat!N22)/1.358,0)</f>
        <v>165512</v>
      </c>
      <c r="W22" s="37">
        <f>ROUND((N22*JI_stat!I22+Q22*JI_stat!L22+T22*JI_stat!O22)/1.358,0)</f>
        <v>0</v>
      </c>
      <c r="X22" s="37">
        <f>ROUND((O22*JI_stat!J22+R22*JI_stat!M22+U22*JI_stat!P22)/1.358,0)</f>
        <v>0</v>
      </c>
      <c r="Y22" s="37">
        <f t="shared" si="3"/>
        <v>165512</v>
      </c>
      <c r="Z22" s="74">
        <f>IF(JI_stat!T22=0,0,JI_stat!H22/JI_stat!T22)+IF(JI_stat!W22=0,0,JI_stat!K22/JI_stat!W22)+IF(JI_stat!Z22=0,0,JI_stat!N22/JI_stat!Z22)</f>
        <v>0.52126468868326425</v>
      </c>
      <c r="AA22" s="74">
        <f>IF(JI_stat!U22=0,0,JI_stat!I22/JI_stat!U22)+IF(JI_stat!X22=0,0,JI_stat!L22/JI_stat!X22)+IF(JI_stat!AA22=0,0,JI_stat!O22/JI_stat!AA22)</f>
        <v>0</v>
      </c>
      <c r="AB22" s="74">
        <f>IF(JI_stat!V22=0,0,JI_stat!J22/JI_stat!V22)+IF(JI_stat!Y22=0,0,JI_stat!M22/JI_stat!Y22)+IF(JI_stat!AB22=0,0,JI_stat!P22/JI_stat!AB22)</f>
        <v>0</v>
      </c>
      <c r="AC22" s="135">
        <f t="shared" si="4"/>
        <v>0.52126468868326425</v>
      </c>
    </row>
    <row r="23" spans="1:29" ht="20.100000000000001" customHeight="1" x14ac:dyDescent="0.2">
      <c r="A23" s="543">
        <v>15</v>
      </c>
      <c r="B23" s="85">
        <v>600098800</v>
      </c>
      <c r="C23" s="436">
        <v>5436</v>
      </c>
      <c r="D23" s="13" t="str">
        <f>JI_stat!D23</f>
        <v>MŠ Poniklá 303</v>
      </c>
      <c r="E23" s="11">
        <f>JI_stat!E23</f>
        <v>3141</v>
      </c>
      <c r="F23" s="169" t="str">
        <f>JI_stat!F23</f>
        <v>MŠ Poniklá 303</v>
      </c>
      <c r="G23" s="158">
        <f>ROUND(JI_rozp!R23,0)</f>
        <v>639668</v>
      </c>
      <c r="H23" s="37">
        <f t="shared" si="0"/>
        <v>469115</v>
      </c>
      <c r="I23" s="29">
        <f t="shared" si="1"/>
        <v>158561</v>
      </c>
      <c r="J23" s="37">
        <f t="shared" si="2"/>
        <v>9382</v>
      </c>
      <c r="K23" s="37">
        <f>JI_stat!H23*JI_stat!AC23+JI_stat!I23*JI_stat!AD23+JI_stat!J23*JI_stat!AE23+JI_stat!K23*JI_stat!AF23+JI_stat!L23*JI_stat!AG23+JI_stat!M23*JI_stat!AH23+JI_stat!N23*JI_stat!AI23+JI_stat!O23*JI_stat!AJ23+JI_stat!P23*JI_stat!AK23</f>
        <v>2610</v>
      </c>
      <c r="L23" s="47">
        <f>ROUND(Y23/JI_rozp!E23/12,2)</f>
        <v>1.48</v>
      </c>
      <c r="M23" s="134">
        <f>IF(JI_stat!H23=0,0,12*1.358*1/JI_stat!T23*JI_rozp!$E23)</f>
        <v>14156.840419433571</v>
      </c>
      <c r="N23" s="72">
        <f>IF(JI_stat!I23=0,0,12*1.358*1/JI_stat!U23*JI_rozp!$E23)</f>
        <v>0</v>
      </c>
      <c r="O23" s="72">
        <f>IF(JI_stat!J23=0,0,12*1.358*1/JI_stat!V23*JI_rozp!$E23)</f>
        <v>0</v>
      </c>
      <c r="P23" s="72">
        <f>IF(JI_stat!K23=0,0,12*1.358*1/JI_stat!W23*JI_rozp!$E23)</f>
        <v>0</v>
      </c>
      <c r="Q23" s="72">
        <f>IF(JI_stat!L23=0,0,12*1.358*1/JI_stat!X23*JI_rozp!$E23)</f>
        <v>0</v>
      </c>
      <c r="R23" s="72">
        <f>IF(JI_stat!M23=0,0,12*1.358*1/JI_stat!Y23*JI_rozp!$E23)</f>
        <v>0</v>
      </c>
      <c r="S23" s="72">
        <f>IF(JI_stat!N23=0,0,12*1.358*1/JI_stat!Z23*JI_rozp!$E23)</f>
        <v>0</v>
      </c>
      <c r="T23" s="72">
        <f>IF(JI_stat!O23=0,0,12*1.358*1/JI_stat!AA23*JI_rozp!$E23)</f>
        <v>0</v>
      </c>
      <c r="U23" s="72">
        <f>IF(JI_stat!P23=0,0,12*1.358*1/JI_stat!AB23*JI_rozp!$E23)</f>
        <v>0</v>
      </c>
      <c r="V23" s="37">
        <f>ROUND((M23*JI_stat!H23+P23*JI_stat!K23+S23*JI_stat!N23)/1.358,0)</f>
        <v>469115</v>
      </c>
      <c r="W23" s="37">
        <f>ROUND((N23*JI_stat!I23+Q23*JI_stat!L23+T23*JI_stat!O23)/1.358,0)</f>
        <v>0</v>
      </c>
      <c r="X23" s="37">
        <f>ROUND((O23*JI_stat!J23+R23*JI_stat!M23+U23*JI_stat!P23)/1.358,0)</f>
        <v>0</v>
      </c>
      <c r="Y23" s="37">
        <f t="shared" si="3"/>
        <v>469115</v>
      </c>
      <c r="Z23" s="74">
        <f>IF(JI_stat!T23=0,0,JI_stat!H23/JI_stat!T23)+IF(JI_stat!W23=0,0,JI_stat!K23/JI_stat!W23)+IF(JI_stat!Z23=0,0,JI_stat!N23/JI_stat!Z23)</f>
        <v>1.4774336780021944</v>
      </c>
      <c r="AA23" s="74">
        <f>IF(JI_stat!U23=0,0,JI_stat!I23/JI_stat!U23)+IF(JI_stat!X23=0,0,JI_stat!L23/JI_stat!X23)+IF(JI_stat!AA23=0,0,JI_stat!O23/JI_stat!AA23)</f>
        <v>0</v>
      </c>
      <c r="AB23" s="74">
        <f>IF(JI_stat!V23=0,0,JI_stat!J23/JI_stat!V23)+IF(JI_stat!Y23=0,0,JI_stat!M23/JI_stat!Y23)+IF(JI_stat!AB23=0,0,JI_stat!P23/JI_stat!AB23)</f>
        <v>0</v>
      </c>
      <c r="AC23" s="135">
        <f t="shared" si="4"/>
        <v>1.4774336780021944</v>
      </c>
    </row>
    <row r="24" spans="1:29" ht="20.100000000000001" customHeight="1" x14ac:dyDescent="0.2">
      <c r="A24" s="543">
        <v>16</v>
      </c>
      <c r="B24" s="85">
        <v>600099199</v>
      </c>
      <c r="C24" s="436">
        <v>5435</v>
      </c>
      <c r="D24" s="13" t="str">
        <f>JI_stat!D24</f>
        <v xml:space="preserve">ZŠ Poniklá 148 </v>
      </c>
      <c r="E24" s="11">
        <f>JI_stat!E24</f>
        <v>3141</v>
      </c>
      <c r="F24" s="169" t="str">
        <f>JI_stat!F24</f>
        <v xml:space="preserve">ZŠ Poniklá 148 </v>
      </c>
      <c r="G24" s="158">
        <f>ROUND(JI_rozp!R24,0)</f>
        <v>976470</v>
      </c>
      <c r="H24" s="37">
        <f t="shared" si="0"/>
        <v>714181</v>
      </c>
      <c r="I24" s="29">
        <f t="shared" si="1"/>
        <v>241393</v>
      </c>
      <c r="J24" s="37">
        <f t="shared" si="2"/>
        <v>14284</v>
      </c>
      <c r="K24" s="37">
        <f>JI_stat!H24*JI_stat!AC24+JI_stat!I24*JI_stat!AD24+JI_stat!J24*JI_stat!AE24+JI_stat!K24*JI_stat!AF24+JI_stat!L24*JI_stat!AG24+JI_stat!M24*JI_stat!AH24+JI_stat!N24*JI_stat!AI24+JI_stat!O24*JI_stat!AJ24+JI_stat!P24*JI_stat!AK24</f>
        <v>6612</v>
      </c>
      <c r="L24" s="47">
        <f>ROUND(Y24/JI_rozp!E24/12,2)</f>
        <v>2.25</v>
      </c>
      <c r="M24" s="134">
        <f>IF(JI_stat!H24=0,0,12*1.358*1/JI_stat!T24*JI_rozp!$E24)</f>
        <v>0</v>
      </c>
      <c r="N24" s="72">
        <f>IF(JI_stat!I24=0,0,12*1.358*1/JI_stat!U24*JI_rozp!$E24)</f>
        <v>8507.5243411212141</v>
      </c>
      <c r="O24" s="72">
        <f>IF(JI_stat!J24=0,0,12*1.358*1/JI_stat!V24*JI_rozp!$E24)</f>
        <v>0</v>
      </c>
      <c r="P24" s="72">
        <f>IF(JI_stat!K24=0,0,12*1.358*1/JI_stat!W24*JI_rozp!$E24)</f>
        <v>0</v>
      </c>
      <c r="Q24" s="72">
        <f>IF(JI_stat!L24=0,0,12*1.358*1/JI_stat!X24*JI_rozp!$E24)</f>
        <v>0</v>
      </c>
      <c r="R24" s="72">
        <f>IF(JI_stat!M24=0,0,12*1.358*1/JI_stat!Y24*JI_rozp!$E24)</f>
        <v>0</v>
      </c>
      <c r="S24" s="72">
        <f>IF(JI_stat!N24=0,0,12*1.358*1/JI_stat!Z24*JI_rozp!$E24)</f>
        <v>0</v>
      </c>
      <c r="T24" s="72">
        <f>IF(JI_stat!O24=0,0,12*1.358*1/JI_stat!AA24*JI_rozp!$E24)</f>
        <v>0</v>
      </c>
      <c r="U24" s="72">
        <f>IF(JI_stat!P24=0,0,12*1.358*1/JI_stat!AB24*JI_rozp!$E24)</f>
        <v>0</v>
      </c>
      <c r="V24" s="37">
        <f>ROUND((M24*JI_stat!H24+P24*JI_stat!K24+S24*JI_stat!N24)/1.358,0)</f>
        <v>0</v>
      </c>
      <c r="W24" s="37">
        <f>ROUND((N24*JI_stat!I24+Q24*JI_stat!L24+T24*JI_stat!O24)/1.358,0)</f>
        <v>714181</v>
      </c>
      <c r="X24" s="37">
        <f>ROUND((O24*JI_stat!J24+R24*JI_stat!M24+U24*JI_stat!P24)/1.358,0)</f>
        <v>0</v>
      </c>
      <c r="Y24" s="37">
        <f t="shared" si="3"/>
        <v>714181</v>
      </c>
      <c r="Z24" s="74">
        <f>IF(JI_stat!T24=0,0,JI_stat!H24/JI_stat!T24)+IF(JI_stat!W24=0,0,JI_stat!K24/JI_stat!W24)+IF(JI_stat!Z24=0,0,JI_stat!N24/JI_stat!Z24)</f>
        <v>0</v>
      </c>
      <c r="AA24" s="74">
        <f>IF(JI_stat!U24=0,0,JI_stat!I24/JI_stat!U24)+IF(JI_stat!X24=0,0,JI_stat!L24/JI_stat!X24)+IF(JI_stat!AA24=0,0,JI_stat!O24/JI_stat!AA24)</f>
        <v>2.2492472379085426</v>
      </c>
      <c r="AB24" s="74">
        <f>IF(JI_stat!V24=0,0,JI_stat!J24/JI_stat!V24)+IF(JI_stat!Y24=0,0,JI_stat!M24/JI_stat!Y24)+IF(JI_stat!AB24=0,0,JI_stat!P24/JI_stat!AB24)</f>
        <v>0</v>
      </c>
      <c r="AC24" s="135">
        <f t="shared" si="4"/>
        <v>2.2492472379085426</v>
      </c>
    </row>
    <row r="25" spans="1:29" ht="20.100000000000001" customHeight="1" x14ac:dyDescent="0.2">
      <c r="A25" s="543">
        <v>18</v>
      </c>
      <c r="B25" s="85">
        <v>600098541</v>
      </c>
      <c r="C25" s="436">
        <v>5477</v>
      </c>
      <c r="D25" s="13" t="str">
        <f>JI_stat!D25</f>
        <v>MŠ Rokytnice n. J., Dolní Rokytnice 210</v>
      </c>
      <c r="E25" s="11">
        <f>JI_stat!E25</f>
        <v>3141</v>
      </c>
      <c r="F25" s="169" t="str">
        <f>JI_stat!F25</f>
        <v>MŠ Rokytnice n. J., Dolní Rokytnice 210</v>
      </c>
      <c r="G25" s="158">
        <f>ROUND(JI_rozp!R25,0)</f>
        <v>804274</v>
      </c>
      <c r="H25" s="37">
        <f t="shared" si="0"/>
        <v>589558</v>
      </c>
      <c r="I25" s="29">
        <f t="shared" si="1"/>
        <v>199271</v>
      </c>
      <c r="J25" s="37">
        <f t="shared" si="2"/>
        <v>11791</v>
      </c>
      <c r="K25" s="37">
        <f>JI_stat!H25*JI_stat!AC25+JI_stat!I25*JI_stat!AD25+JI_stat!J25*JI_stat!AE25+JI_stat!K25*JI_stat!AF25+JI_stat!L25*JI_stat!AG25+JI_stat!M25*JI_stat!AH25+JI_stat!N25*JI_stat!AI25+JI_stat!O25*JI_stat!AJ25+JI_stat!P25*JI_stat!AK25</f>
        <v>3654</v>
      </c>
      <c r="L25" s="47">
        <f>ROUND(Y25/JI_rozp!E25/12,2)</f>
        <v>1.86</v>
      </c>
      <c r="M25" s="134">
        <f>IF(JI_stat!H25=0,0,12*1.358*1/JI_stat!T25*JI_rozp!$E25)</f>
        <v>12708.250516002077</v>
      </c>
      <c r="N25" s="72">
        <f>IF(JI_stat!I25=0,0,12*1.358*1/JI_stat!U25*JI_rozp!$E25)</f>
        <v>0</v>
      </c>
      <c r="O25" s="72">
        <f>IF(JI_stat!J25=0,0,12*1.358*1/JI_stat!V25*JI_rozp!$E25)</f>
        <v>0</v>
      </c>
      <c r="P25" s="72">
        <f>IF(JI_stat!K25=0,0,12*1.358*1/JI_stat!W25*JI_rozp!$E25)</f>
        <v>0</v>
      </c>
      <c r="Q25" s="72">
        <f>IF(JI_stat!L25=0,0,12*1.358*1/JI_stat!X25*JI_rozp!$E25)</f>
        <v>0</v>
      </c>
      <c r="R25" s="72">
        <f>IF(JI_stat!M25=0,0,12*1.358*1/JI_stat!Y25*JI_rozp!$E25)</f>
        <v>0</v>
      </c>
      <c r="S25" s="72">
        <f>IF(JI_stat!N25=0,0,12*1.358*1/JI_stat!Z25*JI_rozp!$E25)</f>
        <v>0</v>
      </c>
      <c r="T25" s="72">
        <f>IF(JI_stat!O25=0,0,12*1.358*1/JI_stat!AA25*JI_rozp!$E25)</f>
        <v>0</v>
      </c>
      <c r="U25" s="72">
        <f>IF(JI_stat!P25=0,0,12*1.358*1/JI_stat!AB25*JI_rozp!$E25)</f>
        <v>0</v>
      </c>
      <c r="V25" s="37">
        <f>ROUND((M25*JI_stat!H25+P25*JI_stat!K25+S25*JI_stat!N25)/1.358,0)</f>
        <v>589558</v>
      </c>
      <c r="W25" s="37">
        <f>ROUND((N25*JI_stat!I25+Q25*JI_stat!L25+T25*JI_stat!O25)/1.358,0)</f>
        <v>0</v>
      </c>
      <c r="X25" s="37">
        <f>ROUND((O25*JI_stat!J25+R25*JI_stat!M25+U25*JI_stat!P25)/1.358,0)</f>
        <v>0</v>
      </c>
      <c r="Y25" s="37">
        <f t="shared" si="3"/>
        <v>589558</v>
      </c>
      <c r="Z25" s="74">
        <f>IF(JI_stat!T25=0,0,JI_stat!H25/JI_stat!T25)+IF(JI_stat!W25=0,0,JI_stat!K25/JI_stat!W25)+IF(JI_stat!Z25=0,0,JI_stat!N25/JI_stat!Z25)</f>
        <v>1.8567586723008389</v>
      </c>
      <c r="AA25" s="74">
        <f>IF(JI_stat!U25=0,0,JI_stat!I25/JI_stat!U25)+IF(JI_stat!X25=0,0,JI_stat!L25/JI_stat!X25)+IF(JI_stat!AA25=0,0,JI_stat!O25/JI_stat!AA25)</f>
        <v>0</v>
      </c>
      <c r="AB25" s="74">
        <f>IF(JI_stat!V25=0,0,JI_stat!J25/JI_stat!V25)+IF(JI_stat!Y25=0,0,JI_stat!M25/JI_stat!Y25)+IF(JI_stat!AB25=0,0,JI_stat!P25/JI_stat!AB25)</f>
        <v>0</v>
      </c>
      <c r="AC25" s="135">
        <f t="shared" si="4"/>
        <v>1.8567586723008389</v>
      </c>
    </row>
    <row r="26" spans="1:29" ht="20.100000000000001" customHeight="1" x14ac:dyDescent="0.2">
      <c r="A26" s="543">
        <v>19</v>
      </c>
      <c r="B26" s="85">
        <v>600098818</v>
      </c>
      <c r="C26" s="436">
        <v>5478</v>
      </c>
      <c r="D26" s="13" t="str">
        <f>JI_stat!D26</f>
        <v>MŠ Rokytnice n. J., Horní Rokytnice 555</v>
      </c>
      <c r="E26" s="11">
        <f>JI_stat!E26</f>
        <v>3141</v>
      </c>
      <c r="F26" s="169" t="str">
        <f>JI_stat!F26</f>
        <v>MŠ Rokytnice n. J., Horní Rokytnice 555</v>
      </c>
      <c r="G26" s="158">
        <f>ROUND(JI_rozp!R26,0)</f>
        <v>619801</v>
      </c>
      <c r="H26" s="37">
        <f t="shared" si="0"/>
        <v>454571</v>
      </c>
      <c r="I26" s="29">
        <f t="shared" si="1"/>
        <v>153645</v>
      </c>
      <c r="J26" s="37">
        <f t="shared" si="2"/>
        <v>9091</v>
      </c>
      <c r="K26" s="37">
        <f>JI_stat!H26*JI_stat!AC26+JI_stat!I26*JI_stat!AD26+JI_stat!J26*JI_stat!AE26+JI_stat!K26*JI_stat!AF26+JI_stat!L26*JI_stat!AG26+JI_stat!M26*JI_stat!AH26+JI_stat!N26*JI_stat!AI26+JI_stat!O26*JI_stat!AJ26+JI_stat!P26*JI_stat!AK26</f>
        <v>2494</v>
      </c>
      <c r="L26" s="47">
        <f>ROUND(Y26/JI_rozp!E26/12,2)</f>
        <v>1.43</v>
      </c>
      <c r="M26" s="134">
        <f>IF(JI_stat!H26=0,0,12*1.358*1/JI_stat!T26*JI_rozp!$E26)</f>
        <v>14355.971167145693</v>
      </c>
      <c r="N26" s="72">
        <f>IF(JI_stat!I26=0,0,12*1.358*1/JI_stat!U26*JI_rozp!$E26)</f>
        <v>0</v>
      </c>
      <c r="O26" s="72">
        <f>IF(JI_stat!J26=0,0,12*1.358*1/JI_stat!V26*JI_rozp!$E26)</f>
        <v>0</v>
      </c>
      <c r="P26" s="72">
        <f>IF(JI_stat!K26=0,0,12*1.358*1/JI_stat!W26*JI_rozp!$E26)</f>
        <v>0</v>
      </c>
      <c r="Q26" s="72">
        <f>IF(JI_stat!L26=0,0,12*1.358*1/JI_stat!X26*JI_rozp!$E26)</f>
        <v>0</v>
      </c>
      <c r="R26" s="72">
        <f>IF(JI_stat!M26=0,0,12*1.358*1/JI_stat!Y26*JI_rozp!$E26)</f>
        <v>0</v>
      </c>
      <c r="S26" s="72">
        <f>IF(JI_stat!N26=0,0,12*1.358*1/JI_stat!Z26*JI_rozp!$E26)</f>
        <v>0</v>
      </c>
      <c r="T26" s="72">
        <f>IF(JI_stat!O26=0,0,12*1.358*1/JI_stat!AA26*JI_rozp!$E26)</f>
        <v>0</v>
      </c>
      <c r="U26" s="72">
        <f>IF(JI_stat!P26=0,0,12*1.358*1/JI_stat!AB26*JI_rozp!$E26)</f>
        <v>0</v>
      </c>
      <c r="V26" s="37">
        <f>ROUND((M26*JI_stat!H26+P26*JI_stat!K26+S26*JI_stat!N26)/1.358,0)</f>
        <v>454571</v>
      </c>
      <c r="W26" s="37">
        <f>ROUND((N26*JI_stat!I26+Q26*JI_stat!L26+T26*JI_stat!O26)/1.358,0)</f>
        <v>0</v>
      </c>
      <c r="X26" s="37">
        <f>ROUND((O26*JI_stat!J26+R26*JI_stat!M26+U26*JI_stat!P26)/1.358,0)</f>
        <v>0</v>
      </c>
      <c r="Y26" s="37">
        <f t="shared" si="3"/>
        <v>454571</v>
      </c>
      <c r="Z26" s="74">
        <f>IF(JI_stat!T26=0,0,JI_stat!H26/JI_stat!T26)+IF(JI_stat!W26=0,0,JI_stat!K26/JI_stat!W26)+IF(JI_stat!Z26=0,0,JI_stat!N26/JI_stat!Z26)</f>
        <v>1.4316279780858374</v>
      </c>
      <c r="AA26" s="74">
        <f>IF(JI_stat!U26=0,0,JI_stat!I26/JI_stat!U26)+IF(JI_stat!X26=0,0,JI_stat!L26/JI_stat!X26)+IF(JI_stat!AA26=0,0,JI_stat!O26/JI_stat!AA26)</f>
        <v>0</v>
      </c>
      <c r="AB26" s="74">
        <f>IF(JI_stat!V26=0,0,JI_stat!J26/JI_stat!V26)+IF(JI_stat!Y26=0,0,JI_stat!M26/JI_stat!Y26)+IF(JI_stat!AB26=0,0,JI_stat!P26/JI_stat!AB26)</f>
        <v>0</v>
      </c>
      <c r="AC26" s="135">
        <f t="shared" si="4"/>
        <v>1.4316279780858374</v>
      </c>
    </row>
    <row r="27" spans="1:29" ht="20.100000000000001" customHeight="1" x14ac:dyDescent="0.2">
      <c r="A27" s="543">
        <v>20</v>
      </c>
      <c r="B27" s="85">
        <v>600099105</v>
      </c>
      <c r="C27" s="436">
        <v>5479</v>
      </c>
      <c r="D27" s="13" t="str">
        <f>JI_stat!D27</f>
        <v>ZŠ Rokytnice n. J., Dolní 172</v>
      </c>
      <c r="E27" s="11">
        <f>JI_stat!E27</f>
        <v>3141</v>
      </c>
      <c r="F27" s="169" t="str">
        <f>JI_stat!F27</f>
        <v>ZŠ Rokytnice n. J., Dolní 172</v>
      </c>
      <c r="G27" s="158">
        <f>ROUND(JI_rozp!R27,0)</f>
        <v>1466722</v>
      </c>
      <c r="H27" s="37">
        <f t="shared" si="0"/>
        <v>1071860</v>
      </c>
      <c r="I27" s="29">
        <f t="shared" si="1"/>
        <v>362289</v>
      </c>
      <c r="J27" s="37">
        <f t="shared" si="2"/>
        <v>21437</v>
      </c>
      <c r="K27" s="37">
        <f>JI_stat!H27*JI_stat!AC27+JI_stat!I27*JI_stat!AD27+JI_stat!J27*JI_stat!AE27+JI_stat!K27*JI_stat!AF27+JI_stat!L27*JI_stat!AG27+JI_stat!M27*JI_stat!AH27+JI_stat!N27*JI_stat!AI27+JI_stat!O27*JI_stat!AJ27+JI_stat!P27*JI_stat!AK27</f>
        <v>11136</v>
      </c>
      <c r="L27" s="47">
        <f>ROUND(Y27/JI_rozp!E27/12,2)</f>
        <v>3.38</v>
      </c>
      <c r="M27" s="134">
        <f>IF(JI_stat!H27=0,0,12*1.358*1/JI_stat!T27*JI_rozp!$E27)</f>
        <v>0</v>
      </c>
      <c r="N27" s="72">
        <f>IF(JI_stat!I27=0,0,12*1.358*1/JI_stat!U27*JI_rozp!$E27)</f>
        <v>7581.1778919181488</v>
      </c>
      <c r="O27" s="72">
        <f>IF(JI_stat!J27=0,0,12*1.358*1/JI_stat!V27*JI_rozp!$E27)</f>
        <v>0</v>
      </c>
      <c r="P27" s="72">
        <f>IF(JI_stat!K27=0,0,12*1.358*1/JI_stat!W27*JI_rozp!$E27)</f>
        <v>0</v>
      </c>
      <c r="Q27" s="72">
        <f>IF(JI_stat!L27=0,0,12*1.358*1/JI_stat!X27*JI_rozp!$E27)</f>
        <v>0</v>
      </c>
      <c r="R27" s="72">
        <f>IF(JI_stat!M27=0,0,12*1.358*1/JI_stat!Y27*JI_rozp!$E27)</f>
        <v>0</v>
      </c>
      <c r="S27" s="72">
        <f>IF(JI_stat!N27=0,0,12*1.358*1/JI_stat!Z27*JI_rozp!$E27)</f>
        <v>0</v>
      </c>
      <c r="T27" s="72">
        <f>IF(JI_stat!O27=0,0,12*1.358*1/JI_stat!AA27*JI_rozp!$E27)</f>
        <v>0</v>
      </c>
      <c r="U27" s="72">
        <f>IF(JI_stat!P27=0,0,12*1.358*1/JI_stat!AB27*JI_rozp!$E27)</f>
        <v>0</v>
      </c>
      <c r="V27" s="37">
        <f>ROUND((M27*JI_stat!H27+P27*JI_stat!K27+S27*JI_stat!N27)/1.358,0)</f>
        <v>0</v>
      </c>
      <c r="W27" s="37">
        <f>ROUND((N27*JI_stat!I27+Q27*JI_stat!L27+T27*JI_stat!O27)/1.358,0)</f>
        <v>1071860</v>
      </c>
      <c r="X27" s="37">
        <f>ROUND((O27*JI_stat!J27+R27*JI_stat!M27+U27*JI_stat!P27)/1.358,0)</f>
        <v>0</v>
      </c>
      <c r="Y27" s="37">
        <f t="shared" si="3"/>
        <v>1071860</v>
      </c>
      <c r="Z27" s="74">
        <f>IF(JI_stat!T27=0,0,JI_stat!H27/JI_stat!T27)+IF(JI_stat!W27=0,0,JI_stat!K27/JI_stat!W27)+IF(JI_stat!Z27=0,0,JI_stat!N27/JI_stat!Z27)</f>
        <v>0</v>
      </c>
      <c r="AA27" s="74">
        <f>IF(JI_stat!U27=0,0,JI_stat!I27/JI_stat!U27)+IF(JI_stat!X27=0,0,JI_stat!L27/JI_stat!X27)+IF(JI_stat!AA27=0,0,JI_stat!O27/JI_stat!AA27)</f>
        <v>3.3757250021621097</v>
      </c>
      <c r="AB27" s="74">
        <f>IF(JI_stat!V27=0,0,JI_stat!J27/JI_stat!V27)+IF(JI_stat!Y27=0,0,JI_stat!M27/JI_stat!Y27)+IF(JI_stat!AB27=0,0,JI_stat!P27/JI_stat!AB27)</f>
        <v>0</v>
      </c>
      <c r="AC27" s="135">
        <f t="shared" si="4"/>
        <v>3.3757250021621097</v>
      </c>
    </row>
    <row r="28" spans="1:29" ht="20.100000000000001" customHeight="1" x14ac:dyDescent="0.2">
      <c r="A28" s="543">
        <v>21</v>
      </c>
      <c r="B28" s="85">
        <v>650030541</v>
      </c>
      <c r="C28" s="436">
        <v>5442</v>
      </c>
      <c r="D28" s="13" t="str">
        <f>JI_stat!D28</f>
        <v>ZŠ a MŠ Roztoky u Jilemnice 190</v>
      </c>
      <c r="E28" s="11">
        <f>JI_stat!E28</f>
        <v>3141</v>
      </c>
      <c r="F28" s="188" t="str">
        <f>JI_stat!F28</f>
        <v>MŠ Roztoky u Jilemnice 188 - výdejna</v>
      </c>
      <c r="G28" s="158">
        <f>ROUND(JI_rozp!R28,0)</f>
        <v>236276</v>
      </c>
      <c r="H28" s="37">
        <f t="shared" si="0"/>
        <v>172869</v>
      </c>
      <c r="I28" s="29">
        <f t="shared" si="1"/>
        <v>58430</v>
      </c>
      <c r="J28" s="37">
        <f t="shared" si="2"/>
        <v>3457</v>
      </c>
      <c r="K28" s="37">
        <f>JI_stat!H28*JI_stat!AC28+JI_stat!I28*JI_stat!AD28+JI_stat!J28*JI_stat!AE28+JI_stat!K28*JI_stat!AF28+JI_stat!L28*JI_stat!AG28+JI_stat!M28*JI_stat!AH28+JI_stat!N28*JI_stat!AI28+JI_stat!O28*JI_stat!AJ28+JI_stat!P28*JI_stat!AK28</f>
        <v>1520</v>
      </c>
      <c r="L28" s="47">
        <f>ROUND(Y28/JI_rozp!E28/12,2)</f>
        <v>0.54</v>
      </c>
      <c r="M28" s="134">
        <f>IF(JI_stat!H28=0,0,12*1.358*1/JI_stat!T28*JI_rozp!$E28)</f>
        <v>0</v>
      </c>
      <c r="N28" s="72">
        <f>IF(JI_stat!I28=0,0,12*1.358*1/JI_stat!U28*JI_rozp!$E28)</f>
        <v>0</v>
      </c>
      <c r="O28" s="72">
        <f>IF(JI_stat!J28=0,0,12*1.358*1/JI_stat!V28*JI_rozp!$E28)</f>
        <v>0</v>
      </c>
      <c r="P28" s="72">
        <f>IF(JI_stat!K28=0,0,12*1.358*1/JI_stat!W28*JI_rozp!$E28)</f>
        <v>0</v>
      </c>
      <c r="Q28" s="72">
        <f>IF(JI_stat!L28=0,0,12*1.358*1/JI_stat!X28*JI_rozp!$E28)</f>
        <v>0</v>
      </c>
      <c r="R28" s="72">
        <f>IF(JI_stat!M28=0,0,12*1.358*1/JI_stat!Y28*JI_rozp!$E28)</f>
        <v>0</v>
      </c>
      <c r="S28" s="72">
        <f>IF(JI_stat!N28=0,0,12*1.358*1/JI_stat!Z28*JI_rozp!$E28)</f>
        <v>5868.9075630252109</v>
      </c>
      <c r="T28" s="72">
        <f>IF(JI_stat!O28=0,0,12*1.358*1/JI_stat!AA28*JI_rozp!$E28)</f>
        <v>0</v>
      </c>
      <c r="U28" s="72">
        <f>IF(JI_stat!P28=0,0,12*1.358*1/JI_stat!AB28*JI_rozp!$E28)</f>
        <v>0</v>
      </c>
      <c r="V28" s="37">
        <f>ROUND((M28*JI_stat!H28+P28*JI_stat!K28+S28*JI_stat!N28)/1.358,0)</f>
        <v>172869</v>
      </c>
      <c r="W28" s="37">
        <f>ROUND((N28*JI_stat!I28+Q28*JI_stat!L28+T28*JI_stat!O28)/1.358,0)</f>
        <v>0</v>
      </c>
      <c r="X28" s="37">
        <f>ROUND((O28*JI_stat!J28+R28*JI_stat!M28+U28*JI_stat!P28)/1.358,0)</f>
        <v>0</v>
      </c>
      <c r="Y28" s="37">
        <f t="shared" si="3"/>
        <v>172869</v>
      </c>
      <c r="Z28" s="74">
        <f>IF(JI_stat!T28=0,0,JI_stat!H28/JI_stat!T28)+IF(JI_stat!W28=0,0,JI_stat!K28/JI_stat!W28)+IF(JI_stat!Z28=0,0,JI_stat!N28/JI_stat!Z28)</f>
        <v>0.54443546125933373</v>
      </c>
      <c r="AA28" s="74">
        <f>IF(JI_stat!U28=0,0,JI_stat!I28/JI_stat!U28)+IF(JI_stat!X28=0,0,JI_stat!L28/JI_stat!X28)+IF(JI_stat!AA28=0,0,JI_stat!O28/JI_stat!AA28)</f>
        <v>0</v>
      </c>
      <c r="AB28" s="74">
        <f>IF(JI_stat!V28=0,0,JI_stat!J28/JI_stat!V28)+IF(JI_stat!Y28=0,0,JI_stat!M28/JI_stat!Y28)+IF(JI_stat!AB28=0,0,JI_stat!P28/JI_stat!AB28)</f>
        <v>0</v>
      </c>
      <c r="AC28" s="135">
        <f t="shared" si="4"/>
        <v>0.54443546125933373</v>
      </c>
    </row>
    <row r="29" spans="1:29" ht="20.100000000000001" customHeight="1" x14ac:dyDescent="0.2">
      <c r="A29" s="543">
        <v>22</v>
      </c>
      <c r="B29" s="85">
        <v>600099211</v>
      </c>
      <c r="C29" s="436">
        <v>5453</v>
      </c>
      <c r="D29" s="13" t="str">
        <f>JI_stat!D29</f>
        <v>ZŠ a MŠ Studenec 367</v>
      </c>
      <c r="E29" s="11">
        <f>JI_stat!E29</f>
        <v>3141</v>
      </c>
      <c r="F29" s="169" t="str">
        <f>JI_stat!F29</f>
        <v>ZŠ Studenec 367</v>
      </c>
      <c r="G29" s="158">
        <f>ROUND(JI_rozp!R29,0)</f>
        <v>2006902</v>
      </c>
      <c r="H29" s="37">
        <f t="shared" si="0"/>
        <v>1465664</v>
      </c>
      <c r="I29" s="29">
        <f t="shared" si="1"/>
        <v>495395</v>
      </c>
      <c r="J29" s="37">
        <f t="shared" si="2"/>
        <v>29313</v>
      </c>
      <c r="K29" s="37">
        <f>JI_stat!H29*JI_stat!AC29+JI_stat!I29*JI_stat!AD29+JI_stat!J29*JI_stat!AE29+JI_stat!K29*JI_stat!AF29+JI_stat!L29*JI_stat!AG29+JI_stat!M29*JI_stat!AH29+JI_stat!N29*JI_stat!AI29+JI_stat!O29*JI_stat!AJ29+JI_stat!P29*JI_stat!AK29</f>
        <v>16530</v>
      </c>
      <c r="L29" s="47">
        <f>ROUND(Y29/JI_rozp!E29/12,2)</f>
        <v>4.62</v>
      </c>
      <c r="M29" s="134">
        <f>IF(JI_stat!H29=0,0,12*1.358*1/JI_stat!T29*JI_rozp!$E29)</f>
        <v>0</v>
      </c>
      <c r="N29" s="72">
        <f>IF(JI_stat!I29=0,0,12*1.358*1/JI_stat!U29*JI_rozp!$E29)</f>
        <v>6983.7614201334663</v>
      </c>
      <c r="O29" s="72">
        <f>IF(JI_stat!J29=0,0,12*1.358*1/JI_stat!V29*JI_rozp!$E29)</f>
        <v>0</v>
      </c>
      <c r="P29" s="72">
        <f>IF(JI_stat!K29=0,0,12*1.358*1/JI_stat!W29*JI_rozp!$E29)</f>
        <v>0</v>
      </c>
      <c r="Q29" s="72">
        <f>IF(JI_stat!L29=0,0,12*1.358*1/JI_stat!X29*JI_rozp!$E29)</f>
        <v>0</v>
      </c>
      <c r="R29" s="72">
        <f>IF(JI_stat!M29=0,0,12*1.358*1/JI_stat!Y29*JI_rozp!$E29)</f>
        <v>0</v>
      </c>
      <c r="S29" s="72">
        <f>IF(JI_stat!N29=0,0,12*1.358*1/JI_stat!Z29*JI_rozp!$E29)</f>
        <v>0</v>
      </c>
      <c r="T29" s="72">
        <f>IF(JI_stat!O29=0,0,12*1.358*1/JI_stat!AA29*JI_rozp!$E29)</f>
        <v>0</v>
      </c>
      <c r="U29" s="72">
        <f>IF(JI_stat!P29=0,0,12*1.358*1/JI_stat!AB29*JI_rozp!$E29)</f>
        <v>0</v>
      </c>
      <c r="V29" s="37">
        <f>ROUND((M29*JI_stat!H29+P29*JI_stat!K29+S29*JI_stat!N29)/1.358,0)</f>
        <v>0</v>
      </c>
      <c r="W29" s="37">
        <f>ROUND((N29*JI_stat!I29+Q29*JI_stat!L29+T29*JI_stat!O29)/1.358,0)</f>
        <v>1465664</v>
      </c>
      <c r="X29" s="37">
        <f>ROUND((O29*JI_stat!J29+R29*JI_stat!M29+U29*JI_stat!P29)/1.358,0)</f>
        <v>0</v>
      </c>
      <c r="Y29" s="37">
        <f t="shared" si="3"/>
        <v>1465664</v>
      </c>
      <c r="Z29" s="74">
        <f>IF(JI_stat!T29=0,0,JI_stat!H29/JI_stat!T29)+IF(JI_stat!W29=0,0,JI_stat!K29/JI_stat!W29)+IF(JI_stat!Z29=0,0,JI_stat!N29/JI_stat!Z29)</f>
        <v>0</v>
      </c>
      <c r="AA29" s="74">
        <f>IF(JI_stat!U29=0,0,JI_stat!I29/JI_stat!U29)+IF(JI_stat!X29=0,0,JI_stat!L29/JI_stat!X29)+IF(JI_stat!AA29=0,0,JI_stat!O29/JI_stat!AA29)</f>
        <v>4.6159744758300754</v>
      </c>
      <c r="AB29" s="74">
        <f>IF(JI_stat!V29=0,0,JI_stat!J29/JI_stat!V29)+IF(JI_stat!Y29=0,0,JI_stat!M29/JI_stat!Y29)+IF(JI_stat!AB29=0,0,JI_stat!P29/JI_stat!AB29)</f>
        <v>0</v>
      </c>
      <c r="AC29" s="135">
        <f t="shared" si="4"/>
        <v>4.6159744758300754</v>
      </c>
    </row>
    <row r="30" spans="1:29" ht="20.100000000000001" customHeight="1" x14ac:dyDescent="0.2">
      <c r="A30" s="543">
        <v>22</v>
      </c>
      <c r="B30" s="85">
        <v>600099211</v>
      </c>
      <c r="C30" s="436">
        <v>5453</v>
      </c>
      <c r="D30" s="13" t="str">
        <f>JI_stat!D30</f>
        <v>ZŠ a MŠ Studenec 367</v>
      </c>
      <c r="E30" s="11">
        <f>JI_stat!E30</f>
        <v>3141</v>
      </c>
      <c r="F30" s="188" t="str">
        <f>JI_stat!F30</f>
        <v>MŠ Studenec, Studenec 367(U Pošty 5)</v>
      </c>
      <c r="G30" s="158">
        <f>ROUND(JI_rozp!R30,0)</f>
        <v>855156</v>
      </c>
      <c r="H30" s="37">
        <f t="shared" si="0"/>
        <v>626770</v>
      </c>
      <c r="I30" s="29">
        <f t="shared" si="1"/>
        <v>211849</v>
      </c>
      <c r="J30" s="37">
        <f t="shared" si="2"/>
        <v>12535</v>
      </c>
      <c r="K30" s="37">
        <f>JI_stat!H30*JI_stat!AC30+JI_stat!I30*JI_stat!AD30+JI_stat!J30*JI_stat!AE30+JI_stat!K30*JI_stat!AF30+JI_stat!L30*JI_stat!AG30+JI_stat!M30*JI_stat!AH30+JI_stat!N30*JI_stat!AI30+JI_stat!O30*JI_stat!AJ30+JI_stat!P30*JI_stat!AK30</f>
        <v>4002</v>
      </c>
      <c r="L30" s="47">
        <f>ROUND(Y30/JI_rozp!E30/12,2)</f>
        <v>1.97</v>
      </c>
      <c r="M30" s="134">
        <f>IF(JI_stat!H30=0,0,12*1.358*1/JI_stat!T30*JI_rozp!$E30)</f>
        <v>12335.566935456458</v>
      </c>
      <c r="N30" s="72">
        <f>IF(JI_stat!I30=0,0,12*1.358*1/JI_stat!U30*JI_rozp!$E30)</f>
        <v>0</v>
      </c>
      <c r="O30" s="72">
        <f>IF(JI_stat!J30=0,0,12*1.358*1/JI_stat!V30*JI_rozp!$E30)</f>
        <v>0</v>
      </c>
      <c r="P30" s="72">
        <f>IF(JI_stat!K30=0,0,12*1.358*1/JI_stat!W30*JI_rozp!$E30)</f>
        <v>0</v>
      </c>
      <c r="Q30" s="72">
        <f>IF(JI_stat!L30=0,0,12*1.358*1/JI_stat!X30*JI_rozp!$E30)</f>
        <v>0</v>
      </c>
      <c r="R30" s="72">
        <f>IF(JI_stat!M30=0,0,12*1.358*1/JI_stat!Y30*JI_rozp!$E30)</f>
        <v>0</v>
      </c>
      <c r="S30" s="72">
        <f>IF(JI_stat!N30=0,0,12*1.358*1/JI_stat!Z30*JI_rozp!$E30)</f>
        <v>0</v>
      </c>
      <c r="T30" s="72">
        <f>IF(JI_stat!O30=0,0,12*1.358*1/JI_stat!AA30*JI_rozp!$E30)</f>
        <v>0</v>
      </c>
      <c r="U30" s="72">
        <f>IF(JI_stat!P30=0,0,12*1.358*1/JI_stat!AB30*JI_rozp!$E30)</f>
        <v>0</v>
      </c>
      <c r="V30" s="37">
        <f>ROUND((M30*JI_stat!H30+P30*JI_stat!K30+S30*JI_stat!N30)/1.358,0)</f>
        <v>626770</v>
      </c>
      <c r="W30" s="37">
        <f>ROUND((N30*JI_stat!I30+Q30*JI_stat!L30+T30*JI_stat!O30)/1.358,0)</f>
        <v>0</v>
      </c>
      <c r="X30" s="37">
        <f>ROUND((O30*JI_stat!J30+R30*JI_stat!M30+U30*JI_stat!P30)/1.358,0)</f>
        <v>0</v>
      </c>
      <c r="Y30" s="37">
        <f t="shared" si="3"/>
        <v>626770</v>
      </c>
      <c r="Z30" s="74">
        <f>IF(JI_stat!T30=0,0,JI_stat!H30/JI_stat!T30)+IF(JI_stat!W30=0,0,JI_stat!K30/JI_stat!W30)+IF(JI_stat!Z30=0,0,JI_stat!N30/JI_stat!Z30)</f>
        <v>1.9739554600122964</v>
      </c>
      <c r="AA30" s="74">
        <f>IF(JI_stat!U30=0,0,JI_stat!I30/JI_stat!U30)+IF(JI_stat!X30=0,0,JI_stat!L30/JI_stat!X30)+IF(JI_stat!AA30=0,0,JI_stat!O30/JI_stat!AA30)</f>
        <v>0</v>
      </c>
      <c r="AB30" s="74">
        <f>IF(JI_stat!V30=0,0,JI_stat!J30/JI_stat!V30)+IF(JI_stat!Y30=0,0,JI_stat!M30/JI_stat!Y30)+IF(JI_stat!AB30=0,0,JI_stat!P30/JI_stat!AB30)</f>
        <v>0</v>
      </c>
      <c r="AC30" s="135">
        <f t="shared" si="4"/>
        <v>1.9739554600122964</v>
      </c>
    </row>
    <row r="31" spans="1:29" ht="20.100000000000001" customHeight="1" x14ac:dyDescent="0.2">
      <c r="A31" s="543">
        <v>22</v>
      </c>
      <c r="B31" s="85">
        <v>600099211</v>
      </c>
      <c r="C31" s="436">
        <v>5453</v>
      </c>
      <c r="D31" s="13" t="str">
        <f>JI_stat!D31</f>
        <v>ZŠ a MŠ Studenec 367</v>
      </c>
      <c r="E31" s="11">
        <f>JI_stat!E31</f>
        <v>3141</v>
      </c>
      <c r="F31" s="188" t="str">
        <f>JI_stat!F31</f>
        <v xml:space="preserve">MŠ Zálesní Lhota 187 </v>
      </c>
      <c r="G31" s="158">
        <f>ROUND(JI_rozp!R31,0)</f>
        <v>293096</v>
      </c>
      <c r="H31" s="37">
        <f t="shared" si="0"/>
        <v>215146</v>
      </c>
      <c r="I31" s="29">
        <f t="shared" si="1"/>
        <v>72719</v>
      </c>
      <c r="J31" s="37">
        <f t="shared" si="2"/>
        <v>4303</v>
      </c>
      <c r="K31" s="37">
        <f>JI_stat!H31*JI_stat!AC31+JI_stat!I31*JI_stat!AD31+JI_stat!J31*JI_stat!AE31+JI_stat!K31*JI_stat!AF31+JI_stat!L31*JI_stat!AG31+JI_stat!M31*JI_stat!AH31+JI_stat!N31*JI_stat!AI31+JI_stat!O31*JI_stat!AJ31+JI_stat!P31*JI_stat!AK31</f>
        <v>928</v>
      </c>
      <c r="L31" s="47">
        <f>ROUND(Y31/JI_rozp!E31/12,2)</f>
        <v>0.68</v>
      </c>
      <c r="M31" s="134">
        <f>IF(JI_stat!H31=0,0,12*1.358*1/JI_stat!T31*JI_rozp!$E31)</f>
        <v>18260.479808759494</v>
      </c>
      <c r="N31" s="72">
        <f>IF(JI_stat!I31=0,0,12*1.358*1/JI_stat!U31*JI_rozp!$E31)</f>
        <v>0</v>
      </c>
      <c r="O31" s="72">
        <f>IF(JI_stat!J31=0,0,12*1.358*1/JI_stat!V31*JI_rozp!$E31)</f>
        <v>0</v>
      </c>
      <c r="P31" s="72">
        <f>IF(JI_stat!K31=0,0,12*1.358*1/JI_stat!W31*JI_rozp!$E31)</f>
        <v>0</v>
      </c>
      <c r="Q31" s="72">
        <f>IF(JI_stat!L31=0,0,12*1.358*1/JI_stat!X31*JI_rozp!$E31)</f>
        <v>0</v>
      </c>
      <c r="R31" s="72">
        <f>IF(JI_stat!M31=0,0,12*1.358*1/JI_stat!Y31*JI_rozp!$E31)</f>
        <v>0</v>
      </c>
      <c r="S31" s="72">
        <f>IF(JI_stat!N31=0,0,12*1.358*1/JI_stat!Z31*JI_rozp!$E31)</f>
        <v>0</v>
      </c>
      <c r="T31" s="72">
        <f>IF(JI_stat!O31=0,0,12*1.358*1/JI_stat!AA31*JI_rozp!$E31)</f>
        <v>0</v>
      </c>
      <c r="U31" s="72">
        <f>IF(JI_stat!P31=0,0,12*1.358*1/JI_stat!AB31*JI_rozp!$E31)</f>
        <v>0</v>
      </c>
      <c r="V31" s="37">
        <f>ROUND((M31*JI_stat!H31+P31*JI_stat!K31+S31*JI_stat!N31)/1.358,0)</f>
        <v>215146</v>
      </c>
      <c r="W31" s="37">
        <f>ROUND((N31*JI_stat!I31+Q31*JI_stat!L31+T31*JI_stat!O31)/1.358,0)</f>
        <v>0</v>
      </c>
      <c r="X31" s="37">
        <f>ROUND((O31*JI_stat!J31+R31*JI_stat!M31+U31*JI_stat!P31)/1.358,0)</f>
        <v>0</v>
      </c>
      <c r="Y31" s="37">
        <f t="shared" si="3"/>
        <v>215146</v>
      </c>
      <c r="Z31" s="74">
        <f>IF(JI_stat!T31=0,0,JI_stat!H31/JI_stat!T31)+IF(JI_stat!W31=0,0,JI_stat!K31/JI_stat!W31)+IF(JI_stat!Z31=0,0,JI_stat!N31/JI_stat!Z31)</f>
        <v>0.67758114372986733</v>
      </c>
      <c r="AA31" s="74">
        <f>IF(JI_stat!U31=0,0,JI_stat!I31/JI_stat!U31)+IF(JI_stat!X31=0,0,JI_stat!L31/JI_stat!X31)+IF(JI_stat!AA31=0,0,JI_stat!O31/JI_stat!AA31)</f>
        <v>0</v>
      </c>
      <c r="AB31" s="74">
        <f>IF(JI_stat!V31=0,0,JI_stat!J31/JI_stat!V31)+IF(JI_stat!Y31=0,0,JI_stat!M31/JI_stat!Y31)+IF(JI_stat!AB31=0,0,JI_stat!P31/JI_stat!AB31)</f>
        <v>0</v>
      </c>
      <c r="AC31" s="135">
        <f t="shared" si="4"/>
        <v>0.67758114372986733</v>
      </c>
    </row>
    <row r="32" spans="1:29" ht="20.100000000000001" customHeight="1" x14ac:dyDescent="0.2">
      <c r="A32" s="543">
        <v>23</v>
      </c>
      <c r="B32" s="85">
        <v>600098656</v>
      </c>
      <c r="C32" s="436">
        <v>5429</v>
      </c>
      <c r="D32" s="13" t="str">
        <f>JI_stat!D32</f>
        <v>MŠ Víchová n. J. 197</v>
      </c>
      <c r="E32" s="11">
        <f>JI_stat!E32</f>
        <v>3141</v>
      </c>
      <c r="F32" s="169" t="str">
        <f>JI_stat!F32</f>
        <v>MŠ Víchová n. J. 197</v>
      </c>
      <c r="G32" s="158">
        <f>ROUND(JI_rozp!R32,0)</f>
        <v>728385</v>
      </c>
      <c r="H32" s="37">
        <f t="shared" si="0"/>
        <v>534188</v>
      </c>
      <c r="I32" s="29">
        <f t="shared" si="1"/>
        <v>180555</v>
      </c>
      <c r="J32" s="37">
        <f t="shared" si="2"/>
        <v>10684</v>
      </c>
      <c r="K32" s="37">
        <f>JI_stat!H32*JI_stat!AC32+JI_stat!I32*JI_stat!AD32+JI_stat!J32*JI_stat!AE32+JI_stat!K32*JI_stat!AF32+JI_stat!L32*JI_stat!AG32+JI_stat!M32*JI_stat!AH32+JI_stat!N32*JI_stat!AI32+JI_stat!O32*JI_stat!AJ32+JI_stat!P32*JI_stat!AK32</f>
        <v>2958</v>
      </c>
      <c r="L32" s="47">
        <f>ROUND(Y32/JI_rozp!E32/12,2)</f>
        <v>1.68</v>
      </c>
      <c r="M32" s="134">
        <f>IF(JI_stat!H32=0,0,12*1.358*1/JI_stat!T32*JI_rozp!$E32)</f>
        <v>15129.969927585355</v>
      </c>
      <c r="N32" s="72">
        <f>IF(JI_stat!I32=0,0,12*1.358*1/JI_stat!U32*JI_rozp!$E32)</f>
        <v>12049.900179078462</v>
      </c>
      <c r="O32" s="72">
        <f>IF(JI_stat!J32=0,0,12*1.358*1/JI_stat!V32*JI_rozp!$E32)</f>
        <v>0</v>
      </c>
      <c r="P32" s="72">
        <f>IF(JI_stat!K32=0,0,12*1.358*1/JI_stat!W32*JI_rozp!$E32)</f>
        <v>0</v>
      </c>
      <c r="Q32" s="72">
        <f>IF(JI_stat!L32=0,0,12*1.358*1/JI_stat!X32*JI_rozp!$E32)</f>
        <v>0</v>
      </c>
      <c r="R32" s="72">
        <f>IF(JI_stat!M32=0,0,12*1.358*1/JI_stat!Y32*JI_rozp!$E32)</f>
        <v>0</v>
      </c>
      <c r="S32" s="72">
        <f>IF(JI_stat!N32=0,0,12*1.358*1/JI_stat!Z32*JI_rozp!$E32)</f>
        <v>0</v>
      </c>
      <c r="T32" s="72">
        <f>IF(JI_stat!O32=0,0,12*1.358*1/JI_stat!AA32*JI_rozp!$E32)</f>
        <v>0</v>
      </c>
      <c r="U32" s="72">
        <f>IF(JI_stat!P32=0,0,12*1.358*1/JI_stat!AB32*JI_rozp!$E32)</f>
        <v>0</v>
      </c>
      <c r="V32" s="37">
        <f>ROUND((M32*JI_stat!H32+P32*JI_stat!K32+S32*JI_stat!N32)/1.358,0)</f>
        <v>401089</v>
      </c>
      <c r="W32" s="37">
        <f>ROUND((N32*JI_stat!I32+Q32*JI_stat!L32+T32*JI_stat!O32)/1.358,0)</f>
        <v>133099</v>
      </c>
      <c r="X32" s="37">
        <f>ROUND((O32*JI_stat!J32+R32*JI_stat!M32+U32*JI_stat!P32)/1.358,0)</f>
        <v>0</v>
      </c>
      <c r="Y32" s="37">
        <f t="shared" si="3"/>
        <v>534188</v>
      </c>
      <c r="Z32" s="74">
        <f>IF(JI_stat!T32=0,0,JI_stat!H32/JI_stat!T32)+IF(JI_stat!W32=0,0,JI_stat!K32/JI_stat!W32)+IF(JI_stat!Z32=0,0,JI_stat!N32/JI_stat!Z32)</f>
        <v>1.2631929982054237</v>
      </c>
      <c r="AA32" s="74">
        <f>IF(JI_stat!U32=0,0,JI_stat!I32/JI_stat!U32)+IF(JI_stat!X32=0,0,JI_stat!L32/JI_stat!X32)+IF(JI_stat!AA32=0,0,JI_stat!O32/JI_stat!AA32)</f>
        <v>0.41918318432825152</v>
      </c>
      <c r="AB32" s="74">
        <f>IF(JI_stat!V32=0,0,JI_stat!J32/JI_stat!V32)+IF(JI_stat!Y32=0,0,JI_stat!M32/JI_stat!Y32)+IF(JI_stat!AB32=0,0,JI_stat!P32/JI_stat!AB32)</f>
        <v>0</v>
      </c>
      <c r="AC32" s="135">
        <f t="shared" si="4"/>
        <v>1.6823761825336754</v>
      </c>
    </row>
    <row r="33" spans="1:29" ht="20.100000000000001" customHeight="1" thickBot="1" x14ac:dyDescent="0.25">
      <c r="A33" s="544">
        <v>25</v>
      </c>
      <c r="B33" s="464">
        <v>600099326</v>
      </c>
      <c r="C33" s="545">
        <v>5488</v>
      </c>
      <c r="D33" s="64" t="str">
        <f>JI_stat!D33</f>
        <v>ZŠ a MŠ Vítkovice v Krkonoších 28</v>
      </c>
      <c r="E33" s="41">
        <f>JI_stat!E33</f>
        <v>3141</v>
      </c>
      <c r="F33" s="280" t="str">
        <f>JI_stat!F33</f>
        <v xml:space="preserve">MŠ Vítkovice v Krkonoších 380 </v>
      </c>
      <c r="G33" s="158">
        <f>ROUND(JI_rozp!R33,0)</f>
        <v>306457</v>
      </c>
      <c r="H33" s="37">
        <f t="shared" si="0"/>
        <v>224728</v>
      </c>
      <c r="I33" s="29">
        <f t="shared" si="1"/>
        <v>75958</v>
      </c>
      <c r="J33" s="37">
        <f t="shared" si="2"/>
        <v>4495</v>
      </c>
      <c r="K33" s="37">
        <f>JI_stat!H33*JI_stat!AC33+JI_stat!I33*JI_stat!AD33+JI_stat!J33*JI_stat!AE33+JI_stat!K33*JI_stat!AF33+JI_stat!L33*JI_stat!AG33+JI_stat!M33*JI_stat!AH33+JI_stat!N33*JI_stat!AI33+JI_stat!O33*JI_stat!AJ33+JI_stat!P33*JI_stat!AK33</f>
        <v>1276</v>
      </c>
      <c r="L33" s="47">
        <f>ROUND(Y33/JI_rozp!E33/12,2)</f>
        <v>0.71</v>
      </c>
      <c r="M33" s="134">
        <f>IF(JI_stat!H33=0,0,12*1.358*1/JI_stat!T33*JI_rozp!$E33)</f>
        <v>18730.437253755354</v>
      </c>
      <c r="N33" s="72">
        <f>IF(JI_stat!I33=0,0,12*1.358*1/JI_stat!U33*JI_rozp!$E33)</f>
        <v>12049.900179078462</v>
      </c>
      <c r="O33" s="72">
        <f>IF(JI_stat!J33=0,0,12*1.358*1/JI_stat!V33*JI_rozp!$E33)</f>
        <v>0</v>
      </c>
      <c r="P33" s="72">
        <f>IF(JI_stat!K33=0,0,12*1.358*1/JI_stat!W33*JI_rozp!$E33)</f>
        <v>0</v>
      </c>
      <c r="Q33" s="72">
        <f>IF(JI_stat!L33=0,0,12*1.358*1/JI_stat!X33*JI_rozp!$E33)</f>
        <v>0</v>
      </c>
      <c r="R33" s="72">
        <f>IF(JI_stat!M33=0,0,12*1.358*1/JI_stat!Y33*JI_rozp!$E33)</f>
        <v>0</v>
      </c>
      <c r="S33" s="72">
        <f>IF(JI_stat!N33=0,0,12*1.358*1/JI_stat!Z33*JI_rozp!$E33)</f>
        <v>0</v>
      </c>
      <c r="T33" s="72">
        <f>IF(JI_stat!O33=0,0,12*1.358*1/JI_stat!AA33*JI_rozp!$E33)</f>
        <v>0</v>
      </c>
      <c r="U33" s="72">
        <f>IF(JI_stat!P33=0,0,12*1.358*1/JI_stat!AB33*JI_rozp!$E33)</f>
        <v>0</v>
      </c>
      <c r="V33" s="37">
        <f>ROUND((M33*JI_stat!H33+P33*JI_stat!K33+S33*JI_stat!N33)/1.358,0)</f>
        <v>82756</v>
      </c>
      <c r="W33" s="37">
        <f>ROUND((N33*JI_stat!I33+Q33*JI_stat!L33+T33*JI_stat!O33)/1.358,0)</f>
        <v>141972</v>
      </c>
      <c r="X33" s="37">
        <f>ROUND((O33*JI_stat!J33+R33*JI_stat!M33+U33*JI_stat!P33)/1.358,0)</f>
        <v>0</v>
      </c>
      <c r="Y33" s="37">
        <f t="shared" si="3"/>
        <v>224728</v>
      </c>
      <c r="Z33" s="74">
        <f>IF(JI_stat!T33=0,0,JI_stat!H33/JI_stat!T33)+IF(JI_stat!W33=0,0,JI_stat!K33/JI_stat!W33)+IF(JI_stat!Z33=0,0,JI_stat!N33/JI_stat!Z33)</f>
        <v>0.26063234434163213</v>
      </c>
      <c r="AA33" s="74">
        <f>IF(JI_stat!U33=0,0,JI_stat!I33/JI_stat!U33)+IF(JI_stat!X33=0,0,JI_stat!L33/JI_stat!X33)+IF(JI_stat!AA33=0,0,JI_stat!O33/JI_stat!AA33)</f>
        <v>0.44712872995013497</v>
      </c>
      <c r="AB33" s="74">
        <f>IF(JI_stat!V33=0,0,JI_stat!J33/JI_stat!V33)+IF(JI_stat!Y33=0,0,JI_stat!M33/JI_stat!Y33)+IF(JI_stat!AB33=0,0,JI_stat!P33/JI_stat!AB33)</f>
        <v>0</v>
      </c>
      <c r="AC33" s="135">
        <f t="shared" si="4"/>
        <v>0.70776107429176704</v>
      </c>
    </row>
    <row r="34" spans="1:29" ht="20.100000000000001" customHeight="1" thickBot="1" x14ac:dyDescent="0.25">
      <c r="A34" s="465"/>
      <c r="B34" s="465"/>
      <c r="C34" s="482"/>
      <c r="D34" s="131" t="str">
        <f>JI_stat!D34</f>
        <v>celkem</v>
      </c>
      <c r="E34" s="248"/>
      <c r="F34" s="274"/>
      <c r="G34" s="137">
        <f t="shared" ref="G34:L34" si="5">SUM(G6:G33)</f>
        <v>19520848</v>
      </c>
      <c r="H34" s="112">
        <f t="shared" si="5"/>
        <v>14295016</v>
      </c>
      <c r="I34" s="112">
        <f t="shared" si="5"/>
        <v>4831714</v>
      </c>
      <c r="J34" s="112">
        <f t="shared" si="5"/>
        <v>285902</v>
      </c>
      <c r="K34" s="112">
        <f t="shared" si="5"/>
        <v>108216</v>
      </c>
      <c r="L34" s="130">
        <f t="shared" si="5"/>
        <v>45.029999999999994</v>
      </c>
      <c r="M34" s="163" t="s">
        <v>312</v>
      </c>
      <c r="N34" s="164" t="s">
        <v>312</v>
      </c>
      <c r="O34" s="164" t="s">
        <v>312</v>
      </c>
      <c r="P34" s="164" t="s">
        <v>312</v>
      </c>
      <c r="Q34" s="164" t="s">
        <v>312</v>
      </c>
      <c r="R34" s="164" t="s">
        <v>312</v>
      </c>
      <c r="S34" s="164" t="s">
        <v>312</v>
      </c>
      <c r="T34" s="164" t="s">
        <v>312</v>
      </c>
      <c r="U34" s="164" t="s">
        <v>312</v>
      </c>
      <c r="V34" s="112">
        <f t="shared" ref="V34:AC34" si="6">SUM(V6:V33)</f>
        <v>7650060</v>
      </c>
      <c r="W34" s="112">
        <f t="shared" si="6"/>
        <v>6644954</v>
      </c>
      <c r="X34" s="112">
        <f t="shared" si="6"/>
        <v>0</v>
      </c>
      <c r="Y34" s="112">
        <f t="shared" si="6"/>
        <v>14295014</v>
      </c>
      <c r="Z34" s="129">
        <f t="shared" si="6"/>
        <v>24.093157628954597</v>
      </c>
      <c r="AA34" s="129">
        <f t="shared" si="6"/>
        <v>20.927677251695613</v>
      </c>
      <c r="AB34" s="129">
        <f t="shared" si="6"/>
        <v>0</v>
      </c>
      <c r="AC34" s="130">
        <f t="shared" si="6"/>
        <v>45.02083488065022</v>
      </c>
    </row>
    <row r="35" spans="1:29" s="43" customFormat="1" ht="20.100000000000001" customHeight="1" x14ac:dyDescent="0.2">
      <c r="G35" s="49">
        <f>H34+I34+J34+K34</f>
        <v>19520848</v>
      </c>
      <c r="H35" s="49">
        <f>Y34</f>
        <v>14295014</v>
      </c>
      <c r="I35" s="30"/>
      <c r="J35" s="49"/>
      <c r="K35" s="49"/>
      <c r="L35" s="50"/>
      <c r="M35" s="51"/>
      <c r="N35" s="51"/>
      <c r="O35" s="51"/>
      <c r="P35" s="51"/>
      <c r="Q35" s="51"/>
      <c r="R35" s="51"/>
      <c r="S35" s="51"/>
      <c r="T35" s="51"/>
      <c r="U35" s="51"/>
      <c r="X35" s="31"/>
      <c r="Y35" s="49">
        <f>SUM(V34:X34)</f>
        <v>14295014</v>
      </c>
      <c r="Z35" s="53"/>
      <c r="AC35" s="52">
        <f>SUM(Z34:AB34)</f>
        <v>45.020834880650213</v>
      </c>
    </row>
    <row r="36" spans="1:29" s="43" customFormat="1" ht="20.100000000000001" customHeight="1" x14ac:dyDescent="0.2">
      <c r="G36" s="49">
        <f>JI_rozp!R34</f>
        <v>19520847.03719091</v>
      </c>
      <c r="Y36" s="49"/>
      <c r="AC36" s="52"/>
    </row>
    <row r="37" spans="1:29" s="43" customFormat="1" ht="20.100000000000001" customHeight="1" x14ac:dyDescent="0.2"/>
    <row r="38" spans="1:29" s="43" customFormat="1" ht="20.100000000000001" customHeight="1" x14ac:dyDescent="0.2"/>
    <row r="39" spans="1:29" s="43" customFormat="1" ht="20.100000000000001" customHeight="1" x14ac:dyDescent="0.2"/>
    <row r="40" spans="1:29" s="43" customFormat="1" ht="20.100000000000001" customHeight="1" x14ac:dyDescent="0.2"/>
    <row r="41" spans="1:29" s="43" customFormat="1" ht="20.100000000000001" customHeight="1" x14ac:dyDescent="0.2"/>
    <row r="42" spans="1:29" s="43" customFormat="1" ht="20.100000000000001" customHeight="1" x14ac:dyDescent="0.2"/>
    <row r="43" spans="1:29" s="43" customFormat="1" ht="20.100000000000001" customHeight="1" x14ac:dyDescent="0.2"/>
    <row r="44" spans="1:29" s="43" customFormat="1" ht="20.100000000000001" customHeight="1" x14ac:dyDescent="0.2"/>
    <row r="45" spans="1:29" s="43" customFormat="1" ht="20.100000000000001" customHeight="1" x14ac:dyDescent="0.2"/>
    <row r="46" spans="1:29" s="43" customFormat="1" ht="20.100000000000001" customHeight="1" x14ac:dyDescent="0.2"/>
    <row r="47" spans="1:29" s="43" customFormat="1" ht="20.100000000000001" customHeight="1" x14ac:dyDescent="0.2"/>
    <row r="48" spans="1:29" s="43" customFormat="1" ht="20.100000000000001" customHeight="1" x14ac:dyDescent="0.2"/>
    <row r="49" s="43" customFormat="1" ht="20.100000000000001" customHeight="1" x14ac:dyDescent="0.2"/>
    <row r="50" s="43" customFormat="1" ht="20.100000000000001" customHeight="1" x14ac:dyDescent="0.2"/>
    <row r="51" s="43" customFormat="1" ht="20.100000000000001" customHeight="1" x14ac:dyDescent="0.2"/>
    <row r="52" s="43" customFormat="1" ht="20.100000000000001" customHeight="1" x14ac:dyDescent="0.2"/>
    <row r="53" s="43" customFormat="1" ht="20.100000000000001" customHeight="1" x14ac:dyDescent="0.2"/>
    <row r="54" s="43" customFormat="1" ht="20.100000000000001" customHeight="1" x14ac:dyDescent="0.2"/>
    <row r="55" s="43" customFormat="1" ht="20.100000000000001" customHeight="1" x14ac:dyDescent="0.2"/>
    <row r="56" s="43" customFormat="1" ht="20.100000000000001" customHeight="1" x14ac:dyDescent="0.2"/>
    <row r="57" s="43" customFormat="1" ht="20.100000000000001" customHeight="1" x14ac:dyDescent="0.2"/>
    <row r="58" s="43" customFormat="1" ht="20.100000000000001" customHeight="1" x14ac:dyDescent="0.2"/>
    <row r="59" s="43" customFormat="1" ht="20.100000000000001" customHeight="1" x14ac:dyDescent="0.2"/>
    <row r="60" s="43" customFormat="1" ht="20.100000000000001" customHeight="1" x14ac:dyDescent="0.2"/>
    <row r="61" s="43" customFormat="1" ht="20.100000000000001" customHeight="1" x14ac:dyDescent="0.2"/>
    <row r="62" s="43" customFormat="1" ht="20.100000000000001" customHeight="1" x14ac:dyDescent="0.2"/>
    <row r="63" s="43" customFormat="1" ht="20.100000000000001" customHeight="1" x14ac:dyDescent="0.2"/>
    <row r="64" s="43" customFormat="1" ht="20.100000000000001" customHeight="1" x14ac:dyDescent="0.2"/>
    <row r="65" s="43" customFormat="1" ht="20.100000000000001" customHeight="1" x14ac:dyDescent="0.2"/>
    <row r="66" s="43" customFormat="1" ht="20.100000000000001" customHeight="1" x14ac:dyDescent="0.2"/>
    <row r="67" s="43" customFormat="1" ht="20.100000000000001" customHeight="1" x14ac:dyDescent="0.2"/>
    <row r="68" s="43" customFormat="1" ht="20.100000000000001" customHeight="1" x14ac:dyDescent="0.2"/>
    <row r="69" s="43" customFormat="1" ht="20.100000000000001" customHeight="1" x14ac:dyDescent="0.2"/>
    <row r="70" s="43" customFormat="1" ht="20.100000000000001" customHeight="1" x14ac:dyDescent="0.2"/>
    <row r="71" s="43" customFormat="1" ht="20.100000000000001" customHeight="1" x14ac:dyDescent="0.2"/>
    <row r="72" s="43" customFormat="1" ht="20.100000000000001" customHeight="1" x14ac:dyDescent="0.2"/>
    <row r="73" s="43" customFormat="1" ht="20.100000000000001" customHeight="1" x14ac:dyDescent="0.2"/>
    <row r="74" s="43" customFormat="1" ht="20.100000000000001" customHeight="1" x14ac:dyDescent="0.2"/>
    <row r="75" s="43" customFormat="1" ht="20.100000000000001" customHeight="1" x14ac:dyDescent="0.2"/>
    <row r="76" s="43" customFormat="1" ht="20.100000000000001" customHeight="1" x14ac:dyDescent="0.2"/>
    <row r="77" s="43" customFormat="1" ht="20.100000000000001" customHeight="1" x14ac:dyDescent="0.2"/>
    <row r="78" s="43" customFormat="1" ht="20.100000000000001" customHeight="1" x14ac:dyDescent="0.2"/>
    <row r="79" s="43" customFormat="1" ht="20.100000000000001" customHeight="1" x14ac:dyDescent="0.2"/>
    <row r="80" s="43" customFormat="1" ht="20.100000000000001" customHeight="1" x14ac:dyDescent="0.2"/>
    <row r="81" s="43" customFormat="1" ht="20.100000000000001" customHeight="1" x14ac:dyDescent="0.2"/>
    <row r="82" s="43" customFormat="1" ht="20.100000000000001" customHeight="1" x14ac:dyDescent="0.2"/>
    <row r="83" s="43" customFormat="1" ht="20.100000000000001" customHeight="1" x14ac:dyDescent="0.2"/>
    <row r="84" s="43" customFormat="1" ht="20.100000000000001" customHeight="1" x14ac:dyDescent="0.2"/>
    <row r="85" s="43" customFormat="1" ht="20.100000000000001" customHeight="1" x14ac:dyDescent="0.2"/>
    <row r="86" s="43" customFormat="1" ht="20.100000000000001" customHeight="1" x14ac:dyDescent="0.2"/>
    <row r="87" s="43" customFormat="1" ht="20.100000000000001" customHeight="1" x14ac:dyDescent="0.2"/>
    <row r="88" s="43" customFormat="1" ht="20.100000000000001" customHeight="1" x14ac:dyDescent="0.2"/>
    <row r="89" s="43" customFormat="1" ht="20.100000000000001" customHeight="1" x14ac:dyDescent="0.2"/>
    <row r="90" s="43" customFormat="1" ht="20.100000000000001" customHeight="1" x14ac:dyDescent="0.2"/>
    <row r="91" s="43" customFormat="1" ht="20.100000000000001" customHeight="1" x14ac:dyDescent="0.2"/>
    <row r="92" s="43" customFormat="1" ht="20.100000000000001" customHeight="1" x14ac:dyDescent="0.2"/>
    <row r="93" s="43" customFormat="1" ht="20.100000000000001" customHeight="1" x14ac:dyDescent="0.2"/>
    <row r="94" s="43" customFormat="1" ht="20.100000000000001" customHeight="1" x14ac:dyDescent="0.2"/>
    <row r="95" s="43" customFormat="1" ht="20.100000000000001" customHeight="1" x14ac:dyDescent="0.2"/>
    <row r="96" s="43" customFormat="1" ht="20.100000000000001" customHeight="1" x14ac:dyDescent="0.2"/>
    <row r="97" s="43" customFormat="1" ht="20.100000000000001" customHeight="1" x14ac:dyDescent="0.2"/>
    <row r="98" s="43" customFormat="1" ht="20.100000000000001" customHeight="1" x14ac:dyDescent="0.2"/>
    <row r="99" s="43" customFormat="1" ht="20.100000000000001" customHeight="1" x14ac:dyDescent="0.2"/>
    <row r="100" s="43" customFormat="1" ht="20.100000000000001" customHeight="1" x14ac:dyDescent="0.2"/>
    <row r="101" s="43" customFormat="1" ht="20.100000000000001" customHeight="1" x14ac:dyDescent="0.2"/>
    <row r="102" s="43" customFormat="1" ht="20.100000000000001" customHeight="1" x14ac:dyDescent="0.2"/>
    <row r="103" s="43" customFormat="1" ht="20.100000000000001" customHeight="1" x14ac:dyDescent="0.2"/>
    <row r="104" s="43" customFormat="1" ht="20.100000000000001" customHeight="1" x14ac:dyDescent="0.2"/>
    <row r="105" s="43" customFormat="1" ht="20.100000000000001" customHeight="1" x14ac:dyDescent="0.2"/>
    <row r="106" s="43" customFormat="1" ht="20.100000000000001" customHeight="1" x14ac:dyDescent="0.2"/>
    <row r="107" s="43" customFormat="1" ht="20.100000000000001" customHeight="1" x14ac:dyDescent="0.2"/>
    <row r="108" s="43" customFormat="1" ht="20.100000000000001" customHeight="1" x14ac:dyDescent="0.2"/>
    <row r="109" s="43" customFormat="1" ht="20.100000000000001" customHeight="1" x14ac:dyDescent="0.2"/>
    <row r="110" s="43" customFormat="1" ht="20.100000000000001" customHeight="1" x14ac:dyDescent="0.2"/>
    <row r="111" s="43" customFormat="1" ht="11.25" x14ac:dyDescent="0.2"/>
    <row r="112" s="43" customFormat="1" ht="11.25" x14ac:dyDescent="0.2"/>
    <row r="113" s="43" customFormat="1" ht="11.25" x14ac:dyDescent="0.2"/>
    <row r="114" s="43" customFormat="1" ht="11.25" x14ac:dyDescent="0.2"/>
    <row r="115" s="43" customFormat="1" ht="11.25" x14ac:dyDescent="0.2"/>
    <row r="116" s="43" customFormat="1" ht="11.25" x14ac:dyDescent="0.2"/>
    <row r="117" s="43" customFormat="1" ht="11.25" x14ac:dyDescent="0.2"/>
    <row r="118" s="43" customFormat="1" ht="11.25" x14ac:dyDescent="0.2"/>
    <row r="119" s="43" customFormat="1" ht="11.25" x14ac:dyDescent="0.2"/>
    <row r="120" s="43" customFormat="1" ht="11.25" x14ac:dyDescent="0.2"/>
    <row r="121" s="43" customFormat="1" ht="11.25" x14ac:dyDescent="0.2"/>
    <row r="122" s="43" customFormat="1" ht="11.25" x14ac:dyDescent="0.2"/>
    <row r="123" s="43" customFormat="1" ht="11.25" x14ac:dyDescent="0.2"/>
    <row r="124" s="43" customFormat="1" ht="11.25" x14ac:dyDescent="0.2"/>
    <row r="125" s="43" customFormat="1" ht="11.25" x14ac:dyDescent="0.2"/>
    <row r="126" s="43" customFormat="1" ht="11.25" x14ac:dyDescent="0.2"/>
    <row r="127" s="43" customFormat="1" ht="11.25" x14ac:dyDescent="0.2"/>
    <row r="128" s="43" customFormat="1" ht="11.25" x14ac:dyDescent="0.2"/>
    <row r="129" s="43" customFormat="1" ht="11.25" x14ac:dyDescent="0.2"/>
    <row r="130" s="43" customFormat="1" ht="11.25" x14ac:dyDescent="0.2"/>
    <row r="131" s="43" customFormat="1" ht="11.25" x14ac:dyDescent="0.2"/>
    <row r="132" s="43" customFormat="1" ht="11.25" x14ac:dyDescent="0.2"/>
    <row r="133" s="43" customFormat="1" ht="11.25" x14ac:dyDescent="0.2"/>
    <row r="134" s="43" customFormat="1" ht="11.25" x14ac:dyDescent="0.2"/>
    <row r="135" s="43" customFormat="1" ht="11.25" x14ac:dyDescent="0.2"/>
    <row r="136" s="43" customFormat="1" ht="11.25" x14ac:dyDescent="0.2"/>
    <row r="137" s="43" customFormat="1" ht="11.25" x14ac:dyDescent="0.2"/>
    <row r="138" s="43" customFormat="1" ht="11.25" x14ac:dyDescent="0.2"/>
    <row r="139" s="43" customFormat="1" ht="11.25" x14ac:dyDescent="0.2"/>
    <row r="140" s="43" customFormat="1" ht="11.25" x14ac:dyDescent="0.2"/>
    <row r="141" s="43" customFormat="1" ht="11.25" x14ac:dyDescent="0.2"/>
    <row r="142" s="43" customFormat="1" ht="11.25" x14ac:dyDescent="0.2"/>
    <row r="143" s="43" customFormat="1" ht="11.25" x14ac:dyDescent="0.2"/>
    <row r="144" s="43" customFormat="1" ht="11.25" x14ac:dyDescent="0.2"/>
    <row r="145" s="43" customFormat="1" ht="11.25" x14ac:dyDescent="0.2"/>
    <row r="146" s="43" customFormat="1" ht="11.25" x14ac:dyDescent="0.2"/>
    <row r="147" s="43" customFormat="1" ht="11.25" x14ac:dyDescent="0.2"/>
    <row r="148" s="43" customFormat="1" ht="11.25" x14ac:dyDescent="0.2"/>
    <row r="149" s="43" customFormat="1" ht="11.25" x14ac:dyDescent="0.2"/>
    <row r="150" s="43" customFormat="1" ht="11.25" x14ac:dyDescent="0.2"/>
    <row r="151" s="43" customFormat="1" ht="11.25" x14ac:dyDescent="0.2"/>
    <row r="152" s="43" customFormat="1" ht="11.25" x14ac:dyDescent="0.2"/>
    <row r="153" s="43" customFormat="1" ht="11.25" x14ac:dyDescent="0.2"/>
    <row r="154" s="43" customFormat="1" ht="11.25" x14ac:dyDescent="0.2"/>
    <row r="155" s="43" customFormat="1" ht="11.25" x14ac:dyDescent="0.2"/>
    <row r="156" s="43" customFormat="1" ht="11.25" x14ac:dyDescent="0.2"/>
    <row r="157" s="43" customFormat="1" ht="11.25" x14ac:dyDescent="0.2"/>
    <row r="158" s="43" customFormat="1" ht="11.25" x14ac:dyDescent="0.2"/>
    <row r="159" s="43" customFormat="1" ht="11.25" x14ac:dyDescent="0.2"/>
    <row r="160" s="43" customFormat="1" ht="11.25" x14ac:dyDescent="0.2"/>
    <row r="161" s="43" customFormat="1" ht="11.25" x14ac:dyDescent="0.2"/>
    <row r="162" s="43" customFormat="1" ht="11.25" x14ac:dyDescent="0.2"/>
    <row r="163" s="43" customFormat="1" ht="11.25" x14ac:dyDescent="0.2"/>
    <row r="164" s="43" customFormat="1" ht="11.25" x14ac:dyDescent="0.2"/>
    <row r="165" s="43" customFormat="1" ht="11.25" x14ac:dyDescent="0.2"/>
    <row r="166" s="43" customFormat="1" ht="11.25" x14ac:dyDescent="0.2"/>
    <row r="167" s="43" customFormat="1" ht="11.25" x14ac:dyDescent="0.2"/>
    <row r="168" s="43" customFormat="1" ht="11.25" x14ac:dyDescent="0.2"/>
    <row r="169" s="43" customFormat="1" ht="11.25" x14ac:dyDescent="0.2"/>
    <row r="170" s="43" customFormat="1" ht="11.25" x14ac:dyDescent="0.2"/>
    <row r="171" s="43" customFormat="1" ht="11.25" x14ac:dyDescent="0.2"/>
    <row r="172" s="43" customFormat="1" ht="11.25" x14ac:dyDescent="0.2"/>
    <row r="173" s="43" customFormat="1" ht="11.25" x14ac:dyDescent="0.2"/>
    <row r="174" s="43" customFormat="1" ht="11.25" x14ac:dyDescent="0.2"/>
    <row r="175" s="43" customFormat="1" ht="11.25" x14ac:dyDescent="0.2"/>
    <row r="176" s="43" customFormat="1" ht="11.25" x14ac:dyDescent="0.2"/>
    <row r="177" s="43" customFormat="1" ht="11.25" x14ac:dyDescent="0.2"/>
    <row r="178" s="43" customFormat="1" ht="11.25" x14ac:dyDescent="0.2"/>
    <row r="179" s="43" customFormat="1" ht="11.25" x14ac:dyDescent="0.2"/>
    <row r="180" s="43" customFormat="1" ht="11.25" x14ac:dyDescent="0.2"/>
    <row r="181" s="43" customFormat="1" ht="11.25" x14ac:dyDescent="0.2"/>
    <row r="182" s="43" customFormat="1" ht="11.25" x14ac:dyDescent="0.2"/>
    <row r="183" s="43" customFormat="1" ht="11.25" x14ac:dyDescent="0.2"/>
    <row r="184" s="43" customFormat="1" ht="11.25" x14ac:dyDescent="0.2"/>
    <row r="185" s="43" customFormat="1" ht="11.25" x14ac:dyDescent="0.2"/>
    <row r="186" s="43" customFormat="1" ht="11.25" x14ac:dyDescent="0.2"/>
    <row r="187" s="43" customFormat="1" ht="11.25" x14ac:dyDescent="0.2"/>
    <row r="188" s="43" customFormat="1" ht="11.25" x14ac:dyDescent="0.2"/>
    <row r="189" s="43" customFormat="1" ht="11.25" x14ac:dyDescent="0.2"/>
    <row r="190" s="43" customFormat="1" ht="11.25" x14ac:dyDescent="0.2"/>
    <row r="191" s="43" customFormat="1" ht="11.25" x14ac:dyDescent="0.2"/>
    <row r="192" s="43" customFormat="1" ht="11.25" x14ac:dyDescent="0.2"/>
    <row r="193" s="43" customFormat="1" ht="11.25" x14ac:dyDescent="0.2"/>
    <row r="194" s="43" customFormat="1" ht="11.25" x14ac:dyDescent="0.2"/>
    <row r="195" s="43" customFormat="1" ht="11.25" x14ac:dyDescent="0.2"/>
    <row r="196" s="43" customFormat="1" ht="11.25" x14ac:dyDescent="0.2"/>
    <row r="197" s="43" customFormat="1" ht="11.25" x14ac:dyDescent="0.2"/>
    <row r="198" s="43" customFormat="1" ht="11.25" x14ac:dyDescent="0.2"/>
    <row r="199" s="43" customFormat="1" ht="11.25" x14ac:dyDescent="0.2"/>
    <row r="200" s="43" customFormat="1" ht="11.25" x14ac:dyDescent="0.2"/>
    <row r="201" s="43" customFormat="1" ht="11.25" x14ac:dyDescent="0.2"/>
    <row r="202" s="43" customFormat="1" ht="11.25" x14ac:dyDescent="0.2"/>
    <row r="203" s="43" customFormat="1" ht="11.25" x14ac:dyDescent="0.2"/>
    <row r="204" s="43" customFormat="1" ht="11.25" x14ac:dyDescent="0.2"/>
    <row r="205" s="43" customFormat="1" ht="11.25" x14ac:dyDescent="0.2"/>
    <row r="206" s="43" customFormat="1" ht="11.25" x14ac:dyDescent="0.2"/>
    <row r="207" s="43" customFormat="1" ht="11.25" x14ac:dyDescent="0.2"/>
    <row r="208" s="43" customFormat="1" ht="11.25" x14ac:dyDescent="0.2"/>
    <row r="209" s="43" customFormat="1" ht="11.25" x14ac:dyDescent="0.2"/>
    <row r="210" s="43" customFormat="1" ht="11.25" x14ac:dyDescent="0.2"/>
    <row r="211" s="43" customFormat="1" ht="11.25" x14ac:dyDescent="0.2"/>
    <row r="212" s="43" customFormat="1" ht="11.25" x14ac:dyDescent="0.2"/>
    <row r="213" s="43" customFormat="1" ht="11.25" x14ac:dyDescent="0.2"/>
    <row r="214" s="43" customFormat="1" ht="11.25" x14ac:dyDescent="0.2"/>
    <row r="215" s="43" customFormat="1" ht="11.25" x14ac:dyDescent="0.2"/>
    <row r="216" s="43" customFormat="1" ht="11.25" x14ac:dyDescent="0.2"/>
    <row r="217" s="43" customFormat="1" ht="11.25" x14ac:dyDescent="0.2"/>
    <row r="218" s="43" customFormat="1" ht="11.25" x14ac:dyDescent="0.2"/>
    <row r="219" s="43" customFormat="1" ht="11.25" x14ac:dyDescent="0.2"/>
    <row r="220" s="43" customFormat="1" ht="11.25" x14ac:dyDescent="0.2"/>
    <row r="221" s="43" customFormat="1" ht="11.25" x14ac:dyDescent="0.2"/>
    <row r="222" s="43" customFormat="1" ht="11.25" x14ac:dyDescent="0.2"/>
    <row r="223" s="43" customFormat="1" ht="11.25" x14ac:dyDescent="0.2"/>
    <row r="224" s="43" customFormat="1" ht="11.25" x14ac:dyDescent="0.2"/>
    <row r="225" s="43" customFormat="1" ht="11.25" x14ac:dyDescent="0.2"/>
    <row r="226" s="43" customFormat="1" ht="11.25" x14ac:dyDescent="0.2"/>
    <row r="227" s="43" customFormat="1" ht="11.25" x14ac:dyDescent="0.2"/>
    <row r="228" s="43" customFormat="1" ht="11.25" x14ac:dyDescent="0.2"/>
    <row r="229" s="43" customFormat="1" ht="11.25" x14ac:dyDescent="0.2"/>
    <row r="230" s="43" customFormat="1" ht="11.25" x14ac:dyDescent="0.2"/>
    <row r="231" s="43" customFormat="1" ht="11.25" x14ac:dyDescent="0.2"/>
    <row r="232" s="43" customFormat="1" ht="11.25" x14ac:dyDescent="0.2"/>
    <row r="233" s="43" customFormat="1" ht="11.25" x14ac:dyDescent="0.2"/>
    <row r="234" s="43" customFormat="1" ht="11.25" x14ac:dyDescent="0.2"/>
    <row r="235" s="43" customFormat="1" ht="11.25" x14ac:dyDescent="0.2"/>
    <row r="236" s="43" customFormat="1" ht="11.25" x14ac:dyDescent="0.2"/>
    <row r="237" s="43" customFormat="1" ht="11.25" x14ac:dyDescent="0.2"/>
    <row r="238" s="43" customFormat="1" ht="11.25" x14ac:dyDescent="0.2"/>
    <row r="239" s="43" customFormat="1" ht="11.25" x14ac:dyDescent="0.2"/>
    <row r="240" s="43" customFormat="1" ht="11.25" x14ac:dyDescent="0.2"/>
    <row r="241" s="43" customFormat="1" ht="11.25" x14ac:dyDescent="0.2"/>
    <row r="242" s="43" customFormat="1" ht="11.25" x14ac:dyDescent="0.2"/>
    <row r="243" s="43" customFormat="1" ht="11.25" x14ac:dyDescent="0.2"/>
    <row r="244" s="43" customFormat="1" ht="11.25" x14ac:dyDescent="0.2"/>
    <row r="245" s="43" customFormat="1" ht="11.25" x14ac:dyDescent="0.2"/>
    <row r="246" s="43" customFormat="1" ht="11.25" x14ac:dyDescent="0.2"/>
    <row r="247" s="43" customFormat="1" ht="11.25" x14ac:dyDescent="0.2"/>
    <row r="248" s="43" customFormat="1" ht="11.25" x14ac:dyDescent="0.2"/>
    <row r="249" s="43" customFormat="1" ht="11.25" x14ac:dyDescent="0.2"/>
    <row r="250" s="43" customFormat="1" ht="11.25" x14ac:dyDescent="0.2"/>
    <row r="251" s="43" customFormat="1" ht="11.25" x14ac:dyDescent="0.2"/>
    <row r="252" s="43" customFormat="1" ht="11.25" x14ac:dyDescent="0.2"/>
    <row r="253" s="43" customFormat="1" ht="11.25" x14ac:dyDescent="0.2"/>
    <row r="254" s="43" customFormat="1" ht="11.25" x14ac:dyDescent="0.2"/>
    <row r="255" s="43" customFormat="1" ht="11.25" x14ac:dyDescent="0.2"/>
    <row r="256" s="43" customFormat="1" ht="11.25" x14ac:dyDescent="0.2"/>
    <row r="257" s="43" customFormat="1" ht="11.25" x14ac:dyDescent="0.2"/>
    <row r="258" s="43" customFormat="1" ht="11.25" x14ac:dyDescent="0.2"/>
    <row r="259" s="43" customFormat="1" ht="11.25" x14ac:dyDescent="0.2"/>
    <row r="260" s="43" customFormat="1" ht="11.25" x14ac:dyDescent="0.2"/>
    <row r="261" s="43" customFormat="1" ht="11.25" x14ac:dyDescent="0.2"/>
    <row r="262" s="43" customFormat="1" ht="11.25" x14ac:dyDescent="0.2"/>
    <row r="263" s="43" customFormat="1" ht="11.25" x14ac:dyDescent="0.2"/>
    <row r="264" s="43" customFormat="1" ht="11.25" x14ac:dyDescent="0.2"/>
    <row r="265" s="43" customFormat="1" ht="11.25" x14ac:dyDescent="0.2"/>
    <row r="266" s="43" customFormat="1" ht="11.25" x14ac:dyDescent="0.2"/>
    <row r="267" s="43" customFormat="1" ht="11.25" x14ac:dyDescent="0.2"/>
    <row r="268" s="43" customFormat="1" ht="11.25" x14ac:dyDescent="0.2"/>
    <row r="269" s="43" customFormat="1" ht="11.25" x14ac:dyDescent="0.2"/>
    <row r="270" s="43" customFormat="1" ht="11.25" x14ac:dyDescent="0.2"/>
    <row r="271" s="43" customFormat="1" ht="11.25" x14ac:dyDescent="0.2"/>
    <row r="272" s="43" customFormat="1" ht="11.25" x14ac:dyDescent="0.2"/>
    <row r="273" s="43" customFormat="1" ht="11.25" x14ac:dyDescent="0.2"/>
    <row r="274" s="43" customFormat="1" ht="11.25" x14ac:dyDescent="0.2"/>
    <row r="275" s="43" customFormat="1" ht="11.25" x14ac:dyDescent="0.2"/>
    <row r="276" s="43" customFormat="1" ht="11.25" x14ac:dyDescent="0.2"/>
    <row r="277" s="43" customFormat="1" ht="11.25" x14ac:dyDescent="0.2"/>
    <row r="278" s="43" customFormat="1" ht="11.25" x14ac:dyDescent="0.2"/>
    <row r="279" s="43" customFormat="1" ht="11.25" x14ac:dyDescent="0.2"/>
    <row r="280" s="43" customFormat="1" ht="11.25" x14ac:dyDescent="0.2"/>
    <row r="281" s="43" customFormat="1" ht="11.25" x14ac:dyDescent="0.2"/>
    <row r="282" s="43" customFormat="1" ht="11.25" x14ac:dyDescent="0.2"/>
    <row r="283" s="43" customFormat="1" ht="11.25" x14ac:dyDescent="0.2"/>
    <row r="284" s="43" customFormat="1" ht="11.25" x14ac:dyDescent="0.2"/>
    <row r="285" s="43" customFormat="1" ht="11.25" x14ac:dyDescent="0.2"/>
    <row r="286" s="43" customFormat="1" ht="11.25" x14ac:dyDescent="0.2"/>
    <row r="287" s="43" customFormat="1" ht="11.25" x14ac:dyDescent="0.2"/>
    <row r="288" s="43" customFormat="1" ht="11.25" x14ac:dyDescent="0.2"/>
    <row r="289" s="43" customFormat="1" ht="11.25" x14ac:dyDescent="0.2"/>
    <row r="290" s="43" customFormat="1" ht="11.25" x14ac:dyDescent="0.2"/>
    <row r="291" s="43" customFormat="1" ht="11.25" x14ac:dyDescent="0.2"/>
    <row r="292" s="43" customFormat="1" ht="11.25" x14ac:dyDescent="0.2"/>
    <row r="293" s="43" customFormat="1" ht="11.25" x14ac:dyDescent="0.2"/>
    <row r="294" s="43" customFormat="1" ht="11.25" x14ac:dyDescent="0.2"/>
    <row r="295" s="43" customFormat="1" ht="11.25" x14ac:dyDescent="0.2"/>
    <row r="296" s="43" customFormat="1" ht="11.25" x14ac:dyDescent="0.2"/>
    <row r="297" s="43" customFormat="1" ht="11.25" x14ac:dyDescent="0.2"/>
    <row r="298" s="43" customFormat="1" ht="11.25" x14ac:dyDescent="0.2"/>
    <row r="299" s="43" customFormat="1" ht="11.25" x14ac:dyDescent="0.2"/>
    <row r="300" s="43" customFormat="1" ht="11.25" x14ac:dyDescent="0.2"/>
    <row r="301" s="43" customFormat="1" ht="11.25" x14ac:dyDescent="0.2"/>
    <row r="302" s="43" customFormat="1" ht="11.25" x14ac:dyDescent="0.2"/>
    <row r="303" s="43" customFormat="1" ht="11.25" x14ac:dyDescent="0.2"/>
    <row r="304" s="43" customFormat="1" ht="11.25" x14ac:dyDescent="0.2"/>
    <row r="305" s="43" customFormat="1" ht="11.25" x14ac:dyDescent="0.2"/>
    <row r="306" s="43" customFormat="1" ht="11.25" x14ac:dyDescent="0.2"/>
    <row r="307" s="43" customFormat="1" ht="11.25" x14ac:dyDescent="0.2"/>
    <row r="308" s="43" customFormat="1" ht="11.25" x14ac:dyDescent="0.2"/>
    <row r="309" s="43" customFormat="1" ht="11.25" x14ac:dyDescent="0.2"/>
    <row r="310" s="43" customFormat="1" ht="11.25" x14ac:dyDescent="0.2"/>
    <row r="311" s="43" customFormat="1" ht="11.25" x14ac:dyDescent="0.2"/>
    <row r="312" s="43" customFormat="1" ht="11.25" x14ac:dyDescent="0.2"/>
    <row r="313" s="43" customFormat="1" ht="11.25" x14ac:dyDescent="0.2"/>
    <row r="314" s="43" customFormat="1" ht="11.25" x14ac:dyDescent="0.2"/>
    <row r="315" s="43" customFormat="1" ht="11.25" x14ac:dyDescent="0.2"/>
    <row r="316" s="43" customFormat="1" ht="11.25" x14ac:dyDescent="0.2"/>
    <row r="317" s="43" customFormat="1" ht="11.25" x14ac:dyDescent="0.2"/>
    <row r="318" s="43" customFormat="1" ht="11.25" x14ac:dyDescent="0.2"/>
    <row r="319" s="43" customFormat="1" ht="11.25" x14ac:dyDescent="0.2"/>
    <row r="320" s="43" customFormat="1" ht="11.25" x14ac:dyDescent="0.2"/>
    <row r="321" s="43" customFormat="1" ht="11.25" x14ac:dyDescent="0.2"/>
    <row r="322" s="43" customFormat="1" ht="11.25" x14ac:dyDescent="0.2"/>
    <row r="323" s="43" customFormat="1" ht="11.25" x14ac:dyDescent="0.2"/>
    <row r="324" s="43" customFormat="1" ht="11.25" x14ac:dyDescent="0.2"/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BF6C7-68F1-446F-BC7B-1670A0B5D802}">
  <sheetPr>
    <tabColor rgb="FFFF0000"/>
  </sheetPr>
  <dimension ref="A1:AS37"/>
  <sheetViews>
    <sheetView workbookViewId="0">
      <pane xSplit="6" ySplit="5" topLeftCell="U6" activePane="bottomRight" state="frozen"/>
      <selection pane="topRight" activeCell="G1" sqref="G1"/>
      <selection pane="bottomLeft" activeCell="A6" sqref="A6"/>
      <selection pane="bottomRight" activeCell="F10" sqref="F10"/>
    </sheetView>
  </sheetViews>
  <sheetFormatPr defaultRowHeight="12.75" x14ac:dyDescent="0.2"/>
  <cols>
    <col min="1" max="1" width="6.42578125" style="46" customWidth="1"/>
    <col min="2" max="2" width="8.7109375" style="46" bestFit="1" customWidth="1"/>
    <col min="3" max="3" width="4.7109375" style="46" bestFit="1" customWidth="1"/>
    <col min="4" max="4" width="30.85546875" style="443" bestFit="1" customWidth="1"/>
    <col min="5" max="5" width="4.42578125" bestFit="1" customWidth="1"/>
    <col min="6" max="6" width="34.42578125" style="443" customWidth="1"/>
    <col min="7" max="15" width="6.7109375" customWidth="1"/>
    <col min="16" max="16" width="10" customWidth="1"/>
    <col min="20" max="28" width="6.7109375" customWidth="1"/>
    <col min="33" max="33" width="9.85546875" customWidth="1"/>
    <col min="37" max="45" width="5.7109375" customWidth="1"/>
    <col min="251" max="251" width="6.42578125" customWidth="1"/>
    <col min="252" max="252" width="26.5703125" customWidth="1"/>
    <col min="253" max="253" width="4.42578125" bestFit="1" customWidth="1"/>
    <col min="254" max="254" width="30.42578125" customWidth="1"/>
    <col min="255" max="263" width="6.7109375" customWidth="1"/>
    <col min="264" max="264" width="10" customWidth="1"/>
    <col min="268" max="276" width="6.7109375" customWidth="1"/>
    <col min="281" max="281" width="8.28515625" customWidth="1"/>
    <col min="285" max="293" width="5.7109375" customWidth="1"/>
    <col min="507" max="507" width="6.42578125" customWidth="1"/>
    <col min="508" max="508" width="26.5703125" customWidth="1"/>
    <col min="509" max="509" width="4.42578125" bestFit="1" customWidth="1"/>
    <col min="510" max="510" width="30.42578125" customWidth="1"/>
    <col min="511" max="519" width="6.7109375" customWidth="1"/>
    <col min="520" max="520" width="10" customWidth="1"/>
    <col min="524" max="532" width="6.7109375" customWidth="1"/>
    <col min="537" max="537" width="8.28515625" customWidth="1"/>
    <col min="541" max="549" width="5.7109375" customWidth="1"/>
    <col min="763" max="763" width="6.42578125" customWidth="1"/>
    <col min="764" max="764" width="26.5703125" customWidth="1"/>
    <col min="765" max="765" width="4.42578125" bestFit="1" customWidth="1"/>
    <col min="766" max="766" width="30.42578125" customWidth="1"/>
    <col min="767" max="775" width="6.7109375" customWidth="1"/>
    <col min="776" max="776" width="10" customWidth="1"/>
    <col min="780" max="788" width="6.7109375" customWidth="1"/>
    <col min="793" max="793" width="8.28515625" customWidth="1"/>
    <col min="797" max="805" width="5.7109375" customWidth="1"/>
    <col min="1019" max="1019" width="6.42578125" customWidth="1"/>
    <col min="1020" max="1020" width="26.5703125" customWidth="1"/>
    <col min="1021" max="1021" width="4.42578125" bestFit="1" customWidth="1"/>
    <col min="1022" max="1022" width="30.42578125" customWidth="1"/>
    <col min="1023" max="1031" width="6.7109375" customWidth="1"/>
    <col min="1032" max="1032" width="10" customWidth="1"/>
    <col min="1036" max="1044" width="6.7109375" customWidth="1"/>
    <col min="1049" max="1049" width="8.28515625" customWidth="1"/>
    <col min="1053" max="1061" width="5.7109375" customWidth="1"/>
    <col min="1275" max="1275" width="6.42578125" customWidth="1"/>
    <col min="1276" max="1276" width="26.5703125" customWidth="1"/>
    <col min="1277" max="1277" width="4.42578125" bestFit="1" customWidth="1"/>
    <col min="1278" max="1278" width="30.42578125" customWidth="1"/>
    <col min="1279" max="1287" width="6.7109375" customWidth="1"/>
    <col min="1288" max="1288" width="10" customWidth="1"/>
    <col min="1292" max="1300" width="6.7109375" customWidth="1"/>
    <col min="1305" max="1305" width="8.28515625" customWidth="1"/>
    <col min="1309" max="1317" width="5.7109375" customWidth="1"/>
    <col min="1531" max="1531" width="6.42578125" customWidth="1"/>
    <col min="1532" max="1532" width="26.5703125" customWidth="1"/>
    <col min="1533" max="1533" width="4.42578125" bestFit="1" customWidth="1"/>
    <col min="1534" max="1534" width="30.42578125" customWidth="1"/>
    <col min="1535" max="1543" width="6.7109375" customWidth="1"/>
    <col min="1544" max="1544" width="10" customWidth="1"/>
    <col min="1548" max="1556" width="6.7109375" customWidth="1"/>
    <col min="1561" max="1561" width="8.28515625" customWidth="1"/>
    <col min="1565" max="1573" width="5.7109375" customWidth="1"/>
    <col min="1787" max="1787" width="6.42578125" customWidth="1"/>
    <col min="1788" max="1788" width="26.5703125" customWidth="1"/>
    <col min="1789" max="1789" width="4.42578125" bestFit="1" customWidth="1"/>
    <col min="1790" max="1790" width="30.42578125" customWidth="1"/>
    <col min="1791" max="1799" width="6.7109375" customWidth="1"/>
    <col min="1800" max="1800" width="10" customWidth="1"/>
    <col min="1804" max="1812" width="6.7109375" customWidth="1"/>
    <col min="1817" max="1817" width="8.28515625" customWidth="1"/>
    <col min="1821" max="1829" width="5.7109375" customWidth="1"/>
    <col min="2043" max="2043" width="6.42578125" customWidth="1"/>
    <col min="2044" max="2044" width="26.5703125" customWidth="1"/>
    <col min="2045" max="2045" width="4.42578125" bestFit="1" customWidth="1"/>
    <col min="2046" max="2046" width="30.42578125" customWidth="1"/>
    <col min="2047" max="2055" width="6.7109375" customWidth="1"/>
    <col min="2056" max="2056" width="10" customWidth="1"/>
    <col min="2060" max="2068" width="6.7109375" customWidth="1"/>
    <col min="2073" max="2073" width="8.28515625" customWidth="1"/>
    <col min="2077" max="2085" width="5.7109375" customWidth="1"/>
    <col min="2299" max="2299" width="6.42578125" customWidth="1"/>
    <col min="2300" max="2300" width="26.5703125" customWidth="1"/>
    <col min="2301" max="2301" width="4.42578125" bestFit="1" customWidth="1"/>
    <col min="2302" max="2302" width="30.42578125" customWidth="1"/>
    <col min="2303" max="2311" width="6.7109375" customWidth="1"/>
    <col min="2312" max="2312" width="10" customWidth="1"/>
    <col min="2316" max="2324" width="6.7109375" customWidth="1"/>
    <col min="2329" max="2329" width="8.28515625" customWidth="1"/>
    <col min="2333" max="2341" width="5.7109375" customWidth="1"/>
    <col min="2555" max="2555" width="6.42578125" customWidth="1"/>
    <col min="2556" max="2556" width="26.5703125" customWidth="1"/>
    <col min="2557" max="2557" width="4.42578125" bestFit="1" customWidth="1"/>
    <col min="2558" max="2558" width="30.42578125" customWidth="1"/>
    <col min="2559" max="2567" width="6.7109375" customWidth="1"/>
    <col min="2568" max="2568" width="10" customWidth="1"/>
    <col min="2572" max="2580" width="6.7109375" customWidth="1"/>
    <col min="2585" max="2585" width="8.28515625" customWidth="1"/>
    <col min="2589" max="2597" width="5.7109375" customWidth="1"/>
    <col min="2811" max="2811" width="6.42578125" customWidth="1"/>
    <col min="2812" max="2812" width="26.5703125" customWidth="1"/>
    <col min="2813" max="2813" width="4.42578125" bestFit="1" customWidth="1"/>
    <col min="2814" max="2814" width="30.42578125" customWidth="1"/>
    <col min="2815" max="2823" width="6.7109375" customWidth="1"/>
    <col min="2824" max="2824" width="10" customWidth="1"/>
    <col min="2828" max="2836" width="6.7109375" customWidth="1"/>
    <col min="2841" max="2841" width="8.28515625" customWidth="1"/>
    <col min="2845" max="2853" width="5.7109375" customWidth="1"/>
    <col min="3067" max="3067" width="6.42578125" customWidth="1"/>
    <col min="3068" max="3068" width="26.5703125" customWidth="1"/>
    <col min="3069" max="3069" width="4.42578125" bestFit="1" customWidth="1"/>
    <col min="3070" max="3070" width="30.42578125" customWidth="1"/>
    <col min="3071" max="3079" width="6.7109375" customWidth="1"/>
    <col min="3080" max="3080" width="10" customWidth="1"/>
    <col min="3084" max="3092" width="6.7109375" customWidth="1"/>
    <col min="3097" max="3097" width="8.28515625" customWidth="1"/>
    <col min="3101" max="3109" width="5.7109375" customWidth="1"/>
    <col min="3323" max="3323" width="6.42578125" customWidth="1"/>
    <col min="3324" max="3324" width="26.5703125" customWidth="1"/>
    <col min="3325" max="3325" width="4.42578125" bestFit="1" customWidth="1"/>
    <col min="3326" max="3326" width="30.42578125" customWidth="1"/>
    <col min="3327" max="3335" width="6.7109375" customWidth="1"/>
    <col min="3336" max="3336" width="10" customWidth="1"/>
    <col min="3340" max="3348" width="6.7109375" customWidth="1"/>
    <col min="3353" max="3353" width="8.28515625" customWidth="1"/>
    <col min="3357" max="3365" width="5.7109375" customWidth="1"/>
    <col min="3579" max="3579" width="6.42578125" customWidth="1"/>
    <col min="3580" max="3580" width="26.5703125" customWidth="1"/>
    <col min="3581" max="3581" width="4.42578125" bestFit="1" customWidth="1"/>
    <col min="3582" max="3582" width="30.42578125" customWidth="1"/>
    <col min="3583" max="3591" width="6.7109375" customWidth="1"/>
    <col min="3592" max="3592" width="10" customWidth="1"/>
    <col min="3596" max="3604" width="6.7109375" customWidth="1"/>
    <col min="3609" max="3609" width="8.28515625" customWidth="1"/>
    <col min="3613" max="3621" width="5.7109375" customWidth="1"/>
    <col min="3835" max="3835" width="6.42578125" customWidth="1"/>
    <col min="3836" max="3836" width="26.5703125" customWidth="1"/>
    <col min="3837" max="3837" width="4.42578125" bestFit="1" customWidth="1"/>
    <col min="3838" max="3838" width="30.42578125" customWidth="1"/>
    <col min="3839" max="3847" width="6.7109375" customWidth="1"/>
    <col min="3848" max="3848" width="10" customWidth="1"/>
    <col min="3852" max="3860" width="6.7109375" customWidth="1"/>
    <col min="3865" max="3865" width="8.28515625" customWidth="1"/>
    <col min="3869" max="3877" width="5.7109375" customWidth="1"/>
    <col min="4091" max="4091" width="6.42578125" customWidth="1"/>
    <col min="4092" max="4092" width="26.5703125" customWidth="1"/>
    <col min="4093" max="4093" width="4.42578125" bestFit="1" customWidth="1"/>
    <col min="4094" max="4094" width="30.42578125" customWidth="1"/>
    <col min="4095" max="4103" width="6.7109375" customWidth="1"/>
    <col min="4104" max="4104" width="10" customWidth="1"/>
    <col min="4108" max="4116" width="6.7109375" customWidth="1"/>
    <col min="4121" max="4121" width="8.28515625" customWidth="1"/>
    <col min="4125" max="4133" width="5.7109375" customWidth="1"/>
    <col min="4347" max="4347" width="6.42578125" customWidth="1"/>
    <col min="4348" max="4348" width="26.5703125" customWidth="1"/>
    <col min="4349" max="4349" width="4.42578125" bestFit="1" customWidth="1"/>
    <col min="4350" max="4350" width="30.42578125" customWidth="1"/>
    <col min="4351" max="4359" width="6.7109375" customWidth="1"/>
    <col min="4360" max="4360" width="10" customWidth="1"/>
    <col min="4364" max="4372" width="6.7109375" customWidth="1"/>
    <col min="4377" max="4377" width="8.28515625" customWidth="1"/>
    <col min="4381" max="4389" width="5.7109375" customWidth="1"/>
    <col min="4603" max="4603" width="6.42578125" customWidth="1"/>
    <col min="4604" max="4604" width="26.5703125" customWidth="1"/>
    <col min="4605" max="4605" width="4.42578125" bestFit="1" customWidth="1"/>
    <col min="4606" max="4606" width="30.42578125" customWidth="1"/>
    <col min="4607" max="4615" width="6.7109375" customWidth="1"/>
    <col min="4616" max="4616" width="10" customWidth="1"/>
    <col min="4620" max="4628" width="6.7109375" customWidth="1"/>
    <col min="4633" max="4633" width="8.28515625" customWidth="1"/>
    <col min="4637" max="4645" width="5.7109375" customWidth="1"/>
    <col min="4859" max="4859" width="6.42578125" customWidth="1"/>
    <col min="4860" max="4860" width="26.5703125" customWidth="1"/>
    <col min="4861" max="4861" width="4.42578125" bestFit="1" customWidth="1"/>
    <col min="4862" max="4862" width="30.42578125" customWidth="1"/>
    <col min="4863" max="4871" width="6.7109375" customWidth="1"/>
    <col min="4872" max="4872" width="10" customWidth="1"/>
    <col min="4876" max="4884" width="6.7109375" customWidth="1"/>
    <col min="4889" max="4889" width="8.28515625" customWidth="1"/>
    <col min="4893" max="4901" width="5.7109375" customWidth="1"/>
    <col min="5115" max="5115" width="6.42578125" customWidth="1"/>
    <col min="5116" max="5116" width="26.5703125" customWidth="1"/>
    <col min="5117" max="5117" width="4.42578125" bestFit="1" customWidth="1"/>
    <col min="5118" max="5118" width="30.42578125" customWidth="1"/>
    <col min="5119" max="5127" width="6.7109375" customWidth="1"/>
    <col min="5128" max="5128" width="10" customWidth="1"/>
    <col min="5132" max="5140" width="6.7109375" customWidth="1"/>
    <col min="5145" max="5145" width="8.28515625" customWidth="1"/>
    <col min="5149" max="5157" width="5.7109375" customWidth="1"/>
    <col min="5371" max="5371" width="6.42578125" customWidth="1"/>
    <col min="5372" max="5372" width="26.5703125" customWidth="1"/>
    <col min="5373" max="5373" width="4.42578125" bestFit="1" customWidth="1"/>
    <col min="5374" max="5374" width="30.42578125" customWidth="1"/>
    <col min="5375" max="5383" width="6.7109375" customWidth="1"/>
    <col min="5384" max="5384" width="10" customWidth="1"/>
    <col min="5388" max="5396" width="6.7109375" customWidth="1"/>
    <col min="5401" max="5401" width="8.28515625" customWidth="1"/>
    <col min="5405" max="5413" width="5.7109375" customWidth="1"/>
    <col min="5627" max="5627" width="6.42578125" customWidth="1"/>
    <col min="5628" max="5628" width="26.5703125" customWidth="1"/>
    <col min="5629" max="5629" width="4.42578125" bestFit="1" customWidth="1"/>
    <col min="5630" max="5630" width="30.42578125" customWidth="1"/>
    <col min="5631" max="5639" width="6.7109375" customWidth="1"/>
    <col min="5640" max="5640" width="10" customWidth="1"/>
    <col min="5644" max="5652" width="6.7109375" customWidth="1"/>
    <col min="5657" max="5657" width="8.28515625" customWidth="1"/>
    <col min="5661" max="5669" width="5.7109375" customWidth="1"/>
    <col min="5883" max="5883" width="6.42578125" customWidth="1"/>
    <col min="5884" max="5884" width="26.5703125" customWidth="1"/>
    <col min="5885" max="5885" width="4.42578125" bestFit="1" customWidth="1"/>
    <col min="5886" max="5886" width="30.42578125" customWidth="1"/>
    <col min="5887" max="5895" width="6.7109375" customWidth="1"/>
    <col min="5896" max="5896" width="10" customWidth="1"/>
    <col min="5900" max="5908" width="6.7109375" customWidth="1"/>
    <col min="5913" max="5913" width="8.28515625" customWidth="1"/>
    <col min="5917" max="5925" width="5.7109375" customWidth="1"/>
    <col min="6139" max="6139" width="6.42578125" customWidth="1"/>
    <col min="6140" max="6140" width="26.5703125" customWidth="1"/>
    <col min="6141" max="6141" width="4.42578125" bestFit="1" customWidth="1"/>
    <col min="6142" max="6142" width="30.42578125" customWidth="1"/>
    <col min="6143" max="6151" width="6.7109375" customWidth="1"/>
    <col min="6152" max="6152" width="10" customWidth="1"/>
    <col min="6156" max="6164" width="6.7109375" customWidth="1"/>
    <col min="6169" max="6169" width="8.28515625" customWidth="1"/>
    <col min="6173" max="6181" width="5.7109375" customWidth="1"/>
    <col min="6395" max="6395" width="6.42578125" customWidth="1"/>
    <col min="6396" max="6396" width="26.5703125" customWidth="1"/>
    <col min="6397" max="6397" width="4.42578125" bestFit="1" customWidth="1"/>
    <col min="6398" max="6398" width="30.42578125" customWidth="1"/>
    <col min="6399" max="6407" width="6.7109375" customWidth="1"/>
    <col min="6408" max="6408" width="10" customWidth="1"/>
    <col min="6412" max="6420" width="6.7109375" customWidth="1"/>
    <col min="6425" max="6425" width="8.28515625" customWidth="1"/>
    <col min="6429" max="6437" width="5.7109375" customWidth="1"/>
    <col min="6651" max="6651" width="6.42578125" customWidth="1"/>
    <col min="6652" max="6652" width="26.5703125" customWidth="1"/>
    <col min="6653" max="6653" width="4.42578125" bestFit="1" customWidth="1"/>
    <col min="6654" max="6654" width="30.42578125" customWidth="1"/>
    <col min="6655" max="6663" width="6.7109375" customWidth="1"/>
    <col min="6664" max="6664" width="10" customWidth="1"/>
    <col min="6668" max="6676" width="6.7109375" customWidth="1"/>
    <col min="6681" max="6681" width="8.28515625" customWidth="1"/>
    <col min="6685" max="6693" width="5.7109375" customWidth="1"/>
    <col min="6907" max="6907" width="6.42578125" customWidth="1"/>
    <col min="6908" max="6908" width="26.5703125" customWidth="1"/>
    <col min="6909" max="6909" width="4.42578125" bestFit="1" customWidth="1"/>
    <col min="6910" max="6910" width="30.42578125" customWidth="1"/>
    <col min="6911" max="6919" width="6.7109375" customWidth="1"/>
    <col min="6920" max="6920" width="10" customWidth="1"/>
    <col min="6924" max="6932" width="6.7109375" customWidth="1"/>
    <col min="6937" max="6937" width="8.28515625" customWidth="1"/>
    <col min="6941" max="6949" width="5.7109375" customWidth="1"/>
    <col min="7163" max="7163" width="6.42578125" customWidth="1"/>
    <col min="7164" max="7164" width="26.5703125" customWidth="1"/>
    <col min="7165" max="7165" width="4.42578125" bestFit="1" customWidth="1"/>
    <col min="7166" max="7166" width="30.42578125" customWidth="1"/>
    <col min="7167" max="7175" width="6.7109375" customWidth="1"/>
    <col min="7176" max="7176" width="10" customWidth="1"/>
    <col min="7180" max="7188" width="6.7109375" customWidth="1"/>
    <col min="7193" max="7193" width="8.28515625" customWidth="1"/>
    <col min="7197" max="7205" width="5.7109375" customWidth="1"/>
    <col min="7419" max="7419" width="6.42578125" customWidth="1"/>
    <col min="7420" max="7420" width="26.5703125" customWidth="1"/>
    <col min="7421" max="7421" width="4.42578125" bestFit="1" customWidth="1"/>
    <col min="7422" max="7422" width="30.42578125" customWidth="1"/>
    <col min="7423" max="7431" width="6.7109375" customWidth="1"/>
    <col min="7432" max="7432" width="10" customWidth="1"/>
    <col min="7436" max="7444" width="6.7109375" customWidth="1"/>
    <col min="7449" max="7449" width="8.28515625" customWidth="1"/>
    <col min="7453" max="7461" width="5.7109375" customWidth="1"/>
    <col min="7675" max="7675" width="6.42578125" customWidth="1"/>
    <col min="7676" max="7676" width="26.5703125" customWidth="1"/>
    <col min="7677" max="7677" width="4.42578125" bestFit="1" customWidth="1"/>
    <col min="7678" max="7678" width="30.42578125" customWidth="1"/>
    <col min="7679" max="7687" width="6.7109375" customWidth="1"/>
    <col min="7688" max="7688" width="10" customWidth="1"/>
    <col min="7692" max="7700" width="6.7109375" customWidth="1"/>
    <col min="7705" max="7705" width="8.28515625" customWidth="1"/>
    <col min="7709" max="7717" width="5.7109375" customWidth="1"/>
    <col min="7931" max="7931" width="6.42578125" customWidth="1"/>
    <col min="7932" max="7932" width="26.5703125" customWidth="1"/>
    <col min="7933" max="7933" width="4.42578125" bestFit="1" customWidth="1"/>
    <col min="7934" max="7934" width="30.42578125" customWidth="1"/>
    <col min="7935" max="7943" width="6.7109375" customWidth="1"/>
    <col min="7944" max="7944" width="10" customWidth="1"/>
    <col min="7948" max="7956" width="6.7109375" customWidth="1"/>
    <col min="7961" max="7961" width="8.28515625" customWidth="1"/>
    <col min="7965" max="7973" width="5.7109375" customWidth="1"/>
    <col min="8187" max="8187" width="6.42578125" customWidth="1"/>
    <col min="8188" max="8188" width="26.5703125" customWidth="1"/>
    <col min="8189" max="8189" width="4.42578125" bestFit="1" customWidth="1"/>
    <col min="8190" max="8190" width="30.42578125" customWidth="1"/>
    <col min="8191" max="8199" width="6.7109375" customWidth="1"/>
    <col min="8200" max="8200" width="10" customWidth="1"/>
    <col min="8204" max="8212" width="6.7109375" customWidth="1"/>
    <col min="8217" max="8217" width="8.28515625" customWidth="1"/>
    <col min="8221" max="8229" width="5.7109375" customWidth="1"/>
    <col min="8443" max="8443" width="6.42578125" customWidth="1"/>
    <col min="8444" max="8444" width="26.5703125" customWidth="1"/>
    <col min="8445" max="8445" width="4.42578125" bestFit="1" customWidth="1"/>
    <col min="8446" max="8446" width="30.42578125" customWidth="1"/>
    <col min="8447" max="8455" width="6.7109375" customWidth="1"/>
    <col min="8456" max="8456" width="10" customWidth="1"/>
    <col min="8460" max="8468" width="6.7109375" customWidth="1"/>
    <col min="8473" max="8473" width="8.28515625" customWidth="1"/>
    <col min="8477" max="8485" width="5.7109375" customWidth="1"/>
    <col min="8699" max="8699" width="6.42578125" customWidth="1"/>
    <col min="8700" max="8700" width="26.5703125" customWidth="1"/>
    <col min="8701" max="8701" width="4.42578125" bestFit="1" customWidth="1"/>
    <col min="8702" max="8702" width="30.42578125" customWidth="1"/>
    <col min="8703" max="8711" width="6.7109375" customWidth="1"/>
    <col min="8712" max="8712" width="10" customWidth="1"/>
    <col min="8716" max="8724" width="6.7109375" customWidth="1"/>
    <col min="8729" max="8729" width="8.28515625" customWidth="1"/>
    <col min="8733" max="8741" width="5.7109375" customWidth="1"/>
    <col min="8955" max="8955" width="6.42578125" customWidth="1"/>
    <col min="8956" max="8956" width="26.5703125" customWidth="1"/>
    <col min="8957" max="8957" width="4.42578125" bestFit="1" customWidth="1"/>
    <col min="8958" max="8958" width="30.42578125" customWidth="1"/>
    <col min="8959" max="8967" width="6.7109375" customWidth="1"/>
    <col min="8968" max="8968" width="10" customWidth="1"/>
    <col min="8972" max="8980" width="6.7109375" customWidth="1"/>
    <col min="8985" max="8985" width="8.28515625" customWidth="1"/>
    <col min="8989" max="8997" width="5.7109375" customWidth="1"/>
    <col min="9211" max="9211" width="6.42578125" customWidth="1"/>
    <col min="9212" max="9212" width="26.5703125" customWidth="1"/>
    <col min="9213" max="9213" width="4.42578125" bestFit="1" customWidth="1"/>
    <col min="9214" max="9214" width="30.42578125" customWidth="1"/>
    <col min="9215" max="9223" width="6.7109375" customWidth="1"/>
    <col min="9224" max="9224" width="10" customWidth="1"/>
    <col min="9228" max="9236" width="6.7109375" customWidth="1"/>
    <col min="9241" max="9241" width="8.28515625" customWidth="1"/>
    <col min="9245" max="9253" width="5.7109375" customWidth="1"/>
    <col min="9467" max="9467" width="6.42578125" customWidth="1"/>
    <col min="9468" max="9468" width="26.5703125" customWidth="1"/>
    <col min="9469" max="9469" width="4.42578125" bestFit="1" customWidth="1"/>
    <col min="9470" max="9470" width="30.42578125" customWidth="1"/>
    <col min="9471" max="9479" width="6.7109375" customWidth="1"/>
    <col min="9480" max="9480" width="10" customWidth="1"/>
    <col min="9484" max="9492" width="6.7109375" customWidth="1"/>
    <col min="9497" max="9497" width="8.28515625" customWidth="1"/>
    <col min="9501" max="9509" width="5.7109375" customWidth="1"/>
    <col min="9723" max="9723" width="6.42578125" customWidth="1"/>
    <col min="9724" max="9724" width="26.5703125" customWidth="1"/>
    <col min="9725" max="9725" width="4.42578125" bestFit="1" customWidth="1"/>
    <col min="9726" max="9726" width="30.42578125" customWidth="1"/>
    <col min="9727" max="9735" width="6.7109375" customWidth="1"/>
    <col min="9736" max="9736" width="10" customWidth="1"/>
    <col min="9740" max="9748" width="6.7109375" customWidth="1"/>
    <col min="9753" max="9753" width="8.28515625" customWidth="1"/>
    <col min="9757" max="9765" width="5.7109375" customWidth="1"/>
    <col min="9979" max="9979" width="6.42578125" customWidth="1"/>
    <col min="9980" max="9980" width="26.5703125" customWidth="1"/>
    <col min="9981" max="9981" width="4.42578125" bestFit="1" customWidth="1"/>
    <col min="9982" max="9982" width="30.42578125" customWidth="1"/>
    <col min="9983" max="9991" width="6.7109375" customWidth="1"/>
    <col min="9992" max="9992" width="10" customWidth="1"/>
    <col min="9996" max="10004" width="6.7109375" customWidth="1"/>
    <col min="10009" max="10009" width="8.28515625" customWidth="1"/>
    <col min="10013" max="10021" width="5.7109375" customWidth="1"/>
    <col min="10235" max="10235" width="6.42578125" customWidth="1"/>
    <col min="10236" max="10236" width="26.5703125" customWidth="1"/>
    <col min="10237" max="10237" width="4.42578125" bestFit="1" customWidth="1"/>
    <col min="10238" max="10238" width="30.42578125" customWidth="1"/>
    <col min="10239" max="10247" width="6.7109375" customWidth="1"/>
    <col min="10248" max="10248" width="10" customWidth="1"/>
    <col min="10252" max="10260" width="6.7109375" customWidth="1"/>
    <col min="10265" max="10265" width="8.28515625" customWidth="1"/>
    <col min="10269" max="10277" width="5.7109375" customWidth="1"/>
    <col min="10491" max="10491" width="6.42578125" customWidth="1"/>
    <col min="10492" max="10492" width="26.5703125" customWidth="1"/>
    <col min="10493" max="10493" width="4.42578125" bestFit="1" customWidth="1"/>
    <col min="10494" max="10494" width="30.42578125" customWidth="1"/>
    <col min="10495" max="10503" width="6.7109375" customWidth="1"/>
    <col min="10504" max="10504" width="10" customWidth="1"/>
    <col min="10508" max="10516" width="6.7109375" customWidth="1"/>
    <col min="10521" max="10521" width="8.28515625" customWidth="1"/>
    <col min="10525" max="10533" width="5.7109375" customWidth="1"/>
    <col min="10747" max="10747" width="6.42578125" customWidth="1"/>
    <col min="10748" max="10748" width="26.5703125" customWidth="1"/>
    <col min="10749" max="10749" width="4.42578125" bestFit="1" customWidth="1"/>
    <col min="10750" max="10750" width="30.42578125" customWidth="1"/>
    <col min="10751" max="10759" width="6.7109375" customWidth="1"/>
    <col min="10760" max="10760" width="10" customWidth="1"/>
    <col min="10764" max="10772" width="6.7109375" customWidth="1"/>
    <col min="10777" max="10777" width="8.28515625" customWidth="1"/>
    <col min="10781" max="10789" width="5.7109375" customWidth="1"/>
    <col min="11003" max="11003" width="6.42578125" customWidth="1"/>
    <col min="11004" max="11004" width="26.5703125" customWidth="1"/>
    <col min="11005" max="11005" width="4.42578125" bestFit="1" customWidth="1"/>
    <col min="11006" max="11006" width="30.42578125" customWidth="1"/>
    <col min="11007" max="11015" width="6.7109375" customWidth="1"/>
    <col min="11016" max="11016" width="10" customWidth="1"/>
    <col min="11020" max="11028" width="6.7109375" customWidth="1"/>
    <col min="11033" max="11033" width="8.28515625" customWidth="1"/>
    <col min="11037" max="11045" width="5.7109375" customWidth="1"/>
    <col min="11259" max="11259" width="6.42578125" customWidth="1"/>
    <col min="11260" max="11260" width="26.5703125" customWidth="1"/>
    <col min="11261" max="11261" width="4.42578125" bestFit="1" customWidth="1"/>
    <col min="11262" max="11262" width="30.42578125" customWidth="1"/>
    <col min="11263" max="11271" width="6.7109375" customWidth="1"/>
    <col min="11272" max="11272" width="10" customWidth="1"/>
    <col min="11276" max="11284" width="6.7109375" customWidth="1"/>
    <col min="11289" max="11289" width="8.28515625" customWidth="1"/>
    <col min="11293" max="11301" width="5.7109375" customWidth="1"/>
    <col min="11515" max="11515" width="6.42578125" customWidth="1"/>
    <col min="11516" max="11516" width="26.5703125" customWidth="1"/>
    <col min="11517" max="11517" width="4.42578125" bestFit="1" customWidth="1"/>
    <col min="11518" max="11518" width="30.42578125" customWidth="1"/>
    <col min="11519" max="11527" width="6.7109375" customWidth="1"/>
    <col min="11528" max="11528" width="10" customWidth="1"/>
    <col min="11532" max="11540" width="6.7109375" customWidth="1"/>
    <col min="11545" max="11545" width="8.28515625" customWidth="1"/>
    <col min="11549" max="11557" width="5.7109375" customWidth="1"/>
    <col min="11771" max="11771" width="6.42578125" customWidth="1"/>
    <col min="11772" max="11772" width="26.5703125" customWidth="1"/>
    <col min="11773" max="11773" width="4.42578125" bestFit="1" customWidth="1"/>
    <col min="11774" max="11774" width="30.42578125" customWidth="1"/>
    <col min="11775" max="11783" width="6.7109375" customWidth="1"/>
    <col min="11784" max="11784" width="10" customWidth="1"/>
    <col min="11788" max="11796" width="6.7109375" customWidth="1"/>
    <col min="11801" max="11801" width="8.28515625" customWidth="1"/>
    <col min="11805" max="11813" width="5.7109375" customWidth="1"/>
    <col min="12027" max="12027" width="6.42578125" customWidth="1"/>
    <col min="12028" max="12028" width="26.5703125" customWidth="1"/>
    <col min="12029" max="12029" width="4.42578125" bestFit="1" customWidth="1"/>
    <col min="12030" max="12030" width="30.42578125" customWidth="1"/>
    <col min="12031" max="12039" width="6.7109375" customWidth="1"/>
    <col min="12040" max="12040" width="10" customWidth="1"/>
    <col min="12044" max="12052" width="6.7109375" customWidth="1"/>
    <col min="12057" max="12057" width="8.28515625" customWidth="1"/>
    <col min="12061" max="12069" width="5.7109375" customWidth="1"/>
    <col min="12283" max="12283" width="6.42578125" customWidth="1"/>
    <col min="12284" max="12284" width="26.5703125" customWidth="1"/>
    <col min="12285" max="12285" width="4.42578125" bestFit="1" customWidth="1"/>
    <col min="12286" max="12286" width="30.42578125" customWidth="1"/>
    <col min="12287" max="12295" width="6.7109375" customWidth="1"/>
    <col min="12296" max="12296" width="10" customWidth="1"/>
    <col min="12300" max="12308" width="6.7109375" customWidth="1"/>
    <col min="12313" max="12313" width="8.28515625" customWidth="1"/>
    <col min="12317" max="12325" width="5.7109375" customWidth="1"/>
    <col min="12539" max="12539" width="6.42578125" customWidth="1"/>
    <col min="12540" max="12540" width="26.5703125" customWidth="1"/>
    <col min="12541" max="12541" width="4.42578125" bestFit="1" customWidth="1"/>
    <col min="12542" max="12542" width="30.42578125" customWidth="1"/>
    <col min="12543" max="12551" width="6.7109375" customWidth="1"/>
    <col min="12552" max="12552" width="10" customWidth="1"/>
    <col min="12556" max="12564" width="6.7109375" customWidth="1"/>
    <col min="12569" max="12569" width="8.28515625" customWidth="1"/>
    <col min="12573" max="12581" width="5.7109375" customWidth="1"/>
    <col min="12795" max="12795" width="6.42578125" customWidth="1"/>
    <col min="12796" max="12796" width="26.5703125" customWidth="1"/>
    <col min="12797" max="12797" width="4.42578125" bestFit="1" customWidth="1"/>
    <col min="12798" max="12798" width="30.42578125" customWidth="1"/>
    <col min="12799" max="12807" width="6.7109375" customWidth="1"/>
    <col min="12808" max="12808" width="10" customWidth="1"/>
    <col min="12812" max="12820" width="6.7109375" customWidth="1"/>
    <col min="12825" max="12825" width="8.28515625" customWidth="1"/>
    <col min="12829" max="12837" width="5.7109375" customWidth="1"/>
    <col min="13051" max="13051" width="6.42578125" customWidth="1"/>
    <col min="13052" max="13052" width="26.5703125" customWidth="1"/>
    <col min="13053" max="13053" width="4.42578125" bestFit="1" customWidth="1"/>
    <col min="13054" max="13054" width="30.42578125" customWidth="1"/>
    <col min="13055" max="13063" width="6.7109375" customWidth="1"/>
    <col min="13064" max="13064" width="10" customWidth="1"/>
    <col min="13068" max="13076" width="6.7109375" customWidth="1"/>
    <col min="13081" max="13081" width="8.28515625" customWidth="1"/>
    <col min="13085" max="13093" width="5.7109375" customWidth="1"/>
    <col min="13307" max="13307" width="6.42578125" customWidth="1"/>
    <col min="13308" max="13308" width="26.5703125" customWidth="1"/>
    <col min="13309" max="13309" width="4.42578125" bestFit="1" customWidth="1"/>
    <col min="13310" max="13310" width="30.42578125" customWidth="1"/>
    <col min="13311" max="13319" width="6.7109375" customWidth="1"/>
    <col min="13320" max="13320" width="10" customWidth="1"/>
    <col min="13324" max="13332" width="6.7109375" customWidth="1"/>
    <col min="13337" max="13337" width="8.28515625" customWidth="1"/>
    <col min="13341" max="13349" width="5.7109375" customWidth="1"/>
    <col min="13563" max="13563" width="6.42578125" customWidth="1"/>
    <col min="13564" max="13564" width="26.5703125" customWidth="1"/>
    <col min="13565" max="13565" width="4.42578125" bestFit="1" customWidth="1"/>
    <col min="13566" max="13566" width="30.42578125" customWidth="1"/>
    <col min="13567" max="13575" width="6.7109375" customWidth="1"/>
    <col min="13576" max="13576" width="10" customWidth="1"/>
    <col min="13580" max="13588" width="6.7109375" customWidth="1"/>
    <col min="13593" max="13593" width="8.28515625" customWidth="1"/>
    <col min="13597" max="13605" width="5.7109375" customWidth="1"/>
    <col min="13819" max="13819" width="6.42578125" customWidth="1"/>
    <col min="13820" max="13820" width="26.5703125" customWidth="1"/>
    <col min="13821" max="13821" width="4.42578125" bestFit="1" customWidth="1"/>
    <col min="13822" max="13822" width="30.42578125" customWidth="1"/>
    <col min="13823" max="13831" width="6.7109375" customWidth="1"/>
    <col min="13832" max="13832" width="10" customWidth="1"/>
    <col min="13836" max="13844" width="6.7109375" customWidth="1"/>
    <col min="13849" max="13849" width="8.28515625" customWidth="1"/>
    <col min="13853" max="13861" width="5.7109375" customWidth="1"/>
    <col min="14075" max="14075" width="6.42578125" customWidth="1"/>
    <col min="14076" max="14076" width="26.5703125" customWidth="1"/>
    <col min="14077" max="14077" width="4.42578125" bestFit="1" customWidth="1"/>
    <col min="14078" max="14078" width="30.42578125" customWidth="1"/>
    <col min="14079" max="14087" width="6.7109375" customWidth="1"/>
    <col min="14088" max="14088" width="10" customWidth="1"/>
    <col min="14092" max="14100" width="6.7109375" customWidth="1"/>
    <col min="14105" max="14105" width="8.28515625" customWidth="1"/>
    <col min="14109" max="14117" width="5.7109375" customWidth="1"/>
    <col min="14331" max="14331" width="6.42578125" customWidth="1"/>
    <col min="14332" max="14332" width="26.5703125" customWidth="1"/>
    <col min="14333" max="14333" width="4.42578125" bestFit="1" customWidth="1"/>
    <col min="14334" max="14334" width="30.42578125" customWidth="1"/>
    <col min="14335" max="14343" width="6.7109375" customWidth="1"/>
    <col min="14344" max="14344" width="10" customWidth="1"/>
    <col min="14348" max="14356" width="6.7109375" customWidth="1"/>
    <col min="14361" max="14361" width="8.28515625" customWidth="1"/>
    <col min="14365" max="14373" width="5.7109375" customWidth="1"/>
    <col min="14587" max="14587" width="6.42578125" customWidth="1"/>
    <col min="14588" max="14588" width="26.5703125" customWidth="1"/>
    <col min="14589" max="14589" width="4.42578125" bestFit="1" customWidth="1"/>
    <col min="14590" max="14590" width="30.42578125" customWidth="1"/>
    <col min="14591" max="14599" width="6.7109375" customWidth="1"/>
    <col min="14600" max="14600" width="10" customWidth="1"/>
    <col min="14604" max="14612" width="6.7109375" customWidth="1"/>
    <col min="14617" max="14617" width="8.28515625" customWidth="1"/>
    <col min="14621" max="14629" width="5.7109375" customWidth="1"/>
    <col min="14843" max="14843" width="6.42578125" customWidth="1"/>
    <col min="14844" max="14844" width="26.5703125" customWidth="1"/>
    <col min="14845" max="14845" width="4.42578125" bestFit="1" customWidth="1"/>
    <col min="14846" max="14846" width="30.42578125" customWidth="1"/>
    <col min="14847" max="14855" width="6.7109375" customWidth="1"/>
    <col min="14856" max="14856" width="10" customWidth="1"/>
    <col min="14860" max="14868" width="6.7109375" customWidth="1"/>
    <col min="14873" max="14873" width="8.28515625" customWidth="1"/>
    <col min="14877" max="14885" width="5.7109375" customWidth="1"/>
    <col min="15099" max="15099" width="6.42578125" customWidth="1"/>
    <col min="15100" max="15100" width="26.5703125" customWidth="1"/>
    <col min="15101" max="15101" width="4.42578125" bestFit="1" customWidth="1"/>
    <col min="15102" max="15102" width="30.42578125" customWidth="1"/>
    <col min="15103" max="15111" width="6.7109375" customWidth="1"/>
    <col min="15112" max="15112" width="10" customWidth="1"/>
    <col min="15116" max="15124" width="6.7109375" customWidth="1"/>
    <col min="15129" max="15129" width="8.28515625" customWidth="1"/>
    <col min="15133" max="15141" width="5.7109375" customWidth="1"/>
    <col min="15355" max="15355" width="6.42578125" customWidth="1"/>
    <col min="15356" max="15356" width="26.5703125" customWidth="1"/>
    <col min="15357" max="15357" width="4.42578125" bestFit="1" customWidth="1"/>
    <col min="15358" max="15358" width="30.42578125" customWidth="1"/>
    <col min="15359" max="15367" width="6.7109375" customWidth="1"/>
    <col min="15368" max="15368" width="10" customWidth="1"/>
    <col min="15372" max="15380" width="6.7109375" customWidth="1"/>
    <col min="15385" max="15385" width="8.28515625" customWidth="1"/>
    <col min="15389" max="15397" width="5.7109375" customWidth="1"/>
    <col min="15611" max="15611" width="6.42578125" customWidth="1"/>
    <col min="15612" max="15612" width="26.5703125" customWidth="1"/>
    <col min="15613" max="15613" width="4.42578125" bestFit="1" customWidth="1"/>
    <col min="15614" max="15614" width="30.42578125" customWidth="1"/>
    <col min="15615" max="15623" width="6.7109375" customWidth="1"/>
    <col min="15624" max="15624" width="10" customWidth="1"/>
    <col min="15628" max="15636" width="6.7109375" customWidth="1"/>
    <col min="15641" max="15641" width="8.28515625" customWidth="1"/>
    <col min="15645" max="15653" width="5.7109375" customWidth="1"/>
    <col min="15867" max="15867" width="6.42578125" customWidth="1"/>
    <col min="15868" max="15868" width="26.5703125" customWidth="1"/>
    <col min="15869" max="15869" width="4.42578125" bestFit="1" customWidth="1"/>
    <col min="15870" max="15870" width="30.42578125" customWidth="1"/>
    <col min="15871" max="15879" width="6.7109375" customWidth="1"/>
    <col min="15880" max="15880" width="10" customWidth="1"/>
    <col min="15884" max="15892" width="6.7109375" customWidth="1"/>
    <col min="15897" max="15897" width="8.28515625" customWidth="1"/>
    <col min="15901" max="15909" width="5.7109375" customWidth="1"/>
    <col min="16123" max="16123" width="6.42578125" customWidth="1"/>
    <col min="16124" max="16124" width="26.5703125" customWidth="1"/>
    <col min="16125" max="16125" width="4.42578125" bestFit="1" customWidth="1"/>
    <col min="16126" max="16126" width="30.42578125" customWidth="1"/>
    <col min="16127" max="16135" width="6.7109375" customWidth="1"/>
    <col min="16136" max="16136" width="10" customWidth="1"/>
    <col min="16140" max="16148" width="6.7109375" customWidth="1"/>
    <col min="16153" max="16153" width="8.28515625" customWidth="1"/>
    <col min="16157" max="16165" width="5.7109375" customWidth="1"/>
  </cols>
  <sheetData>
    <row r="1" spans="1:45" ht="20.25" x14ac:dyDescent="0.3">
      <c r="A1" s="526" t="s">
        <v>615</v>
      </c>
      <c r="B1" s="7"/>
      <c r="C1" s="7"/>
      <c r="D1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45" ht="21" thickBot="1" x14ac:dyDescent="0.35">
      <c r="A2" s="527" t="s">
        <v>631</v>
      </c>
      <c r="B2" s="7"/>
      <c r="C2" s="7"/>
      <c r="D2"/>
      <c r="E2" s="12"/>
      <c r="F2" s="8"/>
      <c r="G2" s="311" t="s">
        <v>610</v>
      </c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311" t="s">
        <v>630</v>
      </c>
      <c r="U2" s="43"/>
      <c r="V2" s="43"/>
      <c r="W2" s="43"/>
      <c r="X2" s="43"/>
      <c r="Y2" s="43"/>
      <c r="Z2" s="43"/>
      <c r="AA2" s="43"/>
      <c r="AB2" s="43"/>
      <c r="AC2" s="43"/>
    </row>
    <row r="3" spans="1:45" ht="13.5" thickBot="1" x14ac:dyDescent="0.25">
      <c r="A3" s="8"/>
      <c r="B3" s="7"/>
      <c r="C3" s="7"/>
      <c r="D3"/>
      <c r="E3" s="12"/>
      <c r="F3" s="8"/>
      <c r="G3" s="788" t="s">
        <v>633</v>
      </c>
      <c r="H3" s="789"/>
      <c r="I3" s="789"/>
      <c r="J3" s="789"/>
      <c r="K3" s="789"/>
      <c r="L3" s="789"/>
      <c r="M3" s="789"/>
      <c r="N3" s="789"/>
      <c r="O3" s="789"/>
      <c r="P3" s="789"/>
      <c r="Q3" s="789"/>
      <c r="R3" s="789"/>
      <c r="S3" s="790"/>
      <c r="T3" s="791" t="s">
        <v>631</v>
      </c>
      <c r="U3" s="792"/>
      <c r="V3" s="792"/>
      <c r="W3" s="792"/>
      <c r="X3" s="792"/>
      <c r="Y3" s="792"/>
      <c r="Z3" s="792"/>
      <c r="AA3" s="792"/>
      <c r="AB3" s="792"/>
      <c r="AC3" s="793"/>
      <c r="AD3" s="793"/>
      <c r="AE3" s="793"/>
      <c r="AF3" s="794"/>
      <c r="AG3" s="795" t="s">
        <v>619</v>
      </c>
      <c r="AH3" s="796"/>
      <c r="AI3" s="796"/>
      <c r="AJ3" s="797"/>
      <c r="AK3" s="798" t="s">
        <v>620</v>
      </c>
      <c r="AL3" s="798"/>
      <c r="AM3" s="798"/>
      <c r="AN3" s="798"/>
      <c r="AO3" s="798"/>
      <c r="AP3" s="798"/>
      <c r="AQ3" s="798"/>
      <c r="AR3" s="798"/>
      <c r="AS3" s="799"/>
    </row>
    <row r="4" spans="1:45" ht="16.5" customHeight="1" thickBot="1" x14ac:dyDescent="0.3">
      <c r="A4" s="23" t="s">
        <v>245</v>
      </c>
      <c r="B4" s="7"/>
      <c r="C4" s="7"/>
      <c r="D4"/>
      <c r="E4" s="2"/>
      <c r="F4" s="8"/>
      <c r="G4" s="800" t="s">
        <v>371</v>
      </c>
      <c r="H4" s="801"/>
      <c r="I4" s="802"/>
      <c r="J4" s="803" t="s">
        <v>372</v>
      </c>
      <c r="K4" s="804"/>
      <c r="L4" s="805"/>
      <c r="M4" s="806" t="s">
        <v>373</v>
      </c>
      <c r="N4" s="804"/>
      <c r="O4" s="807"/>
      <c r="P4" s="808" t="s">
        <v>621</v>
      </c>
      <c r="Q4" s="810" t="s">
        <v>622</v>
      </c>
      <c r="R4" s="812" t="s">
        <v>623</v>
      </c>
      <c r="S4" s="777" t="s">
        <v>624</v>
      </c>
      <c r="T4" s="800" t="s">
        <v>371</v>
      </c>
      <c r="U4" s="801"/>
      <c r="V4" s="801"/>
      <c r="W4" s="806" t="s">
        <v>372</v>
      </c>
      <c r="X4" s="804"/>
      <c r="Y4" s="807"/>
      <c r="Z4" s="806" t="s">
        <v>373</v>
      </c>
      <c r="AA4" s="804"/>
      <c r="AB4" s="807"/>
      <c r="AC4" s="814" t="s">
        <v>625</v>
      </c>
      <c r="AD4" s="786" t="s">
        <v>622</v>
      </c>
      <c r="AE4" s="775" t="s">
        <v>623</v>
      </c>
      <c r="AF4" s="777" t="s">
        <v>624</v>
      </c>
      <c r="AG4" s="779" t="s">
        <v>632</v>
      </c>
      <c r="AH4" s="781" t="s">
        <v>626</v>
      </c>
      <c r="AI4" s="783" t="s">
        <v>627</v>
      </c>
      <c r="AJ4" s="784" t="s">
        <v>628</v>
      </c>
      <c r="AK4" s="770" t="s">
        <v>293</v>
      </c>
      <c r="AL4" s="771"/>
      <c r="AM4" s="772"/>
      <c r="AN4" s="773" t="s">
        <v>441</v>
      </c>
      <c r="AO4" s="771"/>
      <c r="AP4" s="774"/>
      <c r="AQ4" s="770" t="s">
        <v>295</v>
      </c>
      <c r="AR4" s="771"/>
      <c r="AS4" s="772"/>
    </row>
    <row r="5" spans="1:45" ht="40.5" customHeight="1" thickBot="1" x14ac:dyDescent="0.25">
      <c r="A5" s="591" t="s">
        <v>629</v>
      </c>
      <c r="B5" s="36" t="s">
        <v>579</v>
      </c>
      <c r="C5" s="36" t="s">
        <v>313</v>
      </c>
      <c r="D5" s="679" t="s">
        <v>594</v>
      </c>
      <c r="E5" s="36" t="s">
        <v>0</v>
      </c>
      <c r="F5" s="224" t="s">
        <v>1</v>
      </c>
      <c r="G5" s="680" t="s">
        <v>228</v>
      </c>
      <c r="H5" s="681" t="s">
        <v>229</v>
      </c>
      <c r="I5" s="682" t="s">
        <v>230</v>
      </c>
      <c r="J5" s="680" t="s">
        <v>228</v>
      </c>
      <c r="K5" s="681" t="s">
        <v>229</v>
      </c>
      <c r="L5" s="683" t="s">
        <v>230</v>
      </c>
      <c r="M5" s="684" t="s">
        <v>228</v>
      </c>
      <c r="N5" s="681" t="s">
        <v>229</v>
      </c>
      <c r="O5" s="682" t="s">
        <v>230</v>
      </c>
      <c r="P5" s="809"/>
      <c r="Q5" s="811"/>
      <c r="R5" s="813"/>
      <c r="S5" s="778"/>
      <c r="T5" s="685" t="s">
        <v>228</v>
      </c>
      <c r="U5" s="686" t="s">
        <v>229</v>
      </c>
      <c r="V5" s="687" t="s">
        <v>230</v>
      </c>
      <c r="W5" s="685" t="s">
        <v>228</v>
      </c>
      <c r="X5" s="686" t="s">
        <v>229</v>
      </c>
      <c r="Y5" s="688" t="s">
        <v>230</v>
      </c>
      <c r="Z5" s="689" t="s">
        <v>228</v>
      </c>
      <c r="AA5" s="686" t="s">
        <v>229</v>
      </c>
      <c r="AB5" s="688" t="s">
        <v>230</v>
      </c>
      <c r="AC5" s="815"/>
      <c r="AD5" s="787"/>
      <c r="AE5" s="776"/>
      <c r="AF5" s="778"/>
      <c r="AG5" s="780"/>
      <c r="AH5" s="782"/>
      <c r="AI5" s="782"/>
      <c r="AJ5" s="785"/>
      <c r="AK5" s="690" t="s">
        <v>228</v>
      </c>
      <c r="AL5" s="691" t="s">
        <v>229</v>
      </c>
      <c r="AM5" s="692" t="s">
        <v>230</v>
      </c>
      <c r="AN5" s="693" t="s">
        <v>228</v>
      </c>
      <c r="AO5" s="691" t="s">
        <v>229</v>
      </c>
      <c r="AP5" s="694" t="s">
        <v>230</v>
      </c>
      <c r="AQ5" s="690" t="s">
        <v>228</v>
      </c>
      <c r="AR5" s="691" t="s">
        <v>229</v>
      </c>
      <c r="AS5" s="692" t="s">
        <v>230</v>
      </c>
    </row>
    <row r="6" spans="1:45" ht="12.75" customHeight="1" x14ac:dyDescent="0.2">
      <c r="A6" s="581">
        <f>JI_stat!A6</f>
        <v>1</v>
      </c>
      <c r="B6" s="695">
        <f>JI_stat!B6</f>
        <v>667000135</v>
      </c>
      <c r="C6" s="695">
        <f>JI_stat!C6</f>
        <v>5415</v>
      </c>
      <c r="D6" s="695" t="str">
        <f>JI_stat!D6</f>
        <v>MŠ Jilemnice, Roztocká 994</v>
      </c>
      <c r="E6" s="695">
        <f>JI_stat!E6</f>
        <v>3141</v>
      </c>
      <c r="F6" s="582" t="str">
        <f>JI_stat!F6</f>
        <v>MŠ Jilemnice, Roztocká 994</v>
      </c>
      <c r="G6" s="581">
        <v>91</v>
      </c>
      <c r="H6" s="695">
        <v>0</v>
      </c>
      <c r="I6" s="696">
        <v>0</v>
      </c>
      <c r="J6" s="581">
        <v>0</v>
      </c>
      <c r="K6" s="695">
        <v>0</v>
      </c>
      <c r="L6" s="582">
        <v>0</v>
      </c>
      <c r="M6" s="581">
        <v>0</v>
      </c>
      <c r="N6" s="695">
        <v>0</v>
      </c>
      <c r="O6" s="582">
        <v>0</v>
      </c>
      <c r="P6" s="697">
        <v>757419</v>
      </c>
      <c r="Q6" s="698">
        <f>ROUND(P6/12*4,0)</f>
        <v>252473</v>
      </c>
      <c r="R6" s="699">
        <v>2.39</v>
      </c>
      <c r="S6" s="700">
        <f>ROUND(R6/12*4,2)</f>
        <v>0.8</v>
      </c>
      <c r="T6" s="583">
        <f>JI_stat!H6</f>
        <v>88</v>
      </c>
      <c r="U6" s="695">
        <f>JI_stat!I6</f>
        <v>0</v>
      </c>
      <c r="V6" s="696">
        <f>JI_stat!J6</f>
        <v>0</v>
      </c>
      <c r="W6" s="581">
        <f>JI_stat!K6</f>
        <v>0</v>
      </c>
      <c r="X6" s="695">
        <f>JI_stat!L6</f>
        <v>0</v>
      </c>
      <c r="Y6" s="582">
        <f>JI_stat!M6</f>
        <v>0</v>
      </c>
      <c r="Z6" s="583">
        <f>JI_stat!N6</f>
        <v>0</v>
      </c>
      <c r="AA6" s="695">
        <f>JI_stat!O6</f>
        <v>0</v>
      </c>
      <c r="AB6" s="696">
        <f>JI_stat!P6</f>
        <v>0</v>
      </c>
      <c r="AC6" s="697">
        <f>JI_ZUKA!H6</f>
        <v>739879</v>
      </c>
      <c r="AD6" s="698">
        <f>ROUND(AC6/12*4,0)</f>
        <v>246626</v>
      </c>
      <c r="AE6" s="701">
        <f>JI_ZUKA!L6</f>
        <v>2.33</v>
      </c>
      <c r="AF6" s="700">
        <f>ROUND(AE6/12*4,2)</f>
        <v>0.78</v>
      </c>
      <c r="AG6" s="702">
        <f t="shared" ref="AG6:AG33" si="0">AD6-Q6</f>
        <v>-5847</v>
      </c>
      <c r="AH6" s="699">
        <f t="shared" ref="AH6:AH33" si="1">AF6-S6</f>
        <v>-2.0000000000000018E-2</v>
      </c>
      <c r="AI6" s="699">
        <v>0</v>
      </c>
      <c r="AJ6" s="703">
        <f>AH6</f>
        <v>-2.0000000000000018E-2</v>
      </c>
      <c r="AK6" s="704">
        <f t="shared" ref="AK6:AS21" si="2">T6-G6</f>
        <v>-3</v>
      </c>
      <c r="AL6" s="705">
        <f t="shared" si="2"/>
        <v>0</v>
      </c>
      <c r="AM6" s="726">
        <f t="shared" si="2"/>
        <v>0</v>
      </c>
      <c r="AN6" s="704">
        <f t="shared" si="2"/>
        <v>0</v>
      </c>
      <c r="AO6" s="705">
        <f t="shared" si="2"/>
        <v>0</v>
      </c>
      <c r="AP6" s="706">
        <f t="shared" si="2"/>
        <v>0</v>
      </c>
      <c r="AQ6" s="707">
        <f t="shared" si="2"/>
        <v>0</v>
      </c>
      <c r="AR6" s="705">
        <f t="shared" si="2"/>
        <v>0</v>
      </c>
      <c r="AS6" s="706">
        <f t="shared" si="2"/>
        <v>0</v>
      </c>
    </row>
    <row r="7" spans="1:45" ht="12.75" customHeight="1" x14ac:dyDescent="0.2">
      <c r="A7" s="58">
        <f>JI_stat!A7</f>
        <v>1</v>
      </c>
      <c r="B7" s="20">
        <f>JI_stat!B7</f>
        <v>667000135</v>
      </c>
      <c r="C7" s="20">
        <f>JI_stat!C7</f>
        <v>5415</v>
      </c>
      <c r="D7" s="20" t="str">
        <f>JI_stat!D7</f>
        <v>MŠ Jilemnice, Roztocká 994</v>
      </c>
      <c r="E7" s="20">
        <f>JI_stat!E7</f>
        <v>3141</v>
      </c>
      <c r="F7" s="144" t="str">
        <f>JI_stat!F7</f>
        <v xml:space="preserve">MŠ Jilemnice, Zámecká 232 </v>
      </c>
      <c r="G7" s="5">
        <v>96</v>
      </c>
      <c r="H7" s="11">
        <v>0</v>
      </c>
      <c r="I7" s="259">
        <v>0</v>
      </c>
      <c r="J7" s="13">
        <v>0</v>
      </c>
      <c r="K7" s="11">
        <v>0</v>
      </c>
      <c r="L7" s="60">
        <v>0</v>
      </c>
      <c r="M7" s="13">
        <v>0</v>
      </c>
      <c r="N7" s="11">
        <v>0</v>
      </c>
      <c r="O7" s="60">
        <v>0</v>
      </c>
      <c r="P7" s="105">
        <v>786626</v>
      </c>
      <c r="Q7" s="29">
        <f t="shared" ref="Q7:Q33" si="3">ROUND(P7/12*4,0)</f>
        <v>262209</v>
      </c>
      <c r="R7" s="74">
        <v>2.48</v>
      </c>
      <c r="S7" s="47">
        <f t="shared" ref="S7:S33" si="4">ROUND(R7/12*4,2)</f>
        <v>0.83</v>
      </c>
      <c r="T7" s="5">
        <f>JI_stat!H7</f>
        <v>89</v>
      </c>
      <c r="U7" s="11">
        <f>JI_stat!I7</f>
        <v>0</v>
      </c>
      <c r="V7" s="259">
        <f>JI_stat!J7</f>
        <v>0</v>
      </c>
      <c r="W7" s="13">
        <f>JI_stat!K7</f>
        <v>0</v>
      </c>
      <c r="X7" s="11">
        <f>JI_stat!L7</f>
        <v>0</v>
      </c>
      <c r="Y7" s="60">
        <f>JI_stat!M7</f>
        <v>0</v>
      </c>
      <c r="Z7" s="5">
        <f>JI_stat!N7</f>
        <v>0</v>
      </c>
      <c r="AA7" s="11">
        <f>JI_stat!O7</f>
        <v>0</v>
      </c>
      <c r="AB7" s="259">
        <f>JI_stat!P7</f>
        <v>0</v>
      </c>
      <c r="AC7" s="105">
        <f>JI_ZUKA!H7</f>
        <v>745729</v>
      </c>
      <c r="AD7" s="29">
        <f t="shared" ref="AD7:AD33" si="5">ROUND(AC7/12*4,0)</f>
        <v>248576</v>
      </c>
      <c r="AE7" s="708">
        <f>JI_ZUKA!L7</f>
        <v>2.35</v>
      </c>
      <c r="AF7" s="47">
        <f t="shared" ref="AF7:AF33" si="6">ROUND(AE7/12*4,2)</f>
        <v>0.78</v>
      </c>
      <c r="AG7" s="378">
        <f t="shared" si="0"/>
        <v>-13633</v>
      </c>
      <c r="AH7" s="74">
        <f t="shared" si="1"/>
        <v>-4.9999999999999933E-2</v>
      </c>
      <c r="AI7" s="74">
        <v>0</v>
      </c>
      <c r="AJ7" s="419">
        <f t="shared" ref="AJ7:AJ33" si="7">AH7</f>
        <v>-4.9999999999999933E-2</v>
      </c>
      <c r="AK7" s="207">
        <f t="shared" si="2"/>
        <v>-7</v>
      </c>
      <c r="AL7" s="300">
        <f t="shared" si="2"/>
        <v>0</v>
      </c>
      <c r="AM7" s="727">
        <f t="shared" si="2"/>
        <v>0</v>
      </c>
      <c r="AN7" s="207">
        <f t="shared" si="2"/>
        <v>0</v>
      </c>
      <c r="AO7" s="300">
        <f t="shared" si="2"/>
        <v>0</v>
      </c>
      <c r="AP7" s="170">
        <f t="shared" si="2"/>
        <v>0</v>
      </c>
      <c r="AQ7" s="409">
        <f t="shared" si="2"/>
        <v>0</v>
      </c>
      <c r="AR7" s="300">
        <f t="shared" si="2"/>
        <v>0</v>
      </c>
      <c r="AS7" s="170">
        <f t="shared" si="2"/>
        <v>0</v>
      </c>
    </row>
    <row r="8" spans="1:45" ht="12.75" customHeight="1" x14ac:dyDescent="0.2">
      <c r="A8" s="13">
        <f>JI_stat!A8</f>
        <v>1</v>
      </c>
      <c r="B8" s="11">
        <f>JI_stat!B8</f>
        <v>667000135</v>
      </c>
      <c r="C8" s="11">
        <f>JI_stat!C8</f>
        <v>5415</v>
      </c>
      <c r="D8" s="11" t="str">
        <f>JI_stat!D8</f>
        <v>MŠ Jilemnice, Roztocká 994</v>
      </c>
      <c r="E8" s="11">
        <f>JI_stat!E8</f>
        <v>3141</v>
      </c>
      <c r="F8" s="60" t="str">
        <f>JI_stat!F8</f>
        <v>MŠ Jilemnice-Hrabačov,Valteřická 716</v>
      </c>
      <c r="G8" s="5">
        <v>35</v>
      </c>
      <c r="H8" s="11">
        <v>0</v>
      </c>
      <c r="I8" s="259">
        <v>0</v>
      </c>
      <c r="J8" s="13">
        <v>0</v>
      </c>
      <c r="K8" s="11">
        <v>0</v>
      </c>
      <c r="L8" s="60">
        <v>0</v>
      </c>
      <c r="M8" s="13">
        <v>0</v>
      </c>
      <c r="N8" s="11">
        <v>0</v>
      </c>
      <c r="O8" s="60">
        <v>0</v>
      </c>
      <c r="P8" s="105">
        <v>393077</v>
      </c>
      <c r="Q8" s="29">
        <f t="shared" si="3"/>
        <v>131026</v>
      </c>
      <c r="R8" s="74">
        <v>1.24</v>
      </c>
      <c r="S8" s="47">
        <f t="shared" si="4"/>
        <v>0.41</v>
      </c>
      <c r="T8" s="5">
        <f>JI_stat!H8</f>
        <v>35</v>
      </c>
      <c r="U8" s="11">
        <f>JI_stat!I8</f>
        <v>0</v>
      </c>
      <c r="V8" s="259">
        <f>JI_stat!J8</f>
        <v>0</v>
      </c>
      <c r="W8" s="13">
        <f>JI_stat!K8</f>
        <v>0</v>
      </c>
      <c r="X8" s="11">
        <f>JI_stat!L8</f>
        <v>0</v>
      </c>
      <c r="Y8" s="60">
        <f>JI_stat!M8</f>
        <v>0</v>
      </c>
      <c r="Z8" s="5">
        <f>JI_stat!N8</f>
        <v>0</v>
      </c>
      <c r="AA8" s="11">
        <f>JI_stat!O8</f>
        <v>0</v>
      </c>
      <c r="AB8" s="259">
        <f>JI_stat!P8</f>
        <v>0</v>
      </c>
      <c r="AC8" s="105">
        <f>JI_ZUKA!H8</f>
        <v>393077</v>
      </c>
      <c r="AD8" s="29">
        <f t="shared" si="5"/>
        <v>131026</v>
      </c>
      <c r="AE8" s="708">
        <f>JI_ZUKA!L8</f>
        <v>1.24</v>
      </c>
      <c r="AF8" s="47">
        <f t="shared" si="6"/>
        <v>0.41</v>
      </c>
      <c r="AG8" s="378">
        <f t="shared" si="0"/>
        <v>0</v>
      </c>
      <c r="AH8" s="74">
        <f t="shared" si="1"/>
        <v>0</v>
      </c>
      <c r="AI8" s="74">
        <v>0</v>
      </c>
      <c r="AJ8" s="419">
        <f t="shared" si="7"/>
        <v>0</v>
      </c>
      <c r="AK8" s="207">
        <f t="shared" si="2"/>
        <v>0</v>
      </c>
      <c r="AL8" s="300">
        <f t="shared" si="2"/>
        <v>0</v>
      </c>
      <c r="AM8" s="727">
        <f t="shared" si="2"/>
        <v>0</v>
      </c>
      <c r="AN8" s="207">
        <f t="shared" si="2"/>
        <v>0</v>
      </c>
      <c r="AO8" s="300">
        <f t="shared" si="2"/>
        <v>0</v>
      </c>
      <c r="AP8" s="170">
        <f t="shared" si="2"/>
        <v>0</v>
      </c>
      <c r="AQ8" s="409">
        <f t="shared" si="2"/>
        <v>0</v>
      </c>
      <c r="AR8" s="300">
        <f t="shared" si="2"/>
        <v>0</v>
      </c>
      <c r="AS8" s="170">
        <f t="shared" si="2"/>
        <v>0</v>
      </c>
    </row>
    <row r="9" spans="1:45" ht="12.75" customHeight="1" x14ac:dyDescent="0.2">
      <c r="A9" s="13">
        <f>JI_stat!A9</f>
        <v>6</v>
      </c>
      <c r="B9" s="11">
        <f>JI_stat!B9</f>
        <v>600098958</v>
      </c>
      <c r="C9" s="11">
        <f>JI_stat!C9</f>
        <v>5402</v>
      </c>
      <c r="D9" s="11" t="str">
        <f>JI_stat!D9</f>
        <v>ZŠ Benecko 150</v>
      </c>
      <c r="E9" s="11">
        <f>JI_stat!E9</f>
        <v>3141</v>
      </c>
      <c r="F9" s="60" t="str">
        <f>JI_stat!F9</f>
        <v>MŠ Benecko 104 - výdejna</v>
      </c>
      <c r="G9" s="5">
        <v>0</v>
      </c>
      <c r="H9" s="11">
        <v>0</v>
      </c>
      <c r="I9" s="259">
        <v>0</v>
      </c>
      <c r="J9" s="13">
        <v>0</v>
      </c>
      <c r="K9" s="11">
        <v>0</v>
      </c>
      <c r="L9" s="60">
        <v>0</v>
      </c>
      <c r="M9" s="13">
        <v>20</v>
      </c>
      <c r="N9" s="11">
        <v>0</v>
      </c>
      <c r="O9" s="60">
        <v>0</v>
      </c>
      <c r="P9" s="105">
        <v>103052</v>
      </c>
      <c r="Q9" s="29">
        <f t="shared" si="3"/>
        <v>34351</v>
      </c>
      <c r="R9" s="74">
        <v>0.32</v>
      </c>
      <c r="S9" s="47">
        <f t="shared" si="4"/>
        <v>0.11</v>
      </c>
      <c r="T9" s="5">
        <f>JI_stat!H9</f>
        <v>0</v>
      </c>
      <c r="U9" s="11">
        <f>JI_stat!I9</f>
        <v>0</v>
      </c>
      <c r="V9" s="259">
        <f>JI_stat!J9</f>
        <v>0</v>
      </c>
      <c r="W9" s="13">
        <f>JI_stat!K9</f>
        <v>0</v>
      </c>
      <c r="X9" s="11">
        <f>JI_stat!L9</f>
        <v>0</v>
      </c>
      <c r="Y9" s="60">
        <f>JI_stat!M9</f>
        <v>0</v>
      </c>
      <c r="Z9" s="5">
        <f>JI_stat!N9</f>
        <v>20</v>
      </c>
      <c r="AA9" s="11">
        <f>JI_stat!O9</f>
        <v>0</v>
      </c>
      <c r="AB9" s="259">
        <f>JI_stat!P9</f>
        <v>0</v>
      </c>
      <c r="AC9" s="105">
        <f>JI_ZUKA!H9</f>
        <v>103052</v>
      </c>
      <c r="AD9" s="29">
        <f t="shared" si="5"/>
        <v>34351</v>
      </c>
      <c r="AE9" s="708">
        <f>JI_ZUKA!L9</f>
        <v>0.32</v>
      </c>
      <c r="AF9" s="47">
        <f t="shared" si="6"/>
        <v>0.11</v>
      </c>
      <c r="AG9" s="378">
        <f t="shared" si="0"/>
        <v>0</v>
      </c>
      <c r="AH9" s="74">
        <f t="shared" si="1"/>
        <v>0</v>
      </c>
      <c r="AI9" s="74">
        <v>0</v>
      </c>
      <c r="AJ9" s="419">
        <f t="shared" si="7"/>
        <v>0</v>
      </c>
      <c r="AK9" s="207">
        <f t="shared" si="2"/>
        <v>0</v>
      </c>
      <c r="AL9" s="300">
        <f t="shared" si="2"/>
        <v>0</v>
      </c>
      <c r="AM9" s="727">
        <f t="shared" si="2"/>
        <v>0</v>
      </c>
      <c r="AN9" s="207">
        <f t="shared" si="2"/>
        <v>0</v>
      </c>
      <c r="AO9" s="300">
        <f t="shared" si="2"/>
        <v>0</v>
      </c>
      <c r="AP9" s="170">
        <f t="shared" si="2"/>
        <v>0</v>
      </c>
      <c r="AQ9" s="409">
        <f t="shared" si="2"/>
        <v>0</v>
      </c>
      <c r="AR9" s="300">
        <f t="shared" si="2"/>
        <v>0</v>
      </c>
      <c r="AS9" s="170">
        <f t="shared" si="2"/>
        <v>0</v>
      </c>
    </row>
    <row r="10" spans="1:45" x14ac:dyDescent="0.2">
      <c r="A10" s="13">
        <f>JI_stat!A10</f>
        <v>6</v>
      </c>
      <c r="B10" s="11">
        <f>JI_stat!B10</f>
        <v>600098958</v>
      </c>
      <c r="C10" s="11">
        <f>JI_stat!C10</f>
        <v>5402</v>
      </c>
      <c r="D10" s="11" t="str">
        <f>JI_stat!D10</f>
        <v>ZŠ Benecko 150</v>
      </c>
      <c r="E10" s="11">
        <f>JI_stat!E10</f>
        <v>3141</v>
      </c>
      <c r="F10" s="60" t="str">
        <f>JI_stat!F10</f>
        <v>ZŠ Benecko 150</v>
      </c>
      <c r="G10" s="5">
        <v>0</v>
      </c>
      <c r="H10" s="11">
        <v>31</v>
      </c>
      <c r="I10" s="259">
        <v>0</v>
      </c>
      <c r="J10" s="13">
        <v>20</v>
      </c>
      <c r="K10" s="11">
        <v>0</v>
      </c>
      <c r="L10" s="60">
        <v>0</v>
      </c>
      <c r="M10" s="13">
        <v>0</v>
      </c>
      <c r="N10" s="11">
        <v>0</v>
      </c>
      <c r="O10" s="60">
        <v>0</v>
      </c>
      <c r="P10" s="105">
        <v>429651</v>
      </c>
      <c r="Q10" s="29">
        <f t="shared" si="3"/>
        <v>143217</v>
      </c>
      <c r="R10" s="74">
        <v>1.35</v>
      </c>
      <c r="S10" s="47">
        <f t="shared" si="4"/>
        <v>0.45</v>
      </c>
      <c r="T10" s="5">
        <f>JI_stat!H10</f>
        <v>0</v>
      </c>
      <c r="U10" s="11">
        <f>JI_stat!I10</f>
        <v>29</v>
      </c>
      <c r="V10" s="259">
        <f>JI_stat!J10</f>
        <v>0</v>
      </c>
      <c r="W10" s="13">
        <f>JI_stat!K10</f>
        <v>20</v>
      </c>
      <c r="X10" s="11">
        <f>JI_stat!L10</f>
        <v>0</v>
      </c>
      <c r="Y10" s="60">
        <f>JI_stat!M10</f>
        <v>0</v>
      </c>
      <c r="Z10" s="5">
        <f>JI_stat!N10</f>
        <v>0</v>
      </c>
      <c r="AA10" s="11">
        <f>JI_stat!O10</f>
        <v>0</v>
      </c>
      <c r="AB10" s="259">
        <f>JI_stat!P10</f>
        <v>0</v>
      </c>
      <c r="AC10" s="105">
        <f>JI_ZUKA!H10</f>
        <v>411903</v>
      </c>
      <c r="AD10" s="29">
        <f t="shared" si="5"/>
        <v>137301</v>
      </c>
      <c r="AE10" s="708">
        <f>JI_ZUKA!L10</f>
        <v>1.3</v>
      </c>
      <c r="AF10" s="47">
        <f t="shared" si="6"/>
        <v>0.43</v>
      </c>
      <c r="AG10" s="378">
        <f t="shared" si="0"/>
        <v>-5916</v>
      </c>
      <c r="AH10" s="74">
        <f t="shared" si="1"/>
        <v>-2.0000000000000018E-2</v>
      </c>
      <c r="AI10" s="74">
        <v>0</v>
      </c>
      <c r="AJ10" s="419">
        <f t="shared" si="7"/>
        <v>-2.0000000000000018E-2</v>
      </c>
      <c r="AK10" s="207">
        <f t="shared" si="2"/>
        <v>0</v>
      </c>
      <c r="AL10" s="300">
        <f t="shared" si="2"/>
        <v>-2</v>
      </c>
      <c r="AM10" s="727">
        <f t="shared" si="2"/>
        <v>0</v>
      </c>
      <c r="AN10" s="207">
        <f t="shared" si="2"/>
        <v>0</v>
      </c>
      <c r="AO10" s="300">
        <f t="shared" si="2"/>
        <v>0</v>
      </c>
      <c r="AP10" s="170">
        <f t="shared" si="2"/>
        <v>0</v>
      </c>
      <c r="AQ10" s="409">
        <f t="shared" si="2"/>
        <v>0</v>
      </c>
      <c r="AR10" s="300">
        <f t="shared" si="2"/>
        <v>0</v>
      </c>
      <c r="AS10" s="170">
        <f t="shared" si="2"/>
        <v>0</v>
      </c>
    </row>
    <row r="11" spans="1:45" x14ac:dyDescent="0.2">
      <c r="A11" s="13">
        <f>JI_stat!A11</f>
        <v>6</v>
      </c>
      <c r="B11" s="11">
        <f>JI_stat!B11</f>
        <v>600098958</v>
      </c>
      <c r="C11" s="11">
        <f>JI_stat!C11</f>
        <v>5402</v>
      </c>
      <c r="D11" s="11" t="str">
        <f>JI_stat!D11</f>
        <v>ZŠ Benecko 150</v>
      </c>
      <c r="E11" s="11">
        <f>JI_stat!E11</f>
        <v>3141</v>
      </c>
      <c r="F11" s="60" t="str">
        <f>JI_stat!F11</f>
        <v>ZŠ Dolní Štěpanice 87</v>
      </c>
      <c r="G11" s="5">
        <v>0</v>
      </c>
      <c r="H11" s="11">
        <v>23</v>
      </c>
      <c r="I11" s="259">
        <v>0</v>
      </c>
      <c r="J11" s="13">
        <v>0</v>
      </c>
      <c r="K11" s="11">
        <v>0</v>
      </c>
      <c r="L11" s="60">
        <v>0</v>
      </c>
      <c r="M11" s="13">
        <v>0</v>
      </c>
      <c r="N11" s="11">
        <v>0</v>
      </c>
      <c r="O11" s="60">
        <v>0</v>
      </c>
      <c r="P11" s="105">
        <v>204085</v>
      </c>
      <c r="Q11" s="29">
        <f t="shared" si="3"/>
        <v>68028</v>
      </c>
      <c r="R11" s="74">
        <v>0.64</v>
      </c>
      <c r="S11" s="47">
        <f t="shared" si="4"/>
        <v>0.21</v>
      </c>
      <c r="T11" s="5">
        <f>JI_stat!H11</f>
        <v>0</v>
      </c>
      <c r="U11" s="11">
        <f>JI_stat!I11</f>
        <v>21</v>
      </c>
      <c r="V11" s="259">
        <f>JI_stat!J11</f>
        <v>0</v>
      </c>
      <c r="W11" s="13">
        <f>JI_stat!K11</f>
        <v>0</v>
      </c>
      <c r="X11" s="11">
        <f>JI_stat!L11</f>
        <v>0</v>
      </c>
      <c r="Y11" s="60">
        <f>JI_stat!M11</f>
        <v>0</v>
      </c>
      <c r="Z11" s="5">
        <f>JI_stat!N11</f>
        <v>0</v>
      </c>
      <c r="AA11" s="11">
        <f>JI_stat!O11</f>
        <v>0</v>
      </c>
      <c r="AB11" s="259">
        <f>JI_stat!P11</f>
        <v>0</v>
      </c>
      <c r="AC11" s="105">
        <f>JI_ZUKA!H11</f>
        <v>186339</v>
      </c>
      <c r="AD11" s="29">
        <f t="shared" si="5"/>
        <v>62113</v>
      </c>
      <c r="AE11" s="708">
        <f>JI_ZUKA!L11</f>
        <v>0.59</v>
      </c>
      <c r="AF11" s="47">
        <f t="shared" si="6"/>
        <v>0.2</v>
      </c>
      <c r="AG11" s="378">
        <f t="shared" si="0"/>
        <v>-5915</v>
      </c>
      <c r="AH11" s="74">
        <f t="shared" si="1"/>
        <v>-9.9999999999999811E-3</v>
      </c>
      <c r="AI11" s="74">
        <v>0</v>
      </c>
      <c r="AJ11" s="419">
        <f t="shared" si="7"/>
        <v>-9.9999999999999811E-3</v>
      </c>
      <c r="AK11" s="207">
        <f t="shared" si="2"/>
        <v>0</v>
      </c>
      <c r="AL11" s="300">
        <f t="shared" si="2"/>
        <v>-2</v>
      </c>
      <c r="AM11" s="727">
        <f t="shared" si="2"/>
        <v>0</v>
      </c>
      <c r="AN11" s="207">
        <f t="shared" si="2"/>
        <v>0</v>
      </c>
      <c r="AO11" s="300">
        <f t="shared" si="2"/>
        <v>0</v>
      </c>
      <c r="AP11" s="170">
        <f t="shared" si="2"/>
        <v>0</v>
      </c>
      <c r="AQ11" s="409">
        <f t="shared" si="2"/>
        <v>0</v>
      </c>
      <c r="AR11" s="300">
        <f t="shared" si="2"/>
        <v>0</v>
      </c>
      <c r="AS11" s="170">
        <f t="shared" si="2"/>
        <v>0</v>
      </c>
    </row>
    <row r="12" spans="1:45" x14ac:dyDescent="0.2">
      <c r="A12" s="13">
        <f>JI_stat!A12</f>
        <v>7</v>
      </c>
      <c r="B12" s="11">
        <f>JI_stat!B12</f>
        <v>600099121</v>
      </c>
      <c r="C12" s="11">
        <f>JI_stat!C12</f>
        <v>5405</v>
      </c>
      <c r="D12" s="11" t="str">
        <f>JI_stat!D12</f>
        <v>ZŠ a MŠ Čistá u Horek 236</v>
      </c>
      <c r="E12" s="11">
        <f>JI_stat!E12</f>
        <v>3141</v>
      </c>
      <c r="F12" s="60" t="str">
        <f>JI_stat!F12</f>
        <v>ZŠ a MŠ Čistá u Horek 236</v>
      </c>
      <c r="G12" s="5">
        <v>23</v>
      </c>
      <c r="H12" s="11">
        <v>75</v>
      </c>
      <c r="I12" s="259">
        <v>0</v>
      </c>
      <c r="J12" s="13">
        <v>0</v>
      </c>
      <c r="K12" s="11">
        <v>0</v>
      </c>
      <c r="L12" s="60">
        <v>0</v>
      </c>
      <c r="M12" s="13">
        <v>0</v>
      </c>
      <c r="N12" s="11">
        <v>0</v>
      </c>
      <c r="O12" s="60">
        <v>0</v>
      </c>
      <c r="P12" s="105">
        <v>807056</v>
      </c>
      <c r="Q12" s="29">
        <f t="shared" si="3"/>
        <v>269019</v>
      </c>
      <c r="R12" s="74">
        <v>2.54</v>
      </c>
      <c r="S12" s="47">
        <f t="shared" si="4"/>
        <v>0.85</v>
      </c>
      <c r="T12" s="5">
        <f>JI_stat!H12</f>
        <v>20</v>
      </c>
      <c r="U12" s="11">
        <f>JI_stat!I12</f>
        <v>76</v>
      </c>
      <c r="V12" s="259">
        <f>JI_stat!J12</f>
        <v>0</v>
      </c>
      <c r="W12" s="13">
        <f>JI_stat!K12</f>
        <v>0</v>
      </c>
      <c r="X12" s="11">
        <f>JI_stat!L12</f>
        <v>0</v>
      </c>
      <c r="Y12" s="60">
        <f>JI_stat!M12</f>
        <v>0</v>
      </c>
      <c r="Z12" s="5">
        <f>JI_stat!N12</f>
        <v>0</v>
      </c>
      <c r="AA12" s="11">
        <f>JI_stat!O12</f>
        <v>0</v>
      </c>
      <c r="AB12" s="259">
        <f>JI_stat!P12</f>
        <v>0</v>
      </c>
      <c r="AC12" s="105">
        <f>JI_ZUKA!H12</f>
        <v>782430</v>
      </c>
      <c r="AD12" s="29">
        <f t="shared" si="5"/>
        <v>260810</v>
      </c>
      <c r="AE12" s="708">
        <f>JI_ZUKA!L12</f>
        <v>2.46</v>
      </c>
      <c r="AF12" s="47">
        <f t="shared" si="6"/>
        <v>0.82</v>
      </c>
      <c r="AG12" s="378">
        <f t="shared" si="0"/>
        <v>-8209</v>
      </c>
      <c r="AH12" s="74">
        <f t="shared" si="1"/>
        <v>-3.0000000000000027E-2</v>
      </c>
      <c r="AI12" s="74">
        <v>0</v>
      </c>
      <c r="AJ12" s="419">
        <f t="shared" si="7"/>
        <v>-3.0000000000000027E-2</v>
      </c>
      <c r="AK12" s="207">
        <f t="shared" si="2"/>
        <v>-3</v>
      </c>
      <c r="AL12" s="300">
        <f t="shared" si="2"/>
        <v>1</v>
      </c>
      <c r="AM12" s="727">
        <f t="shared" si="2"/>
        <v>0</v>
      </c>
      <c r="AN12" s="207">
        <f t="shared" si="2"/>
        <v>0</v>
      </c>
      <c r="AO12" s="300">
        <f t="shared" si="2"/>
        <v>0</v>
      </c>
      <c r="AP12" s="170">
        <f t="shared" si="2"/>
        <v>0</v>
      </c>
      <c r="AQ12" s="409">
        <f t="shared" si="2"/>
        <v>0</v>
      </c>
      <c r="AR12" s="300">
        <f t="shared" si="2"/>
        <v>0</v>
      </c>
      <c r="AS12" s="170">
        <f t="shared" si="2"/>
        <v>0</v>
      </c>
    </row>
    <row r="13" spans="1:45" x14ac:dyDescent="0.2">
      <c r="A13" s="13">
        <f>JI_stat!A13</f>
        <v>8</v>
      </c>
      <c r="B13" s="11">
        <f>JI_stat!B13</f>
        <v>600099318</v>
      </c>
      <c r="C13" s="11">
        <f>JI_stat!C13</f>
        <v>5410</v>
      </c>
      <c r="D13" s="11" t="str">
        <f>JI_stat!D13</f>
        <v>ZŠ a MŠ Horní Branná 257</v>
      </c>
      <c r="E13" s="11">
        <f>JI_stat!E13</f>
        <v>3141</v>
      </c>
      <c r="F13" s="60" t="str">
        <f>JI_stat!F13</f>
        <v>ZŠ Horní Branná 257</v>
      </c>
      <c r="G13" s="5">
        <v>0</v>
      </c>
      <c r="H13" s="11">
        <v>158</v>
      </c>
      <c r="I13" s="259">
        <v>0</v>
      </c>
      <c r="J13" s="13">
        <v>61</v>
      </c>
      <c r="K13" s="11">
        <v>0</v>
      </c>
      <c r="L13" s="60">
        <v>0</v>
      </c>
      <c r="M13" s="13">
        <v>0</v>
      </c>
      <c r="N13" s="11">
        <v>0</v>
      </c>
      <c r="O13" s="60">
        <v>0</v>
      </c>
      <c r="P13" s="105">
        <v>1266041</v>
      </c>
      <c r="Q13" s="29">
        <f t="shared" si="3"/>
        <v>422014</v>
      </c>
      <c r="R13" s="74">
        <v>3.99</v>
      </c>
      <c r="S13" s="47">
        <f t="shared" si="4"/>
        <v>1.33</v>
      </c>
      <c r="T13" s="5">
        <f>JI_stat!H13</f>
        <v>0</v>
      </c>
      <c r="U13" s="11">
        <f>JI_stat!I13</f>
        <v>150</v>
      </c>
      <c r="V13" s="259">
        <f>JI_stat!J13</f>
        <v>0</v>
      </c>
      <c r="W13" s="13">
        <f>JI_stat!K13</f>
        <v>59</v>
      </c>
      <c r="X13" s="11">
        <f>JI_stat!L13</f>
        <v>0</v>
      </c>
      <c r="Y13" s="60">
        <f>JI_stat!M13</f>
        <v>0</v>
      </c>
      <c r="Z13" s="5">
        <f>JI_stat!N13</f>
        <v>0</v>
      </c>
      <c r="AA13" s="11">
        <f>JI_stat!O13</f>
        <v>0</v>
      </c>
      <c r="AB13" s="259">
        <f>JI_stat!P13</f>
        <v>0</v>
      </c>
      <c r="AC13" s="105">
        <f>JI_ZUKA!H13</f>
        <v>1221798</v>
      </c>
      <c r="AD13" s="29">
        <f t="shared" si="5"/>
        <v>407266</v>
      </c>
      <c r="AE13" s="708">
        <f>JI_ZUKA!L13</f>
        <v>3.85</v>
      </c>
      <c r="AF13" s="47">
        <f t="shared" si="6"/>
        <v>1.28</v>
      </c>
      <c r="AG13" s="378">
        <f t="shared" si="0"/>
        <v>-14748</v>
      </c>
      <c r="AH13" s="74">
        <f t="shared" si="1"/>
        <v>-5.0000000000000044E-2</v>
      </c>
      <c r="AI13" s="74">
        <v>0</v>
      </c>
      <c r="AJ13" s="419">
        <f t="shared" si="7"/>
        <v>-5.0000000000000044E-2</v>
      </c>
      <c r="AK13" s="207">
        <f t="shared" si="2"/>
        <v>0</v>
      </c>
      <c r="AL13" s="300">
        <f t="shared" si="2"/>
        <v>-8</v>
      </c>
      <c r="AM13" s="727">
        <f t="shared" si="2"/>
        <v>0</v>
      </c>
      <c r="AN13" s="207">
        <f t="shared" si="2"/>
        <v>-2</v>
      </c>
      <c r="AO13" s="300">
        <f t="shared" si="2"/>
        <v>0</v>
      </c>
      <c r="AP13" s="170">
        <f t="shared" si="2"/>
        <v>0</v>
      </c>
      <c r="AQ13" s="409">
        <f t="shared" si="2"/>
        <v>0</v>
      </c>
      <c r="AR13" s="300">
        <f t="shared" si="2"/>
        <v>0</v>
      </c>
      <c r="AS13" s="170">
        <f t="shared" si="2"/>
        <v>0</v>
      </c>
    </row>
    <row r="14" spans="1:45" x14ac:dyDescent="0.2">
      <c r="A14" s="13">
        <f>JI_stat!A14</f>
        <v>8</v>
      </c>
      <c r="B14" s="11">
        <f>JI_stat!B14</f>
        <v>600099318</v>
      </c>
      <c r="C14" s="11">
        <f>JI_stat!C14</f>
        <v>5410</v>
      </c>
      <c r="D14" s="11" t="str">
        <f>JI_stat!D14</f>
        <v>ZŠ a MŠ Horní Branná 257</v>
      </c>
      <c r="E14" s="11">
        <f>JI_stat!E14</f>
        <v>3141</v>
      </c>
      <c r="F14" s="60" t="str">
        <f>JI_stat!F14</f>
        <v>MŠ Horní Branná 18  -výdejna</v>
      </c>
      <c r="G14" s="5">
        <v>0</v>
      </c>
      <c r="H14" s="11">
        <v>0</v>
      </c>
      <c r="I14" s="259">
        <v>0</v>
      </c>
      <c r="J14" s="13">
        <v>0</v>
      </c>
      <c r="K14" s="11">
        <v>0</v>
      </c>
      <c r="L14" s="60">
        <v>0</v>
      </c>
      <c r="M14" s="13">
        <v>35</v>
      </c>
      <c r="N14" s="11">
        <v>0</v>
      </c>
      <c r="O14" s="60">
        <v>0</v>
      </c>
      <c r="P14" s="105">
        <v>157230</v>
      </c>
      <c r="Q14" s="29">
        <f t="shared" si="3"/>
        <v>52410</v>
      </c>
      <c r="R14" s="74">
        <v>0.5</v>
      </c>
      <c r="S14" s="47">
        <f t="shared" si="4"/>
        <v>0.17</v>
      </c>
      <c r="T14" s="5">
        <f>JI_stat!H14</f>
        <v>0</v>
      </c>
      <c r="U14" s="11">
        <f>JI_stat!I14</f>
        <v>0</v>
      </c>
      <c r="V14" s="259">
        <f>JI_stat!J14</f>
        <v>0</v>
      </c>
      <c r="W14" s="13">
        <f>JI_stat!K14</f>
        <v>0</v>
      </c>
      <c r="X14" s="11">
        <f>JI_stat!L14</f>
        <v>0</v>
      </c>
      <c r="Y14" s="60">
        <f>JI_stat!M14</f>
        <v>0</v>
      </c>
      <c r="Z14" s="5">
        <f>JI_stat!N14</f>
        <v>35</v>
      </c>
      <c r="AA14" s="11">
        <f>JI_stat!O14</f>
        <v>0</v>
      </c>
      <c r="AB14" s="259">
        <f>JI_stat!P14</f>
        <v>0</v>
      </c>
      <c r="AC14" s="105">
        <f>JI_ZUKA!H14</f>
        <v>157230</v>
      </c>
      <c r="AD14" s="29">
        <f t="shared" si="5"/>
        <v>52410</v>
      </c>
      <c r="AE14" s="708">
        <f>JI_ZUKA!L14</f>
        <v>0.5</v>
      </c>
      <c r="AF14" s="47">
        <f t="shared" si="6"/>
        <v>0.17</v>
      </c>
      <c r="AG14" s="378">
        <f t="shared" si="0"/>
        <v>0</v>
      </c>
      <c r="AH14" s="74">
        <f t="shared" si="1"/>
        <v>0</v>
      </c>
      <c r="AI14" s="74">
        <v>0</v>
      </c>
      <c r="AJ14" s="419">
        <f t="shared" si="7"/>
        <v>0</v>
      </c>
      <c r="AK14" s="207">
        <f t="shared" si="2"/>
        <v>0</v>
      </c>
      <c r="AL14" s="300">
        <f t="shared" si="2"/>
        <v>0</v>
      </c>
      <c r="AM14" s="727">
        <f t="shared" si="2"/>
        <v>0</v>
      </c>
      <c r="AN14" s="207">
        <f t="shared" si="2"/>
        <v>0</v>
      </c>
      <c r="AO14" s="300">
        <f t="shared" si="2"/>
        <v>0</v>
      </c>
      <c r="AP14" s="170">
        <f t="shared" si="2"/>
        <v>0</v>
      </c>
      <c r="AQ14" s="409">
        <f t="shared" si="2"/>
        <v>0</v>
      </c>
      <c r="AR14" s="300">
        <f t="shared" si="2"/>
        <v>0</v>
      </c>
      <c r="AS14" s="170">
        <f t="shared" si="2"/>
        <v>0</v>
      </c>
    </row>
    <row r="15" spans="1:45" x14ac:dyDescent="0.2">
      <c r="A15" s="13">
        <f>JI_stat!A15</f>
        <v>8</v>
      </c>
      <c r="B15" s="11">
        <f>JI_stat!B15</f>
        <v>600099318</v>
      </c>
      <c r="C15" s="11">
        <f>JI_stat!C15</f>
        <v>5410</v>
      </c>
      <c r="D15" s="11" t="str">
        <f>JI_stat!D15</f>
        <v>ZŠ a MŠ Horní Branná 257</v>
      </c>
      <c r="E15" s="11">
        <f>JI_stat!E15</f>
        <v>3141</v>
      </c>
      <c r="F15" s="60" t="str">
        <f>JI_stat!F15</f>
        <v xml:space="preserve">MŠ Valteřice 98 - výdejna </v>
      </c>
      <c r="G15" s="5">
        <v>0</v>
      </c>
      <c r="H15" s="11">
        <v>0</v>
      </c>
      <c r="I15" s="259">
        <v>0</v>
      </c>
      <c r="J15" s="13">
        <v>0</v>
      </c>
      <c r="K15" s="11">
        <v>0</v>
      </c>
      <c r="L15" s="60">
        <v>0</v>
      </c>
      <c r="M15" s="13">
        <v>26</v>
      </c>
      <c r="N15" s="11">
        <v>0</v>
      </c>
      <c r="O15" s="60">
        <v>0</v>
      </c>
      <c r="P15" s="105">
        <v>126289</v>
      </c>
      <c r="Q15" s="29">
        <f t="shared" si="3"/>
        <v>42096</v>
      </c>
      <c r="R15" s="74">
        <v>0.4</v>
      </c>
      <c r="S15" s="47">
        <f t="shared" si="4"/>
        <v>0.13</v>
      </c>
      <c r="T15" s="5">
        <f>JI_stat!H15</f>
        <v>0</v>
      </c>
      <c r="U15" s="11">
        <f>JI_stat!I15</f>
        <v>0</v>
      </c>
      <c r="V15" s="259">
        <f>JI_stat!J15</f>
        <v>0</v>
      </c>
      <c r="W15" s="13">
        <f>JI_stat!K15</f>
        <v>0</v>
      </c>
      <c r="X15" s="11">
        <f>JI_stat!L15</f>
        <v>0</v>
      </c>
      <c r="Y15" s="60">
        <f>JI_stat!M15</f>
        <v>0</v>
      </c>
      <c r="Z15" s="5">
        <f>JI_stat!N15</f>
        <v>24</v>
      </c>
      <c r="AA15" s="11">
        <f>JI_stat!O15</f>
        <v>0</v>
      </c>
      <c r="AB15" s="259">
        <f>JI_stat!P15</f>
        <v>0</v>
      </c>
      <c r="AC15" s="105">
        <f>JI_ZUKA!H15</f>
        <v>118811</v>
      </c>
      <c r="AD15" s="29">
        <f t="shared" si="5"/>
        <v>39604</v>
      </c>
      <c r="AE15" s="708">
        <f>JI_ZUKA!L15</f>
        <v>0.37</v>
      </c>
      <c r="AF15" s="47">
        <f t="shared" si="6"/>
        <v>0.12</v>
      </c>
      <c r="AG15" s="378">
        <f t="shared" si="0"/>
        <v>-2492</v>
      </c>
      <c r="AH15" s="74">
        <f t="shared" si="1"/>
        <v>-1.0000000000000009E-2</v>
      </c>
      <c r="AI15" s="74">
        <v>0</v>
      </c>
      <c r="AJ15" s="419">
        <f t="shared" si="7"/>
        <v>-1.0000000000000009E-2</v>
      </c>
      <c r="AK15" s="207">
        <f t="shared" si="2"/>
        <v>0</v>
      </c>
      <c r="AL15" s="300">
        <f t="shared" si="2"/>
        <v>0</v>
      </c>
      <c r="AM15" s="727">
        <f t="shared" si="2"/>
        <v>0</v>
      </c>
      <c r="AN15" s="207">
        <f t="shared" si="2"/>
        <v>0</v>
      </c>
      <c r="AO15" s="300">
        <f t="shared" si="2"/>
        <v>0</v>
      </c>
      <c r="AP15" s="170">
        <f t="shared" si="2"/>
        <v>0</v>
      </c>
      <c r="AQ15" s="409">
        <f t="shared" si="2"/>
        <v>-2</v>
      </c>
      <c r="AR15" s="300">
        <f t="shared" si="2"/>
        <v>0</v>
      </c>
      <c r="AS15" s="170">
        <f t="shared" si="2"/>
        <v>0</v>
      </c>
    </row>
    <row r="16" spans="1:45" x14ac:dyDescent="0.2">
      <c r="A16" s="13">
        <f>JI_stat!A16</f>
        <v>9</v>
      </c>
      <c r="B16" s="11">
        <f>JI_stat!B16</f>
        <v>650046072</v>
      </c>
      <c r="C16" s="11">
        <f>JI_stat!C16</f>
        <v>5476</v>
      </c>
      <c r="D16" s="11" t="str">
        <f>JI_stat!D16</f>
        <v>ZŠ, MŠ a ZUŠ Jablonec n. J., Školní 370</v>
      </c>
      <c r="E16" s="11">
        <f>JI_stat!E16</f>
        <v>3141</v>
      </c>
      <c r="F16" s="60" t="str">
        <f>JI_stat!F16</f>
        <v>ZŠ a ZUŠ Jablonec n. J., Školní 370</v>
      </c>
      <c r="G16" s="5">
        <v>0</v>
      </c>
      <c r="H16" s="11">
        <v>141</v>
      </c>
      <c r="I16" s="259">
        <v>0</v>
      </c>
      <c r="J16" s="13">
        <v>0</v>
      </c>
      <c r="K16" s="11">
        <v>0</v>
      </c>
      <c r="L16" s="60">
        <v>0</v>
      </c>
      <c r="M16" s="13">
        <v>0</v>
      </c>
      <c r="N16" s="11">
        <v>0</v>
      </c>
      <c r="O16" s="60">
        <v>0</v>
      </c>
      <c r="P16" s="105">
        <v>841795</v>
      </c>
      <c r="Q16" s="29">
        <f t="shared" si="3"/>
        <v>280598</v>
      </c>
      <c r="R16" s="74">
        <v>2.65</v>
      </c>
      <c r="S16" s="47">
        <f t="shared" si="4"/>
        <v>0.88</v>
      </c>
      <c r="T16" s="5">
        <f>JI_stat!H16</f>
        <v>0</v>
      </c>
      <c r="U16" s="11">
        <f>JI_stat!I16</f>
        <v>135</v>
      </c>
      <c r="V16" s="259">
        <f>JI_stat!J16</f>
        <v>0</v>
      </c>
      <c r="W16" s="13">
        <f>JI_stat!K16</f>
        <v>0</v>
      </c>
      <c r="X16" s="11">
        <f>JI_stat!L16</f>
        <v>0</v>
      </c>
      <c r="Y16" s="60">
        <f>JI_stat!M16</f>
        <v>0</v>
      </c>
      <c r="Z16" s="5">
        <f>JI_stat!N16</f>
        <v>0</v>
      </c>
      <c r="AA16" s="11">
        <f>JI_stat!O16</f>
        <v>0</v>
      </c>
      <c r="AB16" s="259">
        <f>JI_stat!P16</f>
        <v>0</v>
      </c>
      <c r="AC16" s="105">
        <f>JI_ZUKA!H16</f>
        <v>813839</v>
      </c>
      <c r="AD16" s="29">
        <f t="shared" si="5"/>
        <v>271280</v>
      </c>
      <c r="AE16" s="708">
        <f>JI_ZUKA!L16</f>
        <v>2.56</v>
      </c>
      <c r="AF16" s="47">
        <f t="shared" si="6"/>
        <v>0.85</v>
      </c>
      <c r="AG16" s="378">
        <f t="shared" si="0"/>
        <v>-9318</v>
      </c>
      <c r="AH16" s="74">
        <f t="shared" si="1"/>
        <v>-3.0000000000000027E-2</v>
      </c>
      <c r="AI16" s="74">
        <v>0</v>
      </c>
      <c r="AJ16" s="419">
        <f t="shared" si="7"/>
        <v>-3.0000000000000027E-2</v>
      </c>
      <c r="AK16" s="207">
        <f t="shared" si="2"/>
        <v>0</v>
      </c>
      <c r="AL16" s="300">
        <f t="shared" si="2"/>
        <v>-6</v>
      </c>
      <c r="AM16" s="727">
        <f t="shared" si="2"/>
        <v>0</v>
      </c>
      <c r="AN16" s="207">
        <f t="shared" si="2"/>
        <v>0</v>
      </c>
      <c r="AO16" s="300">
        <f t="shared" si="2"/>
        <v>0</v>
      </c>
      <c r="AP16" s="170">
        <f t="shared" si="2"/>
        <v>0</v>
      </c>
      <c r="AQ16" s="409">
        <f t="shared" si="2"/>
        <v>0</v>
      </c>
      <c r="AR16" s="300">
        <f t="shared" si="2"/>
        <v>0</v>
      </c>
      <c r="AS16" s="170">
        <f t="shared" si="2"/>
        <v>0</v>
      </c>
    </row>
    <row r="17" spans="1:45" x14ac:dyDescent="0.2">
      <c r="A17" s="13">
        <f>JI_stat!A17</f>
        <v>9</v>
      </c>
      <c r="B17" s="11">
        <f>JI_stat!B17</f>
        <v>650046072</v>
      </c>
      <c r="C17" s="11">
        <f>JI_stat!C17</f>
        <v>5476</v>
      </c>
      <c r="D17" s="11" t="str">
        <f>JI_stat!D17</f>
        <v>ZŠ, MŠ a ZUŠ Jablonec n. J., Školní 370</v>
      </c>
      <c r="E17" s="11">
        <f>JI_stat!E17</f>
        <v>3141</v>
      </c>
      <c r="F17" s="60" t="str">
        <f>JI_stat!F17</f>
        <v xml:space="preserve">MŠ Jablonec n. J. 439 </v>
      </c>
      <c r="G17" s="5">
        <v>46</v>
      </c>
      <c r="H17" s="11">
        <v>0</v>
      </c>
      <c r="I17" s="259">
        <v>0</v>
      </c>
      <c r="J17" s="13">
        <v>0</v>
      </c>
      <c r="K17" s="11">
        <v>0</v>
      </c>
      <c r="L17" s="60">
        <v>0</v>
      </c>
      <c r="M17" s="13">
        <v>0</v>
      </c>
      <c r="N17" s="11">
        <v>0</v>
      </c>
      <c r="O17" s="60">
        <v>0</v>
      </c>
      <c r="P17" s="105">
        <v>476279</v>
      </c>
      <c r="Q17" s="29">
        <f t="shared" si="3"/>
        <v>158760</v>
      </c>
      <c r="R17" s="74">
        <v>1.5</v>
      </c>
      <c r="S17" s="47">
        <f t="shared" si="4"/>
        <v>0.5</v>
      </c>
      <c r="T17" s="5">
        <f>JI_stat!H17</f>
        <v>39</v>
      </c>
      <c r="U17" s="11">
        <f>JI_stat!I17</f>
        <v>0</v>
      </c>
      <c r="V17" s="259">
        <f>JI_stat!J17</f>
        <v>0</v>
      </c>
      <c r="W17" s="13">
        <f>JI_stat!K17</f>
        <v>0</v>
      </c>
      <c r="X17" s="11">
        <f>JI_stat!L17</f>
        <v>0</v>
      </c>
      <c r="Y17" s="60">
        <f>JI_stat!M17</f>
        <v>0</v>
      </c>
      <c r="Z17" s="5">
        <f>JI_stat!N17</f>
        <v>0</v>
      </c>
      <c r="AA17" s="11">
        <f>JI_stat!O17</f>
        <v>0</v>
      </c>
      <c r="AB17" s="259">
        <f>JI_stat!P17</f>
        <v>0</v>
      </c>
      <c r="AC17" s="105">
        <f>JI_ZUKA!H17</f>
        <v>424540</v>
      </c>
      <c r="AD17" s="29">
        <f t="shared" si="5"/>
        <v>141513</v>
      </c>
      <c r="AE17" s="708">
        <f>JI_ZUKA!L17</f>
        <v>1.34</v>
      </c>
      <c r="AF17" s="47">
        <f t="shared" si="6"/>
        <v>0.45</v>
      </c>
      <c r="AG17" s="378">
        <f t="shared" si="0"/>
        <v>-17247</v>
      </c>
      <c r="AH17" s="74">
        <f t="shared" si="1"/>
        <v>-4.9999999999999989E-2</v>
      </c>
      <c r="AI17" s="74">
        <v>0</v>
      </c>
      <c r="AJ17" s="419">
        <f t="shared" si="7"/>
        <v>-4.9999999999999989E-2</v>
      </c>
      <c r="AK17" s="207">
        <f t="shared" si="2"/>
        <v>-7</v>
      </c>
      <c r="AL17" s="300">
        <f t="shared" si="2"/>
        <v>0</v>
      </c>
      <c r="AM17" s="727">
        <f t="shared" si="2"/>
        <v>0</v>
      </c>
      <c r="AN17" s="207">
        <f t="shared" si="2"/>
        <v>0</v>
      </c>
      <c r="AO17" s="300">
        <f t="shared" si="2"/>
        <v>0</v>
      </c>
      <c r="AP17" s="170">
        <f t="shared" si="2"/>
        <v>0</v>
      </c>
      <c r="AQ17" s="409">
        <f t="shared" si="2"/>
        <v>0</v>
      </c>
      <c r="AR17" s="300">
        <f t="shared" si="2"/>
        <v>0</v>
      </c>
      <c r="AS17" s="170">
        <f t="shared" si="2"/>
        <v>0</v>
      </c>
    </row>
    <row r="18" spans="1:45" x14ac:dyDescent="0.2">
      <c r="A18" s="13">
        <f>JI_stat!A18</f>
        <v>10</v>
      </c>
      <c r="B18" s="11">
        <f>JI_stat!B18</f>
        <v>600099008</v>
      </c>
      <c r="C18" s="11">
        <f>JI_stat!C18</f>
        <v>5414</v>
      </c>
      <c r="D18" s="11" t="str">
        <f>JI_stat!D18</f>
        <v>MŠ Kruh u Jilemnice 165</v>
      </c>
      <c r="E18" s="11">
        <f>JI_stat!E18</f>
        <v>3141</v>
      </c>
      <c r="F18" s="60" t="str">
        <f>JI_stat!F18</f>
        <v>MŠ Kruh u Jilemnice 165 - výdejna</v>
      </c>
      <c r="G18" s="5">
        <v>0</v>
      </c>
      <c r="H18" s="11">
        <v>0</v>
      </c>
      <c r="I18" s="259">
        <v>0</v>
      </c>
      <c r="J18" s="13">
        <v>0</v>
      </c>
      <c r="K18" s="11">
        <v>0</v>
      </c>
      <c r="L18" s="60">
        <v>0</v>
      </c>
      <c r="M18" s="13">
        <v>24</v>
      </c>
      <c r="N18" s="11">
        <v>0</v>
      </c>
      <c r="O18" s="60">
        <v>0</v>
      </c>
      <c r="P18" s="105">
        <v>118811</v>
      </c>
      <c r="Q18" s="29">
        <f t="shared" si="3"/>
        <v>39604</v>
      </c>
      <c r="R18" s="74">
        <v>0.37</v>
      </c>
      <c r="S18" s="47">
        <f t="shared" si="4"/>
        <v>0.12</v>
      </c>
      <c r="T18" s="5">
        <f>JI_stat!H18</f>
        <v>0</v>
      </c>
      <c r="U18" s="11">
        <f>JI_stat!I18</f>
        <v>0</v>
      </c>
      <c r="V18" s="259">
        <f>JI_stat!J18</f>
        <v>0</v>
      </c>
      <c r="W18" s="13">
        <f>JI_stat!K18</f>
        <v>0</v>
      </c>
      <c r="X18" s="11">
        <f>JI_stat!L18</f>
        <v>0</v>
      </c>
      <c r="Y18" s="60">
        <f>JI_stat!M18</f>
        <v>0</v>
      </c>
      <c r="Z18" s="5">
        <f>JI_stat!N18</f>
        <v>23</v>
      </c>
      <c r="AA18" s="11">
        <f>JI_stat!O18</f>
        <v>0</v>
      </c>
      <c r="AB18" s="259">
        <f>JI_stat!P18</f>
        <v>0</v>
      </c>
      <c r="AC18" s="105">
        <f>JI_ZUKA!H18</f>
        <v>114976</v>
      </c>
      <c r="AD18" s="29">
        <f t="shared" si="5"/>
        <v>38325</v>
      </c>
      <c r="AE18" s="708">
        <f>JI_ZUKA!L18</f>
        <v>0.36</v>
      </c>
      <c r="AF18" s="47">
        <f t="shared" si="6"/>
        <v>0.12</v>
      </c>
      <c r="AG18" s="378">
        <f t="shared" si="0"/>
        <v>-1279</v>
      </c>
      <c r="AH18" s="74">
        <f t="shared" si="1"/>
        <v>0</v>
      </c>
      <c r="AI18" s="74">
        <v>0</v>
      </c>
      <c r="AJ18" s="419">
        <f t="shared" si="7"/>
        <v>0</v>
      </c>
      <c r="AK18" s="207">
        <f t="shared" si="2"/>
        <v>0</v>
      </c>
      <c r="AL18" s="300">
        <f t="shared" si="2"/>
        <v>0</v>
      </c>
      <c r="AM18" s="727">
        <f t="shared" si="2"/>
        <v>0</v>
      </c>
      <c r="AN18" s="207">
        <f t="shared" si="2"/>
        <v>0</v>
      </c>
      <c r="AO18" s="300">
        <f t="shared" si="2"/>
        <v>0</v>
      </c>
      <c r="AP18" s="170">
        <f t="shared" si="2"/>
        <v>0</v>
      </c>
      <c r="AQ18" s="409">
        <f t="shared" si="2"/>
        <v>-1</v>
      </c>
      <c r="AR18" s="300">
        <f t="shared" si="2"/>
        <v>0</v>
      </c>
      <c r="AS18" s="170">
        <f t="shared" si="2"/>
        <v>0</v>
      </c>
    </row>
    <row r="19" spans="1:45" x14ac:dyDescent="0.2">
      <c r="A19" s="13">
        <f>JI_stat!A19</f>
        <v>11</v>
      </c>
      <c r="B19" s="11">
        <f>JI_stat!B19</f>
        <v>600098460</v>
      </c>
      <c r="C19" s="11">
        <f>JI_stat!C19</f>
        <v>5483</v>
      </c>
      <c r="D19" s="11" t="str">
        <f>JI_stat!D19</f>
        <v>MŠ Levínská Olešnice 151</v>
      </c>
      <c r="E19" s="11">
        <f>JI_stat!E19</f>
        <v>3141</v>
      </c>
      <c r="F19" s="60" t="str">
        <f>JI_stat!F19</f>
        <v>MŠ Levínská Olešnice 151</v>
      </c>
      <c r="G19" s="5">
        <v>21</v>
      </c>
      <c r="H19" s="11">
        <v>0</v>
      </c>
      <c r="I19" s="259">
        <v>0</v>
      </c>
      <c r="J19" s="13">
        <v>0</v>
      </c>
      <c r="K19" s="11">
        <v>0</v>
      </c>
      <c r="L19" s="60">
        <v>0</v>
      </c>
      <c r="M19" s="13">
        <v>0</v>
      </c>
      <c r="N19" s="11">
        <v>0</v>
      </c>
      <c r="O19" s="60">
        <v>0</v>
      </c>
      <c r="P19" s="105">
        <v>267748</v>
      </c>
      <c r="Q19" s="29">
        <f t="shared" si="3"/>
        <v>89249</v>
      </c>
      <c r="R19" s="74">
        <v>0.84</v>
      </c>
      <c r="S19" s="47">
        <f t="shared" si="4"/>
        <v>0.28000000000000003</v>
      </c>
      <c r="T19" s="5">
        <f>JI_stat!H19</f>
        <v>21</v>
      </c>
      <c r="U19" s="11">
        <f>JI_stat!I19</f>
        <v>0</v>
      </c>
      <c r="V19" s="259">
        <f>JI_stat!J19</f>
        <v>0</v>
      </c>
      <c r="W19" s="13">
        <f>JI_stat!K19</f>
        <v>0</v>
      </c>
      <c r="X19" s="11">
        <f>JI_stat!L19</f>
        <v>0</v>
      </c>
      <c r="Y19" s="60">
        <f>JI_stat!M19</f>
        <v>0</v>
      </c>
      <c r="Z19" s="5">
        <f>JI_stat!N19</f>
        <v>0</v>
      </c>
      <c r="AA19" s="11">
        <f>JI_stat!O19</f>
        <v>0</v>
      </c>
      <c r="AB19" s="259">
        <f>JI_stat!P19</f>
        <v>0</v>
      </c>
      <c r="AC19" s="105">
        <f>JI_ZUKA!H19</f>
        <v>267748</v>
      </c>
      <c r="AD19" s="29">
        <f t="shared" si="5"/>
        <v>89249</v>
      </c>
      <c r="AE19" s="708">
        <f>JI_ZUKA!L19</f>
        <v>0.84</v>
      </c>
      <c r="AF19" s="47">
        <f t="shared" si="6"/>
        <v>0.28000000000000003</v>
      </c>
      <c r="AG19" s="378">
        <f t="shared" si="0"/>
        <v>0</v>
      </c>
      <c r="AH19" s="74">
        <f t="shared" si="1"/>
        <v>0</v>
      </c>
      <c r="AI19" s="74">
        <v>0</v>
      </c>
      <c r="AJ19" s="419">
        <f t="shared" si="7"/>
        <v>0</v>
      </c>
      <c r="AK19" s="207">
        <f t="shared" si="2"/>
        <v>0</v>
      </c>
      <c r="AL19" s="300">
        <f t="shared" si="2"/>
        <v>0</v>
      </c>
      <c r="AM19" s="727">
        <f t="shared" si="2"/>
        <v>0</v>
      </c>
      <c r="AN19" s="207">
        <f t="shared" si="2"/>
        <v>0</v>
      </c>
      <c r="AO19" s="300">
        <f t="shared" si="2"/>
        <v>0</v>
      </c>
      <c r="AP19" s="170">
        <f t="shared" si="2"/>
        <v>0</v>
      </c>
      <c r="AQ19" s="409">
        <f t="shared" si="2"/>
        <v>0</v>
      </c>
      <c r="AR19" s="300">
        <f t="shared" si="2"/>
        <v>0</v>
      </c>
      <c r="AS19" s="170">
        <f t="shared" si="2"/>
        <v>0</v>
      </c>
    </row>
    <row r="20" spans="1:45" x14ac:dyDescent="0.2">
      <c r="A20" s="13">
        <f>JI_stat!A20</f>
        <v>12</v>
      </c>
      <c r="B20" s="11">
        <f>JI_stat!B20</f>
        <v>650026144</v>
      </c>
      <c r="C20" s="11">
        <f>JI_stat!C20</f>
        <v>5430</v>
      </c>
      <c r="D20" s="11" t="str">
        <f>JI_stat!D20</f>
        <v>ZŠ a MŠ Martinice v Krkonoších 68</v>
      </c>
      <c r="E20" s="11">
        <f>JI_stat!E20</f>
        <v>3141</v>
      </c>
      <c r="F20" s="60" t="str">
        <f>JI_stat!F20</f>
        <v>MŠ Martinice v Krkonoších 87</v>
      </c>
      <c r="G20" s="5">
        <v>30</v>
      </c>
      <c r="H20" s="11">
        <v>26</v>
      </c>
      <c r="I20" s="259">
        <v>0</v>
      </c>
      <c r="J20" s="13">
        <v>0</v>
      </c>
      <c r="K20" s="11">
        <v>0</v>
      </c>
      <c r="L20" s="60">
        <v>0</v>
      </c>
      <c r="M20" s="13">
        <v>0</v>
      </c>
      <c r="N20" s="11">
        <v>0</v>
      </c>
      <c r="O20" s="60">
        <v>0</v>
      </c>
      <c r="P20" s="105">
        <v>582066</v>
      </c>
      <c r="Q20" s="29">
        <f t="shared" si="3"/>
        <v>194022</v>
      </c>
      <c r="R20" s="74">
        <v>1.83</v>
      </c>
      <c r="S20" s="47">
        <f t="shared" si="4"/>
        <v>0.61</v>
      </c>
      <c r="T20" s="5">
        <f>JI_stat!H20</f>
        <v>31</v>
      </c>
      <c r="U20" s="11">
        <f>JI_stat!I20</f>
        <v>27</v>
      </c>
      <c r="V20" s="259">
        <f>JI_stat!J20</f>
        <v>0</v>
      </c>
      <c r="W20" s="13">
        <f>JI_stat!K20</f>
        <v>0</v>
      </c>
      <c r="X20" s="11">
        <f>JI_stat!L20</f>
        <v>0</v>
      </c>
      <c r="Y20" s="60">
        <f>JI_stat!M20</f>
        <v>0</v>
      </c>
      <c r="Z20" s="5">
        <f>JI_stat!N20</f>
        <v>0</v>
      </c>
      <c r="AA20" s="11">
        <f>JI_stat!O20</f>
        <v>0</v>
      </c>
      <c r="AB20" s="259">
        <f>JI_stat!P20</f>
        <v>0</v>
      </c>
      <c r="AC20" s="105">
        <f>JI_ZUKA!H20</f>
        <v>599518</v>
      </c>
      <c r="AD20" s="29">
        <f t="shared" si="5"/>
        <v>199839</v>
      </c>
      <c r="AE20" s="708">
        <f>JI_ZUKA!L20</f>
        <v>1.89</v>
      </c>
      <c r="AF20" s="47">
        <f t="shared" si="6"/>
        <v>0.63</v>
      </c>
      <c r="AG20" s="378">
        <f t="shared" si="0"/>
        <v>5817</v>
      </c>
      <c r="AH20" s="74">
        <f t="shared" si="1"/>
        <v>2.0000000000000018E-2</v>
      </c>
      <c r="AI20" s="74">
        <v>0</v>
      </c>
      <c r="AJ20" s="419">
        <f t="shared" si="7"/>
        <v>2.0000000000000018E-2</v>
      </c>
      <c r="AK20" s="207">
        <f t="shared" si="2"/>
        <v>1</v>
      </c>
      <c r="AL20" s="300">
        <f t="shared" si="2"/>
        <v>1</v>
      </c>
      <c r="AM20" s="727">
        <f t="shared" si="2"/>
        <v>0</v>
      </c>
      <c r="AN20" s="207">
        <f t="shared" si="2"/>
        <v>0</v>
      </c>
      <c r="AO20" s="300">
        <f t="shared" si="2"/>
        <v>0</v>
      </c>
      <c r="AP20" s="170">
        <f t="shared" si="2"/>
        <v>0</v>
      </c>
      <c r="AQ20" s="409">
        <f t="shared" si="2"/>
        <v>0</v>
      </c>
      <c r="AR20" s="300">
        <f t="shared" si="2"/>
        <v>0</v>
      </c>
      <c r="AS20" s="170">
        <f t="shared" si="2"/>
        <v>0</v>
      </c>
    </row>
    <row r="21" spans="1:45" x14ac:dyDescent="0.2">
      <c r="A21" s="13">
        <f>JI_stat!A21</f>
        <v>13</v>
      </c>
      <c r="B21" s="11">
        <f>JI_stat!B21</f>
        <v>600099016</v>
      </c>
      <c r="C21" s="11">
        <f>JI_stat!C21</f>
        <v>5431</v>
      </c>
      <c r="D21" s="11" t="str">
        <f>JI_stat!D21</f>
        <v>ZŠ a MŠ Mříčná 191</v>
      </c>
      <c r="E21" s="11">
        <f>JI_stat!E21</f>
        <v>3141</v>
      </c>
      <c r="F21" s="60" t="str">
        <f>JI_stat!F21</f>
        <v>ZŠ a MŠ Mříčná 191</v>
      </c>
      <c r="G21" s="5">
        <v>24</v>
      </c>
      <c r="H21" s="11">
        <v>28</v>
      </c>
      <c r="I21" s="259">
        <v>0</v>
      </c>
      <c r="J21" s="13">
        <v>0</v>
      </c>
      <c r="K21" s="11">
        <v>0</v>
      </c>
      <c r="L21" s="60">
        <v>0</v>
      </c>
      <c r="M21" s="13">
        <v>0</v>
      </c>
      <c r="N21" s="11">
        <v>0</v>
      </c>
      <c r="O21" s="60">
        <v>0</v>
      </c>
      <c r="P21" s="105">
        <v>545479</v>
      </c>
      <c r="Q21" s="29">
        <f t="shared" si="3"/>
        <v>181826</v>
      </c>
      <c r="R21" s="74">
        <v>1.72</v>
      </c>
      <c r="S21" s="47">
        <f t="shared" si="4"/>
        <v>0.56999999999999995</v>
      </c>
      <c r="T21" s="5">
        <f>JI_stat!H21</f>
        <v>24</v>
      </c>
      <c r="U21" s="11">
        <f>JI_stat!I21</f>
        <v>24</v>
      </c>
      <c r="V21" s="259">
        <f>JI_stat!J21</f>
        <v>0</v>
      </c>
      <c r="W21" s="13">
        <f>JI_stat!K21</f>
        <v>0</v>
      </c>
      <c r="X21" s="11">
        <f>JI_stat!L21</f>
        <v>0</v>
      </c>
      <c r="Y21" s="60">
        <f>JI_stat!M21</f>
        <v>0</v>
      </c>
      <c r="Z21" s="5">
        <f>JI_stat!N21</f>
        <v>0</v>
      </c>
      <c r="AA21" s="11">
        <f>JI_stat!O21</f>
        <v>0</v>
      </c>
      <c r="AB21" s="259">
        <f>JI_stat!P21</f>
        <v>0</v>
      </c>
      <c r="AC21" s="105">
        <f>JI_ZUKA!H21</f>
        <v>509985</v>
      </c>
      <c r="AD21" s="29">
        <f t="shared" si="5"/>
        <v>169995</v>
      </c>
      <c r="AE21" s="708">
        <f>JI_ZUKA!L21</f>
        <v>1.61</v>
      </c>
      <c r="AF21" s="47">
        <f t="shared" si="6"/>
        <v>0.54</v>
      </c>
      <c r="AG21" s="378">
        <f t="shared" si="0"/>
        <v>-11831</v>
      </c>
      <c r="AH21" s="74">
        <f t="shared" si="1"/>
        <v>-2.9999999999999916E-2</v>
      </c>
      <c r="AI21" s="74">
        <v>0</v>
      </c>
      <c r="AJ21" s="419">
        <f t="shared" si="7"/>
        <v>-2.9999999999999916E-2</v>
      </c>
      <c r="AK21" s="207">
        <f t="shared" si="2"/>
        <v>0</v>
      </c>
      <c r="AL21" s="300">
        <f t="shared" si="2"/>
        <v>-4</v>
      </c>
      <c r="AM21" s="727">
        <f t="shared" si="2"/>
        <v>0</v>
      </c>
      <c r="AN21" s="207">
        <f t="shared" si="2"/>
        <v>0</v>
      </c>
      <c r="AO21" s="300">
        <f t="shared" si="2"/>
        <v>0</v>
      </c>
      <c r="AP21" s="170">
        <f t="shared" si="2"/>
        <v>0</v>
      </c>
      <c r="AQ21" s="409">
        <f t="shared" si="2"/>
        <v>0</v>
      </c>
      <c r="AR21" s="300">
        <f t="shared" si="2"/>
        <v>0</v>
      </c>
      <c r="AS21" s="170">
        <f t="shared" si="2"/>
        <v>0</v>
      </c>
    </row>
    <row r="22" spans="1:45" x14ac:dyDescent="0.2">
      <c r="A22" s="13">
        <f>JI_stat!A22</f>
        <v>14</v>
      </c>
      <c r="B22" s="11">
        <f>JI_stat!B22</f>
        <v>600098796</v>
      </c>
      <c r="C22" s="11">
        <f>JI_stat!C22</f>
        <v>5487</v>
      </c>
      <c r="D22" s="11" t="str">
        <f>JI_stat!D22</f>
        <v>MŠ Paseky n. J. 264</v>
      </c>
      <c r="E22" s="11">
        <f>JI_stat!E22</f>
        <v>3141</v>
      </c>
      <c r="F22" s="60" t="str">
        <f>JI_stat!F22</f>
        <v>MŠ Paseky n. J. 264</v>
      </c>
      <c r="G22" s="5">
        <v>12</v>
      </c>
      <c r="H22" s="11">
        <v>0</v>
      </c>
      <c r="I22" s="259">
        <v>0</v>
      </c>
      <c r="J22" s="13">
        <v>0</v>
      </c>
      <c r="K22" s="11">
        <v>0</v>
      </c>
      <c r="L22" s="60">
        <v>0</v>
      </c>
      <c r="M22" s="13">
        <v>0</v>
      </c>
      <c r="N22" s="11">
        <v>0</v>
      </c>
      <c r="O22" s="60">
        <v>0</v>
      </c>
      <c r="P22" s="105">
        <v>165512</v>
      </c>
      <c r="Q22" s="29">
        <f t="shared" si="3"/>
        <v>55171</v>
      </c>
      <c r="R22" s="74">
        <v>0.52</v>
      </c>
      <c r="S22" s="47">
        <f t="shared" si="4"/>
        <v>0.17</v>
      </c>
      <c r="T22" s="5">
        <f>JI_stat!H22</f>
        <v>12</v>
      </c>
      <c r="U22" s="11">
        <f>JI_stat!I22</f>
        <v>0</v>
      </c>
      <c r="V22" s="259">
        <f>JI_stat!J22</f>
        <v>0</v>
      </c>
      <c r="W22" s="13">
        <f>JI_stat!K22</f>
        <v>0</v>
      </c>
      <c r="X22" s="11">
        <f>JI_stat!L22</f>
        <v>0</v>
      </c>
      <c r="Y22" s="60">
        <f>JI_stat!M22</f>
        <v>0</v>
      </c>
      <c r="Z22" s="5">
        <f>JI_stat!N22</f>
        <v>0</v>
      </c>
      <c r="AA22" s="11">
        <f>JI_stat!O22</f>
        <v>0</v>
      </c>
      <c r="AB22" s="259">
        <f>JI_stat!P22</f>
        <v>0</v>
      </c>
      <c r="AC22" s="105">
        <f>JI_ZUKA!H22</f>
        <v>165512</v>
      </c>
      <c r="AD22" s="29">
        <f t="shared" si="5"/>
        <v>55171</v>
      </c>
      <c r="AE22" s="708">
        <f>JI_ZUKA!L22</f>
        <v>0.52</v>
      </c>
      <c r="AF22" s="47">
        <f t="shared" si="6"/>
        <v>0.17</v>
      </c>
      <c r="AG22" s="378">
        <f t="shared" si="0"/>
        <v>0</v>
      </c>
      <c r="AH22" s="74">
        <f t="shared" si="1"/>
        <v>0</v>
      </c>
      <c r="AI22" s="74">
        <v>0</v>
      </c>
      <c r="AJ22" s="419">
        <f t="shared" si="7"/>
        <v>0</v>
      </c>
      <c r="AK22" s="207">
        <f t="shared" ref="AK22:AS33" si="8">T22-G22</f>
        <v>0</v>
      </c>
      <c r="AL22" s="300">
        <f t="shared" si="8"/>
        <v>0</v>
      </c>
      <c r="AM22" s="727">
        <f t="shared" si="8"/>
        <v>0</v>
      </c>
      <c r="AN22" s="207">
        <f t="shared" si="8"/>
        <v>0</v>
      </c>
      <c r="AO22" s="300">
        <f t="shared" si="8"/>
        <v>0</v>
      </c>
      <c r="AP22" s="170">
        <f t="shared" si="8"/>
        <v>0</v>
      </c>
      <c r="AQ22" s="409">
        <f t="shared" si="8"/>
        <v>0</v>
      </c>
      <c r="AR22" s="300">
        <f t="shared" si="8"/>
        <v>0</v>
      </c>
      <c r="AS22" s="170">
        <f t="shared" si="8"/>
        <v>0</v>
      </c>
    </row>
    <row r="23" spans="1:45" x14ac:dyDescent="0.2">
      <c r="A23" s="13">
        <f>JI_stat!A23</f>
        <v>15</v>
      </c>
      <c r="B23" s="11">
        <f>JI_stat!B23</f>
        <v>600098800</v>
      </c>
      <c r="C23" s="11">
        <f>JI_stat!C23</f>
        <v>5436</v>
      </c>
      <c r="D23" s="11" t="str">
        <f>JI_stat!D23</f>
        <v>MŠ Poniklá 303</v>
      </c>
      <c r="E23" s="11">
        <f>JI_stat!E23</f>
        <v>3141</v>
      </c>
      <c r="F23" s="60" t="str">
        <f>JI_stat!F23</f>
        <v>MŠ Poniklá 303</v>
      </c>
      <c r="G23" s="5">
        <v>48</v>
      </c>
      <c r="H23" s="11">
        <v>0</v>
      </c>
      <c r="I23" s="259">
        <v>0</v>
      </c>
      <c r="J23" s="13">
        <v>0</v>
      </c>
      <c r="K23" s="11">
        <v>0</v>
      </c>
      <c r="L23" s="60">
        <v>0</v>
      </c>
      <c r="M23" s="13">
        <v>0</v>
      </c>
      <c r="N23" s="11">
        <v>0</v>
      </c>
      <c r="O23" s="60">
        <v>0</v>
      </c>
      <c r="P23" s="105">
        <v>490407</v>
      </c>
      <c r="Q23" s="29">
        <f t="shared" si="3"/>
        <v>163469</v>
      </c>
      <c r="R23" s="74">
        <v>1.54</v>
      </c>
      <c r="S23" s="47">
        <f t="shared" si="4"/>
        <v>0.51</v>
      </c>
      <c r="T23" s="5">
        <f>JI_stat!H23</f>
        <v>45</v>
      </c>
      <c r="U23" s="11">
        <f>JI_stat!I23</f>
        <v>0</v>
      </c>
      <c r="V23" s="259">
        <f>JI_stat!J23</f>
        <v>0</v>
      </c>
      <c r="W23" s="13">
        <f>JI_stat!K23</f>
        <v>0</v>
      </c>
      <c r="X23" s="11">
        <f>JI_stat!L23</f>
        <v>0</v>
      </c>
      <c r="Y23" s="60">
        <f>JI_stat!M23</f>
        <v>0</v>
      </c>
      <c r="Z23" s="5">
        <f>JI_stat!N23</f>
        <v>0</v>
      </c>
      <c r="AA23" s="11">
        <f>JI_stat!O23</f>
        <v>0</v>
      </c>
      <c r="AB23" s="259">
        <f>JI_stat!P23</f>
        <v>0</v>
      </c>
      <c r="AC23" s="105">
        <f>JI_ZUKA!H23</f>
        <v>469115</v>
      </c>
      <c r="AD23" s="29">
        <f t="shared" si="5"/>
        <v>156372</v>
      </c>
      <c r="AE23" s="708">
        <f>JI_ZUKA!L23</f>
        <v>1.48</v>
      </c>
      <c r="AF23" s="47">
        <f t="shared" si="6"/>
        <v>0.49</v>
      </c>
      <c r="AG23" s="378">
        <f t="shared" si="0"/>
        <v>-7097</v>
      </c>
      <c r="AH23" s="74">
        <f t="shared" si="1"/>
        <v>-2.0000000000000018E-2</v>
      </c>
      <c r="AI23" s="74">
        <v>0</v>
      </c>
      <c r="AJ23" s="419">
        <f t="shared" si="7"/>
        <v>-2.0000000000000018E-2</v>
      </c>
      <c r="AK23" s="207">
        <f t="shared" si="8"/>
        <v>-3</v>
      </c>
      <c r="AL23" s="300">
        <f t="shared" si="8"/>
        <v>0</v>
      </c>
      <c r="AM23" s="727">
        <f t="shared" si="8"/>
        <v>0</v>
      </c>
      <c r="AN23" s="207">
        <f t="shared" si="8"/>
        <v>0</v>
      </c>
      <c r="AO23" s="300">
        <f t="shared" si="8"/>
        <v>0</v>
      </c>
      <c r="AP23" s="170">
        <f t="shared" si="8"/>
        <v>0</v>
      </c>
      <c r="AQ23" s="409">
        <f t="shared" si="8"/>
        <v>0</v>
      </c>
      <c r="AR23" s="300">
        <f t="shared" si="8"/>
        <v>0</v>
      </c>
      <c r="AS23" s="170">
        <f t="shared" si="8"/>
        <v>0</v>
      </c>
    </row>
    <row r="24" spans="1:45" x14ac:dyDescent="0.2">
      <c r="A24" s="13">
        <f>JI_stat!A24</f>
        <v>16</v>
      </c>
      <c r="B24" s="11">
        <f>JI_stat!B24</f>
        <v>600099199</v>
      </c>
      <c r="C24" s="11">
        <f>JI_stat!C24</f>
        <v>5435</v>
      </c>
      <c r="D24" s="11" t="str">
        <f>JI_stat!D24</f>
        <v xml:space="preserve">ZŠ Poniklá 148 </v>
      </c>
      <c r="E24" s="11">
        <f>JI_stat!E24</f>
        <v>3141</v>
      </c>
      <c r="F24" s="60" t="str">
        <f>JI_stat!F24</f>
        <v xml:space="preserve">ZŠ Poniklá 148 </v>
      </c>
      <c r="G24" s="5">
        <v>0</v>
      </c>
      <c r="H24" s="11">
        <v>112</v>
      </c>
      <c r="I24" s="259">
        <v>0</v>
      </c>
      <c r="J24" s="13">
        <v>0</v>
      </c>
      <c r="K24" s="11">
        <v>0</v>
      </c>
      <c r="L24" s="60">
        <v>0</v>
      </c>
      <c r="M24" s="13">
        <v>0</v>
      </c>
      <c r="N24" s="11">
        <v>0</v>
      </c>
      <c r="O24" s="60">
        <v>0</v>
      </c>
      <c r="P24" s="105">
        <v>704529</v>
      </c>
      <c r="Q24" s="29">
        <f t="shared" si="3"/>
        <v>234843</v>
      </c>
      <c r="R24" s="74">
        <v>2.2200000000000002</v>
      </c>
      <c r="S24" s="47">
        <f t="shared" si="4"/>
        <v>0.74</v>
      </c>
      <c r="T24" s="5">
        <f>JI_stat!H24</f>
        <v>0</v>
      </c>
      <c r="U24" s="11">
        <f>JI_stat!I24</f>
        <v>114</v>
      </c>
      <c r="V24" s="259">
        <f>JI_stat!J24</f>
        <v>0</v>
      </c>
      <c r="W24" s="13">
        <f>JI_stat!K24</f>
        <v>0</v>
      </c>
      <c r="X24" s="11">
        <f>JI_stat!L24</f>
        <v>0</v>
      </c>
      <c r="Y24" s="60">
        <f>JI_stat!M24</f>
        <v>0</v>
      </c>
      <c r="Z24" s="5">
        <f>JI_stat!N24</f>
        <v>0</v>
      </c>
      <c r="AA24" s="11">
        <f>JI_stat!O24</f>
        <v>0</v>
      </c>
      <c r="AB24" s="259">
        <f>JI_stat!P24</f>
        <v>0</v>
      </c>
      <c r="AC24" s="105">
        <f>JI_ZUKA!H24</f>
        <v>714181</v>
      </c>
      <c r="AD24" s="29">
        <f t="shared" si="5"/>
        <v>238060</v>
      </c>
      <c r="AE24" s="708">
        <f>JI_ZUKA!L24</f>
        <v>2.25</v>
      </c>
      <c r="AF24" s="47">
        <f t="shared" si="6"/>
        <v>0.75</v>
      </c>
      <c r="AG24" s="378">
        <f t="shared" si="0"/>
        <v>3217</v>
      </c>
      <c r="AH24" s="74">
        <f t="shared" si="1"/>
        <v>1.0000000000000009E-2</v>
      </c>
      <c r="AI24" s="74">
        <v>0</v>
      </c>
      <c r="AJ24" s="419">
        <f t="shared" si="7"/>
        <v>1.0000000000000009E-2</v>
      </c>
      <c r="AK24" s="207">
        <f t="shared" si="8"/>
        <v>0</v>
      </c>
      <c r="AL24" s="300">
        <f t="shared" si="8"/>
        <v>2</v>
      </c>
      <c r="AM24" s="727">
        <f t="shared" si="8"/>
        <v>0</v>
      </c>
      <c r="AN24" s="207">
        <f t="shared" si="8"/>
        <v>0</v>
      </c>
      <c r="AO24" s="300">
        <f t="shared" si="8"/>
        <v>0</v>
      </c>
      <c r="AP24" s="170">
        <f t="shared" si="8"/>
        <v>0</v>
      </c>
      <c r="AQ24" s="409">
        <f t="shared" si="8"/>
        <v>0</v>
      </c>
      <c r="AR24" s="300">
        <f t="shared" si="8"/>
        <v>0</v>
      </c>
      <c r="AS24" s="170">
        <f t="shared" si="8"/>
        <v>0</v>
      </c>
    </row>
    <row r="25" spans="1:45" x14ac:dyDescent="0.2">
      <c r="A25" s="13">
        <f>JI_stat!A25</f>
        <v>18</v>
      </c>
      <c r="B25" s="11">
        <f>JI_stat!B25</f>
        <v>600098541</v>
      </c>
      <c r="C25" s="11">
        <f>JI_stat!C25</f>
        <v>5477</v>
      </c>
      <c r="D25" s="11" t="str">
        <f>JI_stat!D25</f>
        <v>MŠ Rokytnice n. J., Dolní Rokytnice 210</v>
      </c>
      <c r="E25" s="11">
        <f>JI_stat!E25</f>
        <v>3141</v>
      </c>
      <c r="F25" s="60" t="str">
        <f>JI_stat!F25</f>
        <v>MŠ Rokytnice n. J., Dolní Rokytnice 210</v>
      </c>
      <c r="G25" s="5">
        <v>60</v>
      </c>
      <c r="H25" s="11">
        <v>0</v>
      </c>
      <c r="I25" s="259">
        <v>0</v>
      </c>
      <c r="J25" s="13">
        <v>0</v>
      </c>
      <c r="K25" s="11">
        <v>0</v>
      </c>
      <c r="L25" s="60">
        <v>0</v>
      </c>
      <c r="M25" s="13">
        <v>0</v>
      </c>
      <c r="N25" s="11">
        <v>0</v>
      </c>
      <c r="O25" s="60">
        <v>0</v>
      </c>
      <c r="P25" s="105">
        <v>570519</v>
      </c>
      <c r="Q25" s="29">
        <f t="shared" si="3"/>
        <v>190173</v>
      </c>
      <c r="R25" s="74">
        <v>1.8</v>
      </c>
      <c r="S25" s="47">
        <f t="shared" si="4"/>
        <v>0.6</v>
      </c>
      <c r="T25" s="5">
        <f>JI_stat!H25</f>
        <v>63</v>
      </c>
      <c r="U25" s="11">
        <f>JI_stat!I25</f>
        <v>0</v>
      </c>
      <c r="V25" s="259">
        <f>JI_stat!J25</f>
        <v>0</v>
      </c>
      <c r="W25" s="13">
        <f>JI_stat!K25</f>
        <v>0</v>
      </c>
      <c r="X25" s="11">
        <f>JI_stat!L25</f>
        <v>0</v>
      </c>
      <c r="Y25" s="60">
        <f>JI_stat!M25</f>
        <v>0</v>
      </c>
      <c r="Z25" s="5">
        <f>JI_stat!N25</f>
        <v>0</v>
      </c>
      <c r="AA25" s="11">
        <f>JI_stat!O25</f>
        <v>0</v>
      </c>
      <c r="AB25" s="259">
        <f>JI_stat!P25</f>
        <v>0</v>
      </c>
      <c r="AC25" s="105">
        <f>JI_ZUKA!H25</f>
        <v>589558</v>
      </c>
      <c r="AD25" s="29">
        <f t="shared" si="5"/>
        <v>196519</v>
      </c>
      <c r="AE25" s="708">
        <f>JI_ZUKA!L25</f>
        <v>1.86</v>
      </c>
      <c r="AF25" s="47">
        <f t="shared" si="6"/>
        <v>0.62</v>
      </c>
      <c r="AG25" s="378">
        <f t="shared" si="0"/>
        <v>6346</v>
      </c>
      <c r="AH25" s="74">
        <f t="shared" si="1"/>
        <v>2.0000000000000018E-2</v>
      </c>
      <c r="AI25" s="74">
        <v>0</v>
      </c>
      <c r="AJ25" s="419">
        <f t="shared" si="7"/>
        <v>2.0000000000000018E-2</v>
      </c>
      <c r="AK25" s="207">
        <f t="shared" si="8"/>
        <v>3</v>
      </c>
      <c r="AL25" s="300">
        <f t="shared" si="8"/>
        <v>0</v>
      </c>
      <c r="AM25" s="727">
        <f t="shared" si="8"/>
        <v>0</v>
      </c>
      <c r="AN25" s="207">
        <f t="shared" si="8"/>
        <v>0</v>
      </c>
      <c r="AO25" s="300">
        <f t="shared" si="8"/>
        <v>0</v>
      </c>
      <c r="AP25" s="170">
        <f t="shared" si="8"/>
        <v>0</v>
      </c>
      <c r="AQ25" s="409">
        <f t="shared" si="8"/>
        <v>0</v>
      </c>
      <c r="AR25" s="300">
        <f t="shared" si="8"/>
        <v>0</v>
      </c>
      <c r="AS25" s="170">
        <f t="shared" si="8"/>
        <v>0</v>
      </c>
    </row>
    <row r="26" spans="1:45" x14ac:dyDescent="0.2">
      <c r="A26" s="13">
        <f>JI_stat!A26</f>
        <v>19</v>
      </c>
      <c r="B26" s="11">
        <f>JI_stat!B26</f>
        <v>600098818</v>
      </c>
      <c r="C26" s="11">
        <f>JI_stat!C26</f>
        <v>5478</v>
      </c>
      <c r="D26" s="11" t="str">
        <f>JI_stat!D26</f>
        <v>MŠ Rokytnice n. J., Horní Rokytnice 555</v>
      </c>
      <c r="E26" s="11">
        <f>JI_stat!E26</f>
        <v>3141</v>
      </c>
      <c r="F26" s="60" t="str">
        <f>JI_stat!F26</f>
        <v>MŠ Rokytnice n. J., Horní Rokytnice 555</v>
      </c>
      <c r="G26" s="5">
        <v>50</v>
      </c>
      <c r="H26" s="11">
        <v>0</v>
      </c>
      <c r="I26" s="259">
        <v>0</v>
      </c>
      <c r="J26" s="13">
        <v>0</v>
      </c>
      <c r="K26" s="11">
        <v>0</v>
      </c>
      <c r="L26" s="60">
        <v>0</v>
      </c>
      <c r="M26" s="13">
        <v>0</v>
      </c>
      <c r="N26" s="11">
        <v>0</v>
      </c>
      <c r="O26" s="60">
        <v>0</v>
      </c>
      <c r="P26" s="105">
        <v>504284</v>
      </c>
      <c r="Q26" s="29">
        <f t="shared" si="3"/>
        <v>168095</v>
      </c>
      <c r="R26" s="74">
        <v>1.59</v>
      </c>
      <c r="S26" s="47">
        <f t="shared" si="4"/>
        <v>0.53</v>
      </c>
      <c r="T26" s="5">
        <f>JI_stat!H26</f>
        <v>43</v>
      </c>
      <c r="U26" s="11">
        <f>JI_stat!I26</f>
        <v>0</v>
      </c>
      <c r="V26" s="259">
        <f>JI_stat!J26</f>
        <v>0</v>
      </c>
      <c r="W26" s="13">
        <f>JI_stat!K26</f>
        <v>0</v>
      </c>
      <c r="X26" s="11">
        <f>JI_stat!L26</f>
        <v>0</v>
      </c>
      <c r="Y26" s="60">
        <f>JI_stat!M26</f>
        <v>0</v>
      </c>
      <c r="Z26" s="5">
        <f>JI_stat!N26</f>
        <v>0</v>
      </c>
      <c r="AA26" s="11">
        <f>JI_stat!O26</f>
        <v>0</v>
      </c>
      <c r="AB26" s="259">
        <f>JI_stat!P26</f>
        <v>0</v>
      </c>
      <c r="AC26" s="105">
        <f>JI_ZUKA!H26</f>
        <v>454571</v>
      </c>
      <c r="AD26" s="29">
        <f t="shared" si="5"/>
        <v>151524</v>
      </c>
      <c r="AE26" s="708">
        <f>JI_ZUKA!L26</f>
        <v>1.43</v>
      </c>
      <c r="AF26" s="47">
        <f t="shared" si="6"/>
        <v>0.48</v>
      </c>
      <c r="AG26" s="378">
        <f t="shared" si="0"/>
        <v>-16571</v>
      </c>
      <c r="AH26" s="74">
        <f t="shared" si="1"/>
        <v>-5.0000000000000044E-2</v>
      </c>
      <c r="AI26" s="74">
        <v>0</v>
      </c>
      <c r="AJ26" s="419">
        <f t="shared" si="7"/>
        <v>-5.0000000000000044E-2</v>
      </c>
      <c r="AK26" s="207">
        <f t="shared" si="8"/>
        <v>-7</v>
      </c>
      <c r="AL26" s="300">
        <f t="shared" si="8"/>
        <v>0</v>
      </c>
      <c r="AM26" s="727">
        <f t="shared" si="8"/>
        <v>0</v>
      </c>
      <c r="AN26" s="207">
        <f t="shared" si="8"/>
        <v>0</v>
      </c>
      <c r="AO26" s="300">
        <f t="shared" si="8"/>
        <v>0</v>
      </c>
      <c r="AP26" s="170">
        <f t="shared" si="8"/>
        <v>0</v>
      </c>
      <c r="AQ26" s="409">
        <f t="shared" si="8"/>
        <v>0</v>
      </c>
      <c r="AR26" s="300">
        <f t="shared" si="8"/>
        <v>0</v>
      </c>
      <c r="AS26" s="170">
        <f t="shared" si="8"/>
        <v>0</v>
      </c>
    </row>
    <row r="27" spans="1:45" x14ac:dyDescent="0.2">
      <c r="A27" s="13">
        <f>JI_stat!A27</f>
        <v>20</v>
      </c>
      <c r="B27" s="11">
        <f>JI_stat!B27</f>
        <v>600099105</v>
      </c>
      <c r="C27" s="11">
        <f>JI_stat!C27</f>
        <v>5479</v>
      </c>
      <c r="D27" s="11" t="str">
        <f>JI_stat!D27</f>
        <v>ZŠ Rokytnice n. J., Dolní 172</v>
      </c>
      <c r="E27" s="11">
        <f>JI_stat!E27</f>
        <v>3141</v>
      </c>
      <c r="F27" s="60" t="str">
        <f>JI_stat!F27</f>
        <v>ZŠ Rokytnice n. J., Dolní 172</v>
      </c>
      <c r="G27" s="5">
        <v>0</v>
      </c>
      <c r="H27" s="11">
        <v>192</v>
      </c>
      <c r="I27" s="259">
        <v>0</v>
      </c>
      <c r="J27" s="13">
        <v>0</v>
      </c>
      <c r="K27" s="11">
        <v>0</v>
      </c>
      <c r="L27" s="60">
        <v>0</v>
      </c>
      <c r="M27" s="13">
        <v>0</v>
      </c>
      <c r="N27" s="11">
        <v>0</v>
      </c>
      <c r="O27" s="60">
        <v>0</v>
      </c>
      <c r="P27" s="105">
        <v>1071860</v>
      </c>
      <c r="Q27" s="29">
        <f t="shared" si="3"/>
        <v>357287</v>
      </c>
      <c r="R27" s="74">
        <v>3.38</v>
      </c>
      <c r="S27" s="47">
        <f t="shared" si="4"/>
        <v>1.1299999999999999</v>
      </c>
      <c r="T27" s="5">
        <f>JI_stat!H27</f>
        <v>0</v>
      </c>
      <c r="U27" s="11">
        <f>JI_stat!I27</f>
        <v>192</v>
      </c>
      <c r="V27" s="259">
        <f>JI_stat!J27</f>
        <v>0</v>
      </c>
      <c r="W27" s="13">
        <f>JI_stat!K27</f>
        <v>0</v>
      </c>
      <c r="X27" s="11">
        <f>JI_stat!L27</f>
        <v>0</v>
      </c>
      <c r="Y27" s="60">
        <f>JI_stat!M27</f>
        <v>0</v>
      </c>
      <c r="Z27" s="5">
        <f>JI_stat!N27</f>
        <v>0</v>
      </c>
      <c r="AA27" s="11">
        <f>JI_stat!O27</f>
        <v>0</v>
      </c>
      <c r="AB27" s="259">
        <f>JI_stat!P27</f>
        <v>0</v>
      </c>
      <c r="AC27" s="105">
        <f>JI_ZUKA!H27</f>
        <v>1071860</v>
      </c>
      <c r="AD27" s="29">
        <f t="shared" si="5"/>
        <v>357287</v>
      </c>
      <c r="AE27" s="708">
        <f>JI_ZUKA!L27</f>
        <v>3.38</v>
      </c>
      <c r="AF27" s="47">
        <f t="shared" si="6"/>
        <v>1.1299999999999999</v>
      </c>
      <c r="AG27" s="378">
        <f t="shared" si="0"/>
        <v>0</v>
      </c>
      <c r="AH27" s="74">
        <f t="shared" si="1"/>
        <v>0</v>
      </c>
      <c r="AI27" s="74">
        <v>0</v>
      </c>
      <c r="AJ27" s="419">
        <f t="shared" si="7"/>
        <v>0</v>
      </c>
      <c r="AK27" s="207">
        <f t="shared" si="8"/>
        <v>0</v>
      </c>
      <c r="AL27" s="300">
        <f t="shared" si="8"/>
        <v>0</v>
      </c>
      <c r="AM27" s="727">
        <f t="shared" si="8"/>
        <v>0</v>
      </c>
      <c r="AN27" s="207">
        <f t="shared" si="8"/>
        <v>0</v>
      </c>
      <c r="AO27" s="300">
        <f t="shared" si="8"/>
        <v>0</v>
      </c>
      <c r="AP27" s="170">
        <f t="shared" si="8"/>
        <v>0</v>
      </c>
      <c r="AQ27" s="409">
        <f t="shared" si="8"/>
        <v>0</v>
      </c>
      <c r="AR27" s="300">
        <f t="shared" si="8"/>
        <v>0</v>
      </c>
      <c r="AS27" s="170">
        <f t="shared" si="8"/>
        <v>0</v>
      </c>
    </row>
    <row r="28" spans="1:45" x14ac:dyDescent="0.2">
      <c r="A28" s="13">
        <f>JI_stat!A28</f>
        <v>21</v>
      </c>
      <c r="B28" s="11">
        <f>JI_stat!B28</f>
        <v>650030541</v>
      </c>
      <c r="C28" s="11">
        <f>JI_stat!C28</f>
        <v>5442</v>
      </c>
      <c r="D28" s="11" t="str">
        <f>JI_stat!D28</f>
        <v>ZŠ a MŠ Roztoky u Jilemnice 190</v>
      </c>
      <c r="E28" s="11">
        <f>JI_stat!E28</f>
        <v>3141</v>
      </c>
      <c r="F28" s="60" t="str">
        <f>JI_stat!F28</f>
        <v>MŠ Roztoky u Jilemnice 188 - výdejna</v>
      </c>
      <c r="G28" s="5">
        <v>0</v>
      </c>
      <c r="H28" s="11">
        <v>0</v>
      </c>
      <c r="I28" s="259">
        <v>0</v>
      </c>
      <c r="J28" s="13">
        <v>0</v>
      </c>
      <c r="K28" s="11">
        <v>0</v>
      </c>
      <c r="L28" s="60">
        <v>0</v>
      </c>
      <c r="M28" s="13">
        <v>40</v>
      </c>
      <c r="N28" s="11">
        <v>0</v>
      </c>
      <c r="O28" s="60">
        <v>0</v>
      </c>
      <c r="P28" s="105">
        <v>172869</v>
      </c>
      <c r="Q28" s="29">
        <f t="shared" si="3"/>
        <v>57623</v>
      </c>
      <c r="R28" s="74">
        <v>0.54</v>
      </c>
      <c r="S28" s="47">
        <f t="shared" si="4"/>
        <v>0.18</v>
      </c>
      <c r="T28" s="5">
        <f>JI_stat!H28</f>
        <v>0</v>
      </c>
      <c r="U28" s="11">
        <f>JI_stat!I28</f>
        <v>0</v>
      </c>
      <c r="V28" s="259">
        <f>JI_stat!J28</f>
        <v>0</v>
      </c>
      <c r="W28" s="13">
        <f>JI_stat!K28</f>
        <v>0</v>
      </c>
      <c r="X28" s="11">
        <f>JI_stat!L28</f>
        <v>0</v>
      </c>
      <c r="Y28" s="60">
        <f>JI_stat!M28</f>
        <v>0</v>
      </c>
      <c r="Z28" s="5">
        <f>JI_stat!N28</f>
        <v>40</v>
      </c>
      <c r="AA28" s="11">
        <f>JI_stat!O28</f>
        <v>0</v>
      </c>
      <c r="AB28" s="259">
        <f>JI_stat!P28</f>
        <v>0</v>
      </c>
      <c r="AC28" s="105">
        <f>JI_ZUKA!H28</f>
        <v>172869</v>
      </c>
      <c r="AD28" s="29">
        <f t="shared" si="5"/>
        <v>57623</v>
      </c>
      <c r="AE28" s="708">
        <f>JI_ZUKA!L28</f>
        <v>0.54</v>
      </c>
      <c r="AF28" s="47">
        <f t="shared" si="6"/>
        <v>0.18</v>
      </c>
      <c r="AG28" s="378">
        <f t="shared" si="0"/>
        <v>0</v>
      </c>
      <c r="AH28" s="74">
        <f t="shared" si="1"/>
        <v>0</v>
      </c>
      <c r="AI28" s="74">
        <v>0</v>
      </c>
      <c r="AJ28" s="419">
        <f t="shared" si="7"/>
        <v>0</v>
      </c>
      <c r="AK28" s="207">
        <f t="shared" si="8"/>
        <v>0</v>
      </c>
      <c r="AL28" s="300">
        <f t="shared" si="8"/>
        <v>0</v>
      </c>
      <c r="AM28" s="727">
        <f t="shared" si="8"/>
        <v>0</v>
      </c>
      <c r="AN28" s="207">
        <f t="shared" si="8"/>
        <v>0</v>
      </c>
      <c r="AO28" s="300">
        <f t="shared" si="8"/>
        <v>0</v>
      </c>
      <c r="AP28" s="170">
        <f t="shared" si="8"/>
        <v>0</v>
      </c>
      <c r="AQ28" s="409">
        <f t="shared" si="8"/>
        <v>0</v>
      </c>
      <c r="AR28" s="300">
        <f t="shared" si="8"/>
        <v>0</v>
      </c>
      <c r="AS28" s="170">
        <f t="shared" si="8"/>
        <v>0</v>
      </c>
    </row>
    <row r="29" spans="1:45" x14ac:dyDescent="0.2">
      <c r="A29" s="13">
        <f>JI_stat!A29</f>
        <v>22</v>
      </c>
      <c r="B29" s="11">
        <f>JI_stat!B29</f>
        <v>600099211</v>
      </c>
      <c r="C29" s="11">
        <f>JI_stat!C29</f>
        <v>5453</v>
      </c>
      <c r="D29" s="11" t="str">
        <f>JI_stat!D29</f>
        <v>ZŠ a MŠ Studenec 367</v>
      </c>
      <c r="E29" s="11">
        <f>JI_stat!E29</f>
        <v>3141</v>
      </c>
      <c r="F29" s="60" t="str">
        <f>JI_stat!F29</f>
        <v>ZŠ Studenec 367</v>
      </c>
      <c r="G29" s="5">
        <v>0</v>
      </c>
      <c r="H29" s="11">
        <v>301</v>
      </c>
      <c r="I29" s="259">
        <v>0</v>
      </c>
      <c r="J29" s="13">
        <v>0</v>
      </c>
      <c r="K29" s="11">
        <v>0</v>
      </c>
      <c r="L29" s="60">
        <v>0</v>
      </c>
      <c r="M29" s="13">
        <v>0</v>
      </c>
      <c r="N29" s="11">
        <v>0</v>
      </c>
      <c r="O29" s="60">
        <v>0</v>
      </c>
      <c r="P29" s="105">
        <v>1530868</v>
      </c>
      <c r="Q29" s="29">
        <f t="shared" si="3"/>
        <v>510289</v>
      </c>
      <c r="R29" s="74">
        <v>4.82</v>
      </c>
      <c r="S29" s="47">
        <f t="shared" si="4"/>
        <v>1.61</v>
      </c>
      <c r="T29" s="5">
        <f>JI_stat!H29</f>
        <v>0</v>
      </c>
      <c r="U29" s="11">
        <f>JI_stat!I29</f>
        <v>285</v>
      </c>
      <c r="V29" s="259">
        <f>JI_stat!J29</f>
        <v>0</v>
      </c>
      <c r="W29" s="13">
        <f>JI_stat!K29</f>
        <v>0</v>
      </c>
      <c r="X29" s="11">
        <f>JI_stat!L29</f>
        <v>0</v>
      </c>
      <c r="Y29" s="60">
        <f>JI_stat!M29</f>
        <v>0</v>
      </c>
      <c r="Z29" s="5">
        <f>JI_stat!N29</f>
        <v>0</v>
      </c>
      <c r="AA29" s="11">
        <f>JI_stat!O29</f>
        <v>0</v>
      </c>
      <c r="AB29" s="259">
        <f>JI_stat!P29</f>
        <v>0</v>
      </c>
      <c r="AC29" s="105">
        <f>JI_ZUKA!H29</f>
        <v>1465664</v>
      </c>
      <c r="AD29" s="29">
        <f t="shared" si="5"/>
        <v>488555</v>
      </c>
      <c r="AE29" s="708">
        <f>JI_ZUKA!L29</f>
        <v>4.62</v>
      </c>
      <c r="AF29" s="47">
        <f t="shared" si="6"/>
        <v>1.54</v>
      </c>
      <c r="AG29" s="378">
        <f t="shared" si="0"/>
        <v>-21734</v>
      </c>
      <c r="AH29" s="74">
        <f t="shared" si="1"/>
        <v>-7.0000000000000062E-2</v>
      </c>
      <c r="AI29" s="74">
        <v>0</v>
      </c>
      <c r="AJ29" s="419">
        <f t="shared" si="7"/>
        <v>-7.0000000000000062E-2</v>
      </c>
      <c r="AK29" s="207">
        <f t="shared" si="8"/>
        <v>0</v>
      </c>
      <c r="AL29" s="300">
        <f t="shared" si="8"/>
        <v>-16</v>
      </c>
      <c r="AM29" s="727">
        <f t="shared" si="8"/>
        <v>0</v>
      </c>
      <c r="AN29" s="207">
        <f t="shared" si="8"/>
        <v>0</v>
      </c>
      <c r="AO29" s="300">
        <f t="shared" si="8"/>
        <v>0</v>
      </c>
      <c r="AP29" s="170">
        <f t="shared" si="8"/>
        <v>0</v>
      </c>
      <c r="AQ29" s="409">
        <f t="shared" si="8"/>
        <v>0</v>
      </c>
      <c r="AR29" s="300">
        <f t="shared" si="8"/>
        <v>0</v>
      </c>
      <c r="AS29" s="170">
        <f t="shared" si="8"/>
        <v>0</v>
      </c>
    </row>
    <row r="30" spans="1:45" x14ac:dyDescent="0.2">
      <c r="A30" s="13">
        <f>JI_stat!A30</f>
        <v>22</v>
      </c>
      <c r="B30" s="11">
        <f>JI_stat!B30</f>
        <v>600099211</v>
      </c>
      <c r="C30" s="11">
        <f>JI_stat!C30</f>
        <v>5453</v>
      </c>
      <c r="D30" s="11" t="str">
        <f>JI_stat!D30</f>
        <v>ZŠ a MŠ Studenec 367</v>
      </c>
      <c r="E30" s="11">
        <f>JI_stat!E30</f>
        <v>3141</v>
      </c>
      <c r="F30" s="60" t="str">
        <f>JI_stat!F30</f>
        <v>MŠ Studenec, Studenec 367(U Pošty 5)</v>
      </c>
      <c r="G30" s="5">
        <v>76</v>
      </c>
      <c r="H30" s="11">
        <v>0</v>
      </c>
      <c r="I30" s="259">
        <v>0</v>
      </c>
      <c r="J30" s="13">
        <v>0</v>
      </c>
      <c r="K30" s="11">
        <v>0</v>
      </c>
      <c r="L30" s="60">
        <v>0</v>
      </c>
      <c r="M30" s="13">
        <v>0</v>
      </c>
      <c r="N30" s="11">
        <v>0</v>
      </c>
      <c r="O30" s="60">
        <v>0</v>
      </c>
      <c r="P30" s="105">
        <v>669063</v>
      </c>
      <c r="Q30" s="29">
        <f t="shared" si="3"/>
        <v>223021</v>
      </c>
      <c r="R30" s="74">
        <v>2.11</v>
      </c>
      <c r="S30" s="47">
        <f t="shared" si="4"/>
        <v>0.7</v>
      </c>
      <c r="T30" s="5">
        <f>JI_stat!H30</f>
        <v>69</v>
      </c>
      <c r="U30" s="11">
        <f>JI_stat!I30</f>
        <v>0</v>
      </c>
      <c r="V30" s="259">
        <f>JI_stat!J30</f>
        <v>0</v>
      </c>
      <c r="W30" s="13">
        <f>JI_stat!K30</f>
        <v>0</v>
      </c>
      <c r="X30" s="11">
        <f>JI_stat!L30</f>
        <v>0</v>
      </c>
      <c r="Y30" s="60">
        <f>JI_stat!M30</f>
        <v>0</v>
      </c>
      <c r="Z30" s="5">
        <f>JI_stat!N30</f>
        <v>0</v>
      </c>
      <c r="AA30" s="11">
        <f>JI_stat!O30</f>
        <v>0</v>
      </c>
      <c r="AB30" s="259">
        <f>JI_stat!P30</f>
        <v>0</v>
      </c>
      <c r="AC30" s="105">
        <f>JI_ZUKA!H30</f>
        <v>626770</v>
      </c>
      <c r="AD30" s="29">
        <f t="shared" si="5"/>
        <v>208923</v>
      </c>
      <c r="AE30" s="708">
        <f>JI_ZUKA!L30</f>
        <v>1.97</v>
      </c>
      <c r="AF30" s="47">
        <f t="shared" si="6"/>
        <v>0.66</v>
      </c>
      <c r="AG30" s="378">
        <f t="shared" si="0"/>
        <v>-14098</v>
      </c>
      <c r="AH30" s="74">
        <f t="shared" si="1"/>
        <v>-3.9999999999999925E-2</v>
      </c>
      <c r="AI30" s="74">
        <v>0</v>
      </c>
      <c r="AJ30" s="419">
        <f t="shared" si="7"/>
        <v>-3.9999999999999925E-2</v>
      </c>
      <c r="AK30" s="207">
        <f t="shared" si="8"/>
        <v>-7</v>
      </c>
      <c r="AL30" s="300">
        <f t="shared" si="8"/>
        <v>0</v>
      </c>
      <c r="AM30" s="727">
        <f t="shared" si="8"/>
        <v>0</v>
      </c>
      <c r="AN30" s="207">
        <f t="shared" si="8"/>
        <v>0</v>
      </c>
      <c r="AO30" s="300">
        <f t="shared" si="8"/>
        <v>0</v>
      </c>
      <c r="AP30" s="170">
        <f t="shared" si="8"/>
        <v>0</v>
      </c>
      <c r="AQ30" s="409">
        <f t="shared" si="8"/>
        <v>0</v>
      </c>
      <c r="AR30" s="300">
        <f t="shared" si="8"/>
        <v>0</v>
      </c>
      <c r="AS30" s="170">
        <f t="shared" si="8"/>
        <v>0</v>
      </c>
    </row>
    <row r="31" spans="1:45" x14ac:dyDescent="0.2">
      <c r="A31" s="13">
        <f>JI_stat!A31</f>
        <v>22</v>
      </c>
      <c r="B31" s="11">
        <f>JI_stat!B31</f>
        <v>600099211</v>
      </c>
      <c r="C31" s="11">
        <f>JI_stat!C31</f>
        <v>5453</v>
      </c>
      <c r="D31" s="11" t="str">
        <f>JI_stat!D31</f>
        <v>ZŠ a MŠ Studenec 367</v>
      </c>
      <c r="E31" s="11">
        <f>JI_stat!E31</f>
        <v>3141</v>
      </c>
      <c r="F31" s="60" t="str">
        <f>JI_stat!F31</f>
        <v xml:space="preserve">MŠ Zálesní Lhota 187 </v>
      </c>
      <c r="G31" s="5">
        <v>14</v>
      </c>
      <c r="H31" s="11">
        <v>0</v>
      </c>
      <c r="I31" s="259">
        <v>0</v>
      </c>
      <c r="J31" s="13">
        <v>0</v>
      </c>
      <c r="K31" s="11">
        <v>0</v>
      </c>
      <c r="L31" s="60">
        <v>0</v>
      </c>
      <c r="M31" s="13">
        <v>0</v>
      </c>
      <c r="N31" s="11">
        <v>0</v>
      </c>
      <c r="O31" s="60">
        <v>0</v>
      </c>
      <c r="P31" s="105">
        <v>193097</v>
      </c>
      <c r="Q31" s="29">
        <f t="shared" si="3"/>
        <v>64366</v>
      </c>
      <c r="R31" s="74">
        <v>0.61</v>
      </c>
      <c r="S31" s="47">
        <f t="shared" si="4"/>
        <v>0.2</v>
      </c>
      <c r="T31" s="5">
        <f>JI_stat!H31</f>
        <v>16</v>
      </c>
      <c r="U31" s="11">
        <f>JI_stat!I31</f>
        <v>0</v>
      </c>
      <c r="V31" s="259">
        <f>JI_stat!J31</f>
        <v>0</v>
      </c>
      <c r="W31" s="13">
        <f>JI_stat!K31</f>
        <v>0</v>
      </c>
      <c r="X31" s="11">
        <f>JI_stat!L31</f>
        <v>0</v>
      </c>
      <c r="Y31" s="60">
        <f>JI_stat!M31</f>
        <v>0</v>
      </c>
      <c r="Z31" s="5">
        <f>JI_stat!N31</f>
        <v>0</v>
      </c>
      <c r="AA31" s="11">
        <f>JI_stat!O31</f>
        <v>0</v>
      </c>
      <c r="AB31" s="259">
        <f>JI_stat!P31</f>
        <v>0</v>
      </c>
      <c r="AC31" s="105">
        <f>JI_ZUKA!H31</f>
        <v>215146</v>
      </c>
      <c r="AD31" s="29">
        <f t="shared" si="5"/>
        <v>71715</v>
      </c>
      <c r="AE31" s="708">
        <f>JI_ZUKA!L31</f>
        <v>0.68</v>
      </c>
      <c r="AF31" s="47">
        <f t="shared" si="6"/>
        <v>0.23</v>
      </c>
      <c r="AG31" s="378">
        <f t="shared" si="0"/>
        <v>7349</v>
      </c>
      <c r="AH31" s="74">
        <f t="shared" si="1"/>
        <v>0.03</v>
      </c>
      <c r="AI31" s="74">
        <v>0</v>
      </c>
      <c r="AJ31" s="419">
        <f t="shared" si="7"/>
        <v>0.03</v>
      </c>
      <c r="AK31" s="207">
        <f t="shared" si="8"/>
        <v>2</v>
      </c>
      <c r="AL31" s="300">
        <f t="shared" si="8"/>
        <v>0</v>
      </c>
      <c r="AM31" s="727">
        <f t="shared" si="8"/>
        <v>0</v>
      </c>
      <c r="AN31" s="207">
        <f t="shared" si="8"/>
        <v>0</v>
      </c>
      <c r="AO31" s="300">
        <f t="shared" si="8"/>
        <v>0</v>
      </c>
      <c r="AP31" s="170">
        <f t="shared" si="8"/>
        <v>0</v>
      </c>
      <c r="AQ31" s="409">
        <f t="shared" si="8"/>
        <v>0</v>
      </c>
      <c r="AR31" s="300">
        <f t="shared" si="8"/>
        <v>0</v>
      </c>
      <c r="AS31" s="170">
        <f t="shared" si="8"/>
        <v>0</v>
      </c>
    </row>
    <row r="32" spans="1:45" x14ac:dyDescent="0.2">
      <c r="A32" s="13">
        <f>JI_stat!A32</f>
        <v>23</v>
      </c>
      <c r="B32" s="11">
        <f>JI_stat!B32</f>
        <v>600098656</v>
      </c>
      <c r="C32" s="11">
        <f>JI_stat!C32</f>
        <v>5429</v>
      </c>
      <c r="D32" s="11" t="str">
        <f>JI_stat!D32</f>
        <v>MŠ Víchová n. J. 197</v>
      </c>
      <c r="E32" s="11">
        <f>JI_stat!E32</f>
        <v>3141</v>
      </c>
      <c r="F32" s="60" t="str">
        <f>JI_stat!F32</f>
        <v>MŠ Víchová n. J. 197</v>
      </c>
      <c r="G32" s="5">
        <v>37</v>
      </c>
      <c r="H32" s="11">
        <v>15</v>
      </c>
      <c r="I32" s="259">
        <v>0</v>
      </c>
      <c r="J32" s="13">
        <v>0</v>
      </c>
      <c r="K32" s="11">
        <v>0</v>
      </c>
      <c r="L32" s="60">
        <v>0</v>
      </c>
      <c r="M32" s="13">
        <v>0</v>
      </c>
      <c r="N32" s="11">
        <v>0</v>
      </c>
      <c r="O32" s="60">
        <v>0</v>
      </c>
      <c r="P32" s="105">
        <v>542100</v>
      </c>
      <c r="Q32" s="29">
        <f t="shared" si="3"/>
        <v>180700</v>
      </c>
      <c r="R32" s="74">
        <v>1.71</v>
      </c>
      <c r="S32" s="47">
        <f t="shared" si="4"/>
        <v>0.56999999999999995</v>
      </c>
      <c r="T32" s="5">
        <f>JI_stat!H32</f>
        <v>36</v>
      </c>
      <c r="U32" s="11">
        <f>JI_stat!I32</f>
        <v>15</v>
      </c>
      <c r="V32" s="259">
        <f>JI_stat!J32</f>
        <v>0</v>
      </c>
      <c r="W32" s="13">
        <f>JI_stat!K32</f>
        <v>0</v>
      </c>
      <c r="X32" s="11">
        <f>JI_stat!L32</f>
        <v>0</v>
      </c>
      <c r="Y32" s="60">
        <f>JI_stat!M32</f>
        <v>0</v>
      </c>
      <c r="Z32" s="5">
        <f>JI_stat!N32</f>
        <v>0</v>
      </c>
      <c r="AA32" s="11">
        <f>JI_stat!O32</f>
        <v>0</v>
      </c>
      <c r="AB32" s="259">
        <f>JI_stat!P32</f>
        <v>0</v>
      </c>
      <c r="AC32" s="105">
        <f>JI_ZUKA!H32</f>
        <v>534188</v>
      </c>
      <c r="AD32" s="29">
        <f t="shared" si="5"/>
        <v>178063</v>
      </c>
      <c r="AE32" s="708">
        <f>JI_ZUKA!L32</f>
        <v>1.68</v>
      </c>
      <c r="AF32" s="47">
        <f t="shared" si="6"/>
        <v>0.56000000000000005</v>
      </c>
      <c r="AG32" s="378">
        <f t="shared" si="0"/>
        <v>-2637</v>
      </c>
      <c r="AH32" s="74">
        <f t="shared" si="1"/>
        <v>-9.9999999999998979E-3</v>
      </c>
      <c r="AI32" s="74">
        <v>0</v>
      </c>
      <c r="AJ32" s="419">
        <f t="shared" si="7"/>
        <v>-9.9999999999998979E-3</v>
      </c>
      <c r="AK32" s="207">
        <f t="shared" si="8"/>
        <v>-1</v>
      </c>
      <c r="AL32" s="300">
        <f t="shared" si="8"/>
        <v>0</v>
      </c>
      <c r="AM32" s="727">
        <f t="shared" si="8"/>
        <v>0</v>
      </c>
      <c r="AN32" s="207">
        <f t="shared" si="8"/>
        <v>0</v>
      </c>
      <c r="AO32" s="300">
        <f t="shared" si="8"/>
        <v>0</v>
      </c>
      <c r="AP32" s="170">
        <f t="shared" si="8"/>
        <v>0</v>
      </c>
      <c r="AQ32" s="409">
        <f t="shared" si="8"/>
        <v>0</v>
      </c>
      <c r="AR32" s="300">
        <f t="shared" si="8"/>
        <v>0</v>
      </c>
      <c r="AS32" s="170">
        <f t="shared" si="8"/>
        <v>0</v>
      </c>
    </row>
    <row r="33" spans="1:45" ht="13.5" thickBot="1" x14ac:dyDescent="0.25">
      <c r="A33" s="64">
        <f>JI_stat!A33</f>
        <v>25</v>
      </c>
      <c r="B33" s="41">
        <f>JI_stat!B33</f>
        <v>600099326</v>
      </c>
      <c r="C33" s="41">
        <f>JI_stat!C33</f>
        <v>5488</v>
      </c>
      <c r="D33" s="41" t="str">
        <f>JI_stat!D33</f>
        <v>ZŠ a MŠ Vítkovice v Krkonoších 28</v>
      </c>
      <c r="E33" s="41">
        <f>JI_stat!E33</f>
        <v>3141</v>
      </c>
      <c r="F33" s="145" t="str">
        <f>JI_stat!F33</f>
        <v xml:space="preserve">MŠ Vítkovice v Krkonoších 380 </v>
      </c>
      <c r="G33" s="253">
        <v>7</v>
      </c>
      <c r="H33" s="41">
        <v>13</v>
      </c>
      <c r="I33" s="637">
        <v>0</v>
      </c>
      <c r="J33" s="64">
        <v>0</v>
      </c>
      <c r="K33" s="41">
        <v>0</v>
      </c>
      <c r="L33" s="145">
        <v>0</v>
      </c>
      <c r="M33" s="64">
        <v>0</v>
      </c>
      <c r="N33" s="41">
        <v>0</v>
      </c>
      <c r="O33" s="145">
        <v>0</v>
      </c>
      <c r="P33" s="718">
        <v>211901</v>
      </c>
      <c r="Q33" s="266">
        <f t="shared" si="3"/>
        <v>70634</v>
      </c>
      <c r="R33" s="294">
        <v>0.67</v>
      </c>
      <c r="S33" s="720">
        <f t="shared" si="4"/>
        <v>0.22</v>
      </c>
      <c r="T33" s="253">
        <f>JI_stat!H33</f>
        <v>6</v>
      </c>
      <c r="U33" s="41">
        <f>JI_stat!I33</f>
        <v>16</v>
      </c>
      <c r="V33" s="637">
        <f>JI_stat!J33</f>
        <v>0</v>
      </c>
      <c r="W33" s="64">
        <f>JI_stat!K33</f>
        <v>0</v>
      </c>
      <c r="X33" s="41">
        <f>JI_stat!L33</f>
        <v>0</v>
      </c>
      <c r="Y33" s="145">
        <f>JI_stat!M33</f>
        <v>0</v>
      </c>
      <c r="Z33" s="253">
        <f>JI_stat!N33</f>
        <v>0</v>
      </c>
      <c r="AA33" s="41">
        <f>JI_stat!O33</f>
        <v>0</v>
      </c>
      <c r="AB33" s="637">
        <f>JI_stat!P33</f>
        <v>0</v>
      </c>
      <c r="AC33" s="718">
        <f>JI_ZUKA!H33</f>
        <v>224728</v>
      </c>
      <c r="AD33" s="266">
        <f t="shared" si="5"/>
        <v>74909</v>
      </c>
      <c r="AE33" s="719">
        <f>JI_ZUKA!L33</f>
        <v>0.71</v>
      </c>
      <c r="AF33" s="720">
        <f t="shared" si="6"/>
        <v>0.24</v>
      </c>
      <c r="AG33" s="379">
        <f t="shared" si="0"/>
        <v>4275</v>
      </c>
      <c r="AH33" s="294">
        <f t="shared" si="1"/>
        <v>1.999999999999999E-2</v>
      </c>
      <c r="AI33" s="294">
        <v>0</v>
      </c>
      <c r="AJ33" s="721">
        <f t="shared" si="7"/>
        <v>1.999999999999999E-2</v>
      </c>
      <c r="AK33" s="722">
        <f t="shared" si="8"/>
        <v>-1</v>
      </c>
      <c r="AL33" s="723">
        <f t="shared" si="8"/>
        <v>3</v>
      </c>
      <c r="AM33" s="728">
        <f t="shared" si="8"/>
        <v>0</v>
      </c>
      <c r="AN33" s="722">
        <f t="shared" si="8"/>
        <v>0</v>
      </c>
      <c r="AO33" s="723">
        <f t="shared" si="8"/>
        <v>0</v>
      </c>
      <c r="AP33" s="724">
        <f t="shared" si="8"/>
        <v>0</v>
      </c>
      <c r="AQ33" s="729">
        <f t="shared" si="8"/>
        <v>0</v>
      </c>
      <c r="AR33" s="723">
        <f t="shared" si="8"/>
        <v>0</v>
      </c>
      <c r="AS33" s="724">
        <f t="shared" si="8"/>
        <v>0</v>
      </c>
    </row>
    <row r="34" spans="1:45" ht="13.5" thickBot="1" x14ac:dyDescent="0.25">
      <c r="A34" s="738"/>
      <c r="B34" s="248"/>
      <c r="C34" s="248"/>
      <c r="D34" s="148" t="s">
        <v>43</v>
      </c>
      <c r="E34" s="203"/>
      <c r="F34" s="136"/>
      <c r="G34" s="137">
        <f t="shared" ref="G34:AS34" si="9">SUM(G6:G33)</f>
        <v>670</v>
      </c>
      <c r="H34" s="112">
        <f t="shared" si="9"/>
        <v>1115</v>
      </c>
      <c r="I34" s="165">
        <f t="shared" si="9"/>
        <v>0</v>
      </c>
      <c r="J34" s="137">
        <f t="shared" si="9"/>
        <v>81</v>
      </c>
      <c r="K34" s="112">
        <f t="shared" si="9"/>
        <v>0</v>
      </c>
      <c r="L34" s="156">
        <f t="shared" si="9"/>
        <v>0</v>
      </c>
      <c r="M34" s="137">
        <f t="shared" si="9"/>
        <v>145</v>
      </c>
      <c r="N34" s="112">
        <f t="shared" si="9"/>
        <v>0</v>
      </c>
      <c r="O34" s="147">
        <f t="shared" si="9"/>
        <v>0</v>
      </c>
      <c r="P34" s="137">
        <f t="shared" si="9"/>
        <v>14689713</v>
      </c>
      <c r="Q34" s="112">
        <f t="shared" si="9"/>
        <v>4896573</v>
      </c>
      <c r="R34" s="129">
        <f t="shared" si="9"/>
        <v>46.27</v>
      </c>
      <c r="S34" s="286">
        <f t="shared" si="9"/>
        <v>15.409999999999998</v>
      </c>
      <c r="T34" s="137">
        <f t="shared" si="9"/>
        <v>637</v>
      </c>
      <c r="U34" s="112">
        <f t="shared" si="9"/>
        <v>1084</v>
      </c>
      <c r="V34" s="165">
        <f t="shared" si="9"/>
        <v>0</v>
      </c>
      <c r="W34" s="137">
        <f t="shared" si="9"/>
        <v>79</v>
      </c>
      <c r="X34" s="112">
        <f t="shared" si="9"/>
        <v>0</v>
      </c>
      <c r="Y34" s="156">
        <f t="shared" si="9"/>
        <v>0</v>
      </c>
      <c r="Z34" s="133">
        <f t="shared" si="9"/>
        <v>142</v>
      </c>
      <c r="AA34" s="112">
        <f t="shared" si="9"/>
        <v>0</v>
      </c>
      <c r="AB34" s="165">
        <f t="shared" si="9"/>
        <v>0</v>
      </c>
      <c r="AC34" s="137">
        <f t="shared" si="9"/>
        <v>14295016</v>
      </c>
      <c r="AD34" s="112">
        <f t="shared" si="9"/>
        <v>4765005</v>
      </c>
      <c r="AE34" s="725">
        <f t="shared" si="9"/>
        <v>45.029999999999994</v>
      </c>
      <c r="AF34" s="130">
        <f t="shared" si="9"/>
        <v>15.02</v>
      </c>
      <c r="AG34" s="137">
        <f t="shared" si="9"/>
        <v>-131568</v>
      </c>
      <c r="AH34" s="129">
        <f t="shared" si="9"/>
        <v>-0.38999999999999979</v>
      </c>
      <c r="AI34" s="129">
        <f t="shared" si="9"/>
        <v>0</v>
      </c>
      <c r="AJ34" s="471">
        <f t="shared" si="9"/>
        <v>-0.38999999999999979</v>
      </c>
      <c r="AK34" s="137">
        <f t="shared" si="9"/>
        <v>-33</v>
      </c>
      <c r="AL34" s="112">
        <f t="shared" si="9"/>
        <v>-31</v>
      </c>
      <c r="AM34" s="165">
        <f t="shared" si="9"/>
        <v>0</v>
      </c>
      <c r="AN34" s="137">
        <f t="shared" si="9"/>
        <v>-2</v>
      </c>
      <c r="AO34" s="112">
        <f t="shared" si="9"/>
        <v>0</v>
      </c>
      <c r="AP34" s="156">
        <f t="shared" si="9"/>
        <v>0</v>
      </c>
      <c r="AQ34" s="133">
        <f t="shared" si="9"/>
        <v>-3</v>
      </c>
      <c r="AR34" s="112">
        <f t="shared" si="9"/>
        <v>0</v>
      </c>
      <c r="AS34" s="156">
        <f t="shared" si="9"/>
        <v>0</v>
      </c>
    </row>
    <row r="35" spans="1:45" x14ac:dyDescent="0.2">
      <c r="O35" s="57"/>
      <c r="AG35" s="67">
        <f>AD34-Q34</f>
        <v>-131568</v>
      </c>
      <c r="AH35" s="730">
        <f>AF34-S34</f>
        <v>-0.38999999999999879</v>
      </c>
      <c r="AI35" s="730">
        <v>0</v>
      </c>
      <c r="AJ35" s="730">
        <f>AH34</f>
        <v>-0.38999999999999979</v>
      </c>
      <c r="AK35" s="67">
        <f t="shared" ref="AK35:AS35" si="10">T34-G34</f>
        <v>-33</v>
      </c>
      <c r="AL35" s="67">
        <f t="shared" si="10"/>
        <v>-31</v>
      </c>
      <c r="AM35" s="67">
        <f t="shared" si="10"/>
        <v>0</v>
      </c>
      <c r="AN35" s="67">
        <f t="shared" si="10"/>
        <v>-2</v>
      </c>
      <c r="AO35" s="67">
        <f t="shared" si="10"/>
        <v>0</v>
      </c>
      <c r="AP35" s="67">
        <f t="shared" si="10"/>
        <v>0</v>
      </c>
      <c r="AQ35" s="67">
        <f t="shared" si="10"/>
        <v>-3</v>
      </c>
      <c r="AR35" s="67">
        <f t="shared" si="10"/>
        <v>0</v>
      </c>
      <c r="AS35" s="67">
        <f t="shared" si="10"/>
        <v>0</v>
      </c>
    </row>
    <row r="36" spans="1:45" x14ac:dyDescent="0.2"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</row>
    <row r="37" spans="1:45" s="429" customFormat="1" x14ac:dyDescent="0.2">
      <c r="A37" s="46"/>
      <c r="B37" s="46"/>
      <c r="C37" s="46"/>
      <c r="D37" s="443"/>
      <c r="E37"/>
      <c r="F37" s="443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 s="52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</row>
  </sheetData>
  <mergeCells count="25">
    <mergeCell ref="AD4:AD5"/>
    <mergeCell ref="G3:S3"/>
    <mergeCell ref="T3:AF3"/>
    <mergeCell ref="AG3:AJ3"/>
    <mergeCell ref="AK3:AS3"/>
    <mergeCell ref="G4:I4"/>
    <mergeCell ref="J4:L4"/>
    <mergeCell ref="M4:O4"/>
    <mergeCell ref="P4:P5"/>
    <mergeCell ref="Q4:Q5"/>
    <mergeCell ref="R4:R5"/>
    <mergeCell ref="S4:S5"/>
    <mergeCell ref="T4:V4"/>
    <mergeCell ref="W4:Y4"/>
    <mergeCell ref="Z4:AB4"/>
    <mergeCell ref="AC4:AC5"/>
    <mergeCell ref="AK4:AM4"/>
    <mergeCell ref="AN4:AP4"/>
    <mergeCell ref="AQ4:AS4"/>
    <mergeCell ref="AE4:AE5"/>
    <mergeCell ref="AF4:AF5"/>
    <mergeCell ref="AG4:AG5"/>
    <mergeCell ref="AH4:AH5"/>
    <mergeCell ref="AI4:AI5"/>
    <mergeCell ref="AJ4:AJ5"/>
  </mergeCells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K108"/>
  <sheetViews>
    <sheetView zoomScaleNormal="100" workbookViewId="0">
      <pane xSplit="6" ySplit="5" topLeftCell="G19" activePane="bottomRight" state="frozen"/>
      <selection pane="topRight"/>
      <selection pane="bottomLeft"/>
      <selection pane="bottomRight" activeCell="M28" sqref="M28"/>
    </sheetView>
  </sheetViews>
  <sheetFormatPr defaultColWidth="11.28515625" defaultRowHeight="18" customHeight="1" x14ac:dyDescent="0.2"/>
  <cols>
    <col min="1" max="1" width="6.85546875" style="7" customWidth="1"/>
    <col min="2" max="2" width="10.28515625" style="7" customWidth="1"/>
    <col min="3" max="3" width="7.140625" style="7" customWidth="1"/>
    <col min="4" max="4" width="28.42578125" style="1" bestFit="1" customWidth="1"/>
    <col min="5" max="5" width="5.42578125" style="7" customWidth="1"/>
    <col min="6" max="6" width="41.7109375" style="1" customWidth="1"/>
    <col min="7" max="7" width="6.28515625" style="6" customWidth="1"/>
    <col min="8" max="35" width="6.5703125" style="1" customWidth="1"/>
    <col min="36" max="36" width="6.85546875" style="1" customWidth="1"/>
    <col min="37" max="37" width="6.5703125" style="1" customWidth="1"/>
    <col min="38" max="16384" width="11.28515625" style="1"/>
  </cols>
  <sheetData>
    <row r="1" spans="1:37" ht="18" customHeight="1" x14ac:dyDescent="0.3">
      <c r="A1" s="526" t="s">
        <v>615</v>
      </c>
      <c r="B1" s="8"/>
      <c r="C1" s="8"/>
      <c r="D1" s="22"/>
      <c r="E1" s="201"/>
      <c r="AD1" s="27"/>
      <c r="AG1" s="27"/>
      <c r="AH1" s="27"/>
      <c r="AI1" s="27"/>
      <c r="AJ1" s="27"/>
    </row>
    <row r="2" spans="1:37" ht="18" customHeight="1" thickBot="1" x14ac:dyDescent="0.35">
      <c r="A2" s="527" t="s">
        <v>284</v>
      </c>
      <c r="B2" s="8"/>
      <c r="C2" s="8"/>
      <c r="D2" s="71"/>
      <c r="E2" s="202"/>
      <c r="F2" s="282" t="s">
        <v>416</v>
      </c>
      <c r="H2" s="311" t="s">
        <v>630</v>
      </c>
      <c r="I2" s="675"/>
      <c r="AD2" s="27"/>
      <c r="AG2" s="27"/>
      <c r="AH2" s="27"/>
      <c r="AI2" s="27"/>
      <c r="AJ2" s="27"/>
    </row>
    <row r="3" spans="1:37" ht="13.5" thickBot="1" x14ac:dyDescent="0.25">
      <c r="A3" s="8"/>
      <c r="B3" s="8"/>
      <c r="C3" s="8"/>
      <c r="D3" s="279"/>
      <c r="E3" s="12"/>
      <c r="F3" s="3" t="s">
        <v>362</v>
      </c>
      <c r="H3" s="761" t="s">
        <v>449</v>
      </c>
      <c r="I3" s="762"/>
      <c r="J3" s="762"/>
      <c r="K3" s="762"/>
      <c r="L3" s="762"/>
      <c r="M3" s="762"/>
      <c r="N3" s="762"/>
      <c r="O3" s="762"/>
      <c r="P3" s="762"/>
      <c r="Q3" s="762"/>
      <c r="R3" s="762"/>
      <c r="S3" s="763"/>
      <c r="AD3" s="27"/>
      <c r="AG3" s="27"/>
      <c r="AH3" s="27"/>
      <c r="AI3" s="27"/>
      <c r="AJ3" s="27"/>
    </row>
    <row r="4" spans="1:37" ht="24" thickBot="1" x14ac:dyDescent="0.3">
      <c r="A4" s="529" t="s">
        <v>246</v>
      </c>
      <c r="B4" s="8"/>
      <c r="C4" s="8"/>
      <c r="E4" s="2"/>
      <c r="F4" s="381" t="s">
        <v>377</v>
      </c>
      <c r="G4" s="199"/>
      <c r="H4" s="761" t="s">
        <v>293</v>
      </c>
      <c r="I4" s="762"/>
      <c r="J4" s="763"/>
      <c r="K4" s="761" t="s">
        <v>441</v>
      </c>
      <c r="L4" s="762"/>
      <c r="M4" s="763"/>
      <c r="N4" s="761" t="s">
        <v>295</v>
      </c>
      <c r="O4" s="762"/>
      <c r="P4" s="763"/>
      <c r="Q4" s="761" t="s">
        <v>448</v>
      </c>
      <c r="R4" s="762"/>
      <c r="S4" s="763"/>
      <c r="T4" s="761" t="s">
        <v>287</v>
      </c>
      <c r="U4" s="762"/>
      <c r="V4" s="763"/>
      <c r="W4" s="761" t="s">
        <v>288</v>
      </c>
      <c r="X4" s="762"/>
      <c r="Y4" s="763"/>
      <c r="Z4" s="761" t="s">
        <v>289</v>
      </c>
      <c r="AA4" s="762"/>
      <c r="AB4" s="763"/>
      <c r="AC4" s="761" t="s">
        <v>290</v>
      </c>
      <c r="AD4" s="762"/>
      <c r="AE4" s="763"/>
      <c r="AF4" s="761" t="s">
        <v>291</v>
      </c>
      <c r="AG4" s="762"/>
      <c r="AH4" s="763"/>
      <c r="AI4" s="761" t="s">
        <v>292</v>
      </c>
      <c r="AJ4" s="762"/>
      <c r="AK4" s="763"/>
    </row>
    <row r="5" spans="1:37" ht="23.25" thickBot="1" x14ac:dyDescent="0.25">
      <c r="A5" s="102" t="s">
        <v>578</v>
      </c>
      <c r="B5" s="435" t="s">
        <v>579</v>
      </c>
      <c r="C5" s="435" t="s">
        <v>313</v>
      </c>
      <c r="D5" s="447" t="s">
        <v>594</v>
      </c>
      <c r="E5" s="4" t="s">
        <v>0</v>
      </c>
      <c r="F5" s="76" t="s">
        <v>1</v>
      </c>
      <c r="G5" s="506" t="s">
        <v>2</v>
      </c>
      <c r="H5" s="15" t="s">
        <v>228</v>
      </c>
      <c r="I5" s="16" t="s">
        <v>229</v>
      </c>
      <c r="J5" s="77" t="s">
        <v>230</v>
      </c>
      <c r="K5" s="15" t="s">
        <v>228</v>
      </c>
      <c r="L5" s="16" t="s">
        <v>229</v>
      </c>
      <c r="M5" s="77" t="s">
        <v>230</v>
      </c>
      <c r="N5" s="15" t="s">
        <v>228</v>
      </c>
      <c r="O5" s="16" t="s">
        <v>229</v>
      </c>
      <c r="P5" s="520" t="s">
        <v>230</v>
      </c>
      <c r="Q5" s="15" t="s">
        <v>228</v>
      </c>
      <c r="R5" s="16" t="s">
        <v>229</v>
      </c>
      <c r="S5" s="77" t="s">
        <v>230</v>
      </c>
      <c r="T5" s="86" t="s">
        <v>265</v>
      </c>
      <c r="U5" s="87" t="s">
        <v>268</v>
      </c>
      <c r="V5" s="88" t="s">
        <v>266</v>
      </c>
      <c r="W5" s="86" t="s">
        <v>265</v>
      </c>
      <c r="X5" s="87" t="s">
        <v>268</v>
      </c>
      <c r="Y5" s="88" t="s">
        <v>266</v>
      </c>
      <c r="Z5" s="86" t="s">
        <v>265</v>
      </c>
      <c r="AA5" s="87" t="s">
        <v>268</v>
      </c>
      <c r="AB5" s="88" t="s">
        <v>266</v>
      </c>
      <c r="AC5" s="86" t="s">
        <v>260</v>
      </c>
      <c r="AD5" s="87" t="s">
        <v>261</v>
      </c>
      <c r="AE5" s="88" t="s">
        <v>267</v>
      </c>
      <c r="AF5" s="96" t="s">
        <v>260</v>
      </c>
      <c r="AG5" s="97" t="s">
        <v>261</v>
      </c>
      <c r="AH5" s="98" t="s">
        <v>267</v>
      </c>
      <c r="AI5" s="96" t="s">
        <v>260</v>
      </c>
      <c r="AJ5" s="97" t="s">
        <v>261</v>
      </c>
      <c r="AK5" s="98" t="s">
        <v>267</v>
      </c>
    </row>
    <row r="6" spans="1:37" ht="20.100000000000001" customHeight="1" x14ac:dyDescent="0.2">
      <c r="A6" s="478">
        <v>2</v>
      </c>
      <c r="B6" s="496">
        <v>600098621</v>
      </c>
      <c r="C6" s="546">
        <v>5460</v>
      </c>
      <c r="D6" s="665" t="s">
        <v>210</v>
      </c>
      <c r="E6" s="503">
        <v>3141</v>
      </c>
      <c r="F6" s="504" t="s">
        <v>210</v>
      </c>
      <c r="G6" s="505">
        <v>89</v>
      </c>
      <c r="H6" s="301">
        <v>74</v>
      </c>
      <c r="I6" s="20"/>
      <c r="J6" s="144"/>
      <c r="K6" s="58"/>
      <c r="L6" s="20"/>
      <c r="M6" s="144"/>
      <c r="N6" s="58"/>
      <c r="O6" s="20"/>
      <c r="P6" s="477"/>
      <c r="Q6" s="58">
        <f>H6+K6+N6</f>
        <v>74</v>
      </c>
      <c r="R6" s="20">
        <f>I6+L6+O6</f>
        <v>0</v>
      </c>
      <c r="S6" s="477">
        <f>J6+M6+P6</f>
        <v>0</v>
      </c>
      <c r="T6" s="90">
        <f>VLOOKUP(H6,SJMS_normativy!$A$3:$B$334,2,0)</f>
        <v>35.758955999999998</v>
      </c>
      <c r="U6" s="17">
        <f>IF(I6=0,0,VLOOKUP(SUM(I6+J6),SJZS_normativy!$A$4:$C$1075,2,0))</f>
        <v>0</v>
      </c>
      <c r="V6" s="91">
        <f>IF(J6=0,0,VLOOKUP(SUM(I6+J6),SJZS_normativy!$A$4:$C$1075,2,0))</f>
        <v>0</v>
      </c>
      <c r="W6" s="90">
        <f>VLOOKUP(K6,SJMS_normativy!$A$3:$B$334,2,0)/0.6</f>
        <v>0</v>
      </c>
      <c r="X6" s="17">
        <f>IF(L6=0,0,VLOOKUP(SUM(L6+M6),SJZS_normativy!$A$4:$C$1075,2,0))/0.6</f>
        <v>0</v>
      </c>
      <c r="Y6" s="91">
        <f>IF(M6=0,0,VLOOKUP(SUM(L6+M6),SJZS_normativy!$A$4:$C$1075,2,0))/0.6</f>
        <v>0</v>
      </c>
      <c r="Z6" s="90">
        <f>VLOOKUP(N6,SJMS_normativy!$A$3:$B$334,2,0)/0.4</f>
        <v>0</v>
      </c>
      <c r="AA6" s="17">
        <f>IF(O6=0,0,VLOOKUP(SUM(O6+P6),SJZS_normativy!$A$4:$C$1075,2,0))/0.4</f>
        <v>0</v>
      </c>
      <c r="AB6" s="91">
        <f>IF(P6=0,0,VLOOKUP(SUM(O6+P6),SJZS_normativy!$A$4:$C$1075,2,0))/0.4</f>
        <v>0</v>
      </c>
      <c r="AC6" s="94">
        <f>SJMS_normativy!$I$5</f>
        <v>58</v>
      </c>
      <c r="AD6" s="44">
        <f>SJZS_normativy!$I$5</f>
        <v>58</v>
      </c>
      <c r="AE6" s="95">
        <f>SJZS_normativy!$I$5</f>
        <v>58</v>
      </c>
      <c r="AF6" s="94">
        <f>SJMS_normativy!$J$5</f>
        <v>38</v>
      </c>
      <c r="AG6" s="44">
        <f>SJZS_normativy!$J$5</f>
        <v>38</v>
      </c>
      <c r="AH6" s="95">
        <f>SJZS_normativy!$J$5</f>
        <v>38</v>
      </c>
      <c r="AI6" s="94">
        <f>SJMS_normativy!$K$5</f>
        <v>38</v>
      </c>
      <c r="AJ6" s="44">
        <f>SJZS_normativy!$K$5</f>
        <v>38</v>
      </c>
      <c r="AK6" s="95">
        <f>SJZS_normativy!$K$5</f>
        <v>38</v>
      </c>
    </row>
    <row r="7" spans="1:37" ht="20.100000000000001" customHeight="1" x14ac:dyDescent="0.2">
      <c r="A7" s="85">
        <v>3</v>
      </c>
      <c r="B7" s="436">
        <v>600098851</v>
      </c>
      <c r="C7" s="547">
        <v>5462</v>
      </c>
      <c r="D7" s="666" t="s">
        <v>211</v>
      </c>
      <c r="E7" s="172">
        <v>3141</v>
      </c>
      <c r="F7" s="306" t="s">
        <v>211</v>
      </c>
      <c r="G7" s="388">
        <v>57</v>
      </c>
      <c r="H7" s="5">
        <v>51</v>
      </c>
      <c r="I7" s="11"/>
      <c r="J7" s="60"/>
      <c r="K7" s="13"/>
      <c r="L7" s="11"/>
      <c r="M7" s="60"/>
      <c r="N7" s="13"/>
      <c r="O7" s="11"/>
      <c r="P7" s="259"/>
      <c r="Q7" s="58">
        <f t="shared" ref="Q7:Q21" si="0">H7+K7+N7</f>
        <v>51</v>
      </c>
      <c r="R7" s="20">
        <f t="shared" ref="R7:R21" si="1">I7+L7+O7</f>
        <v>0</v>
      </c>
      <c r="S7" s="477">
        <f t="shared" ref="S7:S21" si="2">J7+M7+P7</f>
        <v>0</v>
      </c>
      <c r="T7" s="90">
        <f>VLOOKUP(H7,SJMS_normativy!$A$3:$B$334,2,0)</f>
        <v>31.681608000000001</v>
      </c>
      <c r="U7" s="17">
        <f>IF(I7=0,0,VLOOKUP(SUM(I7+J7),SJZS_normativy!$A$4:$C$1075,2,0))</f>
        <v>0</v>
      </c>
      <c r="V7" s="91">
        <f>IF(J7=0,0,VLOOKUP(SUM(I7+J7),SJZS_normativy!$A$4:$C$1075,2,0))</f>
        <v>0</v>
      </c>
      <c r="W7" s="90">
        <f>VLOOKUP(K7,SJMS_normativy!$A$3:$B$334,2,0)/0.6</f>
        <v>0</v>
      </c>
      <c r="X7" s="17">
        <f>IF(L7=0,0,VLOOKUP(SUM(L7+M7),SJZS_normativy!$A$4:$C$1075,2,0))/0.6</f>
        <v>0</v>
      </c>
      <c r="Y7" s="91">
        <f>IF(M7=0,0,VLOOKUP(SUM(L7+M7),SJZS_normativy!$A$4:$C$1075,2,0))/0.6</f>
        <v>0</v>
      </c>
      <c r="Z7" s="90">
        <f>VLOOKUP(N7,SJMS_normativy!$A$3:$B$334,2,0)/0.4</f>
        <v>0</v>
      </c>
      <c r="AA7" s="17">
        <f>IF(O7=0,0,VLOOKUP(SUM(O7+P7),SJZS_normativy!$A$4:$C$1075,2,0))/0.4</f>
        <v>0</v>
      </c>
      <c r="AB7" s="91">
        <f>IF(P7=0,0,VLOOKUP(SUM(O7+P7),SJZS_normativy!$A$4:$C$1075,2,0))/0.4</f>
        <v>0</v>
      </c>
      <c r="AC7" s="94">
        <f>SJMS_normativy!$I$5</f>
        <v>58</v>
      </c>
      <c r="AD7" s="44">
        <f>SJZS_normativy!$I$5</f>
        <v>58</v>
      </c>
      <c r="AE7" s="95">
        <f>SJZS_normativy!$I$5</f>
        <v>58</v>
      </c>
      <c r="AF7" s="94">
        <f>SJMS_normativy!$J$5</f>
        <v>38</v>
      </c>
      <c r="AG7" s="44">
        <f>SJZS_normativy!$J$5</f>
        <v>38</v>
      </c>
      <c r="AH7" s="95">
        <f>SJZS_normativy!$J$5</f>
        <v>38</v>
      </c>
      <c r="AI7" s="94">
        <f>SJMS_normativy!$K$5</f>
        <v>38</v>
      </c>
      <c r="AJ7" s="44">
        <f>SJZS_normativy!$K$5</f>
        <v>38</v>
      </c>
      <c r="AK7" s="95">
        <f>SJZS_normativy!$K$5</f>
        <v>38</v>
      </c>
    </row>
    <row r="8" spans="1:37" ht="20.100000000000001" customHeight="1" x14ac:dyDescent="0.2">
      <c r="A8" s="85">
        <v>4</v>
      </c>
      <c r="B8" s="436">
        <v>600098869</v>
      </c>
      <c r="C8" s="547">
        <v>5464</v>
      </c>
      <c r="D8" s="666" t="s">
        <v>212</v>
      </c>
      <c r="E8" s="172">
        <v>3141</v>
      </c>
      <c r="F8" s="306" t="s">
        <v>212</v>
      </c>
      <c r="G8" s="388">
        <v>75</v>
      </c>
      <c r="H8" s="5">
        <v>60</v>
      </c>
      <c r="I8" s="11"/>
      <c r="J8" s="60"/>
      <c r="K8" s="13"/>
      <c r="L8" s="11"/>
      <c r="M8" s="60"/>
      <c r="N8" s="13"/>
      <c r="O8" s="11"/>
      <c r="P8" s="259"/>
      <c r="Q8" s="58">
        <f t="shared" si="0"/>
        <v>60</v>
      </c>
      <c r="R8" s="20">
        <f t="shared" si="1"/>
        <v>0</v>
      </c>
      <c r="S8" s="477">
        <f t="shared" si="2"/>
        <v>0</v>
      </c>
      <c r="T8" s="90">
        <f>VLOOKUP(H8,SJMS_normativy!$A$3:$B$334,2,0)</f>
        <v>33.392760000000003</v>
      </c>
      <c r="U8" s="17">
        <f>IF(I8=0,0,VLOOKUP(SUM(I8+J8),SJZS_normativy!$A$4:$C$1075,2,0))</f>
        <v>0</v>
      </c>
      <c r="V8" s="91">
        <f>IF(J8=0,0,VLOOKUP(SUM(I8+J8),SJZS_normativy!$A$4:$C$1075,2,0))</f>
        <v>0</v>
      </c>
      <c r="W8" s="90">
        <f>VLOOKUP(K8,SJMS_normativy!$A$3:$B$334,2,0)/0.6</f>
        <v>0</v>
      </c>
      <c r="X8" s="17">
        <f>IF(L8=0,0,VLOOKUP(SUM(L8+M8),SJZS_normativy!$A$4:$C$1075,2,0))/0.6</f>
        <v>0</v>
      </c>
      <c r="Y8" s="91">
        <f>IF(M8=0,0,VLOOKUP(SUM(L8+M8),SJZS_normativy!$A$4:$C$1075,2,0))/0.6</f>
        <v>0</v>
      </c>
      <c r="Z8" s="90">
        <f>VLOOKUP(N8,SJMS_normativy!$A$3:$B$334,2,0)/0.4</f>
        <v>0</v>
      </c>
      <c r="AA8" s="17">
        <f>IF(O8=0,0,VLOOKUP(SUM(O8+P8),SJZS_normativy!$A$4:$C$1075,2,0))/0.4</f>
        <v>0</v>
      </c>
      <c r="AB8" s="91">
        <f>IF(P8=0,0,VLOOKUP(SUM(O8+P8),SJZS_normativy!$A$4:$C$1075,2,0))/0.4</f>
        <v>0</v>
      </c>
      <c r="AC8" s="94">
        <f>SJMS_normativy!$I$5</f>
        <v>58</v>
      </c>
      <c r="AD8" s="44">
        <f>SJZS_normativy!$I$5</f>
        <v>58</v>
      </c>
      <c r="AE8" s="95">
        <f>SJZS_normativy!$I$5</f>
        <v>58</v>
      </c>
      <c r="AF8" s="94">
        <f>SJMS_normativy!$J$5</f>
        <v>38</v>
      </c>
      <c r="AG8" s="44">
        <f>SJZS_normativy!$J$5</f>
        <v>38</v>
      </c>
      <c r="AH8" s="95">
        <f>SJZS_normativy!$J$5</f>
        <v>38</v>
      </c>
      <c r="AI8" s="94">
        <f>SJMS_normativy!$K$5</f>
        <v>38</v>
      </c>
      <c r="AJ8" s="44">
        <f>SJZS_normativy!$K$5</f>
        <v>38</v>
      </c>
      <c r="AK8" s="95">
        <f>SJZS_normativy!$K$5</f>
        <v>38</v>
      </c>
    </row>
    <row r="9" spans="1:37" ht="20.100000000000001" customHeight="1" x14ac:dyDescent="0.2">
      <c r="A9" s="85">
        <v>5</v>
      </c>
      <c r="B9" s="436">
        <v>600098648</v>
      </c>
      <c r="C9" s="547">
        <v>5467</v>
      </c>
      <c r="D9" s="666" t="s">
        <v>487</v>
      </c>
      <c r="E9" s="172">
        <v>3141</v>
      </c>
      <c r="F9" s="306" t="s">
        <v>487</v>
      </c>
      <c r="G9" s="388">
        <v>50</v>
      </c>
      <c r="H9" s="5">
        <v>50</v>
      </c>
      <c r="I9" s="11"/>
      <c r="J9" s="60"/>
      <c r="K9" s="13"/>
      <c r="L9" s="11"/>
      <c r="M9" s="60"/>
      <c r="N9" s="13"/>
      <c r="O9" s="11"/>
      <c r="P9" s="259"/>
      <c r="Q9" s="58">
        <f t="shared" si="0"/>
        <v>50</v>
      </c>
      <c r="R9" s="20">
        <f t="shared" si="1"/>
        <v>0</v>
      </c>
      <c r="S9" s="477">
        <f t="shared" si="2"/>
        <v>0</v>
      </c>
      <c r="T9" s="90">
        <f>VLOOKUP(H9,SJMS_normativy!$A$3:$B$334,2,0)</f>
        <v>31.482299999999995</v>
      </c>
      <c r="U9" s="17">
        <f>IF(I9=0,0,VLOOKUP(SUM(I9+J9),SJZS_normativy!$A$4:$C$1075,2,0))</f>
        <v>0</v>
      </c>
      <c r="V9" s="91">
        <f>IF(J9=0,0,VLOOKUP(SUM(I9+J9),SJZS_normativy!$A$4:$C$1075,2,0))</f>
        <v>0</v>
      </c>
      <c r="W9" s="90">
        <f>VLOOKUP(K9,SJMS_normativy!$A$3:$B$334,2,0)/0.6</f>
        <v>0</v>
      </c>
      <c r="X9" s="17">
        <f>IF(L9=0,0,VLOOKUP(SUM(L9+M9),SJZS_normativy!$A$4:$C$1075,2,0))/0.6</f>
        <v>0</v>
      </c>
      <c r="Y9" s="91">
        <f>IF(M9=0,0,VLOOKUP(SUM(L9+M9),SJZS_normativy!$A$4:$C$1075,2,0))/0.6</f>
        <v>0</v>
      </c>
      <c r="Z9" s="90">
        <f>VLOOKUP(N9,SJMS_normativy!$A$3:$B$334,2,0)/0.4</f>
        <v>0</v>
      </c>
      <c r="AA9" s="17">
        <f>IF(O9=0,0,VLOOKUP(SUM(O9+P9),SJZS_normativy!$A$4:$C$1075,2,0))/0.4</f>
        <v>0</v>
      </c>
      <c r="AB9" s="91">
        <f>IF(P9=0,0,VLOOKUP(SUM(O9+P9),SJZS_normativy!$A$4:$C$1075,2,0))/0.4</f>
        <v>0</v>
      </c>
      <c r="AC9" s="94">
        <f>SJMS_normativy!$I$5</f>
        <v>58</v>
      </c>
      <c r="AD9" s="44">
        <f>SJZS_normativy!$I$5</f>
        <v>58</v>
      </c>
      <c r="AE9" s="95">
        <f>SJZS_normativy!$I$5</f>
        <v>58</v>
      </c>
      <c r="AF9" s="94">
        <f>SJMS_normativy!$J$5</f>
        <v>38</v>
      </c>
      <c r="AG9" s="44">
        <f>SJZS_normativy!$J$5</f>
        <v>38</v>
      </c>
      <c r="AH9" s="95">
        <f>SJZS_normativy!$J$5</f>
        <v>38</v>
      </c>
      <c r="AI9" s="94">
        <f>SJMS_normativy!$K$5</f>
        <v>38</v>
      </c>
      <c r="AJ9" s="44">
        <f>SJZS_normativy!$K$5</f>
        <v>38</v>
      </c>
      <c r="AK9" s="95">
        <f>SJZS_normativy!$K$5</f>
        <v>38</v>
      </c>
    </row>
    <row r="10" spans="1:37" ht="20.100000000000001" customHeight="1" x14ac:dyDescent="0.2">
      <c r="A10" s="85">
        <v>6</v>
      </c>
      <c r="B10" s="436">
        <v>600098877</v>
      </c>
      <c r="C10" s="547">
        <v>5463</v>
      </c>
      <c r="D10" s="666" t="s">
        <v>213</v>
      </c>
      <c r="E10" s="172">
        <v>3141</v>
      </c>
      <c r="F10" s="306" t="s">
        <v>213</v>
      </c>
      <c r="G10" s="388">
        <v>70</v>
      </c>
      <c r="H10" s="5">
        <v>54</v>
      </c>
      <c r="I10" s="11"/>
      <c r="J10" s="60"/>
      <c r="K10" s="13"/>
      <c r="L10" s="11"/>
      <c r="M10" s="60"/>
      <c r="N10" s="13"/>
      <c r="O10" s="11"/>
      <c r="P10" s="259"/>
      <c r="Q10" s="58">
        <f t="shared" si="0"/>
        <v>54</v>
      </c>
      <c r="R10" s="20">
        <f t="shared" si="1"/>
        <v>0</v>
      </c>
      <c r="S10" s="477">
        <f t="shared" si="2"/>
        <v>0</v>
      </c>
      <c r="T10" s="90">
        <f>VLOOKUP(H10,SJMS_normativy!$A$3:$B$334,2,0)</f>
        <v>32.268516000000005</v>
      </c>
      <c r="U10" s="17">
        <f>IF(I10=0,0,VLOOKUP(SUM(I10+J10),SJZS_normativy!$A$4:$C$1075,2,0))</f>
        <v>0</v>
      </c>
      <c r="V10" s="91">
        <f>IF(J10=0,0,VLOOKUP(SUM(I10+J10),SJZS_normativy!$A$4:$C$1075,2,0))</f>
        <v>0</v>
      </c>
      <c r="W10" s="90">
        <f>VLOOKUP(K10,SJMS_normativy!$A$3:$B$334,2,0)/0.6</f>
        <v>0</v>
      </c>
      <c r="X10" s="17">
        <f>IF(L10=0,0,VLOOKUP(SUM(L10+M10),SJZS_normativy!$A$4:$C$1075,2,0))/0.6</f>
        <v>0</v>
      </c>
      <c r="Y10" s="91">
        <f>IF(M10=0,0,VLOOKUP(SUM(L10+M10),SJZS_normativy!$A$4:$C$1075,2,0))/0.6</f>
        <v>0</v>
      </c>
      <c r="Z10" s="90">
        <f>VLOOKUP(N10,SJMS_normativy!$A$3:$B$334,2,0)/0.4</f>
        <v>0</v>
      </c>
      <c r="AA10" s="17">
        <f>IF(O10=0,0,VLOOKUP(SUM(O10+P10),SJZS_normativy!$A$4:$C$1075,2,0))/0.4</f>
        <v>0</v>
      </c>
      <c r="AB10" s="91">
        <f>IF(P10=0,0,VLOOKUP(SUM(O10+P10),SJZS_normativy!$A$4:$C$1075,2,0))/0.4</f>
        <v>0</v>
      </c>
      <c r="AC10" s="94">
        <f>SJMS_normativy!$I$5</f>
        <v>58</v>
      </c>
      <c r="AD10" s="44">
        <f>SJZS_normativy!$I$5</f>
        <v>58</v>
      </c>
      <c r="AE10" s="95">
        <f>SJZS_normativy!$I$5</f>
        <v>58</v>
      </c>
      <c r="AF10" s="94">
        <f>SJMS_normativy!$J$5</f>
        <v>38</v>
      </c>
      <c r="AG10" s="44">
        <f>SJZS_normativy!$J$5</f>
        <v>38</v>
      </c>
      <c r="AH10" s="95">
        <f>SJZS_normativy!$J$5</f>
        <v>38</v>
      </c>
      <c r="AI10" s="94">
        <f>SJMS_normativy!$K$5</f>
        <v>38</v>
      </c>
      <c r="AJ10" s="44">
        <f>SJZS_normativy!$K$5</f>
        <v>38</v>
      </c>
      <c r="AK10" s="95">
        <f>SJZS_normativy!$K$5</f>
        <v>38</v>
      </c>
    </row>
    <row r="11" spans="1:37" ht="20.100000000000001" customHeight="1" x14ac:dyDescent="0.2">
      <c r="A11" s="85">
        <v>7</v>
      </c>
      <c r="B11" s="436">
        <v>600098915</v>
      </c>
      <c r="C11" s="547">
        <v>5461</v>
      </c>
      <c r="D11" s="666" t="s">
        <v>214</v>
      </c>
      <c r="E11" s="172">
        <v>3141</v>
      </c>
      <c r="F11" s="306" t="s">
        <v>214</v>
      </c>
      <c r="G11" s="388">
        <v>135</v>
      </c>
      <c r="H11" s="5">
        <v>43</v>
      </c>
      <c r="I11" s="11"/>
      <c r="J11" s="60"/>
      <c r="K11" s="13"/>
      <c r="L11" s="11"/>
      <c r="M11" s="60"/>
      <c r="N11" s="13"/>
      <c r="O11" s="11"/>
      <c r="P11" s="259"/>
      <c r="Q11" s="58">
        <f t="shared" si="0"/>
        <v>43</v>
      </c>
      <c r="R11" s="20">
        <f t="shared" si="1"/>
        <v>0</v>
      </c>
      <c r="S11" s="477">
        <f t="shared" si="2"/>
        <v>0</v>
      </c>
      <c r="T11" s="90">
        <f>VLOOKUP(H11,SJMS_normativy!$A$3:$B$334,2,0)</f>
        <v>30.035736000000004</v>
      </c>
      <c r="U11" s="17">
        <f>IF(I11=0,0,VLOOKUP(SUM(I11+J11),SJZS_normativy!$A$4:$C$1075,2,0))</f>
        <v>0</v>
      </c>
      <c r="V11" s="91">
        <f>IF(J11=0,0,VLOOKUP(SUM(I11+J11),SJZS_normativy!$A$4:$C$1075,2,0))</f>
        <v>0</v>
      </c>
      <c r="W11" s="90">
        <f>VLOOKUP(K11,SJMS_normativy!$A$3:$B$334,2,0)/0.6</f>
        <v>0</v>
      </c>
      <c r="X11" s="17">
        <f>IF(L11=0,0,VLOOKUP(SUM(L11+M11),SJZS_normativy!$A$4:$C$1075,2,0))/0.6</f>
        <v>0</v>
      </c>
      <c r="Y11" s="91">
        <f>IF(M11=0,0,VLOOKUP(SUM(L11+M11),SJZS_normativy!$A$4:$C$1075,2,0))/0.6</f>
        <v>0</v>
      </c>
      <c r="Z11" s="90">
        <f>VLOOKUP(N11,SJMS_normativy!$A$3:$B$334,2,0)/0.4</f>
        <v>0</v>
      </c>
      <c r="AA11" s="17">
        <f>IF(O11=0,0,VLOOKUP(SUM(O11+P11),SJZS_normativy!$A$4:$C$1075,2,0))/0.4</f>
        <v>0</v>
      </c>
      <c r="AB11" s="91">
        <f>IF(P11=0,0,VLOOKUP(SUM(O11+P11),SJZS_normativy!$A$4:$C$1075,2,0))/0.4</f>
        <v>0</v>
      </c>
      <c r="AC11" s="94">
        <f>SJMS_normativy!$I$5</f>
        <v>58</v>
      </c>
      <c r="AD11" s="44">
        <f>SJZS_normativy!$I$5</f>
        <v>58</v>
      </c>
      <c r="AE11" s="95">
        <f>SJZS_normativy!$I$5</f>
        <v>58</v>
      </c>
      <c r="AF11" s="94">
        <f>SJMS_normativy!$J$5</f>
        <v>38</v>
      </c>
      <c r="AG11" s="44">
        <f>SJZS_normativy!$J$5</f>
        <v>38</v>
      </c>
      <c r="AH11" s="95">
        <f>SJZS_normativy!$J$5</f>
        <v>38</v>
      </c>
      <c r="AI11" s="94">
        <f>SJMS_normativy!$K$5</f>
        <v>38</v>
      </c>
      <c r="AJ11" s="44">
        <f>SJZS_normativy!$K$5</f>
        <v>38</v>
      </c>
      <c r="AK11" s="95">
        <f>SJZS_normativy!$K$5</f>
        <v>38</v>
      </c>
    </row>
    <row r="12" spans="1:37" ht="20.100000000000001" customHeight="1" x14ac:dyDescent="0.2">
      <c r="A12" s="85">
        <v>8</v>
      </c>
      <c r="B12" s="436">
        <v>600098885</v>
      </c>
      <c r="C12" s="547">
        <v>5466</v>
      </c>
      <c r="D12" s="666" t="s">
        <v>215</v>
      </c>
      <c r="E12" s="172">
        <v>3141</v>
      </c>
      <c r="F12" s="306" t="s">
        <v>215</v>
      </c>
      <c r="G12" s="388">
        <v>108</v>
      </c>
      <c r="H12" s="5">
        <v>103</v>
      </c>
      <c r="I12" s="11"/>
      <c r="J12" s="60"/>
      <c r="K12" s="13"/>
      <c r="L12" s="11"/>
      <c r="M12" s="60"/>
      <c r="N12" s="13"/>
      <c r="O12" s="11"/>
      <c r="P12" s="259"/>
      <c r="Q12" s="58">
        <f t="shared" si="0"/>
        <v>103</v>
      </c>
      <c r="R12" s="20">
        <f t="shared" si="1"/>
        <v>0</v>
      </c>
      <c r="S12" s="477">
        <f t="shared" si="2"/>
        <v>0</v>
      </c>
      <c r="T12" s="90">
        <f>VLOOKUP(H12,SJMS_normativy!$A$3:$B$334,2,0)</f>
        <v>39.515616000000009</v>
      </c>
      <c r="U12" s="17">
        <f>IF(I12=0,0,VLOOKUP(SUM(I12+J12),SJZS_normativy!$A$4:$C$1075,2,0))</f>
        <v>0</v>
      </c>
      <c r="V12" s="91">
        <f>IF(J12=0,0,VLOOKUP(SUM(I12+J12),SJZS_normativy!$A$4:$C$1075,2,0))</f>
        <v>0</v>
      </c>
      <c r="W12" s="90">
        <f>VLOOKUP(K12,SJMS_normativy!$A$3:$B$334,2,0)/0.6</f>
        <v>0</v>
      </c>
      <c r="X12" s="17">
        <f>IF(L12=0,0,VLOOKUP(SUM(L12+M12),SJZS_normativy!$A$4:$C$1075,2,0))/0.6</f>
        <v>0</v>
      </c>
      <c r="Y12" s="91">
        <f>IF(M12=0,0,VLOOKUP(SUM(L12+M12),SJZS_normativy!$A$4:$C$1075,2,0))/0.6</f>
        <v>0</v>
      </c>
      <c r="Z12" s="90">
        <f>VLOOKUP(N12,SJMS_normativy!$A$3:$B$334,2,0)/0.4</f>
        <v>0</v>
      </c>
      <c r="AA12" s="17">
        <f>IF(O12=0,0,VLOOKUP(SUM(O12+P12),SJZS_normativy!$A$4:$C$1075,2,0))/0.4</f>
        <v>0</v>
      </c>
      <c r="AB12" s="91">
        <f>IF(P12=0,0,VLOOKUP(SUM(O12+P12),SJZS_normativy!$A$4:$C$1075,2,0))/0.4</f>
        <v>0</v>
      </c>
      <c r="AC12" s="94">
        <f>SJMS_normativy!$I$5</f>
        <v>58</v>
      </c>
      <c r="AD12" s="44">
        <f>SJZS_normativy!$I$5</f>
        <v>58</v>
      </c>
      <c r="AE12" s="95">
        <f>SJZS_normativy!$I$5</f>
        <v>58</v>
      </c>
      <c r="AF12" s="94">
        <f>SJMS_normativy!$J$5</f>
        <v>38</v>
      </c>
      <c r="AG12" s="44">
        <f>SJZS_normativy!$J$5</f>
        <v>38</v>
      </c>
      <c r="AH12" s="95">
        <f>SJZS_normativy!$J$5</f>
        <v>38</v>
      </c>
      <c r="AI12" s="94">
        <f>SJMS_normativy!$K$5</f>
        <v>38</v>
      </c>
      <c r="AJ12" s="44">
        <f>SJZS_normativy!$K$5</f>
        <v>38</v>
      </c>
      <c r="AK12" s="95">
        <f>SJZS_normativy!$K$5</f>
        <v>38</v>
      </c>
    </row>
    <row r="13" spans="1:37" ht="20.100000000000001" customHeight="1" x14ac:dyDescent="0.2">
      <c r="A13" s="85">
        <v>10</v>
      </c>
      <c r="B13" s="436">
        <v>600099288</v>
      </c>
      <c r="C13" s="547">
        <v>5458</v>
      </c>
      <c r="D13" s="666" t="s">
        <v>216</v>
      </c>
      <c r="E13" s="172">
        <v>3141</v>
      </c>
      <c r="F13" s="306" t="s">
        <v>216</v>
      </c>
      <c r="G13" s="388">
        <v>590</v>
      </c>
      <c r="H13" s="5"/>
      <c r="I13" s="11">
        <v>578</v>
      </c>
      <c r="J13" s="60"/>
      <c r="K13" s="13"/>
      <c r="L13" s="11"/>
      <c r="M13" s="60"/>
      <c r="N13" s="13"/>
      <c r="O13" s="11"/>
      <c r="P13" s="259"/>
      <c r="Q13" s="58">
        <f t="shared" si="0"/>
        <v>0</v>
      </c>
      <c r="R13" s="20">
        <f t="shared" si="1"/>
        <v>578</v>
      </c>
      <c r="S13" s="477">
        <f t="shared" si="2"/>
        <v>0</v>
      </c>
      <c r="T13" s="90">
        <f>VLOOKUP(H13,SJMS_normativy!$A$3:$B$334,2,0)</f>
        <v>0</v>
      </c>
      <c r="U13" s="17">
        <f>IF(I13=0,0,VLOOKUP(SUM(I13+J13),SJZS_normativy!$A$4:$C$1075,2,0))</f>
        <v>71.097055506553431</v>
      </c>
      <c r="V13" s="91">
        <f>IF(J13=0,0,VLOOKUP(SUM(I13+J13),SJZS_normativy!$A$4:$C$1075,2,0))</f>
        <v>0</v>
      </c>
      <c r="W13" s="90">
        <f>VLOOKUP(K13,SJMS_normativy!$A$3:$B$334,2,0)/0.6</f>
        <v>0</v>
      </c>
      <c r="X13" s="17">
        <f>IF(L13=0,0,VLOOKUP(SUM(L13+M13),SJZS_normativy!$A$4:$C$1075,2,0))/0.6</f>
        <v>0</v>
      </c>
      <c r="Y13" s="91">
        <f>IF(M13=0,0,VLOOKUP(SUM(L13+M13),SJZS_normativy!$A$4:$C$1075,2,0))/0.6</f>
        <v>0</v>
      </c>
      <c r="Z13" s="90">
        <f>VLOOKUP(N13,SJMS_normativy!$A$3:$B$334,2,0)/0.4</f>
        <v>0</v>
      </c>
      <c r="AA13" s="17">
        <f>IF(O13=0,0,VLOOKUP(SUM(O13+P13),SJZS_normativy!$A$4:$C$1075,2,0))/0.4</f>
        <v>0</v>
      </c>
      <c r="AB13" s="91">
        <f>IF(P13=0,0,VLOOKUP(SUM(O13+P13),SJZS_normativy!$A$4:$C$1075,2,0))/0.4</f>
        <v>0</v>
      </c>
      <c r="AC13" s="94">
        <f>SJMS_normativy!$I$5</f>
        <v>58</v>
      </c>
      <c r="AD13" s="44">
        <f>SJZS_normativy!$I$5</f>
        <v>58</v>
      </c>
      <c r="AE13" s="95">
        <f>SJZS_normativy!$I$5</f>
        <v>58</v>
      </c>
      <c r="AF13" s="94">
        <f>SJMS_normativy!$J$5</f>
        <v>38</v>
      </c>
      <c r="AG13" s="44">
        <f>SJZS_normativy!$J$5</f>
        <v>38</v>
      </c>
      <c r="AH13" s="95">
        <f>SJZS_normativy!$J$5</f>
        <v>38</v>
      </c>
      <c r="AI13" s="94">
        <f>SJMS_normativy!$K$5</f>
        <v>38</v>
      </c>
      <c r="AJ13" s="44">
        <f>SJZS_normativy!$K$5</f>
        <v>38</v>
      </c>
      <c r="AK13" s="95">
        <f>SJZS_normativy!$K$5</f>
        <v>38</v>
      </c>
    </row>
    <row r="14" spans="1:37" ht="20.100000000000001" customHeight="1" x14ac:dyDescent="0.2">
      <c r="A14" s="85">
        <v>11</v>
      </c>
      <c r="B14" s="437">
        <v>600099369</v>
      </c>
      <c r="C14" s="547">
        <v>5456</v>
      </c>
      <c r="D14" s="666" t="s">
        <v>217</v>
      </c>
      <c r="E14" s="172">
        <v>3141</v>
      </c>
      <c r="F14" s="306" t="s">
        <v>217</v>
      </c>
      <c r="G14" s="389">
        <v>1000</v>
      </c>
      <c r="H14" s="5"/>
      <c r="I14" s="11">
        <v>387</v>
      </c>
      <c r="J14" s="60">
        <v>158</v>
      </c>
      <c r="K14" s="13"/>
      <c r="L14" s="11">
        <v>383</v>
      </c>
      <c r="M14" s="60"/>
      <c r="N14" s="13"/>
      <c r="O14" s="11"/>
      <c r="P14" s="259"/>
      <c r="Q14" s="58">
        <f t="shared" si="0"/>
        <v>0</v>
      </c>
      <c r="R14" s="20">
        <f t="shared" si="1"/>
        <v>770</v>
      </c>
      <c r="S14" s="477">
        <f t="shared" si="2"/>
        <v>158</v>
      </c>
      <c r="T14" s="90">
        <f>VLOOKUP(H14,SJMS_normativy!$A$3:$B$334,2,0)</f>
        <v>0</v>
      </c>
      <c r="U14" s="17">
        <f>IF(I14=0,0,VLOOKUP(SUM(I14+J14),SJZS_normativy!$A$4:$C$1075,2,0))</f>
        <v>70.275209663555373</v>
      </c>
      <c r="V14" s="91">
        <f>IF(J14=0,0,VLOOKUP(SUM(I14+J14),SJZS_normativy!$A$4:$C$1075,2,0))</f>
        <v>70.275209663555373</v>
      </c>
      <c r="W14" s="90">
        <f>VLOOKUP(K14,SJMS_normativy!$A$3:$B$334,2,0)/0.6</f>
        <v>0</v>
      </c>
      <c r="X14" s="17">
        <f>IF(L14=0,0,VLOOKUP(SUM(L14+M14),SJZS_normativy!$A$4:$C$1075,2,0))/0.6</f>
        <v>109.21247669003576</v>
      </c>
      <c r="Y14" s="91">
        <f>IF(M14=0,0,VLOOKUP(SUM(L14+M14),SJZS_normativy!$A$4:$C$1075,2,0))/0.6</f>
        <v>0</v>
      </c>
      <c r="Z14" s="90">
        <f>VLOOKUP(N14,SJMS_normativy!$A$3:$B$334,2,0)/0.4</f>
        <v>0</v>
      </c>
      <c r="AA14" s="17">
        <f>IF(O14=0,0,VLOOKUP(SUM(O14+P14),SJZS_normativy!$A$4:$C$1075,2,0))/0.4</f>
        <v>0</v>
      </c>
      <c r="AB14" s="91">
        <f>IF(P14=0,0,VLOOKUP(SUM(O14+P14),SJZS_normativy!$A$4:$C$1075,2,0))/0.4</f>
        <v>0</v>
      </c>
      <c r="AC14" s="94">
        <f>SJMS_normativy!$I$5</f>
        <v>58</v>
      </c>
      <c r="AD14" s="44">
        <f>SJZS_normativy!$I$5</f>
        <v>58</v>
      </c>
      <c r="AE14" s="95">
        <f>SJZS_normativy!$I$5</f>
        <v>58</v>
      </c>
      <c r="AF14" s="94">
        <f>SJMS_normativy!$J$5</f>
        <v>38</v>
      </c>
      <c r="AG14" s="44">
        <f>SJZS_normativy!$J$5</f>
        <v>38</v>
      </c>
      <c r="AH14" s="95">
        <f>SJZS_normativy!$J$5</f>
        <v>38</v>
      </c>
      <c r="AI14" s="94">
        <f>SJMS_normativy!$K$5</f>
        <v>38</v>
      </c>
      <c r="AJ14" s="44">
        <f>SJZS_normativy!$K$5</f>
        <v>38</v>
      </c>
      <c r="AK14" s="95">
        <f>SJZS_normativy!$K$5</f>
        <v>38</v>
      </c>
    </row>
    <row r="15" spans="1:37" ht="20.100000000000001" customHeight="1" x14ac:dyDescent="0.2">
      <c r="A15" s="85">
        <v>11</v>
      </c>
      <c r="B15" s="437">
        <v>600099369</v>
      </c>
      <c r="C15" s="547">
        <v>5456</v>
      </c>
      <c r="D15" s="666" t="s">
        <v>217</v>
      </c>
      <c r="E15" s="172">
        <v>3141</v>
      </c>
      <c r="F15" s="384" t="s">
        <v>488</v>
      </c>
      <c r="G15" s="389">
        <v>350</v>
      </c>
      <c r="H15" s="5"/>
      <c r="I15" s="11"/>
      <c r="J15" s="60"/>
      <c r="K15" s="13"/>
      <c r="L15" s="11"/>
      <c r="M15" s="60"/>
      <c r="N15" s="13"/>
      <c r="O15" s="11">
        <v>282</v>
      </c>
      <c r="P15" s="259"/>
      <c r="Q15" s="58">
        <f t="shared" si="0"/>
        <v>0</v>
      </c>
      <c r="R15" s="20">
        <f t="shared" si="1"/>
        <v>282</v>
      </c>
      <c r="S15" s="477">
        <f t="shared" si="2"/>
        <v>0</v>
      </c>
      <c r="T15" s="90">
        <f>VLOOKUP(H15,SJMS_normativy!$A$3:$B$334,2,0)</f>
        <v>0</v>
      </c>
      <c r="U15" s="17">
        <f>IF(I15=0,0,VLOOKUP(SUM(I15+J15),SJZS_normativy!$A$4:$C$1075,2,0))</f>
        <v>0</v>
      </c>
      <c r="V15" s="91">
        <f>IF(J15=0,0,VLOOKUP(SUM(I15+J15),SJZS_normativy!$A$4:$C$1075,2,0))</f>
        <v>0</v>
      </c>
      <c r="W15" s="90">
        <f>VLOOKUP(K15,SJMS_normativy!$A$3:$B$334,2,0)/0.6</f>
        <v>0</v>
      </c>
      <c r="X15" s="17">
        <f>IF(L15=0,0,VLOOKUP(SUM(L15+M15),SJZS_normativy!$A$4:$C$1075,2,0))/0.6</f>
        <v>0</v>
      </c>
      <c r="Y15" s="91">
        <f>IF(M15=0,0,VLOOKUP(SUM(L15+M15),SJZS_normativy!$A$4:$C$1075,2,0))/0.6</f>
        <v>0</v>
      </c>
      <c r="Z15" s="90">
        <f>VLOOKUP(N15,SJMS_normativy!$A$3:$B$334,2,0)/0.4</f>
        <v>0</v>
      </c>
      <c r="AA15" s="17">
        <f>IF(O15=0,0,VLOOKUP(SUM(O15+P15),SJZS_normativy!$A$4:$C$1075,2,0))/0.4</f>
        <v>154.02292017369396</v>
      </c>
      <c r="AB15" s="91">
        <f>IF(P15=0,0,VLOOKUP(SUM(O15+P15),SJZS_normativy!$A$4:$C$1075,2,0))/0.4</f>
        <v>0</v>
      </c>
      <c r="AC15" s="94">
        <f>SJMS_normativy!$I$5</f>
        <v>58</v>
      </c>
      <c r="AD15" s="44">
        <f>SJZS_normativy!$I$5</f>
        <v>58</v>
      </c>
      <c r="AE15" s="95">
        <f>SJZS_normativy!$I$5</f>
        <v>58</v>
      </c>
      <c r="AF15" s="94">
        <f>SJMS_normativy!$J$5</f>
        <v>38</v>
      </c>
      <c r="AG15" s="44">
        <f>SJZS_normativy!$J$5</f>
        <v>38</v>
      </c>
      <c r="AH15" s="95">
        <f>SJZS_normativy!$J$5</f>
        <v>38</v>
      </c>
      <c r="AI15" s="94">
        <f>SJMS_normativy!$K$5</f>
        <v>38</v>
      </c>
      <c r="AJ15" s="44">
        <f>SJZS_normativy!$K$5</f>
        <v>38</v>
      </c>
      <c r="AK15" s="95">
        <f>SJZS_normativy!$K$5</f>
        <v>38</v>
      </c>
    </row>
    <row r="16" spans="1:37" ht="20.100000000000001" customHeight="1" x14ac:dyDescent="0.2">
      <c r="A16" s="85">
        <v>14</v>
      </c>
      <c r="B16" s="436">
        <v>600099377</v>
      </c>
      <c r="C16" s="547">
        <v>5457</v>
      </c>
      <c r="D16" s="666" t="s">
        <v>218</v>
      </c>
      <c r="E16" s="172">
        <v>3141</v>
      </c>
      <c r="F16" s="306" t="s">
        <v>408</v>
      </c>
      <c r="G16" s="388">
        <v>720</v>
      </c>
      <c r="H16" s="5"/>
      <c r="I16" s="11"/>
      <c r="J16" s="60"/>
      <c r="K16" s="13"/>
      <c r="L16" s="11"/>
      <c r="M16" s="60"/>
      <c r="N16" s="13"/>
      <c r="O16" s="11">
        <v>560</v>
      </c>
      <c r="P16" s="259"/>
      <c r="Q16" s="58">
        <f t="shared" si="0"/>
        <v>0</v>
      </c>
      <c r="R16" s="20">
        <f t="shared" si="1"/>
        <v>560</v>
      </c>
      <c r="S16" s="477">
        <f t="shared" si="2"/>
        <v>0</v>
      </c>
      <c r="T16" s="90">
        <f>VLOOKUP(H16,SJMS_normativy!$A$3:$B$334,2,0)</f>
        <v>0</v>
      </c>
      <c r="U16" s="17">
        <f>IF(I16=0,0,VLOOKUP(SUM(I16+J16),SJZS_normativy!$A$4:$C$1075,2,0))</f>
        <v>0</v>
      </c>
      <c r="V16" s="91">
        <f>IF(J16=0,0,VLOOKUP(SUM(I16+J16),SJZS_normativy!$A$4:$C$1075,2,0))</f>
        <v>0</v>
      </c>
      <c r="W16" s="90">
        <f>VLOOKUP(K16,SJMS_normativy!$A$3:$B$334,2,0)/0.6</f>
        <v>0</v>
      </c>
      <c r="X16" s="17">
        <f>IF(L16=0,0,VLOOKUP(SUM(L16+M16),SJZS_normativy!$A$4:$C$1075,2,0))/0.6</f>
        <v>0</v>
      </c>
      <c r="Y16" s="91">
        <f>IF(M16=0,0,VLOOKUP(SUM(L16+M16),SJZS_normativy!$A$4:$C$1075,2,0))/0.6</f>
        <v>0</v>
      </c>
      <c r="Z16" s="90">
        <f>VLOOKUP(N16,SJMS_normativy!$A$3:$B$334,2,0)/0.4</f>
        <v>0</v>
      </c>
      <c r="AA16" s="17">
        <f>IF(O16=0,0,VLOOKUP(SUM(O16+P16),SJZS_normativy!$A$4:$C$1075,2,0))/0.4</f>
        <v>176.63386666495444</v>
      </c>
      <c r="AB16" s="91">
        <f>IF(P16=0,0,VLOOKUP(SUM(O16+P16),SJZS_normativy!$A$4:$C$1075,2,0))/0.4</f>
        <v>0</v>
      </c>
      <c r="AC16" s="94">
        <f>SJMS_normativy!$I$5</f>
        <v>58</v>
      </c>
      <c r="AD16" s="44">
        <f>SJZS_normativy!$I$5</f>
        <v>58</v>
      </c>
      <c r="AE16" s="95">
        <f>SJZS_normativy!$I$5</f>
        <v>58</v>
      </c>
      <c r="AF16" s="94">
        <f>SJMS_normativy!$J$5</f>
        <v>38</v>
      </c>
      <c r="AG16" s="44">
        <f>SJZS_normativy!$J$5</f>
        <v>38</v>
      </c>
      <c r="AH16" s="95">
        <f>SJZS_normativy!$J$5</f>
        <v>38</v>
      </c>
      <c r="AI16" s="94">
        <f>SJMS_normativy!$K$5</f>
        <v>38</v>
      </c>
      <c r="AJ16" s="44">
        <f>SJZS_normativy!$K$5</f>
        <v>38</v>
      </c>
      <c r="AK16" s="95">
        <f>SJZS_normativy!$K$5</f>
        <v>38</v>
      </c>
    </row>
    <row r="17" spans="1:37" ht="20.100000000000001" customHeight="1" x14ac:dyDescent="0.2">
      <c r="A17" s="85">
        <v>1</v>
      </c>
      <c r="B17" s="436">
        <v>600099474</v>
      </c>
      <c r="C17" s="547">
        <v>5490</v>
      </c>
      <c r="D17" s="667" t="s">
        <v>471</v>
      </c>
      <c r="E17" s="604">
        <v>3141</v>
      </c>
      <c r="F17" s="306" t="s">
        <v>472</v>
      </c>
      <c r="G17" s="388">
        <v>180</v>
      </c>
      <c r="H17" s="5">
        <v>127</v>
      </c>
      <c r="I17" s="11">
        <v>13</v>
      </c>
      <c r="J17" s="60"/>
      <c r="K17" s="13">
        <v>0</v>
      </c>
      <c r="L17" s="11"/>
      <c r="M17" s="60"/>
      <c r="N17" s="13"/>
      <c r="O17" s="11"/>
      <c r="P17" s="259"/>
      <c r="Q17" s="58">
        <f t="shared" si="0"/>
        <v>127</v>
      </c>
      <c r="R17" s="20">
        <f t="shared" si="1"/>
        <v>13</v>
      </c>
      <c r="S17" s="477">
        <f t="shared" si="2"/>
        <v>0</v>
      </c>
      <c r="T17" s="90">
        <f>VLOOKUP(H17,SJMS_normativy!$A$3:$B$334,2,0)</f>
        <v>41.456880000000005</v>
      </c>
      <c r="U17" s="17">
        <f>IF(I17=0,0,VLOOKUP(SUM(I17+J17),SJZS_normativy!$A$4:$C$1075,2,0))</f>
        <v>35.783878172588828</v>
      </c>
      <c r="V17" s="91">
        <f>IF(J17=0,0,VLOOKUP(SUM(I17+J17),SJZS_normativy!$A$4:$C$1075,2,0))</f>
        <v>0</v>
      </c>
      <c r="W17" s="90">
        <f>VLOOKUP(K17,SJMS_normativy!$A$3:$B$334,2,0)/0.6</f>
        <v>0</v>
      </c>
      <c r="X17" s="17">
        <f>IF(L17=0,0,VLOOKUP(SUM(L17+M17),SJZS_normativy!$A$4:$C$1075,2,0))/0.6</f>
        <v>0</v>
      </c>
      <c r="Y17" s="91">
        <f>IF(M17=0,0,VLOOKUP(SUM(L17+M17),SJZS_normativy!$A$4:$C$1075,2,0))/0.6</f>
        <v>0</v>
      </c>
      <c r="Z17" s="90">
        <f>VLOOKUP(N17,SJMS_normativy!$A$3:$B$334,2,0)/0.4</f>
        <v>0</v>
      </c>
      <c r="AA17" s="17">
        <f>IF(O17=0,0,VLOOKUP(SUM(O17+P17),SJZS_normativy!$A$4:$C$1075,2,0))/0.4</f>
        <v>0</v>
      </c>
      <c r="AB17" s="91">
        <f>IF(P17=0,0,VLOOKUP(SUM(O17+P17),SJZS_normativy!$A$4:$C$1075,2,0))/0.4</f>
        <v>0</v>
      </c>
      <c r="AC17" s="94">
        <f>SJMS_normativy!$I$5</f>
        <v>58</v>
      </c>
      <c r="AD17" s="44">
        <f>SJZS_normativy!$I$5</f>
        <v>58</v>
      </c>
      <c r="AE17" s="95">
        <f>SJZS_normativy!$I$5</f>
        <v>58</v>
      </c>
      <c r="AF17" s="94">
        <f>SJMS_normativy!$J$5</f>
        <v>38</v>
      </c>
      <c r="AG17" s="44">
        <f>SJZS_normativy!$J$5</f>
        <v>38</v>
      </c>
      <c r="AH17" s="95">
        <f>SJZS_normativy!$J$5</f>
        <v>38</v>
      </c>
      <c r="AI17" s="94">
        <f>SJMS_normativy!$K$5</f>
        <v>38</v>
      </c>
      <c r="AJ17" s="44">
        <f>SJZS_normativy!$K$5</f>
        <v>38</v>
      </c>
      <c r="AK17" s="95">
        <f>SJZS_normativy!$K$5</f>
        <v>38</v>
      </c>
    </row>
    <row r="18" spans="1:37" ht="20.100000000000001" customHeight="1" x14ac:dyDescent="0.2">
      <c r="A18" s="85">
        <v>12</v>
      </c>
      <c r="B18" s="436">
        <v>600099075</v>
      </c>
      <c r="C18" s="547">
        <v>5481</v>
      </c>
      <c r="D18" s="668" t="s">
        <v>608</v>
      </c>
      <c r="E18" s="172">
        <v>3141</v>
      </c>
      <c r="F18" s="607" t="s">
        <v>609</v>
      </c>
      <c r="G18" s="388">
        <v>105</v>
      </c>
      <c r="H18" s="5"/>
      <c r="I18" s="11"/>
      <c r="J18" s="60"/>
      <c r="K18" s="13"/>
      <c r="L18" s="11"/>
      <c r="M18" s="60"/>
      <c r="N18" s="13"/>
      <c r="O18" s="11">
        <v>101</v>
      </c>
      <c r="P18" s="259"/>
      <c r="Q18" s="58">
        <f t="shared" si="0"/>
        <v>0</v>
      </c>
      <c r="R18" s="20">
        <f t="shared" si="1"/>
        <v>101</v>
      </c>
      <c r="S18" s="477">
        <f t="shared" si="2"/>
        <v>0</v>
      </c>
      <c r="T18" s="90">
        <f>VLOOKUP(H18,SJMS_normativy!$A$3:$B$334,2,0)</f>
        <v>0</v>
      </c>
      <c r="U18" s="17">
        <f>IF(I18=0,0,VLOOKUP(SUM(I18+J18),SJZS_normativy!$A$4:$C$1075,2,0))</f>
        <v>0</v>
      </c>
      <c r="V18" s="91">
        <f>IF(J18=0,0,VLOOKUP(SUM(I18+J18),SJZS_normativy!$A$4:$C$1075,2,0))</f>
        <v>0</v>
      </c>
      <c r="W18" s="90">
        <f>VLOOKUP(K18,SJMS_normativy!$A$3:$B$334,2,0)/0.6</f>
        <v>0</v>
      </c>
      <c r="X18" s="17">
        <f>IF(L18=0,0,VLOOKUP(SUM(L18+M18),SJZS_normativy!$A$4:$C$1075,2,0))/0.6</f>
        <v>0</v>
      </c>
      <c r="Y18" s="91">
        <f>IF(M18=0,0,VLOOKUP(SUM(L18+M18),SJZS_normativy!$A$4:$C$1075,2,0))/0.6</f>
        <v>0</v>
      </c>
      <c r="Z18" s="90">
        <f>VLOOKUP(N18,SJMS_normativy!$A$3:$B$334,2,0)/0.4</f>
        <v>0</v>
      </c>
      <c r="AA18" s="17">
        <f>IF(O18=0,0,VLOOKUP(SUM(O18+P18),SJZS_normativy!$A$4:$C$1075,2,0))/0.4</f>
        <v>123.17825620828484</v>
      </c>
      <c r="AB18" s="91">
        <f>IF(P18=0,0,VLOOKUP(SUM(O18+P18),SJZS_normativy!$A$4:$C$1075,2,0))/0.4</f>
        <v>0</v>
      </c>
      <c r="AC18" s="94">
        <f>SJMS_normativy!$I$5</f>
        <v>58</v>
      </c>
      <c r="AD18" s="44">
        <f>SJZS_normativy!$I$5</f>
        <v>58</v>
      </c>
      <c r="AE18" s="95">
        <f>SJZS_normativy!$I$5</f>
        <v>58</v>
      </c>
      <c r="AF18" s="94">
        <f>SJMS_normativy!$J$5</f>
        <v>38</v>
      </c>
      <c r="AG18" s="44">
        <f>SJZS_normativy!$J$5</f>
        <v>38</v>
      </c>
      <c r="AH18" s="95">
        <f>SJZS_normativy!$J$5</f>
        <v>38</v>
      </c>
      <c r="AI18" s="94">
        <f>SJMS_normativy!$K$5</f>
        <v>38</v>
      </c>
      <c r="AJ18" s="44">
        <f>SJZS_normativy!$K$5</f>
        <v>38</v>
      </c>
      <c r="AK18" s="95">
        <f>SJZS_normativy!$K$5</f>
        <v>38</v>
      </c>
    </row>
    <row r="19" spans="1:37" ht="20.100000000000001" customHeight="1" x14ac:dyDescent="0.2">
      <c r="A19" s="85">
        <v>16</v>
      </c>
      <c r="B19" s="436">
        <v>600098982</v>
      </c>
      <c r="C19" s="547">
        <v>5482</v>
      </c>
      <c r="D19" s="666" t="s">
        <v>219</v>
      </c>
      <c r="E19" s="503">
        <v>3141</v>
      </c>
      <c r="F19" s="306" t="s">
        <v>219</v>
      </c>
      <c r="G19" s="388">
        <v>100</v>
      </c>
      <c r="H19" s="5">
        <v>28</v>
      </c>
      <c r="I19" s="11">
        <v>48</v>
      </c>
      <c r="J19" s="60"/>
      <c r="K19" s="13"/>
      <c r="L19" s="11"/>
      <c r="M19" s="60"/>
      <c r="N19" s="13"/>
      <c r="O19" s="11"/>
      <c r="P19" s="259"/>
      <c r="Q19" s="58">
        <f t="shared" si="0"/>
        <v>28</v>
      </c>
      <c r="R19" s="20">
        <f t="shared" si="1"/>
        <v>48</v>
      </c>
      <c r="S19" s="477">
        <f t="shared" si="2"/>
        <v>0</v>
      </c>
      <c r="T19" s="90">
        <f>VLOOKUP(H19,SJMS_normativy!$A$3:$B$334,2,0)</f>
        <v>26.633015999999998</v>
      </c>
      <c r="U19" s="17">
        <f>IF(I19=0,0,VLOOKUP(SUM(I19+J19),SJZS_normativy!$A$4:$C$1075,2,0))</f>
        <v>40.730864214242807</v>
      </c>
      <c r="V19" s="91">
        <f>IF(J19=0,0,VLOOKUP(SUM(I19+J19),SJZS_normativy!$A$4:$C$1075,2,0))</f>
        <v>0</v>
      </c>
      <c r="W19" s="90">
        <f>VLOOKUP(K19,SJMS_normativy!$A$3:$B$334,2,0)/0.6</f>
        <v>0</v>
      </c>
      <c r="X19" s="17">
        <f>IF(L19=0,0,VLOOKUP(SUM(L19+M19),SJZS_normativy!$A$4:$C$1075,2,0))/0.6</f>
        <v>0</v>
      </c>
      <c r="Y19" s="91">
        <f>IF(M19=0,0,VLOOKUP(SUM(L19+M19),SJZS_normativy!$A$4:$C$1075,2,0))/0.6</f>
        <v>0</v>
      </c>
      <c r="Z19" s="90">
        <f>VLOOKUP(N19,SJMS_normativy!$A$3:$B$334,2,0)/0.4</f>
        <v>0</v>
      </c>
      <c r="AA19" s="17">
        <f>IF(O19=0,0,VLOOKUP(SUM(O19+P19),SJZS_normativy!$A$4:$C$1075,2,0))/0.4</f>
        <v>0</v>
      </c>
      <c r="AB19" s="91">
        <f>IF(P19=0,0,VLOOKUP(SUM(O19+P19),SJZS_normativy!$A$4:$C$1075,2,0))/0.4</f>
        <v>0</v>
      </c>
      <c r="AC19" s="94">
        <f>SJMS_normativy!$I$5</f>
        <v>58</v>
      </c>
      <c r="AD19" s="44">
        <f>SJZS_normativy!$I$5</f>
        <v>58</v>
      </c>
      <c r="AE19" s="95">
        <f>SJZS_normativy!$I$5</f>
        <v>58</v>
      </c>
      <c r="AF19" s="94">
        <f>SJMS_normativy!$J$5</f>
        <v>38</v>
      </c>
      <c r="AG19" s="44">
        <f>SJZS_normativy!$J$5</f>
        <v>38</v>
      </c>
      <c r="AH19" s="95">
        <f>SJZS_normativy!$J$5</f>
        <v>38</v>
      </c>
      <c r="AI19" s="94">
        <f>SJMS_normativy!$K$5</f>
        <v>38</v>
      </c>
      <c r="AJ19" s="44">
        <f>SJZS_normativy!$K$5</f>
        <v>38</v>
      </c>
      <c r="AK19" s="95">
        <f>SJZS_normativy!$K$5</f>
        <v>38</v>
      </c>
    </row>
    <row r="20" spans="1:37" ht="20.100000000000001" customHeight="1" x14ac:dyDescent="0.2">
      <c r="A20" s="85">
        <v>17</v>
      </c>
      <c r="B20" s="436">
        <v>600077985</v>
      </c>
      <c r="C20" s="547">
        <v>3421</v>
      </c>
      <c r="D20" s="666" t="s">
        <v>207</v>
      </c>
      <c r="E20" s="172">
        <v>3141</v>
      </c>
      <c r="F20" s="306" t="s">
        <v>207</v>
      </c>
      <c r="G20" s="388">
        <v>90</v>
      </c>
      <c r="H20" s="5">
        <v>88</v>
      </c>
      <c r="I20" s="11"/>
      <c r="J20" s="60"/>
      <c r="K20" s="13"/>
      <c r="L20" s="11"/>
      <c r="M20" s="60"/>
      <c r="N20" s="13"/>
      <c r="O20" s="11"/>
      <c r="P20" s="259"/>
      <c r="Q20" s="58">
        <f t="shared" si="0"/>
        <v>88</v>
      </c>
      <c r="R20" s="20">
        <f t="shared" si="1"/>
        <v>0</v>
      </c>
      <c r="S20" s="477">
        <f t="shared" si="2"/>
        <v>0</v>
      </c>
      <c r="T20" s="90">
        <f>VLOOKUP(H20,SJMS_normativy!$A$3:$B$334,2,0)</f>
        <v>37.765295999999999</v>
      </c>
      <c r="U20" s="17">
        <f>IF(I20=0,0,VLOOKUP(SUM(I20+J20),SJZS_normativy!$A$4:$C$1075,2,0))</f>
        <v>0</v>
      </c>
      <c r="V20" s="91">
        <f>IF(J20=0,0,VLOOKUP(SUM(I20+J20),SJZS_normativy!$A$4:$C$1075,2,0))</f>
        <v>0</v>
      </c>
      <c r="W20" s="90">
        <f>VLOOKUP(K20,SJMS_normativy!$A$3:$B$334,2,0)/0.6</f>
        <v>0</v>
      </c>
      <c r="X20" s="17">
        <f>IF(L20=0,0,VLOOKUP(SUM(L20+M20),SJZS_normativy!$A$4:$C$1075,2,0))/0.6</f>
        <v>0</v>
      </c>
      <c r="Y20" s="91">
        <f>IF(M20=0,0,VLOOKUP(SUM(L20+M20),SJZS_normativy!$A$4:$C$1075,2,0))/0.6</f>
        <v>0</v>
      </c>
      <c r="Z20" s="90">
        <f>VLOOKUP(N20,SJMS_normativy!$A$3:$B$334,2,0)/0.4</f>
        <v>0</v>
      </c>
      <c r="AA20" s="17">
        <f>IF(O20=0,0,VLOOKUP(SUM(O20+P20),SJZS_normativy!$A$4:$C$1075,2,0))/0.4</f>
        <v>0</v>
      </c>
      <c r="AB20" s="91">
        <f>IF(P20=0,0,VLOOKUP(SUM(O20+P20),SJZS_normativy!$A$4:$C$1075,2,0))/0.4</f>
        <v>0</v>
      </c>
      <c r="AC20" s="94">
        <f>SJMS_normativy!$I$5</f>
        <v>58</v>
      </c>
      <c r="AD20" s="44">
        <f>SJZS_normativy!$I$5</f>
        <v>58</v>
      </c>
      <c r="AE20" s="95">
        <f>SJZS_normativy!$I$5</f>
        <v>58</v>
      </c>
      <c r="AF20" s="94">
        <f>SJMS_normativy!$J$5</f>
        <v>38</v>
      </c>
      <c r="AG20" s="44">
        <f>SJZS_normativy!$J$5</f>
        <v>38</v>
      </c>
      <c r="AH20" s="95">
        <f>SJZS_normativy!$J$5</f>
        <v>38</v>
      </c>
      <c r="AI20" s="94">
        <f>SJMS_normativy!$K$5</f>
        <v>38</v>
      </c>
      <c r="AJ20" s="44">
        <f>SJZS_normativy!$K$5</f>
        <v>38</v>
      </c>
      <c r="AK20" s="95">
        <f>SJZS_normativy!$K$5</f>
        <v>38</v>
      </c>
    </row>
    <row r="21" spans="1:37" ht="20.100000000000001" customHeight="1" x14ac:dyDescent="0.2">
      <c r="A21" s="85">
        <v>18</v>
      </c>
      <c r="B21" s="436">
        <v>600078442</v>
      </c>
      <c r="C21" s="547">
        <v>3420</v>
      </c>
      <c r="D21" s="666" t="s">
        <v>208</v>
      </c>
      <c r="E21" s="172">
        <v>3141</v>
      </c>
      <c r="F21" s="306" t="s">
        <v>208</v>
      </c>
      <c r="G21" s="388">
        <v>300</v>
      </c>
      <c r="H21" s="5"/>
      <c r="I21" s="11">
        <v>194</v>
      </c>
      <c r="J21" s="60"/>
      <c r="K21" s="13"/>
      <c r="L21" s="11"/>
      <c r="M21" s="60"/>
      <c r="N21" s="13"/>
      <c r="O21" s="11"/>
      <c r="P21" s="259"/>
      <c r="Q21" s="58">
        <f t="shared" si="0"/>
        <v>0</v>
      </c>
      <c r="R21" s="20">
        <f t="shared" si="1"/>
        <v>194</v>
      </c>
      <c r="S21" s="477">
        <f t="shared" si="2"/>
        <v>0</v>
      </c>
      <c r="T21" s="90">
        <f>VLOOKUP(H21,SJMS_normativy!$A$3:$B$334,2,0)</f>
        <v>0</v>
      </c>
      <c r="U21" s="17">
        <f>IF(I21=0,0,VLOOKUP(SUM(I21+J21),SJZS_normativy!$A$4:$C$1075,2,0))</f>
        <v>57.002073797143822</v>
      </c>
      <c r="V21" s="91">
        <f>IF(J21=0,0,VLOOKUP(SUM(I21+J21),SJZS_normativy!$A$4:$C$1075,2,0))</f>
        <v>0</v>
      </c>
      <c r="W21" s="90">
        <f>VLOOKUP(K21,SJMS_normativy!$A$3:$B$334,2,0)/0.6</f>
        <v>0</v>
      </c>
      <c r="X21" s="17">
        <f>IF(L21=0,0,VLOOKUP(SUM(L21+M21),SJZS_normativy!$A$4:$C$1075,2,0))/0.6</f>
        <v>0</v>
      </c>
      <c r="Y21" s="91">
        <f>IF(M21=0,0,VLOOKUP(SUM(L21+M21),SJZS_normativy!$A$4:$C$1075,2,0))/0.6</f>
        <v>0</v>
      </c>
      <c r="Z21" s="90">
        <f>VLOOKUP(N21,SJMS_normativy!$A$3:$B$334,2,0)/0.4</f>
        <v>0</v>
      </c>
      <c r="AA21" s="17">
        <f>IF(O21=0,0,VLOOKUP(SUM(O21+P21),SJZS_normativy!$A$4:$C$1075,2,0))/0.4</f>
        <v>0</v>
      </c>
      <c r="AB21" s="91">
        <f>IF(P21=0,0,VLOOKUP(SUM(O21+P21),SJZS_normativy!$A$4:$C$1075,2,0))/0.4</f>
        <v>0</v>
      </c>
      <c r="AC21" s="94">
        <f>SJMS_normativy!$I$5</f>
        <v>58</v>
      </c>
      <c r="AD21" s="44">
        <f>SJZS_normativy!$I$5</f>
        <v>58</v>
      </c>
      <c r="AE21" s="95">
        <f>SJZS_normativy!$I$5</f>
        <v>58</v>
      </c>
      <c r="AF21" s="94">
        <f>SJMS_normativy!$J$5</f>
        <v>38</v>
      </c>
      <c r="AG21" s="44">
        <f>SJZS_normativy!$J$5</f>
        <v>38</v>
      </c>
      <c r="AH21" s="95">
        <f>SJZS_normativy!$J$5</f>
        <v>38</v>
      </c>
      <c r="AI21" s="94">
        <f>SJMS_normativy!$K$5</f>
        <v>38</v>
      </c>
      <c r="AJ21" s="44">
        <f>SJZS_normativy!$K$5</f>
        <v>38</v>
      </c>
      <c r="AK21" s="95">
        <f>SJZS_normativy!$K$5</f>
        <v>38</v>
      </c>
    </row>
    <row r="22" spans="1:37" ht="20.100000000000001" customHeight="1" x14ac:dyDescent="0.2">
      <c r="A22" s="85">
        <v>19</v>
      </c>
      <c r="B22" s="436">
        <v>691009813</v>
      </c>
      <c r="C22" s="434">
        <v>5493</v>
      </c>
      <c r="D22" s="669" t="s">
        <v>507</v>
      </c>
      <c r="E22" s="172">
        <v>3141</v>
      </c>
      <c r="F22" s="418" t="s">
        <v>507</v>
      </c>
      <c r="G22" s="388">
        <v>43</v>
      </c>
      <c r="H22" s="5"/>
      <c r="I22" s="11"/>
      <c r="J22" s="60"/>
      <c r="K22" s="13"/>
      <c r="L22" s="11"/>
      <c r="M22" s="60"/>
      <c r="N22" s="13">
        <v>36</v>
      </c>
      <c r="O22" s="11"/>
      <c r="P22" s="259"/>
      <c r="Q22" s="58">
        <f t="shared" ref="Q22:Q33" si="3">H22+K22+N22</f>
        <v>36</v>
      </c>
      <c r="R22" s="20">
        <f t="shared" ref="R22:R33" si="4">I22+L22+O22</f>
        <v>0</v>
      </c>
      <c r="S22" s="477">
        <f t="shared" ref="S22:S33" si="5">J22+M22+P22</f>
        <v>0</v>
      </c>
      <c r="T22" s="90">
        <f>VLOOKUP(H22,SJMS_normativy!$A$3:$B$334,2,0)</f>
        <v>0</v>
      </c>
      <c r="U22" s="17">
        <f>IF(I22=0,0,VLOOKUP(SUM(I22+J22),SJZS_normativy!$A$4:$C$1075,2,0))</f>
        <v>0</v>
      </c>
      <c r="V22" s="91">
        <f>IF(J22=0,0,VLOOKUP(SUM(I22+J22),SJZS_normativy!$A$4:$C$1075,2,0))</f>
        <v>0</v>
      </c>
      <c r="W22" s="90">
        <f>VLOOKUP(K22,SJMS_normativy!$A$3:$B$334,2,0)/0.6</f>
        <v>0</v>
      </c>
      <c r="X22" s="17">
        <f>IF(L22=0,0,VLOOKUP(SUM(L22+M22),SJZS_normativy!$A$4:$C$1075,2,0))/0.6</f>
        <v>0</v>
      </c>
      <c r="Y22" s="91">
        <f>IF(M22=0,0,VLOOKUP(SUM(L22+M22),SJZS_normativy!$A$4:$C$1075,2,0))/0.6</f>
        <v>0</v>
      </c>
      <c r="Z22" s="90">
        <f>VLOOKUP(N22,SJMS_normativy!$A$3:$B$334,2,0)/0.4</f>
        <v>71.248019999999997</v>
      </c>
      <c r="AA22" s="17">
        <f>IF(O22=0,0,VLOOKUP(SUM(O22+P22),SJZS_normativy!$A$4:$C$1075,2,0))/0.4</f>
        <v>0</v>
      </c>
      <c r="AB22" s="91">
        <f>IF(P22=0,0,VLOOKUP(SUM(O22+P22),SJZS_normativy!$A$4:$C$1075,2,0))/0.4</f>
        <v>0</v>
      </c>
      <c r="AC22" s="94">
        <f>SJMS_normativy!$I$5</f>
        <v>58</v>
      </c>
      <c r="AD22" s="44">
        <f>SJZS_normativy!$I$5</f>
        <v>58</v>
      </c>
      <c r="AE22" s="95">
        <f>SJZS_normativy!$I$5</f>
        <v>58</v>
      </c>
      <c r="AF22" s="94">
        <f>SJMS_normativy!$J$5</f>
        <v>38</v>
      </c>
      <c r="AG22" s="44">
        <f>SJZS_normativy!$J$5</f>
        <v>38</v>
      </c>
      <c r="AH22" s="95">
        <f>SJZS_normativy!$J$5</f>
        <v>38</v>
      </c>
      <c r="AI22" s="94">
        <f>SJMS_normativy!$K$5</f>
        <v>38</v>
      </c>
      <c r="AJ22" s="44">
        <f>SJZS_normativy!$K$5</f>
        <v>38</v>
      </c>
      <c r="AK22" s="95">
        <f>SJZS_normativy!$K$5</f>
        <v>38</v>
      </c>
    </row>
    <row r="23" spans="1:37" ht="20.100000000000001" customHeight="1" x14ac:dyDescent="0.2">
      <c r="A23" s="85">
        <v>20</v>
      </c>
      <c r="B23" s="436">
        <v>600080056</v>
      </c>
      <c r="C23" s="547">
        <v>2463</v>
      </c>
      <c r="D23" s="666" t="s">
        <v>201</v>
      </c>
      <c r="E23" s="172">
        <v>3141</v>
      </c>
      <c r="F23" s="306" t="s">
        <v>201</v>
      </c>
      <c r="G23" s="388">
        <v>130</v>
      </c>
      <c r="H23" s="5"/>
      <c r="I23" s="11">
        <v>106</v>
      </c>
      <c r="J23" s="60"/>
      <c r="K23" s="13"/>
      <c r="L23" s="11"/>
      <c r="M23" s="60"/>
      <c r="N23" s="13"/>
      <c r="O23" s="11"/>
      <c r="P23" s="259"/>
      <c r="Q23" s="58">
        <f t="shared" si="3"/>
        <v>0</v>
      </c>
      <c r="R23" s="20">
        <f t="shared" si="4"/>
        <v>106</v>
      </c>
      <c r="S23" s="477">
        <f t="shared" si="5"/>
        <v>0</v>
      </c>
      <c r="T23" s="90">
        <f>VLOOKUP(H23,SJMS_normativy!$A$3:$B$334,2,0)</f>
        <v>0</v>
      </c>
      <c r="U23" s="17">
        <f>IF(I23=0,0,VLOOKUP(SUM(I23+J23),SJZS_normativy!$A$4:$C$1075,2,0))</f>
        <v>49.833959140461964</v>
      </c>
      <c r="V23" s="91">
        <f>IF(J23=0,0,VLOOKUP(SUM(I23+J23),SJZS_normativy!$A$4:$C$1075,2,0))</f>
        <v>0</v>
      </c>
      <c r="W23" s="90">
        <f>VLOOKUP(K23,SJMS_normativy!$A$3:$B$334,2,0)/0.6</f>
        <v>0</v>
      </c>
      <c r="X23" s="17">
        <f>IF(L23=0,0,VLOOKUP(SUM(L23+M23),SJZS_normativy!$A$4:$C$1075,2,0))/0.6</f>
        <v>0</v>
      </c>
      <c r="Y23" s="91">
        <f>IF(M23=0,0,VLOOKUP(SUM(L23+M23),SJZS_normativy!$A$4:$C$1075,2,0))/0.6</f>
        <v>0</v>
      </c>
      <c r="Z23" s="90">
        <f>VLOOKUP(N23,SJMS_normativy!$A$3:$B$334,2,0)/0.4</f>
        <v>0</v>
      </c>
      <c r="AA23" s="17">
        <f>IF(O23=0,0,VLOOKUP(SUM(O23+P23),SJZS_normativy!$A$4:$C$1075,2,0))/0.4</f>
        <v>0</v>
      </c>
      <c r="AB23" s="91">
        <f>IF(P23=0,0,VLOOKUP(SUM(O23+P23),SJZS_normativy!$A$4:$C$1075,2,0))/0.4</f>
        <v>0</v>
      </c>
      <c r="AC23" s="94">
        <f>SJMS_normativy!$I$5</f>
        <v>58</v>
      </c>
      <c r="AD23" s="44">
        <f>SJZS_normativy!$I$5</f>
        <v>58</v>
      </c>
      <c r="AE23" s="95">
        <f>SJZS_normativy!$I$5</f>
        <v>58</v>
      </c>
      <c r="AF23" s="94">
        <f>SJMS_normativy!$J$5</f>
        <v>38</v>
      </c>
      <c r="AG23" s="44">
        <f>SJZS_normativy!$J$5</f>
        <v>38</v>
      </c>
      <c r="AH23" s="95">
        <f>SJZS_normativy!$J$5</f>
        <v>38</v>
      </c>
      <c r="AI23" s="94">
        <f>SJMS_normativy!$K$5</f>
        <v>38</v>
      </c>
      <c r="AJ23" s="44">
        <f>SJZS_normativy!$K$5</f>
        <v>38</v>
      </c>
      <c r="AK23" s="95">
        <f>SJZS_normativy!$K$5</f>
        <v>38</v>
      </c>
    </row>
    <row r="24" spans="1:37" ht="20.100000000000001" customHeight="1" x14ac:dyDescent="0.2">
      <c r="A24" s="85">
        <v>21</v>
      </c>
      <c r="B24" s="436">
        <v>650023340</v>
      </c>
      <c r="C24" s="547">
        <v>3427</v>
      </c>
      <c r="D24" s="666" t="s">
        <v>428</v>
      </c>
      <c r="E24" s="172">
        <v>3141</v>
      </c>
      <c r="F24" s="306" t="s">
        <v>388</v>
      </c>
      <c r="G24" s="388">
        <v>230</v>
      </c>
      <c r="H24" s="5"/>
      <c r="I24" s="11">
        <v>146</v>
      </c>
      <c r="J24" s="60"/>
      <c r="K24" s="13">
        <v>44</v>
      </c>
      <c r="L24" s="11"/>
      <c r="M24" s="60"/>
      <c r="N24" s="13"/>
      <c r="O24" s="11"/>
      <c r="P24" s="259"/>
      <c r="Q24" s="58">
        <f t="shared" si="3"/>
        <v>44</v>
      </c>
      <c r="R24" s="20">
        <f t="shared" si="4"/>
        <v>146</v>
      </c>
      <c r="S24" s="477">
        <f t="shared" si="5"/>
        <v>0</v>
      </c>
      <c r="T24" s="90">
        <f>VLOOKUP(H24,SJMS_normativy!$A$3:$B$334,2,0)</f>
        <v>0</v>
      </c>
      <c r="U24" s="17">
        <f>IF(I24=0,0,VLOOKUP(SUM(I24+J24),SJZS_normativy!$A$4:$C$1075,2,0))</f>
        <v>53.597255141399131</v>
      </c>
      <c r="V24" s="91">
        <f>IF(J24=0,0,VLOOKUP(SUM(I24+J24),SJZS_normativy!$A$4:$C$1075,2,0))</f>
        <v>0</v>
      </c>
      <c r="W24" s="90">
        <f>VLOOKUP(K24,SJMS_normativy!$A$3:$B$334,2,0)/0.6</f>
        <v>50.413160000000005</v>
      </c>
      <c r="X24" s="17">
        <f>IF(L24=0,0,VLOOKUP(SUM(L24+M24),SJZS_normativy!$A$4:$C$1075,2,0))/0.6</f>
        <v>0</v>
      </c>
      <c r="Y24" s="91">
        <f>IF(M24=0,0,VLOOKUP(SUM(L24+M24),SJZS_normativy!$A$4:$C$1075,2,0))/0.6</f>
        <v>0</v>
      </c>
      <c r="Z24" s="90">
        <f>VLOOKUP(N24,SJMS_normativy!$A$3:$B$334,2,0)/0.4</f>
        <v>0</v>
      </c>
      <c r="AA24" s="17">
        <f>IF(O24=0,0,VLOOKUP(SUM(O24+P24),SJZS_normativy!$A$4:$C$1075,2,0))/0.4</f>
        <v>0</v>
      </c>
      <c r="AB24" s="91">
        <f>IF(P24=0,0,VLOOKUP(SUM(O24+P24),SJZS_normativy!$A$4:$C$1075,2,0))/0.4</f>
        <v>0</v>
      </c>
      <c r="AC24" s="94">
        <f>SJMS_normativy!$I$5</f>
        <v>58</v>
      </c>
      <c r="AD24" s="44">
        <f>SJZS_normativy!$I$5</f>
        <v>58</v>
      </c>
      <c r="AE24" s="95">
        <f>SJZS_normativy!$I$5</f>
        <v>58</v>
      </c>
      <c r="AF24" s="94">
        <f>SJMS_normativy!$J$5</f>
        <v>38</v>
      </c>
      <c r="AG24" s="44">
        <f>SJZS_normativy!$J$5</f>
        <v>38</v>
      </c>
      <c r="AH24" s="95">
        <f>SJZS_normativy!$J$5</f>
        <v>38</v>
      </c>
      <c r="AI24" s="94">
        <f>SJMS_normativy!$K$5</f>
        <v>38</v>
      </c>
      <c r="AJ24" s="44">
        <f>SJZS_normativy!$K$5</f>
        <v>38</v>
      </c>
      <c r="AK24" s="95">
        <f>SJZS_normativy!$K$5</f>
        <v>38</v>
      </c>
    </row>
    <row r="25" spans="1:37" ht="20.100000000000001" customHeight="1" x14ac:dyDescent="0.2">
      <c r="A25" s="85">
        <v>21</v>
      </c>
      <c r="B25" s="436">
        <v>650023340</v>
      </c>
      <c r="C25" s="547">
        <v>3427</v>
      </c>
      <c r="D25" s="666" t="s">
        <v>428</v>
      </c>
      <c r="E25" s="172">
        <v>3141</v>
      </c>
      <c r="F25" s="384" t="s">
        <v>407</v>
      </c>
      <c r="G25" s="388">
        <v>45</v>
      </c>
      <c r="H25" s="5"/>
      <c r="I25" s="11"/>
      <c r="J25" s="60"/>
      <c r="K25" s="13"/>
      <c r="L25" s="11"/>
      <c r="M25" s="60"/>
      <c r="N25" s="13">
        <v>44</v>
      </c>
      <c r="O25" s="11"/>
      <c r="P25" s="259"/>
      <c r="Q25" s="58">
        <f t="shared" si="3"/>
        <v>44</v>
      </c>
      <c r="R25" s="20">
        <f t="shared" si="4"/>
        <v>0</v>
      </c>
      <c r="S25" s="477">
        <f t="shared" si="5"/>
        <v>0</v>
      </c>
      <c r="T25" s="90">
        <f>VLOOKUP(H25,SJMS_normativy!$A$3:$B$334,2,0)</f>
        <v>0</v>
      </c>
      <c r="U25" s="17">
        <f>IF(I25=0,0,VLOOKUP(SUM(I25+J25),SJZS_normativy!$A$4:$C$1075,2,0))</f>
        <v>0</v>
      </c>
      <c r="V25" s="91">
        <f>IF(J25=0,0,VLOOKUP(SUM(I25+J25),SJZS_normativy!$A$4:$C$1075,2,0))</f>
        <v>0</v>
      </c>
      <c r="W25" s="90">
        <f>VLOOKUP(K25,SJMS_normativy!$A$3:$B$334,2,0)/0.6</f>
        <v>0</v>
      </c>
      <c r="X25" s="17">
        <f>IF(L25=0,0,VLOOKUP(SUM(L25+M25),SJZS_normativy!$A$4:$C$1075,2,0))/0.6</f>
        <v>0</v>
      </c>
      <c r="Y25" s="91">
        <f>IF(M25=0,0,VLOOKUP(SUM(L25+M25),SJZS_normativy!$A$4:$C$1075,2,0))/0.6</f>
        <v>0</v>
      </c>
      <c r="Z25" s="90">
        <f>VLOOKUP(N25,SJMS_normativy!$A$3:$B$334,2,0)/0.4</f>
        <v>75.619739999999993</v>
      </c>
      <c r="AA25" s="17">
        <f>IF(O25=0,0,VLOOKUP(SUM(O25+P25),SJZS_normativy!$A$4:$C$1075,2,0))/0.4</f>
        <v>0</v>
      </c>
      <c r="AB25" s="91">
        <f>IF(P25=0,0,VLOOKUP(SUM(O25+P25),SJZS_normativy!$A$4:$C$1075,2,0))/0.4</f>
        <v>0</v>
      </c>
      <c r="AC25" s="94">
        <f>SJMS_normativy!$I$5</f>
        <v>58</v>
      </c>
      <c r="AD25" s="44">
        <f>SJZS_normativy!$I$5</f>
        <v>58</v>
      </c>
      <c r="AE25" s="95">
        <f>SJZS_normativy!$I$5</f>
        <v>58</v>
      </c>
      <c r="AF25" s="94">
        <f>SJMS_normativy!$J$5</f>
        <v>38</v>
      </c>
      <c r="AG25" s="44">
        <f>SJZS_normativy!$J$5</f>
        <v>38</v>
      </c>
      <c r="AH25" s="95">
        <f>SJZS_normativy!$J$5</f>
        <v>38</v>
      </c>
      <c r="AI25" s="94">
        <f>SJMS_normativy!$K$5</f>
        <v>38</v>
      </c>
      <c r="AJ25" s="44">
        <f>SJZS_normativy!$K$5</f>
        <v>38</v>
      </c>
      <c r="AK25" s="95">
        <f>SJZS_normativy!$K$5</f>
        <v>38</v>
      </c>
    </row>
    <row r="26" spans="1:37" ht="20.100000000000001" customHeight="1" x14ac:dyDescent="0.2">
      <c r="A26" s="85">
        <v>22</v>
      </c>
      <c r="B26" s="436">
        <v>600098532</v>
      </c>
      <c r="C26" s="547">
        <v>5484</v>
      </c>
      <c r="D26" s="666" t="s">
        <v>220</v>
      </c>
      <c r="E26" s="172">
        <v>3141</v>
      </c>
      <c r="F26" s="306" t="s">
        <v>220</v>
      </c>
      <c r="G26" s="388">
        <v>220</v>
      </c>
      <c r="H26" s="5">
        <v>72</v>
      </c>
      <c r="I26" s="11"/>
      <c r="J26" s="60"/>
      <c r="K26" s="13"/>
      <c r="L26" s="11">
        <v>83</v>
      </c>
      <c r="M26" s="60"/>
      <c r="N26" s="13"/>
      <c r="O26" s="11"/>
      <c r="P26" s="259"/>
      <c r="Q26" s="58">
        <f t="shared" si="3"/>
        <v>72</v>
      </c>
      <c r="R26" s="20">
        <f t="shared" si="4"/>
        <v>83</v>
      </c>
      <c r="S26" s="477">
        <f t="shared" si="5"/>
        <v>0</v>
      </c>
      <c r="T26" s="90">
        <f>VLOOKUP(H26,SJMS_normativy!$A$3:$B$334,2,0)</f>
        <v>35.442959999999999</v>
      </c>
      <c r="U26" s="17">
        <f>IF(I26=0,0,VLOOKUP(SUM(I26+J26),SJZS_normativy!$A$4:$C$1075,2,0))</f>
        <v>0</v>
      </c>
      <c r="V26" s="91">
        <f>IF(J26=0,0,VLOOKUP(SUM(I26+J26),SJZS_normativy!$A$4:$C$1075,2,0))</f>
        <v>0</v>
      </c>
      <c r="W26" s="90">
        <f>VLOOKUP(K26,SJMS_normativy!$A$3:$B$334,2,0)/0.6</f>
        <v>0</v>
      </c>
      <c r="X26" s="17">
        <f>IF(L26=0,0,VLOOKUP(SUM(L26+M26),SJZS_normativy!$A$4:$C$1075,2,0))/0.6</f>
        <v>78.329104433437692</v>
      </c>
      <c r="Y26" s="91">
        <f>IF(M26=0,0,VLOOKUP(SUM(L26+M26),SJZS_normativy!$A$4:$C$1075,2,0))/0.6</f>
        <v>0</v>
      </c>
      <c r="Z26" s="90">
        <f>VLOOKUP(N26,SJMS_normativy!$A$3:$B$334,2,0)/0.4</f>
        <v>0</v>
      </c>
      <c r="AA26" s="17">
        <f>IF(O26=0,0,VLOOKUP(SUM(O26+P26),SJZS_normativy!$A$4:$C$1075,2,0))/0.4</f>
        <v>0</v>
      </c>
      <c r="AB26" s="91">
        <f>IF(P26=0,0,VLOOKUP(SUM(O26+P26),SJZS_normativy!$A$4:$C$1075,2,0))/0.4</f>
        <v>0</v>
      </c>
      <c r="AC26" s="94">
        <f>SJMS_normativy!$I$5</f>
        <v>58</v>
      </c>
      <c r="AD26" s="44">
        <f>SJZS_normativy!$I$5</f>
        <v>58</v>
      </c>
      <c r="AE26" s="95">
        <f>SJZS_normativy!$I$5</f>
        <v>58</v>
      </c>
      <c r="AF26" s="94">
        <f>SJMS_normativy!$J$5</f>
        <v>38</v>
      </c>
      <c r="AG26" s="44">
        <f>SJZS_normativy!$J$5</f>
        <v>38</v>
      </c>
      <c r="AH26" s="95">
        <f>SJZS_normativy!$J$5</f>
        <v>38</v>
      </c>
      <c r="AI26" s="94">
        <f>SJMS_normativy!$K$5</f>
        <v>38</v>
      </c>
      <c r="AJ26" s="44">
        <f>SJZS_normativy!$K$5</f>
        <v>38</v>
      </c>
      <c r="AK26" s="95">
        <f>SJZS_normativy!$K$5</f>
        <v>38</v>
      </c>
    </row>
    <row r="27" spans="1:37" ht="20.100000000000001" customHeight="1" x14ac:dyDescent="0.2">
      <c r="A27" s="85">
        <v>23</v>
      </c>
      <c r="B27" s="436">
        <v>600099300</v>
      </c>
      <c r="C27" s="547">
        <v>5485</v>
      </c>
      <c r="D27" s="666" t="s">
        <v>439</v>
      </c>
      <c r="E27" s="172">
        <v>3141</v>
      </c>
      <c r="F27" s="306" t="s">
        <v>440</v>
      </c>
      <c r="G27" s="388">
        <v>100</v>
      </c>
      <c r="H27" s="5"/>
      <c r="I27" s="11"/>
      <c r="J27" s="60"/>
      <c r="K27" s="13"/>
      <c r="L27" s="11"/>
      <c r="M27" s="60"/>
      <c r="N27" s="13"/>
      <c r="O27" s="11">
        <v>83</v>
      </c>
      <c r="P27" s="259"/>
      <c r="Q27" s="58">
        <f t="shared" si="3"/>
        <v>0</v>
      </c>
      <c r="R27" s="20">
        <f t="shared" si="4"/>
        <v>83</v>
      </c>
      <c r="S27" s="477">
        <f t="shared" si="5"/>
        <v>0</v>
      </c>
      <c r="T27" s="90">
        <f>VLOOKUP(H27,SJMS_normativy!$A$3:$B$334,2,0)</f>
        <v>0</v>
      </c>
      <c r="U27" s="17">
        <f>IF(I27=0,0,VLOOKUP(SUM(I27+J27),SJZS_normativy!$A$4:$C$1075,2,0))</f>
        <v>0</v>
      </c>
      <c r="V27" s="91">
        <f>IF(J27=0,0,VLOOKUP(SUM(I27+J27),SJZS_normativy!$A$4:$C$1075,2,0))</f>
        <v>0</v>
      </c>
      <c r="W27" s="90">
        <f>VLOOKUP(K27,SJMS_normativy!$A$3:$B$334,2,0)/0.6</f>
        <v>0</v>
      </c>
      <c r="X27" s="17">
        <f>IF(L27=0,0,VLOOKUP(SUM(L27+M27),SJZS_normativy!$A$4:$C$1075,2,0))/0.6</f>
        <v>0</v>
      </c>
      <c r="Y27" s="91">
        <f>IF(M27=0,0,VLOOKUP(SUM(L27+M27),SJZS_normativy!$A$4:$C$1075,2,0))/0.6</f>
        <v>0</v>
      </c>
      <c r="Z27" s="90">
        <f>VLOOKUP(N27,SJMS_normativy!$A$3:$B$334,2,0)/0.4</f>
        <v>0</v>
      </c>
      <c r="AA27" s="17">
        <f>IF(O27=0,0,VLOOKUP(SUM(O27+P27),SJZS_normativy!$A$4:$C$1075,2,0))/0.4</f>
        <v>117.49365665015654</v>
      </c>
      <c r="AB27" s="91">
        <f>IF(P27=0,0,VLOOKUP(SUM(O27+P27),SJZS_normativy!$A$4:$C$1075,2,0))/0.4</f>
        <v>0</v>
      </c>
      <c r="AC27" s="94">
        <f>SJMS_normativy!$I$5</f>
        <v>58</v>
      </c>
      <c r="AD27" s="44">
        <f>SJZS_normativy!$I$5</f>
        <v>58</v>
      </c>
      <c r="AE27" s="95">
        <f>SJZS_normativy!$I$5</f>
        <v>58</v>
      </c>
      <c r="AF27" s="94">
        <f>SJMS_normativy!$J$5</f>
        <v>38</v>
      </c>
      <c r="AG27" s="44">
        <f>SJZS_normativy!$J$5</f>
        <v>38</v>
      </c>
      <c r="AH27" s="95">
        <f>SJZS_normativy!$J$5</f>
        <v>38</v>
      </c>
      <c r="AI27" s="94">
        <f>SJMS_normativy!$K$5</f>
        <v>38</v>
      </c>
      <c r="AJ27" s="44">
        <f>SJZS_normativy!$K$5</f>
        <v>38</v>
      </c>
      <c r="AK27" s="95">
        <f>SJZS_normativy!$K$5</f>
        <v>38</v>
      </c>
    </row>
    <row r="28" spans="1:37" ht="20.100000000000001" customHeight="1" x14ac:dyDescent="0.2">
      <c r="A28" s="85">
        <v>24</v>
      </c>
      <c r="B28" s="436">
        <v>600098923</v>
      </c>
      <c r="C28" s="547">
        <v>5434</v>
      </c>
      <c r="D28" s="666" t="s">
        <v>221</v>
      </c>
      <c r="E28" s="172">
        <v>3141</v>
      </c>
      <c r="F28" s="306" t="s">
        <v>221</v>
      </c>
      <c r="G28" s="388">
        <v>44</v>
      </c>
      <c r="H28" s="5">
        <v>42</v>
      </c>
      <c r="I28" s="11"/>
      <c r="J28" s="60"/>
      <c r="K28" s="13"/>
      <c r="L28" s="11"/>
      <c r="M28" s="60"/>
      <c r="N28" s="13"/>
      <c r="O28" s="11"/>
      <c r="P28" s="259"/>
      <c r="Q28" s="58">
        <f t="shared" si="3"/>
        <v>42</v>
      </c>
      <c r="R28" s="20">
        <f t="shared" si="4"/>
        <v>0</v>
      </c>
      <c r="S28" s="477">
        <f t="shared" si="5"/>
        <v>0</v>
      </c>
      <c r="T28" s="90">
        <f>VLOOKUP(H28,SJMS_normativy!$A$3:$B$334,2,0)</f>
        <v>29.821740000000002</v>
      </c>
      <c r="U28" s="17">
        <f>IF(I28=0,0,VLOOKUP(SUM(I28+J28),SJZS_normativy!$A$4:$C$1075,2,0))</f>
        <v>0</v>
      </c>
      <c r="V28" s="91">
        <f>IF(J28=0,0,VLOOKUP(SUM(I28+J28),SJZS_normativy!$A$4:$C$1075,2,0))</f>
        <v>0</v>
      </c>
      <c r="W28" s="90">
        <f>VLOOKUP(K28,SJMS_normativy!$A$3:$B$334,2,0)/0.6</f>
        <v>0</v>
      </c>
      <c r="X28" s="17">
        <f>IF(L28=0,0,VLOOKUP(SUM(L28+M28),SJZS_normativy!$A$4:$C$1075,2,0))/0.6</f>
        <v>0</v>
      </c>
      <c r="Y28" s="91">
        <f>IF(M28=0,0,VLOOKUP(SUM(L28+M28),SJZS_normativy!$A$4:$C$1075,2,0))/0.6</f>
        <v>0</v>
      </c>
      <c r="Z28" s="90">
        <f>VLOOKUP(N28,SJMS_normativy!$A$3:$B$334,2,0)/0.4</f>
        <v>0</v>
      </c>
      <c r="AA28" s="17">
        <f>IF(O28=0,0,VLOOKUP(SUM(O28+P28),SJZS_normativy!$A$4:$C$1075,2,0))/0.4</f>
        <v>0</v>
      </c>
      <c r="AB28" s="91">
        <f>IF(P28=0,0,VLOOKUP(SUM(O28+P28),SJZS_normativy!$A$4:$C$1075,2,0))/0.4</f>
        <v>0</v>
      </c>
      <c r="AC28" s="94">
        <f>SJMS_normativy!$I$5</f>
        <v>58</v>
      </c>
      <c r="AD28" s="44">
        <f>SJZS_normativy!$I$5</f>
        <v>58</v>
      </c>
      <c r="AE28" s="95">
        <f>SJZS_normativy!$I$5</f>
        <v>58</v>
      </c>
      <c r="AF28" s="94">
        <f>SJMS_normativy!$J$5</f>
        <v>38</v>
      </c>
      <c r="AG28" s="44">
        <f>SJZS_normativy!$J$5</f>
        <v>38</v>
      </c>
      <c r="AH28" s="95">
        <f>SJZS_normativy!$J$5</f>
        <v>38</v>
      </c>
      <c r="AI28" s="94">
        <f>SJMS_normativy!$K$5</f>
        <v>38</v>
      </c>
      <c r="AJ28" s="44">
        <f>SJZS_normativy!$K$5</f>
        <v>38</v>
      </c>
      <c r="AK28" s="95">
        <f>SJZS_normativy!$K$5</f>
        <v>38</v>
      </c>
    </row>
    <row r="29" spans="1:37" ht="20.100000000000001" customHeight="1" x14ac:dyDescent="0.2">
      <c r="A29" s="85">
        <v>25</v>
      </c>
      <c r="B29" s="436">
        <v>600099253</v>
      </c>
      <c r="C29" s="547">
        <v>5433</v>
      </c>
      <c r="D29" s="666" t="s">
        <v>222</v>
      </c>
      <c r="E29" s="172">
        <v>3141</v>
      </c>
      <c r="F29" s="384" t="s">
        <v>410</v>
      </c>
      <c r="G29" s="388">
        <v>74</v>
      </c>
      <c r="H29" s="5"/>
      <c r="I29" s="11">
        <v>33</v>
      </c>
      <c r="J29" s="60"/>
      <c r="K29" s="13"/>
      <c r="L29" s="11"/>
      <c r="M29" s="60"/>
      <c r="N29" s="13"/>
      <c r="O29" s="11"/>
      <c r="P29" s="259"/>
      <c r="Q29" s="58">
        <f t="shared" si="3"/>
        <v>0</v>
      </c>
      <c r="R29" s="20">
        <f t="shared" si="4"/>
        <v>33</v>
      </c>
      <c r="S29" s="477">
        <f t="shared" si="5"/>
        <v>0</v>
      </c>
      <c r="T29" s="90">
        <f>VLOOKUP(H29,SJMS_normativy!$A$3:$B$334,2,0)</f>
        <v>0</v>
      </c>
      <c r="U29" s="17">
        <f>IF(I29=0,0,VLOOKUP(SUM(I29+J29),SJZS_normativy!$A$4:$C$1075,2,0))</f>
        <v>36.488904630671627</v>
      </c>
      <c r="V29" s="91">
        <f>IF(J29=0,0,VLOOKUP(SUM(I29+J29),SJZS_normativy!$A$4:$C$1075,2,0))</f>
        <v>0</v>
      </c>
      <c r="W29" s="90">
        <f>VLOOKUP(K29,SJMS_normativy!$A$3:$B$334,2,0)/0.6</f>
        <v>0</v>
      </c>
      <c r="X29" s="17">
        <f>IF(L29=0,0,VLOOKUP(SUM(L29+M29),SJZS_normativy!$A$4:$C$1075,2,0))/0.6</f>
        <v>0</v>
      </c>
      <c r="Y29" s="91">
        <f>IF(M29=0,0,VLOOKUP(SUM(L29+M29),SJZS_normativy!$A$4:$C$1075,2,0))/0.6</f>
        <v>0</v>
      </c>
      <c r="Z29" s="90">
        <f>VLOOKUP(N29,SJMS_normativy!$A$3:$B$334,2,0)/0.4</f>
        <v>0</v>
      </c>
      <c r="AA29" s="17">
        <f>IF(O29=0,0,VLOOKUP(SUM(O29+P29),SJZS_normativy!$A$4:$C$1075,2,0))/0.4</f>
        <v>0</v>
      </c>
      <c r="AB29" s="91">
        <f>IF(P29=0,0,VLOOKUP(SUM(O29+P29),SJZS_normativy!$A$4:$C$1075,2,0))/0.4</f>
        <v>0</v>
      </c>
      <c r="AC29" s="94">
        <f>SJMS_normativy!$I$5</f>
        <v>58</v>
      </c>
      <c r="AD29" s="44">
        <f>SJZS_normativy!$I$5</f>
        <v>58</v>
      </c>
      <c r="AE29" s="95">
        <f>SJZS_normativy!$I$5</f>
        <v>58</v>
      </c>
      <c r="AF29" s="94">
        <f>SJMS_normativy!$J$5</f>
        <v>38</v>
      </c>
      <c r="AG29" s="44">
        <f>SJZS_normativy!$J$5</f>
        <v>38</v>
      </c>
      <c r="AH29" s="95">
        <f>SJZS_normativy!$J$5</f>
        <v>38</v>
      </c>
      <c r="AI29" s="94">
        <f>SJMS_normativy!$K$5</f>
        <v>38</v>
      </c>
      <c r="AJ29" s="44">
        <f>SJZS_normativy!$K$5</f>
        <v>38</v>
      </c>
      <c r="AK29" s="95">
        <f>SJZS_normativy!$K$5</f>
        <v>38</v>
      </c>
    </row>
    <row r="30" spans="1:37" ht="20.100000000000001" customHeight="1" x14ac:dyDescent="0.2">
      <c r="A30" s="85">
        <v>26</v>
      </c>
      <c r="B30" s="436">
        <v>600098711</v>
      </c>
      <c r="C30" s="547">
        <v>5486</v>
      </c>
      <c r="D30" s="666" t="s">
        <v>223</v>
      </c>
      <c r="E30" s="172">
        <v>3141</v>
      </c>
      <c r="F30" s="306" t="s">
        <v>223</v>
      </c>
      <c r="G30" s="388">
        <v>25</v>
      </c>
      <c r="H30" s="5">
        <v>24</v>
      </c>
      <c r="I30" s="11"/>
      <c r="J30" s="60"/>
      <c r="K30" s="13"/>
      <c r="L30" s="11"/>
      <c r="M30" s="60"/>
      <c r="N30" s="13"/>
      <c r="O30" s="11"/>
      <c r="P30" s="259"/>
      <c r="Q30" s="58">
        <f t="shared" si="3"/>
        <v>24</v>
      </c>
      <c r="R30" s="20">
        <f t="shared" si="4"/>
        <v>0</v>
      </c>
      <c r="S30" s="477">
        <f t="shared" si="5"/>
        <v>0</v>
      </c>
      <c r="T30" s="90">
        <f>VLOOKUP(H30,SJMS_normativy!$A$3:$B$334,2,0)</f>
        <v>25.655856</v>
      </c>
      <c r="U30" s="17">
        <f>IF(I30=0,0,VLOOKUP(SUM(I30+J30),SJZS_normativy!$A$4:$C$1075,2,0))</f>
        <v>0</v>
      </c>
      <c r="V30" s="91">
        <f>IF(J30=0,0,VLOOKUP(SUM(I30+J30),SJZS_normativy!$A$4:$C$1075,2,0))</f>
        <v>0</v>
      </c>
      <c r="W30" s="90">
        <f>VLOOKUP(K30,SJMS_normativy!$A$3:$B$334,2,0)/0.6</f>
        <v>0</v>
      </c>
      <c r="X30" s="17">
        <f>IF(L30=0,0,VLOOKUP(SUM(L30+M30),SJZS_normativy!$A$4:$C$1075,2,0))/0.6</f>
        <v>0</v>
      </c>
      <c r="Y30" s="91">
        <f>IF(M30=0,0,VLOOKUP(SUM(L30+M30),SJZS_normativy!$A$4:$C$1075,2,0))/0.6</f>
        <v>0</v>
      </c>
      <c r="Z30" s="90">
        <f>VLOOKUP(N30,SJMS_normativy!$A$3:$B$334,2,0)/0.4</f>
        <v>0</v>
      </c>
      <c r="AA30" s="17">
        <f>IF(O30=0,0,VLOOKUP(SUM(O30+P30),SJZS_normativy!$A$4:$C$1075,2,0))/0.4</f>
        <v>0</v>
      </c>
      <c r="AB30" s="91">
        <f>IF(P30=0,0,VLOOKUP(SUM(O30+P30),SJZS_normativy!$A$4:$C$1075,2,0))/0.4</f>
        <v>0</v>
      </c>
      <c r="AC30" s="94">
        <f>SJMS_normativy!$I$5</f>
        <v>58</v>
      </c>
      <c r="AD30" s="44">
        <f>SJZS_normativy!$I$5</f>
        <v>58</v>
      </c>
      <c r="AE30" s="95">
        <f>SJZS_normativy!$I$5</f>
        <v>58</v>
      </c>
      <c r="AF30" s="94">
        <f>SJMS_normativy!$J$5</f>
        <v>38</v>
      </c>
      <c r="AG30" s="44">
        <f>SJZS_normativy!$J$5</f>
        <v>38</v>
      </c>
      <c r="AH30" s="95">
        <f>SJZS_normativy!$J$5</f>
        <v>38</v>
      </c>
      <c r="AI30" s="94">
        <f>SJMS_normativy!$K$5</f>
        <v>38</v>
      </c>
      <c r="AJ30" s="44">
        <f>SJZS_normativy!$K$5</f>
        <v>38</v>
      </c>
      <c r="AK30" s="95">
        <f>SJZS_normativy!$K$5</f>
        <v>38</v>
      </c>
    </row>
    <row r="31" spans="1:37" ht="20.100000000000001" customHeight="1" x14ac:dyDescent="0.2">
      <c r="A31" s="85">
        <v>27</v>
      </c>
      <c r="B31" s="436">
        <v>600079392</v>
      </c>
      <c r="C31" s="547">
        <v>2440</v>
      </c>
      <c r="D31" s="666" t="s">
        <v>202</v>
      </c>
      <c r="E31" s="172">
        <v>3141</v>
      </c>
      <c r="F31" s="306" t="s">
        <v>202</v>
      </c>
      <c r="G31" s="388">
        <v>32</v>
      </c>
      <c r="H31" s="5">
        <v>32</v>
      </c>
      <c r="I31" s="11"/>
      <c r="J31" s="60"/>
      <c r="K31" s="13"/>
      <c r="L31" s="11"/>
      <c r="M31" s="60"/>
      <c r="N31" s="13"/>
      <c r="O31" s="11"/>
      <c r="P31" s="259"/>
      <c r="Q31" s="58">
        <f t="shared" si="3"/>
        <v>32</v>
      </c>
      <c r="R31" s="20">
        <f t="shared" si="4"/>
        <v>0</v>
      </c>
      <c r="S31" s="477">
        <f t="shared" si="5"/>
        <v>0</v>
      </c>
      <c r="T31" s="90">
        <f>VLOOKUP(H31,SJMS_normativy!$A$3:$B$334,2,0)</f>
        <v>27.5808</v>
      </c>
      <c r="U31" s="17">
        <f>IF(I31=0,0,VLOOKUP(SUM(I31+J31),SJZS_normativy!$A$4:$C$1075,2,0))</f>
        <v>0</v>
      </c>
      <c r="V31" s="91">
        <f>IF(J31=0,0,VLOOKUP(SUM(I31+J31),SJZS_normativy!$A$4:$C$1075,2,0))</f>
        <v>0</v>
      </c>
      <c r="W31" s="90">
        <f>VLOOKUP(K31,SJMS_normativy!$A$3:$B$334,2,0)/0.6</f>
        <v>0</v>
      </c>
      <c r="X31" s="17">
        <f>IF(L31=0,0,VLOOKUP(SUM(L31+M31),SJZS_normativy!$A$4:$C$1075,2,0))/0.6</f>
        <v>0</v>
      </c>
      <c r="Y31" s="91">
        <f>IF(M31=0,0,VLOOKUP(SUM(L31+M31),SJZS_normativy!$A$4:$C$1075,2,0))/0.6</f>
        <v>0</v>
      </c>
      <c r="Z31" s="90">
        <f>VLOOKUP(N31,SJMS_normativy!$A$3:$B$334,2,0)/0.4</f>
        <v>0</v>
      </c>
      <c r="AA31" s="17">
        <f>IF(O31=0,0,VLOOKUP(SUM(O31+P31),SJZS_normativy!$A$4:$C$1075,2,0))/0.4</f>
        <v>0</v>
      </c>
      <c r="AB31" s="91">
        <f>IF(P31=0,0,VLOOKUP(SUM(O31+P31),SJZS_normativy!$A$4:$C$1075,2,0))/0.4</f>
        <v>0</v>
      </c>
      <c r="AC31" s="94">
        <f>SJMS_normativy!$I$5</f>
        <v>58</v>
      </c>
      <c r="AD31" s="44">
        <f>SJZS_normativy!$I$5</f>
        <v>58</v>
      </c>
      <c r="AE31" s="95">
        <f>SJZS_normativy!$I$5</f>
        <v>58</v>
      </c>
      <c r="AF31" s="94">
        <f>SJMS_normativy!$J$5</f>
        <v>38</v>
      </c>
      <c r="AG31" s="44">
        <f>SJZS_normativy!$J$5</f>
        <v>38</v>
      </c>
      <c r="AH31" s="95">
        <f>SJZS_normativy!$J$5</f>
        <v>38</v>
      </c>
      <c r="AI31" s="94">
        <f>SJMS_normativy!$K$5</f>
        <v>38</v>
      </c>
      <c r="AJ31" s="44">
        <f>SJZS_normativy!$K$5</f>
        <v>38</v>
      </c>
      <c r="AK31" s="95">
        <f>SJZS_normativy!$K$5</f>
        <v>38</v>
      </c>
    </row>
    <row r="32" spans="1:37" ht="20.100000000000001" customHeight="1" x14ac:dyDescent="0.2">
      <c r="A32" s="85">
        <v>28</v>
      </c>
      <c r="B32" s="436">
        <v>600080048</v>
      </c>
      <c r="C32" s="547">
        <v>2303</v>
      </c>
      <c r="D32" s="666" t="s">
        <v>359</v>
      </c>
      <c r="E32" s="172">
        <v>3141</v>
      </c>
      <c r="F32" s="384" t="s">
        <v>203</v>
      </c>
      <c r="G32" s="388">
        <v>100</v>
      </c>
      <c r="H32" s="5">
        <v>44</v>
      </c>
      <c r="I32" s="11">
        <v>43</v>
      </c>
      <c r="J32" s="60"/>
      <c r="K32" s="13"/>
      <c r="L32" s="11"/>
      <c r="M32" s="60"/>
      <c r="N32" s="13"/>
      <c r="O32" s="11"/>
      <c r="P32" s="259"/>
      <c r="Q32" s="58">
        <f t="shared" si="3"/>
        <v>44</v>
      </c>
      <c r="R32" s="20">
        <f t="shared" si="4"/>
        <v>43</v>
      </c>
      <c r="S32" s="477">
        <f t="shared" si="5"/>
        <v>0</v>
      </c>
      <c r="T32" s="90">
        <f>VLOOKUP(H32,SJMS_normativy!$A$3:$B$334,2,0)</f>
        <v>30.247896000000001</v>
      </c>
      <c r="U32" s="17">
        <f>IF(I32=0,0,VLOOKUP(SUM(I32+J32),SJZS_normativy!$A$4:$C$1075,2,0))</f>
        <v>39.482486462163024</v>
      </c>
      <c r="V32" s="91">
        <f>IF(J32=0,0,VLOOKUP(SUM(I32+J32),SJZS_normativy!$A$4:$C$1075,2,0))</f>
        <v>0</v>
      </c>
      <c r="W32" s="90">
        <f>VLOOKUP(K32,SJMS_normativy!$A$3:$B$334,2,0)/0.6</f>
        <v>0</v>
      </c>
      <c r="X32" s="17">
        <f>IF(L32=0,0,VLOOKUP(SUM(L32+M32),SJZS_normativy!$A$4:$C$1075,2,0))/0.6</f>
        <v>0</v>
      </c>
      <c r="Y32" s="91">
        <f>IF(M32=0,0,VLOOKUP(SUM(L32+M32),SJZS_normativy!$A$4:$C$1075,2,0))/0.6</f>
        <v>0</v>
      </c>
      <c r="Z32" s="90">
        <f>VLOOKUP(N32,SJMS_normativy!$A$3:$B$334,2,0)/0.4</f>
        <v>0</v>
      </c>
      <c r="AA32" s="17">
        <f>IF(O32=0,0,VLOOKUP(SUM(O32+P32),SJZS_normativy!$A$4:$C$1075,2,0))/0.4</f>
        <v>0</v>
      </c>
      <c r="AB32" s="91">
        <f>IF(P32=0,0,VLOOKUP(SUM(O32+P32),SJZS_normativy!$A$4:$C$1075,2,0))/0.4</f>
        <v>0</v>
      </c>
      <c r="AC32" s="94">
        <f>SJMS_normativy!$I$5</f>
        <v>58</v>
      </c>
      <c r="AD32" s="44">
        <f>SJZS_normativy!$I$5</f>
        <v>58</v>
      </c>
      <c r="AE32" s="95">
        <f>SJZS_normativy!$I$5</f>
        <v>58</v>
      </c>
      <c r="AF32" s="94">
        <f>SJMS_normativy!$J$5</f>
        <v>38</v>
      </c>
      <c r="AG32" s="44">
        <f>SJZS_normativy!$J$5</f>
        <v>38</v>
      </c>
      <c r="AH32" s="95">
        <f>SJZS_normativy!$J$5</f>
        <v>38</v>
      </c>
      <c r="AI32" s="94">
        <f>SJMS_normativy!$K$5</f>
        <v>38</v>
      </c>
      <c r="AJ32" s="44">
        <f>SJZS_normativy!$K$5</f>
        <v>38</v>
      </c>
      <c r="AK32" s="95">
        <f>SJZS_normativy!$K$5</f>
        <v>38</v>
      </c>
    </row>
    <row r="33" spans="1:37" ht="20.100000000000001" customHeight="1" x14ac:dyDescent="0.2">
      <c r="A33" s="85">
        <v>29</v>
      </c>
      <c r="B33" s="436">
        <v>600098931</v>
      </c>
      <c r="C33" s="547">
        <v>5437</v>
      </c>
      <c r="D33" s="666" t="s">
        <v>224</v>
      </c>
      <c r="E33" s="172">
        <v>3141</v>
      </c>
      <c r="F33" s="306" t="s">
        <v>224</v>
      </c>
      <c r="G33" s="388">
        <v>120</v>
      </c>
      <c r="H33" s="5">
        <v>60</v>
      </c>
      <c r="I33" s="11">
        <v>53</v>
      </c>
      <c r="J33" s="60"/>
      <c r="K33" s="13"/>
      <c r="L33" s="11"/>
      <c r="M33" s="60"/>
      <c r="N33" s="13"/>
      <c r="O33" s="11"/>
      <c r="P33" s="259"/>
      <c r="Q33" s="58">
        <f t="shared" si="3"/>
        <v>60</v>
      </c>
      <c r="R33" s="20">
        <f t="shared" si="4"/>
        <v>53</v>
      </c>
      <c r="S33" s="477">
        <f t="shared" si="5"/>
        <v>0</v>
      </c>
      <c r="T33" s="90">
        <f>VLOOKUP(H33,SJMS_normativy!$A$3:$B$334,2,0)</f>
        <v>33.392760000000003</v>
      </c>
      <c r="U33" s="17">
        <f>IF(I33=0,0,VLOOKUP(SUM(I33+J33),SJZS_normativy!$A$4:$C$1075,2,0))</f>
        <v>41.857955797120667</v>
      </c>
      <c r="V33" s="91">
        <f>IF(J33=0,0,VLOOKUP(SUM(I33+J33),SJZS_normativy!$A$4:$C$1075,2,0))</f>
        <v>0</v>
      </c>
      <c r="W33" s="90">
        <f>VLOOKUP(K33,SJMS_normativy!$A$3:$B$334,2,0)/0.6</f>
        <v>0</v>
      </c>
      <c r="X33" s="17">
        <f>IF(L33=0,0,VLOOKUP(SUM(L33+M33),SJZS_normativy!$A$4:$C$1075,2,0))/0.6</f>
        <v>0</v>
      </c>
      <c r="Y33" s="91">
        <f>IF(M33=0,0,VLOOKUP(SUM(L33+M33),SJZS_normativy!$A$4:$C$1075,2,0))/0.6</f>
        <v>0</v>
      </c>
      <c r="Z33" s="90">
        <f>VLOOKUP(N33,SJMS_normativy!$A$3:$B$334,2,0)/0.4</f>
        <v>0</v>
      </c>
      <c r="AA33" s="17">
        <f>IF(O33=0,0,VLOOKUP(SUM(O33+P33),SJZS_normativy!$A$4:$C$1075,2,0))/0.4</f>
        <v>0</v>
      </c>
      <c r="AB33" s="91">
        <f>IF(P33=0,0,VLOOKUP(SUM(O33+P33),SJZS_normativy!$A$4:$C$1075,2,0))/0.4</f>
        <v>0</v>
      </c>
      <c r="AC33" s="94">
        <f>SJMS_normativy!$I$5</f>
        <v>58</v>
      </c>
      <c r="AD33" s="44">
        <f>SJZS_normativy!$I$5</f>
        <v>58</v>
      </c>
      <c r="AE33" s="95">
        <f>SJZS_normativy!$I$5</f>
        <v>58</v>
      </c>
      <c r="AF33" s="94">
        <f>SJMS_normativy!$J$5</f>
        <v>38</v>
      </c>
      <c r="AG33" s="44">
        <f>SJZS_normativy!$J$5</f>
        <v>38</v>
      </c>
      <c r="AH33" s="95">
        <f>SJZS_normativy!$J$5</f>
        <v>38</v>
      </c>
      <c r="AI33" s="94">
        <f>SJMS_normativy!$K$5</f>
        <v>38</v>
      </c>
      <c r="AJ33" s="44">
        <f>SJZS_normativy!$K$5</f>
        <v>38</v>
      </c>
      <c r="AK33" s="95">
        <f>SJZS_normativy!$K$5</f>
        <v>38</v>
      </c>
    </row>
    <row r="34" spans="1:37" ht="20.100000000000001" customHeight="1" x14ac:dyDescent="0.2">
      <c r="A34" s="85">
        <v>31</v>
      </c>
      <c r="B34" s="436">
        <v>600079406</v>
      </c>
      <c r="C34" s="547">
        <v>2441</v>
      </c>
      <c r="D34" s="666" t="s">
        <v>204</v>
      </c>
      <c r="E34" s="172">
        <v>3141</v>
      </c>
      <c r="F34" s="306" t="s">
        <v>204</v>
      </c>
      <c r="G34" s="388">
        <v>55</v>
      </c>
      <c r="H34" s="5">
        <v>47</v>
      </c>
      <c r="I34" s="11"/>
      <c r="J34" s="60"/>
      <c r="K34" s="13"/>
      <c r="L34" s="11"/>
      <c r="M34" s="60"/>
      <c r="N34" s="13"/>
      <c r="O34" s="11"/>
      <c r="P34" s="259"/>
      <c r="Q34" s="58">
        <f t="shared" ref="Q34:Q42" si="6">H34+K34+N34</f>
        <v>47</v>
      </c>
      <c r="R34" s="20">
        <f t="shared" ref="R34:R42" si="7">I34+L34+O34</f>
        <v>0</v>
      </c>
      <c r="S34" s="477">
        <f t="shared" ref="S34:S42" si="8">J34+M34+P34</f>
        <v>0</v>
      </c>
      <c r="T34" s="90">
        <f>VLOOKUP(H34,SJMS_normativy!$A$3:$B$334,2,0)</f>
        <v>30.873360000000002</v>
      </c>
      <c r="U34" s="17">
        <f>IF(I34=0,0,VLOOKUP(SUM(I34+J34),SJZS_normativy!$A$4:$C$1075,2,0))</f>
        <v>0</v>
      </c>
      <c r="V34" s="91">
        <f>IF(J34=0,0,VLOOKUP(SUM(I34+J34),SJZS_normativy!$A$4:$C$1075,2,0))</f>
        <v>0</v>
      </c>
      <c r="W34" s="90">
        <f>VLOOKUP(K34,SJMS_normativy!$A$3:$B$334,2,0)/0.6</f>
        <v>0</v>
      </c>
      <c r="X34" s="17">
        <f>IF(L34=0,0,VLOOKUP(SUM(L34+M34),SJZS_normativy!$A$4:$C$1075,2,0))/0.6</f>
        <v>0</v>
      </c>
      <c r="Y34" s="91">
        <f>IF(M34=0,0,VLOOKUP(SUM(L34+M34),SJZS_normativy!$A$4:$C$1075,2,0))/0.6</f>
        <v>0</v>
      </c>
      <c r="Z34" s="90">
        <f>VLOOKUP(N34,SJMS_normativy!$A$3:$B$334,2,0)/0.4</f>
        <v>0</v>
      </c>
      <c r="AA34" s="17">
        <f>IF(O34=0,0,VLOOKUP(SUM(O34+P34),SJZS_normativy!$A$4:$C$1075,2,0))/0.4</f>
        <v>0</v>
      </c>
      <c r="AB34" s="91">
        <f>IF(P34=0,0,VLOOKUP(SUM(O34+P34),SJZS_normativy!$A$4:$C$1075,2,0))/0.4</f>
        <v>0</v>
      </c>
      <c r="AC34" s="94">
        <f>SJMS_normativy!$I$5</f>
        <v>58</v>
      </c>
      <c r="AD34" s="44">
        <f>SJZS_normativy!$I$5</f>
        <v>58</v>
      </c>
      <c r="AE34" s="95">
        <f>SJZS_normativy!$I$5</f>
        <v>58</v>
      </c>
      <c r="AF34" s="94">
        <f>SJMS_normativy!$J$5</f>
        <v>38</v>
      </c>
      <c r="AG34" s="44">
        <f>SJZS_normativy!$J$5</f>
        <v>38</v>
      </c>
      <c r="AH34" s="95">
        <f>SJZS_normativy!$J$5</f>
        <v>38</v>
      </c>
      <c r="AI34" s="94">
        <f>SJMS_normativy!$K$5</f>
        <v>38</v>
      </c>
      <c r="AJ34" s="44">
        <f>SJZS_normativy!$K$5</f>
        <v>38</v>
      </c>
      <c r="AK34" s="95">
        <f>SJZS_normativy!$K$5</f>
        <v>38</v>
      </c>
    </row>
    <row r="35" spans="1:37" ht="20.100000000000001" customHeight="1" x14ac:dyDescent="0.2">
      <c r="A35" s="85">
        <v>32</v>
      </c>
      <c r="B35" s="436">
        <v>600080251</v>
      </c>
      <c r="C35" s="547">
        <v>2496</v>
      </c>
      <c r="D35" s="666" t="s">
        <v>205</v>
      </c>
      <c r="E35" s="172">
        <v>3141</v>
      </c>
      <c r="F35" s="384" t="s">
        <v>411</v>
      </c>
      <c r="G35" s="388">
        <v>100</v>
      </c>
      <c r="H35" s="5"/>
      <c r="I35" s="11">
        <v>73</v>
      </c>
      <c r="J35" s="60"/>
      <c r="K35" s="13"/>
      <c r="L35" s="11"/>
      <c r="M35" s="60"/>
      <c r="N35" s="13"/>
      <c r="O35" s="11"/>
      <c r="P35" s="259"/>
      <c r="Q35" s="58">
        <f t="shared" si="6"/>
        <v>0</v>
      </c>
      <c r="R35" s="20">
        <f t="shared" si="7"/>
        <v>73</v>
      </c>
      <c r="S35" s="477">
        <f t="shared" si="8"/>
        <v>0</v>
      </c>
      <c r="T35" s="90">
        <f>VLOOKUP(H35,SJMS_normativy!$A$3:$B$334,2,0)</f>
        <v>0</v>
      </c>
      <c r="U35" s="17">
        <f>IF(I35=0,0,VLOOKUP(SUM(I35+J35),SJZS_normativy!$A$4:$C$1075,2,0))</f>
        <v>45.519251798057837</v>
      </c>
      <c r="V35" s="91">
        <f>IF(J35=0,0,VLOOKUP(SUM(I35+J35),SJZS_normativy!$A$4:$C$1075,2,0))</f>
        <v>0</v>
      </c>
      <c r="W35" s="90">
        <f>VLOOKUP(K35,SJMS_normativy!$A$3:$B$334,2,0)/0.6</f>
        <v>0</v>
      </c>
      <c r="X35" s="17">
        <f>IF(L35=0,0,VLOOKUP(SUM(L35+M35),SJZS_normativy!$A$4:$C$1075,2,0))/0.6</f>
        <v>0</v>
      </c>
      <c r="Y35" s="91">
        <f>IF(M35=0,0,VLOOKUP(SUM(L35+M35),SJZS_normativy!$A$4:$C$1075,2,0))/0.6</f>
        <v>0</v>
      </c>
      <c r="Z35" s="90">
        <f>VLOOKUP(N35,SJMS_normativy!$A$3:$B$334,2,0)/0.4</f>
        <v>0</v>
      </c>
      <c r="AA35" s="17">
        <f>IF(O35=0,0,VLOOKUP(SUM(O35+P35),SJZS_normativy!$A$4:$C$1075,2,0))/0.4</f>
        <v>0</v>
      </c>
      <c r="AB35" s="91">
        <f>IF(P35=0,0,VLOOKUP(SUM(O35+P35),SJZS_normativy!$A$4:$C$1075,2,0))/0.4</f>
        <v>0</v>
      </c>
      <c r="AC35" s="94">
        <f>SJMS_normativy!$I$5</f>
        <v>58</v>
      </c>
      <c r="AD35" s="44">
        <f>SJZS_normativy!$I$5</f>
        <v>58</v>
      </c>
      <c r="AE35" s="95">
        <f>SJZS_normativy!$I$5</f>
        <v>58</v>
      </c>
      <c r="AF35" s="94">
        <f>SJMS_normativy!$J$5</f>
        <v>38</v>
      </c>
      <c r="AG35" s="44">
        <f>SJZS_normativy!$J$5</f>
        <v>38</v>
      </c>
      <c r="AH35" s="95">
        <f>SJZS_normativy!$J$5</f>
        <v>38</v>
      </c>
      <c r="AI35" s="94">
        <f>SJMS_normativy!$K$5</f>
        <v>38</v>
      </c>
      <c r="AJ35" s="44">
        <f>SJZS_normativy!$K$5</f>
        <v>38</v>
      </c>
      <c r="AK35" s="95">
        <f>SJZS_normativy!$K$5</f>
        <v>38</v>
      </c>
    </row>
    <row r="36" spans="1:37" ht="20.100000000000001" customHeight="1" x14ac:dyDescent="0.2">
      <c r="A36" s="85">
        <v>33</v>
      </c>
      <c r="B36" s="436">
        <v>600098559</v>
      </c>
      <c r="C36" s="547">
        <v>5440</v>
      </c>
      <c r="D36" s="666" t="s">
        <v>209</v>
      </c>
      <c r="E36" s="172">
        <v>3141</v>
      </c>
      <c r="F36" s="306" t="s">
        <v>409</v>
      </c>
      <c r="G36" s="390">
        <v>50</v>
      </c>
      <c r="H36" s="5"/>
      <c r="I36" s="11"/>
      <c r="J36" s="60"/>
      <c r="K36" s="13"/>
      <c r="L36" s="11"/>
      <c r="M36" s="60"/>
      <c r="N36" s="13">
        <v>49</v>
      </c>
      <c r="O36" s="11"/>
      <c r="P36" s="259"/>
      <c r="Q36" s="58">
        <f t="shared" si="6"/>
        <v>49</v>
      </c>
      <c r="R36" s="20">
        <f t="shared" si="7"/>
        <v>0</v>
      </c>
      <c r="S36" s="477">
        <f t="shared" si="8"/>
        <v>0</v>
      </c>
      <c r="T36" s="90">
        <f>VLOOKUP(H36,SJMS_normativy!$A$3:$B$334,2,0)</f>
        <v>0</v>
      </c>
      <c r="U36" s="17">
        <f>IF(I36=0,0,VLOOKUP(SUM(I36+J36),SJZS_normativy!$A$4:$C$1075,2,0))</f>
        <v>0</v>
      </c>
      <c r="V36" s="91">
        <f>IF(J36=0,0,VLOOKUP(SUM(I36+J36),SJZS_normativy!$A$4:$C$1075,2,0))</f>
        <v>0</v>
      </c>
      <c r="W36" s="90">
        <f>VLOOKUP(K36,SJMS_normativy!$A$3:$B$334,2,0)/0.6</f>
        <v>0</v>
      </c>
      <c r="X36" s="17">
        <f>IF(L36=0,0,VLOOKUP(SUM(L36+M36),SJZS_normativy!$A$4:$C$1075,2,0))/0.6</f>
        <v>0</v>
      </c>
      <c r="Y36" s="91">
        <f>IF(M36=0,0,VLOOKUP(SUM(L36+M36),SJZS_normativy!$A$4:$C$1075,2,0))/0.6</f>
        <v>0</v>
      </c>
      <c r="Z36" s="90">
        <f>VLOOKUP(N36,SJMS_normativy!$A$3:$B$334,2,0)/0.4</f>
        <v>78.202889999999996</v>
      </c>
      <c r="AA36" s="17">
        <f>IF(O36=0,0,VLOOKUP(SUM(O36+P36),SJZS_normativy!$A$4:$C$1075,2,0))/0.4</f>
        <v>0</v>
      </c>
      <c r="AB36" s="91">
        <f>IF(P36=0,0,VLOOKUP(SUM(O36+P36),SJZS_normativy!$A$4:$C$1075,2,0))/0.4</f>
        <v>0</v>
      </c>
      <c r="AC36" s="94">
        <f>SJMS_normativy!$I$5</f>
        <v>58</v>
      </c>
      <c r="AD36" s="44">
        <f>SJZS_normativy!$I$5</f>
        <v>58</v>
      </c>
      <c r="AE36" s="95">
        <f>SJZS_normativy!$I$5</f>
        <v>58</v>
      </c>
      <c r="AF36" s="94">
        <f>SJMS_normativy!$J$5</f>
        <v>38</v>
      </c>
      <c r="AG36" s="44">
        <f>SJZS_normativy!$J$5</f>
        <v>38</v>
      </c>
      <c r="AH36" s="95">
        <f>SJZS_normativy!$J$5</f>
        <v>38</v>
      </c>
      <c r="AI36" s="94">
        <f>SJMS_normativy!$K$5</f>
        <v>38</v>
      </c>
      <c r="AJ36" s="44">
        <f>SJZS_normativy!$K$5</f>
        <v>38</v>
      </c>
      <c r="AK36" s="95">
        <f>SJZS_normativy!$K$5</f>
        <v>38</v>
      </c>
    </row>
    <row r="37" spans="1:37" ht="20.100000000000001" customHeight="1" x14ac:dyDescent="0.2">
      <c r="A37" s="85">
        <v>34</v>
      </c>
      <c r="B37" s="436">
        <v>600099270</v>
      </c>
      <c r="C37" s="547">
        <v>5441</v>
      </c>
      <c r="D37" s="666" t="s">
        <v>429</v>
      </c>
      <c r="E37" s="172">
        <v>3141</v>
      </c>
      <c r="F37" s="306" t="s">
        <v>429</v>
      </c>
      <c r="G37" s="388">
        <v>365</v>
      </c>
      <c r="H37" s="5"/>
      <c r="I37" s="11">
        <v>168</v>
      </c>
      <c r="J37" s="60"/>
      <c r="K37" s="13">
        <v>49</v>
      </c>
      <c r="L37" s="11"/>
      <c r="M37" s="60"/>
      <c r="N37" s="13"/>
      <c r="O37" s="11"/>
      <c r="P37" s="259"/>
      <c r="Q37" s="58">
        <f t="shared" si="6"/>
        <v>49</v>
      </c>
      <c r="R37" s="20">
        <f t="shared" si="7"/>
        <v>168</v>
      </c>
      <c r="S37" s="477">
        <f t="shared" si="8"/>
        <v>0</v>
      </c>
      <c r="T37" s="90">
        <f>VLOOKUP(H37,SJMS_normativy!$A$3:$B$334,2,0)</f>
        <v>0</v>
      </c>
      <c r="U37" s="17">
        <f>IF(I37=0,0,VLOOKUP(SUM(I37+J37),SJZS_normativy!$A$4:$C$1075,2,0))</f>
        <v>55.26980507974644</v>
      </c>
      <c r="V37" s="91">
        <f>IF(J37=0,0,VLOOKUP(SUM(I37+J37),SJZS_normativy!$A$4:$C$1075,2,0))</f>
        <v>0</v>
      </c>
      <c r="W37" s="90">
        <f>VLOOKUP(K37,SJMS_normativy!$A$3:$B$334,2,0)/0.6</f>
        <v>52.135260000000002</v>
      </c>
      <c r="X37" s="17">
        <f>IF(L37=0,0,VLOOKUP(SUM(L37+M37),SJZS_normativy!$A$4:$C$1075,2,0))/0.6</f>
        <v>0</v>
      </c>
      <c r="Y37" s="91">
        <f>IF(M37=0,0,VLOOKUP(SUM(L37+M37),SJZS_normativy!$A$4:$C$1075,2,0))/0.6</f>
        <v>0</v>
      </c>
      <c r="Z37" s="90">
        <f>VLOOKUP(N37,SJMS_normativy!$A$3:$B$334,2,0)/0.4</f>
        <v>0</v>
      </c>
      <c r="AA37" s="17">
        <f>IF(O37=0,0,VLOOKUP(SUM(O37+P37),SJZS_normativy!$A$4:$C$1075,2,0))/0.4</f>
        <v>0</v>
      </c>
      <c r="AB37" s="91">
        <f>IF(P37=0,0,VLOOKUP(SUM(O37+P37),SJZS_normativy!$A$4:$C$1075,2,0))/0.4</f>
        <v>0</v>
      </c>
      <c r="AC37" s="94">
        <f>SJMS_normativy!$I$5</f>
        <v>58</v>
      </c>
      <c r="AD37" s="44">
        <f>SJZS_normativy!$I$5</f>
        <v>58</v>
      </c>
      <c r="AE37" s="95">
        <f>SJZS_normativy!$I$5</f>
        <v>58</v>
      </c>
      <c r="AF37" s="94">
        <f>SJMS_normativy!$J$5</f>
        <v>38</v>
      </c>
      <c r="AG37" s="44">
        <f>SJZS_normativy!$J$5</f>
        <v>38</v>
      </c>
      <c r="AH37" s="95">
        <f>SJZS_normativy!$J$5</f>
        <v>38</v>
      </c>
      <c r="AI37" s="94">
        <f>SJMS_normativy!$K$5</f>
        <v>38</v>
      </c>
      <c r="AJ37" s="44">
        <f>SJZS_normativy!$K$5</f>
        <v>38</v>
      </c>
      <c r="AK37" s="95">
        <f>SJZS_normativy!$K$5</f>
        <v>38</v>
      </c>
    </row>
    <row r="38" spans="1:37" ht="20.100000000000001" customHeight="1" x14ac:dyDescent="0.2">
      <c r="A38" s="85">
        <v>35</v>
      </c>
      <c r="B38" s="436">
        <v>650025873</v>
      </c>
      <c r="C38" s="547">
        <v>2306</v>
      </c>
      <c r="D38" s="666" t="s">
        <v>360</v>
      </c>
      <c r="E38" s="172">
        <v>3141</v>
      </c>
      <c r="F38" s="384" t="s">
        <v>206</v>
      </c>
      <c r="G38" s="388">
        <v>70</v>
      </c>
      <c r="H38" s="5">
        <v>40</v>
      </c>
      <c r="I38" s="11">
        <v>28</v>
      </c>
      <c r="J38" s="60"/>
      <c r="K38" s="13"/>
      <c r="L38" s="11"/>
      <c r="M38" s="60"/>
      <c r="N38" s="13"/>
      <c r="O38" s="11"/>
      <c r="P38" s="259"/>
      <c r="Q38" s="58">
        <f t="shared" si="6"/>
        <v>40</v>
      </c>
      <c r="R38" s="20">
        <f t="shared" si="7"/>
        <v>28</v>
      </c>
      <c r="S38" s="477">
        <f t="shared" si="8"/>
        <v>0</v>
      </c>
      <c r="T38" s="90">
        <f>VLOOKUP(H38,SJMS_normativy!$A$3:$B$334,2,0)</f>
        <v>29.38824</v>
      </c>
      <c r="U38" s="17">
        <f>IF(I38=0,0,VLOOKUP(SUM(I38+J38),SJZS_normativy!$A$4:$C$1075,2,0))</f>
        <v>35.783878172588828</v>
      </c>
      <c r="V38" s="91">
        <f>IF(J38=0,0,VLOOKUP(SUM(I38+J38),SJZS_normativy!$A$4:$C$1075,2,0))</f>
        <v>0</v>
      </c>
      <c r="W38" s="90">
        <f>VLOOKUP(K38,SJMS_normativy!$A$3:$B$334,2,0)/0.6</f>
        <v>0</v>
      </c>
      <c r="X38" s="17">
        <f>IF(L38=0,0,VLOOKUP(SUM(L38+M38),SJZS_normativy!$A$4:$C$1075,2,0))/0.6</f>
        <v>0</v>
      </c>
      <c r="Y38" s="91">
        <f>IF(M38=0,0,VLOOKUP(SUM(L38+M38),SJZS_normativy!$A$4:$C$1075,2,0))/0.6</f>
        <v>0</v>
      </c>
      <c r="Z38" s="90">
        <f>VLOOKUP(N38,SJMS_normativy!$A$3:$B$334,2,0)/0.4</f>
        <v>0</v>
      </c>
      <c r="AA38" s="17">
        <f>IF(O38=0,0,VLOOKUP(SUM(O38+P38),SJZS_normativy!$A$4:$C$1075,2,0))/0.4</f>
        <v>0</v>
      </c>
      <c r="AB38" s="91">
        <f>IF(P38=0,0,VLOOKUP(SUM(O38+P38),SJZS_normativy!$A$4:$C$1075,2,0))/0.4</f>
        <v>0</v>
      </c>
      <c r="AC38" s="94">
        <f>SJMS_normativy!$I$5</f>
        <v>58</v>
      </c>
      <c r="AD38" s="44">
        <f>SJZS_normativy!$I$5</f>
        <v>58</v>
      </c>
      <c r="AE38" s="95">
        <f>SJZS_normativy!$I$5</f>
        <v>58</v>
      </c>
      <c r="AF38" s="94">
        <f>SJMS_normativy!$J$5</f>
        <v>38</v>
      </c>
      <c r="AG38" s="44">
        <f>SJZS_normativy!$J$5</f>
        <v>38</v>
      </c>
      <c r="AH38" s="95">
        <f>SJZS_normativy!$J$5</f>
        <v>38</v>
      </c>
      <c r="AI38" s="94">
        <f>SJMS_normativy!$K$5</f>
        <v>38</v>
      </c>
      <c r="AJ38" s="44">
        <f>SJZS_normativy!$K$5</f>
        <v>38</v>
      </c>
      <c r="AK38" s="95">
        <f>SJZS_normativy!$K$5</f>
        <v>38</v>
      </c>
    </row>
    <row r="39" spans="1:37" ht="20.100000000000001" customHeight="1" x14ac:dyDescent="0.2">
      <c r="A39" s="85">
        <v>36</v>
      </c>
      <c r="B39" s="436">
        <v>600080111</v>
      </c>
      <c r="C39" s="548">
        <v>2447</v>
      </c>
      <c r="D39" s="670" t="s">
        <v>454</v>
      </c>
      <c r="E39" s="299">
        <v>3141</v>
      </c>
      <c r="F39" s="385" t="s">
        <v>462</v>
      </c>
      <c r="G39" s="388">
        <v>50</v>
      </c>
      <c r="H39" s="5"/>
      <c r="I39" s="11"/>
      <c r="J39" s="60"/>
      <c r="K39" s="13"/>
      <c r="L39" s="11"/>
      <c r="M39" s="60"/>
      <c r="N39" s="13"/>
      <c r="O39" s="11">
        <v>45</v>
      </c>
      <c r="P39" s="259"/>
      <c r="Q39" s="58">
        <f t="shared" si="6"/>
        <v>0</v>
      </c>
      <c r="R39" s="20">
        <f t="shared" si="7"/>
        <v>45</v>
      </c>
      <c r="S39" s="477">
        <f t="shared" si="8"/>
        <v>0</v>
      </c>
      <c r="T39" s="90">
        <f>VLOOKUP(H39,SJMS_normativy!$A$3:$B$334,2,0)</f>
        <v>0</v>
      </c>
      <c r="U39" s="17">
        <f>IF(I39=0,0,VLOOKUP(SUM(I39+J39),SJZS_normativy!$A$4:$C$1075,2,0))</f>
        <v>0</v>
      </c>
      <c r="V39" s="91">
        <f>IF(J39=0,0,VLOOKUP(SUM(I39+J39),SJZS_normativy!$A$4:$C$1075,2,0))</f>
        <v>0</v>
      </c>
      <c r="W39" s="90">
        <f>VLOOKUP(K39,SJMS_normativy!$A$3:$B$334,2,0)/0.6</f>
        <v>0</v>
      </c>
      <c r="X39" s="17">
        <f>IF(L39=0,0,VLOOKUP(SUM(L39+M39),SJZS_normativy!$A$4:$C$1075,2,0))/0.6</f>
        <v>0</v>
      </c>
      <c r="Y39" s="91">
        <f>IF(M39=0,0,VLOOKUP(SUM(L39+M39),SJZS_normativy!$A$4:$C$1075,2,0))/0.6</f>
        <v>0</v>
      </c>
      <c r="Z39" s="90">
        <f>VLOOKUP(N39,SJMS_normativy!$A$3:$B$334,2,0)/0.4</f>
        <v>0</v>
      </c>
      <c r="AA39" s="17">
        <f>IF(O39=0,0,VLOOKUP(SUM(O39+P39),SJZS_normativy!$A$4:$C$1075,2,0))/0.4</f>
        <v>99.995226913817092</v>
      </c>
      <c r="AB39" s="91">
        <f>IF(P39=0,0,VLOOKUP(SUM(O39+P39),SJZS_normativy!$A$4:$C$1075,2,0))/0.4</f>
        <v>0</v>
      </c>
      <c r="AC39" s="94">
        <f>SJMS_normativy!$I$5</f>
        <v>58</v>
      </c>
      <c r="AD39" s="44">
        <f>SJZS_normativy!$I$5</f>
        <v>58</v>
      </c>
      <c r="AE39" s="95">
        <f>SJZS_normativy!$I$5</f>
        <v>58</v>
      </c>
      <c r="AF39" s="94">
        <f>SJMS_normativy!$J$5</f>
        <v>38</v>
      </c>
      <c r="AG39" s="44">
        <f>SJZS_normativy!$J$5</f>
        <v>38</v>
      </c>
      <c r="AH39" s="95">
        <f>SJZS_normativy!$J$5</f>
        <v>38</v>
      </c>
      <c r="AI39" s="94">
        <f>SJMS_normativy!$K$5</f>
        <v>38</v>
      </c>
      <c r="AJ39" s="44">
        <f>SJZS_normativy!$K$5</f>
        <v>38</v>
      </c>
      <c r="AK39" s="95">
        <f>SJZS_normativy!$K$5</f>
        <v>38</v>
      </c>
    </row>
    <row r="40" spans="1:37" ht="20.100000000000001" customHeight="1" x14ac:dyDescent="0.2">
      <c r="A40" s="85">
        <v>37</v>
      </c>
      <c r="B40" s="436">
        <v>600099067</v>
      </c>
      <c r="C40" s="547">
        <v>5455</v>
      </c>
      <c r="D40" s="666" t="s">
        <v>225</v>
      </c>
      <c r="E40" s="172">
        <v>3141</v>
      </c>
      <c r="F40" s="306" t="s">
        <v>225</v>
      </c>
      <c r="G40" s="388">
        <v>70</v>
      </c>
      <c r="H40" s="5">
        <v>34</v>
      </c>
      <c r="I40" s="11">
        <v>31</v>
      </c>
      <c r="J40" s="60"/>
      <c r="K40" s="13"/>
      <c r="L40" s="11"/>
      <c r="M40" s="60"/>
      <c r="N40" s="13"/>
      <c r="O40" s="11"/>
      <c r="P40" s="259"/>
      <c r="Q40" s="58">
        <f t="shared" si="6"/>
        <v>34</v>
      </c>
      <c r="R40" s="20">
        <f t="shared" si="7"/>
        <v>31</v>
      </c>
      <c r="S40" s="477">
        <f t="shared" si="8"/>
        <v>0</v>
      </c>
      <c r="T40" s="90">
        <f>VLOOKUP(H40,SJMS_normativy!$A$3:$B$334,2,0)</f>
        <v>28.043675999999998</v>
      </c>
      <c r="U40" s="17">
        <f>IF(I40=0,0,VLOOKUP(SUM(I40+J40),SJZS_normativy!$A$4:$C$1075,2,0))</f>
        <v>35.783667072517282</v>
      </c>
      <c r="V40" s="91">
        <f>IF(J40=0,0,VLOOKUP(SUM(I40+J40),SJZS_normativy!$A$4:$C$1075,2,0))</f>
        <v>0</v>
      </c>
      <c r="W40" s="90">
        <f>VLOOKUP(K40,SJMS_normativy!$A$3:$B$334,2,0)/0.6</f>
        <v>0</v>
      </c>
      <c r="X40" s="17">
        <f>IF(L40=0,0,VLOOKUP(SUM(L40+M40),SJZS_normativy!$A$4:$C$1075,2,0))/0.6</f>
        <v>0</v>
      </c>
      <c r="Y40" s="91">
        <f>IF(M40=0,0,VLOOKUP(SUM(L40+M40),SJZS_normativy!$A$4:$C$1075,2,0))/0.6</f>
        <v>0</v>
      </c>
      <c r="Z40" s="90">
        <f>VLOOKUP(N40,SJMS_normativy!$A$3:$B$334,2,0)/0.4</f>
        <v>0</v>
      </c>
      <c r="AA40" s="17">
        <f>IF(O40=0,0,VLOOKUP(SUM(O40+P40),SJZS_normativy!$A$4:$C$1075,2,0))/0.4</f>
        <v>0</v>
      </c>
      <c r="AB40" s="91">
        <f>IF(P40=0,0,VLOOKUP(SUM(O40+P40),SJZS_normativy!$A$4:$C$1075,2,0))/0.4</f>
        <v>0</v>
      </c>
      <c r="AC40" s="94">
        <f>SJMS_normativy!$I$5</f>
        <v>58</v>
      </c>
      <c r="AD40" s="44">
        <f>SJZS_normativy!$I$5</f>
        <v>58</v>
      </c>
      <c r="AE40" s="95">
        <f>SJZS_normativy!$I$5</f>
        <v>58</v>
      </c>
      <c r="AF40" s="94">
        <f>SJMS_normativy!$J$5</f>
        <v>38</v>
      </c>
      <c r="AG40" s="44">
        <f>SJZS_normativy!$J$5</f>
        <v>38</v>
      </c>
      <c r="AH40" s="95">
        <f>SJZS_normativy!$J$5</f>
        <v>38</v>
      </c>
      <c r="AI40" s="94">
        <f>SJMS_normativy!$K$5</f>
        <v>38</v>
      </c>
      <c r="AJ40" s="44">
        <f>SJZS_normativy!$K$5</f>
        <v>38</v>
      </c>
      <c r="AK40" s="95">
        <f>SJZS_normativy!$K$5</f>
        <v>38</v>
      </c>
    </row>
    <row r="41" spans="1:37" ht="20.100000000000001" customHeight="1" x14ac:dyDescent="0.2">
      <c r="A41" s="85">
        <v>38</v>
      </c>
      <c r="B41" s="438">
        <v>600099091</v>
      </c>
      <c r="C41" s="549">
        <v>5470</v>
      </c>
      <c r="D41" s="666" t="s">
        <v>226</v>
      </c>
      <c r="E41" s="172">
        <v>3141</v>
      </c>
      <c r="F41" s="386" t="s">
        <v>227</v>
      </c>
      <c r="G41" s="611">
        <v>80</v>
      </c>
      <c r="H41" s="5">
        <v>28</v>
      </c>
      <c r="I41" s="11"/>
      <c r="J41" s="60"/>
      <c r="K41" s="13"/>
      <c r="L41" s="596">
        <v>52</v>
      </c>
      <c r="M41" s="60"/>
      <c r="N41" s="13"/>
      <c r="O41" s="11"/>
      <c r="P41" s="259"/>
      <c r="Q41" s="58">
        <f t="shared" si="6"/>
        <v>28</v>
      </c>
      <c r="R41" s="20">
        <f t="shared" si="7"/>
        <v>52</v>
      </c>
      <c r="S41" s="477">
        <f t="shared" si="8"/>
        <v>0</v>
      </c>
      <c r="T41" s="90">
        <f>VLOOKUP(H41,SJMS_normativy!$A$3:$B$334,2,0)</f>
        <v>26.633015999999998</v>
      </c>
      <c r="U41" s="17">
        <f>IF(I41=0,0,VLOOKUP(SUM(I41+J41),SJZS_normativy!$A$4:$C$1075,2,0))</f>
        <v>0</v>
      </c>
      <c r="V41" s="91">
        <f>IF(J41=0,0,VLOOKUP(SUM(I41+J41),SJZS_normativy!$A$4:$C$1075,2,0))</f>
        <v>0</v>
      </c>
      <c r="W41" s="90">
        <f>VLOOKUP(K41,SJMS_normativy!$A$3:$B$334,2,0)/0.6</f>
        <v>0</v>
      </c>
      <c r="X41" s="17">
        <f>IF(L41=0,0,VLOOKUP(SUM(L41+M41),SJZS_normativy!$A$4:$C$1075,2,0))/0.6</f>
        <v>69.401828990992257</v>
      </c>
      <c r="Y41" s="91">
        <f>IF(M41=0,0,VLOOKUP(SUM(L41+M41),SJZS_normativy!$A$4:$C$1075,2,0))/0.6</f>
        <v>0</v>
      </c>
      <c r="Z41" s="90">
        <f>VLOOKUP(N41,SJMS_normativy!$A$3:$B$334,2,0)/0.4</f>
        <v>0</v>
      </c>
      <c r="AA41" s="17">
        <f>IF(O41=0,0,VLOOKUP(SUM(O41+P41),SJZS_normativy!$A$4:$C$1075,2,0))/0.4</f>
        <v>0</v>
      </c>
      <c r="AB41" s="91">
        <f>IF(P41=0,0,VLOOKUP(SUM(O41+P41),SJZS_normativy!$A$4:$C$1075,2,0))/0.4</f>
        <v>0</v>
      </c>
      <c r="AC41" s="94">
        <f>SJMS_normativy!$I$5</f>
        <v>58</v>
      </c>
      <c r="AD41" s="44">
        <f>SJZS_normativy!$I$5</f>
        <v>58</v>
      </c>
      <c r="AE41" s="95">
        <f>SJZS_normativy!$I$5</f>
        <v>58</v>
      </c>
      <c r="AF41" s="94">
        <f>SJMS_normativy!$J$5</f>
        <v>38</v>
      </c>
      <c r="AG41" s="44">
        <f>SJZS_normativy!$J$5</f>
        <v>38</v>
      </c>
      <c r="AH41" s="95">
        <f>SJZS_normativy!$J$5</f>
        <v>38</v>
      </c>
      <c r="AI41" s="94">
        <f>SJMS_normativy!$K$5</f>
        <v>38</v>
      </c>
      <c r="AJ41" s="44">
        <f>SJZS_normativy!$K$5</f>
        <v>38</v>
      </c>
      <c r="AK41" s="95">
        <f>SJZS_normativy!$K$5</f>
        <v>38</v>
      </c>
    </row>
    <row r="42" spans="1:37" ht="20.100000000000001" customHeight="1" thickBot="1" x14ac:dyDescent="0.25">
      <c r="A42" s="464">
        <v>38</v>
      </c>
      <c r="B42" s="507">
        <v>600099091</v>
      </c>
      <c r="C42" s="549">
        <v>5470</v>
      </c>
      <c r="D42" s="382" t="s">
        <v>226</v>
      </c>
      <c r="E42" s="383">
        <v>3141</v>
      </c>
      <c r="F42" s="387" t="s">
        <v>567</v>
      </c>
      <c r="G42" s="391">
        <v>65</v>
      </c>
      <c r="H42" s="673"/>
      <c r="I42" s="372"/>
      <c r="J42" s="674"/>
      <c r="K42" s="371"/>
      <c r="L42" s="372"/>
      <c r="M42" s="674"/>
      <c r="N42" s="371"/>
      <c r="O42" s="372">
        <v>61</v>
      </c>
      <c r="P42" s="373"/>
      <c r="Q42" s="58">
        <f t="shared" si="6"/>
        <v>0</v>
      </c>
      <c r="R42" s="20">
        <f t="shared" si="7"/>
        <v>61</v>
      </c>
      <c r="S42" s="477">
        <f t="shared" si="8"/>
        <v>0</v>
      </c>
      <c r="T42" s="92">
        <f>VLOOKUP(H42,SJMS_normativy!$A$3:$B$334,2,0)</f>
        <v>0</v>
      </c>
      <c r="U42" s="19">
        <f>IF(I42=0,0,VLOOKUP(SUM(I42+J42),SJZS_normativy!$A$4:$C$1075,2,0))</f>
        <v>0</v>
      </c>
      <c r="V42" s="93">
        <f>IF(J42=0,0,VLOOKUP(SUM(I42+J42),SJZS_normativy!$A$4:$C$1075,2,0))</f>
        <v>0</v>
      </c>
      <c r="W42" s="90">
        <f>VLOOKUP(K42,SJMS_normativy!$A$3:$B$334,2,0)/0.6</f>
        <v>0</v>
      </c>
      <c r="X42" s="17">
        <f>IF(L42=0,0,VLOOKUP(SUM(L42+M42),SJZS_normativy!$A$4:$C$1075,2,0))/0.6</f>
        <v>0</v>
      </c>
      <c r="Y42" s="91">
        <f>IF(M42=0,0,VLOOKUP(SUM(L42+M42),SJZS_normativy!$A$4:$C$1075,2,0))/0.6</f>
        <v>0</v>
      </c>
      <c r="Z42" s="90">
        <f>VLOOKUP(N42,SJMS_normativy!$A$3:$B$334,2,0)/0.4</f>
        <v>0</v>
      </c>
      <c r="AA42" s="17">
        <f>IF(O42=0,0,VLOOKUP(SUM(O42+P42),SJZS_normativy!$A$4:$C$1075,2,0))/0.4</f>
        <v>108.65400632634355</v>
      </c>
      <c r="AB42" s="91">
        <f>IF(P42=0,0,VLOOKUP(SUM(O42+P42),SJZS_normativy!$A$4:$C$1075,2,0))/0.4</f>
        <v>0</v>
      </c>
      <c r="AC42" s="94">
        <f>SJMS_normativy!$I$5</f>
        <v>58</v>
      </c>
      <c r="AD42" s="44">
        <f>SJZS_normativy!$I$5</f>
        <v>58</v>
      </c>
      <c r="AE42" s="95">
        <f>SJZS_normativy!$I$5</f>
        <v>58</v>
      </c>
      <c r="AF42" s="94">
        <f>SJMS_normativy!$J$5</f>
        <v>38</v>
      </c>
      <c r="AG42" s="44">
        <f>SJZS_normativy!$J$5</f>
        <v>38</v>
      </c>
      <c r="AH42" s="95">
        <f>SJZS_normativy!$J$5</f>
        <v>38</v>
      </c>
      <c r="AI42" s="453">
        <f>SJMS_normativy!$K$5</f>
        <v>38</v>
      </c>
      <c r="AJ42" s="454">
        <f>SJZS_normativy!$K$5</f>
        <v>38</v>
      </c>
      <c r="AK42" s="455">
        <f>SJZS_normativy!$K$5</f>
        <v>38</v>
      </c>
    </row>
    <row r="43" spans="1:37" ht="20.100000000000001" customHeight="1" thickBot="1" x14ac:dyDescent="0.25">
      <c r="A43" s="465"/>
      <c r="B43" s="508"/>
      <c r="C43" s="550"/>
      <c r="D43" s="247" t="s">
        <v>43</v>
      </c>
      <c r="E43" s="101"/>
      <c r="F43" s="374"/>
      <c r="G43" s="375"/>
      <c r="H43" s="640">
        <f t="shared" ref="H43:P43" si="9">SUM(H6:H42)</f>
        <v>1101</v>
      </c>
      <c r="I43" s="671">
        <f t="shared" si="9"/>
        <v>1901</v>
      </c>
      <c r="J43" s="672">
        <f t="shared" si="9"/>
        <v>158</v>
      </c>
      <c r="K43" s="640">
        <f t="shared" si="9"/>
        <v>93</v>
      </c>
      <c r="L43" s="671">
        <f t="shared" si="9"/>
        <v>518</v>
      </c>
      <c r="M43" s="672">
        <f t="shared" si="9"/>
        <v>0</v>
      </c>
      <c r="N43" s="640">
        <f t="shared" si="9"/>
        <v>129</v>
      </c>
      <c r="O43" s="671">
        <f t="shared" si="9"/>
        <v>1132</v>
      </c>
      <c r="P43" s="420">
        <f t="shared" si="9"/>
        <v>0</v>
      </c>
      <c r="Q43" s="414">
        <f t="shared" ref="Q43:S43" si="10">SUM(Q6:Q42)</f>
        <v>1323</v>
      </c>
      <c r="R43" s="392">
        <f t="shared" si="10"/>
        <v>3551</v>
      </c>
      <c r="S43" s="393">
        <f t="shared" si="10"/>
        <v>158</v>
      </c>
      <c r="T43" s="380" t="s">
        <v>312</v>
      </c>
      <c r="U43" s="101" t="s">
        <v>312</v>
      </c>
      <c r="V43" s="298" t="s">
        <v>312</v>
      </c>
      <c r="W43" s="138" t="s">
        <v>312</v>
      </c>
      <c r="X43" s="139" t="s">
        <v>312</v>
      </c>
      <c r="Y43" s="140" t="s">
        <v>312</v>
      </c>
      <c r="Z43" s="138" t="s">
        <v>312</v>
      </c>
      <c r="AA43" s="139" t="s">
        <v>312</v>
      </c>
      <c r="AB43" s="140" t="s">
        <v>312</v>
      </c>
      <c r="AC43" s="138" t="s">
        <v>312</v>
      </c>
      <c r="AD43" s="139" t="s">
        <v>312</v>
      </c>
      <c r="AE43" s="140" t="s">
        <v>312</v>
      </c>
      <c r="AF43" s="141" t="s">
        <v>312</v>
      </c>
      <c r="AG43" s="142" t="s">
        <v>312</v>
      </c>
      <c r="AH43" s="281" t="s">
        <v>312</v>
      </c>
      <c r="AI43" s="141" t="s">
        <v>312</v>
      </c>
      <c r="AJ43" s="142" t="s">
        <v>312</v>
      </c>
      <c r="AK43" s="143" t="s">
        <v>312</v>
      </c>
    </row>
    <row r="44" spans="1:37" ht="20.100000000000001" customHeight="1" x14ac:dyDescent="0.2">
      <c r="H44" s="394"/>
      <c r="Q44" s="30">
        <f>H43+K43+N43</f>
        <v>1323</v>
      </c>
      <c r="R44" s="30">
        <f>I43+L43+O43</f>
        <v>3551</v>
      </c>
      <c r="S44" s="30">
        <f>J43+M43+P43</f>
        <v>158</v>
      </c>
    </row>
    <row r="45" spans="1:37" ht="20.100000000000001" customHeight="1" x14ac:dyDescent="0.2"/>
    <row r="46" spans="1:37" ht="20.100000000000001" customHeight="1" x14ac:dyDescent="0.2"/>
    <row r="47" spans="1:37" ht="20.100000000000001" customHeight="1" x14ac:dyDescent="0.2"/>
    <row r="48" spans="1:37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</sheetData>
  <mergeCells count="11">
    <mergeCell ref="H3:S3"/>
    <mergeCell ref="AC4:AE4"/>
    <mergeCell ref="AF4:AH4"/>
    <mergeCell ref="AI4:AK4"/>
    <mergeCell ref="H4:J4"/>
    <mergeCell ref="T4:V4"/>
    <mergeCell ref="K4:M4"/>
    <mergeCell ref="N4:P4"/>
    <mergeCell ref="W4:Y4"/>
    <mergeCell ref="Z4:AB4"/>
    <mergeCell ref="Q4:S4"/>
  </mergeCells>
  <phoneticPr fontId="0" type="noConversion"/>
  <pageMargins left="0.78740157499999996" right="0.78740157499999996" top="0.984251969" bottom="0.984251969" header="0.4921259845" footer="0.4921259845"/>
  <pageSetup paperSize="8" orientation="landscape" r:id="rId1"/>
  <headerFooter alignWithMargins="0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S108"/>
  <sheetViews>
    <sheetView workbookViewId="0">
      <pane xSplit="4" ySplit="5" topLeftCell="E18" activePane="bottomRight" state="frozen"/>
      <selection pane="topRight"/>
      <selection pane="bottomLeft"/>
      <selection pane="bottomRight" activeCell="A2" sqref="A2"/>
    </sheetView>
  </sheetViews>
  <sheetFormatPr defaultColWidth="11.28515625" defaultRowHeight="18" customHeight="1" x14ac:dyDescent="0.2"/>
  <cols>
    <col min="1" max="1" width="7.140625" style="1" customWidth="1"/>
    <col min="2" max="2" width="28.42578125" style="1" bestFit="1" customWidth="1"/>
    <col min="3" max="3" width="4.42578125" style="7" bestFit="1" customWidth="1"/>
    <col min="4" max="4" width="33.140625" style="1" customWidth="1"/>
    <col min="5" max="5" width="8.7109375" style="1" customWidth="1"/>
    <col min="6" max="9" width="8.7109375" style="30" customWidth="1"/>
    <col min="10" max="10" width="9.7109375" style="30" customWidth="1"/>
    <col min="11" max="11" width="8.7109375" style="30" customWidth="1"/>
    <col min="12" max="14" width="8.7109375" style="1" customWidth="1"/>
    <col min="15" max="17" width="9.28515625" style="1" customWidth="1"/>
    <col min="18" max="18" width="11.28515625" style="1" customWidth="1"/>
    <col min="19" max="19" width="4.140625" style="1" customWidth="1"/>
    <col min="20" max="16384" width="11.28515625" style="1"/>
  </cols>
  <sheetData>
    <row r="1" spans="1:19" ht="24.95" customHeight="1" x14ac:dyDescent="0.3">
      <c r="A1" s="22" t="s">
        <v>615</v>
      </c>
      <c r="B1" s="22"/>
      <c r="C1" s="201"/>
    </row>
    <row r="2" spans="1:19" ht="17.25" customHeight="1" x14ac:dyDescent="0.3">
      <c r="A2" s="71" t="s">
        <v>284</v>
      </c>
      <c r="B2" s="71"/>
      <c r="C2" s="202"/>
    </row>
    <row r="3" spans="1:19" ht="27" customHeight="1" thickBot="1" x14ac:dyDescent="0.3">
      <c r="B3" s="38"/>
      <c r="C3" s="278"/>
    </row>
    <row r="4" spans="1:19" ht="24" thickBot="1" x14ac:dyDescent="0.3">
      <c r="A4" s="23" t="s">
        <v>246</v>
      </c>
      <c r="C4" s="278"/>
      <c r="D4" s="200" t="s">
        <v>377</v>
      </c>
      <c r="E4" s="67"/>
      <c r="F4" s="765" t="s">
        <v>293</v>
      </c>
      <c r="G4" s="764"/>
      <c r="H4" s="766"/>
      <c r="I4" s="765" t="s">
        <v>294</v>
      </c>
      <c r="J4" s="764"/>
      <c r="K4" s="766"/>
      <c r="L4" s="765" t="s">
        <v>295</v>
      </c>
      <c r="M4" s="764"/>
      <c r="N4" s="766"/>
      <c r="O4" s="765" t="s">
        <v>271</v>
      </c>
      <c r="P4" s="764"/>
      <c r="Q4" s="764"/>
      <c r="R4" s="766"/>
      <c r="S4" s="30"/>
    </row>
    <row r="5" spans="1:19" ht="49.5" customHeight="1" thickBot="1" x14ac:dyDescent="0.25">
      <c r="A5" s="102" t="s">
        <v>313</v>
      </c>
      <c r="B5" s="447" t="s">
        <v>594</v>
      </c>
      <c r="C5" s="4" t="s">
        <v>0</v>
      </c>
      <c r="D5" s="76" t="s">
        <v>1</v>
      </c>
      <c r="E5" s="82" t="s">
        <v>286</v>
      </c>
      <c r="F5" s="107" t="s">
        <v>296</v>
      </c>
      <c r="G5" s="78" t="s">
        <v>297</v>
      </c>
      <c r="H5" s="108" t="s">
        <v>298</v>
      </c>
      <c r="I5" s="107" t="s">
        <v>299</v>
      </c>
      <c r="J5" s="78" t="s">
        <v>300</v>
      </c>
      <c r="K5" s="108" t="s">
        <v>301</v>
      </c>
      <c r="L5" s="107" t="s">
        <v>302</v>
      </c>
      <c r="M5" s="78" t="s">
        <v>303</v>
      </c>
      <c r="N5" s="108" t="s">
        <v>304</v>
      </c>
      <c r="O5" s="107" t="s">
        <v>263</v>
      </c>
      <c r="P5" s="78" t="s">
        <v>270</v>
      </c>
      <c r="Q5" s="108" t="s">
        <v>269</v>
      </c>
      <c r="R5" s="155" t="s">
        <v>262</v>
      </c>
    </row>
    <row r="6" spans="1:19" ht="20.100000000000001" customHeight="1" x14ac:dyDescent="0.2">
      <c r="A6" s="509">
        <f>TU_stat!C6</f>
        <v>5460</v>
      </c>
      <c r="B6" s="502" t="str">
        <f>TU_stat!D6</f>
        <v>MŠ Turnov, 28. října 757</v>
      </c>
      <c r="C6" s="510">
        <f>TU_stat!E6</f>
        <v>3141</v>
      </c>
      <c r="D6" s="511" t="str">
        <f>TU_stat!F6</f>
        <v>MŠ Turnov, 28. října 757</v>
      </c>
      <c r="E6" s="104">
        <f>SJMS_normativy!$F$5</f>
        <v>26460</v>
      </c>
      <c r="F6" s="105">
        <f>IF(TU_stat!H6=0,0,(12*1.358*(1/TU_stat!T6*TU_rozp!$E6)+TU_stat!AC6))</f>
        <v>12116.298346294003</v>
      </c>
      <c r="G6" s="29">
        <f>IF(TU_stat!I6=0,0,(12*1.358*(1/TU_stat!U6*TU_rozp!$E6)+TU_stat!AD6))</f>
        <v>0</v>
      </c>
      <c r="H6" s="106">
        <f>IF(TU_stat!J6=0,0,(12*1.358*(1/TU_stat!V6*TU_rozp!$E6)+TU_stat!AE6))</f>
        <v>0</v>
      </c>
      <c r="I6" s="105">
        <f>IF(TU_stat!K6=0,0,(12*1.358*(1/TU_stat!W6*TU_rozp!$E6)+TU_stat!AF6))</f>
        <v>0</v>
      </c>
      <c r="J6" s="29">
        <f>IF(TU_stat!L6=0,0,(12*1.358*(1/TU_stat!X6*TU_rozp!$E6)+TU_stat!AG6))</f>
        <v>0</v>
      </c>
      <c r="K6" s="106">
        <f>IF(TU_stat!M6=0,0,(12*1.358*(1/TU_stat!Y6*TU_rozp!$E6)+TU_stat!AH6))</f>
        <v>0</v>
      </c>
      <c r="L6" s="105">
        <f>IF(TU_stat!N6=0,0,(12*1.358*(1/TU_stat!Z6*TU_rozp!$E6)+TU_stat!AI6))</f>
        <v>0</v>
      </c>
      <c r="M6" s="29">
        <f>IF(TU_stat!O6=0,0,(12*1.358*(1/TU_stat!AA6*TU_rozp!$E6)+TU_stat!AJ6))</f>
        <v>0</v>
      </c>
      <c r="N6" s="106">
        <f>IF(TU_stat!P6=0,0,(12*1.358*(1/TU_stat!AB6*TU_rozp!$E6)+TU_stat!AK6))</f>
        <v>0</v>
      </c>
      <c r="O6" s="378">
        <f>F6*TU_stat!H6+I6*TU_stat!K6+L6*TU_stat!N6</f>
        <v>896606.07762575615</v>
      </c>
      <c r="P6" s="29">
        <f>G6*TU_stat!I6+J6*TU_stat!L6+M6*TU_stat!O6</f>
        <v>0</v>
      </c>
      <c r="Q6" s="106">
        <f>H6*TU_stat!J6+K6*TU_stat!M6+N6*TU_stat!P6</f>
        <v>0</v>
      </c>
      <c r="R6" s="173">
        <f t="shared" ref="R6:R18" si="0">SUM(O6:Q6)</f>
        <v>896606.07762575615</v>
      </c>
    </row>
    <row r="7" spans="1:19" ht="20.100000000000001" customHeight="1" x14ac:dyDescent="0.2">
      <c r="A7" s="395">
        <f>TU_stat!C7</f>
        <v>5462</v>
      </c>
      <c r="B7" s="284" t="str">
        <f>TU_stat!D7</f>
        <v>MŠ Turnov, Alešova 1140</v>
      </c>
      <c r="C7" s="325">
        <f>TU_stat!E7</f>
        <v>3141</v>
      </c>
      <c r="D7" s="326" t="str">
        <f>TU_stat!F7</f>
        <v>MŠ Turnov, Alešova 1140</v>
      </c>
      <c r="E7" s="104">
        <f>SJMS_normativy!$F$5</f>
        <v>26460</v>
      </c>
      <c r="F7" s="105">
        <f>IF(TU_stat!H7=0,0,(12*1.358*(1/TU_stat!T7*TU_rozp!$E7)+TU_stat!AC7))</f>
        <v>13668.172816985805</v>
      </c>
      <c r="G7" s="29">
        <f>IF(TU_stat!I7=0,0,(12*1.358*(1/TU_stat!U7*TU_rozp!$E7)+TU_stat!AD7))</f>
        <v>0</v>
      </c>
      <c r="H7" s="106">
        <f>IF(TU_stat!J7=0,0,(12*1.358*(1/TU_stat!V7*TU_rozp!$E7)+TU_stat!AE7))</f>
        <v>0</v>
      </c>
      <c r="I7" s="105">
        <f>IF(TU_stat!K7=0,0,(12*1.358*(1/TU_stat!W7*TU_rozp!$E7)+TU_stat!AF7))</f>
        <v>0</v>
      </c>
      <c r="J7" s="29">
        <f>IF(TU_stat!L7=0,0,(12*1.358*(1/TU_stat!X7*TU_rozp!$E7)+TU_stat!AG7))</f>
        <v>0</v>
      </c>
      <c r="K7" s="106">
        <f>IF(TU_stat!M7=0,0,(12*1.358*(1/TU_stat!Y7*TU_rozp!$E7)+TU_stat!AH7))</f>
        <v>0</v>
      </c>
      <c r="L7" s="105">
        <f>IF(TU_stat!N7=0,0,(12*1.358*(1/TU_stat!Z7*TU_rozp!$E7)+TU_stat!AI7))</f>
        <v>0</v>
      </c>
      <c r="M7" s="29">
        <f>IF(TU_stat!O7=0,0,(12*1.358*(1/TU_stat!AA7*TU_rozp!$E7)+TU_stat!AJ7))</f>
        <v>0</v>
      </c>
      <c r="N7" s="106">
        <f>IF(TU_stat!P7=0,0,(12*1.358*(1/TU_stat!AB7*TU_rozp!$E7)+TU_stat!AK7))</f>
        <v>0</v>
      </c>
      <c r="O7" s="378">
        <f>F7*TU_stat!H7+I7*TU_stat!K7+L7*TU_stat!N7</f>
        <v>697076.81366627605</v>
      </c>
      <c r="P7" s="29">
        <f>G7*TU_stat!I7+J7*TU_stat!L7+M7*TU_stat!O7</f>
        <v>0</v>
      </c>
      <c r="Q7" s="106">
        <f>H7*TU_stat!J7+K7*TU_stat!M7+N7*TU_stat!P7</f>
        <v>0</v>
      </c>
      <c r="R7" s="173">
        <f t="shared" si="0"/>
        <v>697076.81366627605</v>
      </c>
    </row>
    <row r="8" spans="1:19" ht="20.100000000000001" customHeight="1" x14ac:dyDescent="0.2">
      <c r="A8" s="395">
        <f>TU_stat!C8</f>
        <v>5464</v>
      </c>
      <c r="B8" s="284" t="str">
        <f>TU_stat!D8</f>
        <v>MŠ Turnov, Bezručova 590</v>
      </c>
      <c r="C8" s="325">
        <f>TU_stat!E8</f>
        <v>3141</v>
      </c>
      <c r="D8" s="326" t="str">
        <f>TU_stat!F8</f>
        <v>MŠ Turnov, Bezručova 590</v>
      </c>
      <c r="E8" s="104">
        <f>SJMS_normativy!$F$5</f>
        <v>26460</v>
      </c>
      <c r="F8" s="105">
        <f>IF(TU_stat!H8=0,0,(12*1.358*(1/TU_stat!T8*TU_rozp!$E8)+TU_stat!AC8))</f>
        <v>12970.743960067988</v>
      </c>
      <c r="G8" s="29">
        <f>IF(TU_stat!I8=0,0,(12*1.358*(1/TU_stat!U8*TU_rozp!$E8)+TU_stat!AD8))</f>
        <v>0</v>
      </c>
      <c r="H8" s="106">
        <f>IF(TU_stat!J8=0,0,(12*1.358*(1/TU_stat!V8*TU_rozp!$E8)+TU_stat!AE8))</f>
        <v>0</v>
      </c>
      <c r="I8" s="105">
        <f>IF(TU_stat!K8=0,0,(12*1.358*(1/TU_stat!W8*TU_rozp!$E8)+TU_stat!AF8))</f>
        <v>0</v>
      </c>
      <c r="J8" s="29">
        <f>IF(TU_stat!L8=0,0,(12*1.358*(1/TU_stat!X8*TU_rozp!$E8)+TU_stat!AG8))</f>
        <v>0</v>
      </c>
      <c r="K8" s="106">
        <f>IF(TU_stat!M8=0,0,(12*1.358*(1/TU_stat!Y8*TU_rozp!$E8)+TU_stat!AH8))</f>
        <v>0</v>
      </c>
      <c r="L8" s="105">
        <f>IF(TU_stat!N8=0,0,(12*1.358*(1/TU_stat!Z8*TU_rozp!$E8)+TU_stat!AI8))</f>
        <v>0</v>
      </c>
      <c r="M8" s="29">
        <f>IF(TU_stat!O8=0,0,(12*1.358*(1/TU_stat!AA8*TU_rozp!$E8)+TU_stat!AJ8))</f>
        <v>0</v>
      </c>
      <c r="N8" s="106">
        <f>IF(TU_stat!P8=0,0,(12*1.358*(1/TU_stat!AB8*TU_rozp!$E8)+TU_stat!AK8))</f>
        <v>0</v>
      </c>
      <c r="O8" s="378">
        <f>F8*TU_stat!H8+I8*TU_stat!K8+L8*TU_stat!N8</f>
        <v>778244.63760407933</v>
      </c>
      <c r="P8" s="29">
        <f>G8*TU_stat!I8+J8*TU_stat!L8+M8*TU_stat!O8</f>
        <v>0</v>
      </c>
      <c r="Q8" s="106">
        <f>H8*TU_stat!J8+K8*TU_stat!M8+N8*TU_stat!P8</f>
        <v>0</v>
      </c>
      <c r="R8" s="173">
        <f t="shared" si="0"/>
        <v>778244.63760407933</v>
      </c>
    </row>
    <row r="9" spans="1:19" ht="20.100000000000001" customHeight="1" x14ac:dyDescent="0.2">
      <c r="A9" s="395">
        <f>TU_stat!C9</f>
        <v>5467</v>
      </c>
      <c r="B9" s="284" t="str">
        <f>TU_stat!D9</f>
        <v>MŠ Turnov, Hruborohozecká 405</v>
      </c>
      <c r="C9" s="325">
        <f>TU_stat!E9</f>
        <v>3141</v>
      </c>
      <c r="D9" s="326" t="str">
        <f>TU_stat!F9</f>
        <v>MŠ Turnov, Hruborohozecká 405</v>
      </c>
      <c r="E9" s="104">
        <f>SJMS_normativy!$F$5</f>
        <v>26460</v>
      </c>
      <c r="F9" s="105">
        <f>IF(TU_stat!H9=0,0,(12*1.358*(1/TU_stat!T9*TU_rozp!$E9)+TU_stat!AC9))</f>
        <v>13754.336036439525</v>
      </c>
      <c r="G9" s="29">
        <f>IF(TU_stat!I9=0,0,(12*1.358*(1/TU_stat!U9*TU_rozp!$E9)+TU_stat!AD9))</f>
        <v>0</v>
      </c>
      <c r="H9" s="106">
        <f>IF(TU_stat!J9=0,0,(12*1.358*(1/TU_stat!V9*TU_rozp!$E9)+TU_stat!AE9))</f>
        <v>0</v>
      </c>
      <c r="I9" s="105">
        <f>IF(TU_stat!K9=0,0,(12*1.358*(1/TU_stat!W9*TU_rozp!$E9)+TU_stat!AF9))</f>
        <v>0</v>
      </c>
      <c r="J9" s="29">
        <f>IF(TU_stat!L9=0,0,(12*1.358*(1/TU_stat!X9*TU_rozp!$E9)+TU_stat!AG9))</f>
        <v>0</v>
      </c>
      <c r="K9" s="106">
        <f>IF(TU_stat!M9=0,0,(12*1.358*(1/TU_stat!Y9*TU_rozp!$E9)+TU_stat!AH9))</f>
        <v>0</v>
      </c>
      <c r="L9" s="105">
        <f>IF(TU_stat!N9=0,0,(12*1.358*(1/TU_stat!Z9*TU_rozp!$E9)+TU_stat!AI9))</f>
        <v>0</v>
      </c>
      <c r="M9" s="29">
        <f>IF(TU_stat!O9=0,0,(12*1.358*(1/TU_stat!AA9*TU_rozp!$E9)+TU_stat!AJ9))</f>
        <v>0</v>
      </c>
      <c r="N9" s="106">
        <f>IF(TU_stat!P9=0,0,(12*1.358*(1/TU_stat!AB9*TU_rozp!$E9)+TU_stat!AK9))</f>
        <v>0</v>
      </c>
      <c r="O9" s="378">
        <f>F9*TU_stat!H9+I9*TU_stat!K9+L9*TU_stat!N9</f>
        <v>687716.8018219762</v>
      </c>
      <c r="P9" s="29">
        <f>G9*TU_stat!I9+J9*TU_stat!L9+M9*TU_stat!O9</f>
        <v>0</v>
      </c>
      <c r="Q9" s="106">
        <f>H9*TU_stat!J9+K9*TU_stat!M9+N9*TU_stat!P9</f>
        <v>0</v>
      </c>
      <c r="R9" s="173">
        <f t="shared" si="0"/>
        <v>687716.8018219762</v>
      </c>
    </row>
    <row r="10" spans="1:19" ht="20.100000000000001" customHeight="1" x14ac:dyDescent="0.2">
      <c r="A10" s="395">
        <f>TU_stat!C10</f>
        <v>5463</v>
      </c>
      <c r="B10" s="284" t="str">
        <f>TU_stat!D10</f>
        <v>MŠ Turnov, J. Palacha 1931</v>
      </c>
      <c r="C10" s="325">
        <f>TU_stat!E10</f>
        <v>3141</v>
      </c>
      <c r="D10" s="326" t="str">
        <f>TU_stat!F10</f>
        <v>MŠ Turnov, J. Palacha 1931</v>
      </c>
      <c r="E10" s="104">
        <f>SJMS_normativy!$F$5</f>
        <v>26460</v>
      </c>
      <c r="F10" s="105">
        <f>IF(TU_stat!H10=0,0,(12*1.358*(1/TU_stat!T10*TU_rozp!$E10)+TU_stat!AC10))</f>
        <v>13420.627522133336</v>
      </c>
      <c r="G10" s="29">
        <f>IF(TU_stat!I10=0,0,(12*1.358*(1/TU_stat!U10*TU_rozp!$E10)+TU_stat!AD10))</f>
        <v>0</v>
      </c>
      <c r="H10" s="106">
        <f>IF(TU_stat!J10=0,0,(12*1.358*(1/TU_stat!V10*TU_rozp!$E10)+TU_stat!AE10))</f>
        <v>0</v>
      </c>
      <c r="I10" s="105">
        <f>IF(TU_stat!K10=0,0,(12*1.358*(1/TU_stat!W10*TU_rozp!$E10)+TU_stat!AF10))</f>
        <v>0</v>
      </c>
      <c r="J10" s="29">
        <f>IF(TU_stat!L10=0,0,(12*1.358*(1/TU_stat!X10*TU_rozp!$E10)+TU_stat!AG10))</f>
        <v>0</v>
      </c>
      <c r="K10" s="106">
        <f>IF(TU_stat!M10=0,0,(12*1.358*(1/TU_stat!Y10*TU_rozp!$E10)+TU_stat!AH10))</f>
        <v>0</v>
      </c>
      <c r="L10" s="105">
        <f>IF(TU_stat!N10=0,0,(12*1.358*(1/TU_stat!Z10*TU_rozp!$E10)+TU_stat!AI10))</f>
        <v>0</v>
      </c>
      <c r="M10" s="29">
        <f>IF(TU_stat!O10=0,0,(12*1.358*(1/TU_stat!AA10*TU_rozp!$E10)+TU_stat!AJ10))</f>
        <v>0</v>
      </c>
      <c r="N10" s="106">
        <f>IF(TU_stat!P10=0,0,(12*1.358*(1/TU_stat!AB10*TU_rozp!$E10)+TU_stat!AK10))</f>
        <v>0</v>
      </c>
      <c r="O10" s="378">
        <f>F10*TU_stat!H10+I10*TU_stat!K10+L10*TU_stat!N10</f>
        <v>724713.88619520015</v>
      </c>
      <c r="P10" s="29">
        <f>G10*TU_stat!I10+J10*TU_stat!L10+M10*TU_stat!O10</f>
        <v>0</v>
      </c>
      <c r="Q10" s="106">
        <f>H10*TU_stat!J10+K10*TU_stat!M10+N10*TU_stat!P10</f>
        <v>0</v>
      </c>
      <c r="R10" s="173">
        <f t="shared" si="0"/>
        <v>724713.88619520015</v>
      </c>
    </row>
    <row r="11" spans="1:19" ht="20.100000000000001" customHeight="1" x14ac:dyDescent="0.2">
      <c r="A11" s="395">
        <f>TU_stat!C11</f>
        <v>5461</v>
      </c>
      <c r="B11" s="284" t="str">
        <f>TU_stat!D11</f>
        <v>MŠ Turnov, U školy 85</v>
      </c>
      <c r="C11" s="325">
        <f>TU_stat!E11</f>
        <v>3141</v>
      </c>
      <c r="D11" s="326" t="str">
        <f>TU_stat!F11</f>
        <v>MŠ Turnov, U školy 85</v>
      </c>
      <c r="E11" s="104">
        <f>SJMS_normativy!$F$5</f>
        <v>26460</v>
      </c>
      <c r="F11" s="105">
        <f>IF(TU_stat!H11=0,0,(12*1.358*(1/TU_stat!T11*TU_rozp!$E11)+TU_stat!AC11))</f>
        <v>14413.971167145695</v>
      </c>
      <c r="G11" s="29">
        <f>IF(TU_stat!I11=0,0,(12*1.358*(1/TU_stat!U11*TU_rozp!$E11)+TU_stat!AD11))</f>
        <v>0</v>
      </c>
      <c r="H11" s="106">
        <f>IF(TU_stat!J11=0,0,(12*1.358*(1/TU_stat!V11*TU_rozp!$E11)+TU_stat!AE11))</f>
        <v>0</v>
      </c>
      <c r="I11" s="105">
        <f>IF(TU_stat!K11=0,0,(12*1.358*(1/TU_stat!W11*TU_rozp!$E11)+TU_stat!AF11))</f>
        <v>0</v>
      </c>
      <c r="J11" s="29">
        <f>IF(TU_stat!L11=0,0,(12*1.358*(1/TU_stat!X11*TU_rozp!$E11)+TU_stat!AG11))</f>
        <v>0</v>
      </c>
      <c r="K11" s="106">
        <f>IF(TU_stat!M11=0,0,(12*1.358*(1/TU_stat!Y11*TU_rozp!$E11)+TU_stat!AH11))</f>
        <v>0</v>
      </c>
      <c r="L11" s="105">
        <f>IF(TU_stat!N11=0,0,(12*1.358*(1/TU_stat!Z11*TU_rozp!$E11)+TU_stat!AI11))</f>
        <v>0</v>
      </c>
      <c r="M11" s="29">
        <f>IF(TU_stat!O11=0,0,(12*1.358*(1/TU_stat!AA11*TU_rozp!$E11)+TU_stat!AJ11))</f>
        <v>0</v>
      </c>
      <c r="N11" s="106">
        <f>IF(TU_stat!P11=0,0,(12*1.358*(1/TU_stat!AB11*TU_rozp!$E11)+TU_stat!AK11))</f>
        <v>0</v>
      </c>
      <c r="O11" s="378">
        <f>F11*TU_stat!H11+I11*TU_stat!K11+L11*TU_stat!N11</f>
        <v>619800.76018726488</v>
      </c>
      <c r="P11" s="29">
        <f>G11*TU_stat!I11+J11*TU_stat!L11+M11*TU_stat!O11</f>
        <v>0</v>
      </c>
      <c r="Q11" s="106">
        <f>H11*TU_stat!J11+K11*TU_stat!M11+N11*TU_stat!P11</f>
        <v>0</v>
      </c>
      <c r="R11" s="173">
        <f t="shared" si="0"/>
        <v>619800.76018726488</v>
      </c>
    </row>
    <row r="12" spans="1:19" ht="20.100000000000001" customHeight="1" x14ac:dyDescent="0.2">
      <c r="A12" s="395">
        <f>TU_stat!C12</f>
        <v>5466</v>
      </c>
      <c r="B12" s="284" t="str">
        <f>TU_stat!D12</f>
        <v>MŠ Turnov, Zborovská 914</v>
      </c>
      <c r="C12" s="325">
        <f>TU_stat!E12</f>
        <v>3141</v>
      </c>
      <c r="D12" s="326" t="str">
        <f>TU_stat!F12</f>
        <v>MŠ Turnov, Zborovská 914</v>
      </c>
      <c r="E12" s="104">
        <f>SJMS_normativy!$F$5</f>
        <v>26460</v>
      </c>
      <c r="F12" s="105">
        <f>IF(TU_stat!H12=0,0,(12*1.358*(1/TU_stat!T12*TU_rozp!$E12)+TU_stat!AC12))</f>
        <v>10969.943268200601</v>
      </c>
      <c r="G12" s="29">
        <f>IF(TU_stat!I12=0,0,(12*1.358*(1/TU_stat!U12*TU_rozp!$E12)+TU_stat!AD12))</f>
        <v>0</v>
      </c>
      <c r="H12" s="106">
        <f>IF(TU_stat!J12=0,0,(12*1.358*(1/TU_stat!V12*TU_rozp!$E12)+TU_stat!AE12))</f>
        <v>0</v>
      </c>
      <c r="I12" s="105">
        <f>IF(TU_stat!K12=0,0,(12*1.358*(1/TU_stat!W12*TU_rozp!$E12)+TU_stat!AF12))</f>
        <v>0</v>
      </c>
      <c r="J12" s="29">
        <f>IF(TU_stat!L12=0,0,(12*1.358*(1/TU_stat!X12*TU_rozp!$E12)+TU_stat!AG12))</f>
        <v>0</v>
      </c>
      <c r="K12" s="106">
        <f>IF(TU_stat!M12=0,0,(12*1.358*(1/TU_stat!Y12*TU_rozp!$E12)+TU_stat!AH12))</f>
        <v>0</v>
      </c>
      <c r="L12" s="105">
        <f>IF(TU_stat!N12=0,0,(12*1.358*(1/TU_stat!Z12*TU_rozp!$E12)+TU_stat!AI12))</f>
        <v>0</v>
      </c>
      <c r="M12" s="29">
        <f>IF(TU_stat!O12=0,0,(12*1.358*(1/TU_stat!AA12*TU_rozp!$E12)+TU_stat!AJ12))</f>
        <v>0</v>
      </c>
      <c r="N12" s="106">
        <f>IF(TU_stat!P12=0,0,(12*1.358*(1/TU_stat!AB12*TU_rozp!$E12)+TU_stat!AK12))</f>
        <v>0</v>
      </c>
      <c r="O12" s="378">
        <f>F12*TU_stat!H12+I12*TU_stat!K12+L12*TU_stat!N12</f>
        <v>1129904.156624662</v>
      </c>
      <c r="P12" s="29">
        <f>G12*TU_stat!I12+J12*TU_stat!L12+M12*TU_stat!O12</f>
        <v>0</v>
      </c>
      <c r="Q12" s="106">
        <f>H12*TU_stat!J12+K12*TU_stat!M12+N12*TU_stat!P12</f>
        <v>0</v>
      </c>
      <c r="R12" s="173">
        <f t="shared" si="0"/>
        <v>1129904.156624662</v>
      </c>
    </row>
    <row r="13" spans="1:19" ht="20.100000000000001" customHeight="1" x14ac:dyDescent="0.2">
      <c r="A13" s="395">
        <f>TU_stat!C13</f>
        <v>5458</v>
      </c>
      <c r="B13" s="284" t="str">
        <f>TU_stat!D13</f>
        <v>ZŠ Turnov, 28.října 18</v>
      </c>
      <c r="C13" s="325">
        <f>TU_stat!E13</f>
        <v>3141</v>
      </c>
      <c r="D13" s="326" t="str">
        <f>TU_stat!F13</f>
        <v>ZŠ Turnov, 28.října 18</v>
      </c>
      <c r="E13" s="104">
        <f>SJMS_normativy!$F$5</f>
        <v>26460</v>
      </c>
      <c r="F13" s="105">
        <f>IF(TU_stat!H13=0,0,(12*1.358*(1/TU_stat!T13*TU_rozp!$E13)+TU_stat!AC13))</f>
        <v>0</v>
      </c>
      <c r="G13" s="29">
        <f>IF(TU_stat!I13=0,0,(12*1.358*(1/TU_stat!U13*TU_rozp!$E13)+TU_stat!AD13))</f>
        <v>6122.8385074154648</v>
      </c>
      <c r="H13" s="106">
        <f>IF(TU_stat!J13=0,0,(12*1.358*(1/TU_stat!V13*TU_rozp!$E13)+TU_stat!AE13))</f>
        <v>0</v>
      </c>
      <c r="I13" s="105">
        <f>IF(TU_stat!K13=0,0,(12*1.358*(1/TU_stat!W13*TU_rozp!$E13)+TU_stat!AF13))</f>
        <v>0</v>
      </c>
      <c r="J13" s="29">
        <f>IF(TU_stat!L13=0,0,(12*1.358*(1/TU_stat!X13*TU_rozp!$E13)+TU_stat!AG13))</f>
        <v>0</v>
      </c>
      <c r="K13" s="106">
        <f>IF(TU_stat!M13=0,0,(12*1.358*(1/TU_stat!Y13*TU_rozp!$E13)+TU_stat!AH13))</f>
        <v>0</v>
      </c>
      <c r="L13" s="105">
        <f>IF(TU_stat!N13=0,0,(12*1.358*(1/TU_stat!Z13*TU_rozp!$E13)+TU_stat!AI13))</f>
        <v>0</v>
      </c>
      <c r="M13" s="29">
        <f>IF(TU_stat!O13=0,0,(12*1.358*(1/TU_stat!AA13*TU_rozp!$E13)+TU_stat!AJ13))</f>
        <v>0</v>
      </c>
      <c r="N13" s="106">
        <f>IF(TU_stat!P13=0,0,(12*1.358*(1/TU_stat!AB13*TU_rozp!$E13)+TU_stat!AK13))</f>
        <v>0</v>
      </c>
      <c r="O13" s="378">
        <f>F13*TU_stat!H13+I13*TU_stat!K13+L13*TU_stat!N13</f>
        <v>0</v>
      </c>
      <c r="P13" s="29">
        <f>G13*TU_stat!I13+J13*TU_stat!L13+M13*TU_stat!O13</f>
        <v>3539000.6572861387</v>
      </c>
      <c r="Q13" s="106">
        <f>H13*TU_stat!J13+K13*TU_stat!M13+N13*TU_stat!P13</f>
        <v>0</v>
      </c>
      <c r="R13" s="173">
        <f t="shared" si="0"/>
        <v>3539000.6572861387</v>
      </c>
    </row>
    <row r="14" spans="1:19" ht="20.100000000000001" customHeight="1" x14ac:dyDescent="0.2">
      <c r="A14" s="395">
        <f>TU_stat!C14</f>
        <v>5456</v>
      </c>
      <c r="B14" s="284" t="str">
        <f>TU_stat!D14</f>
        <v>ZŠ Turnov, Skálova 600</v>
      </c>
      <c r="C14" s="325">
        <f>TU_stat!E14</f>
        <v>3141</v>
      </c>
      <c r="D14" s="326" t="str">
        <f>TU_stat!F14</f>
        <v>ZŠ Turnov, Skálova 600</v>
      </c>
      <c r="E14" s="104">
        <f>SJMS_normativy!$F$5</f>
        <v>26460</v>
      </c>
      <c r="F14" s="105">
        <f>IF(TU_stat!H14=0,0,(12*1.358*(1/TU_stat!T14*TU_rozp!$E14)+TU_stat!AC14))</f>
        <v>0</v>
      </c>
      <c r="G14" s="29">
        <f>IF(TU_stat!I14=0,0,(12*1.358*(1/TU_stat!U14*TU_rozp!$E14)+TU_stat!AD14))</f>
        <v>6193.7648317855628</v>
      </c>
      <c r="H14" s="106">
        <f>IF(TU_stat!J14=0,0,(12*1.358*(1/TU_stat!V14*TU_rozp!$E14)+TU_stat!AE14))</f>
        <v>6193.7648317855628</v>
      </c>
      <c r="I14" s="105">
        <f>IF(TU_stat!K14=0,0,(12*1.358*(1/TU_stat!W14*TU_rozp!$E14)+TU_stat!AF14))</f>
        <v>0</v>
      </c>
      <c r="J14" s="29">
        <f>IF(TU_stat!L14=0,0,(12*1.358*(1/TU_stat!X14*TU_rozp!$E14)+TU_stat!AG14))</f>
        <v>3986.1950512284347</v>
      </c>
      <c r="K14" s="106">
        <f>IF(TU_stat!M14=0,0,(12*1.358*(1/TU_stat!Y14*TU_rozp!$E14)+TU_stat!AH14))</f>
        <v>0</v>
      </c>
      <c r="L14" s="105">
        <f>IF(TU_stat!N14=0,0,(12*1.358*(1/TU_stat!Z14*TU_rozp!$E14)+TU_stat!AI14))</f>
        <v>0</v>
      </c>
      <c r="M14" s="29">
        <f>IF(TU_stat!O14=0,0,(12*1.358*(1/TU_stat!AA14*TU_rozp!$E14)+TU_stat!AJ14))</f>
        <v>0</v>
      </c>
      <c r="N14" s="106">
        <f>IF(TU_stat!P14=0,0,(12*1.358*(1/TU_stat!AB14*TU_rozp!$E14)+TU_stat!AK14))</f>
        <v>0</v>
      </c>
      <c r="O14" s="378">
        <f>F14*TU_stat!H14+I14*TU_stat!K14+L14*TU_stat!N14</f>
        <v>0</v>
      </c>
      <c r="P14" s="29">
        <f>G14*TU_stat!I14+J14*TU_stat!L14+M14*TU_stat!O14</f>
        <v>3923699.6945215035</v>
      </c>
      <c r="Q14" s="106">
        <f>H14*TU_stat!J14+K14*TU_stat!M14+N14*TU_stat!P14</f>
        <v>978614.84342211892</v>
      </c>
      <c r="R14" s="173">
        <f t="shared" si="0"/>
        <v>4902314.5379436221</v>
      </c>
    </row>
    <row r="15" spans="1:19" ht="20.100000000000001" customHeight="1" x14ac:dyDescent="0.2">
      <c r="A15" s="395">
        <f>TU_stat!C15</f>
        <v>5456</v>
      </c>
      <c r="B15" s="284" t="str">
        <f>TU_stat!D15</f>
        <v>ZŠ Turnov, Skálova 600</v>
      </c>
      <c r="C15" s="325">
        <f>TU_stat!E15</f>
        <v>3141</v>
      </c>
      <c r="D15" s="326" t="str">
        <f>TU_stat!F15</f>
        <v>ZŠ Turnov, Alešova1059</v>
      </c>
      <c r="E15" s="104">
        <f>SJMS_normativy!$F$5</f>
        <v>26460</v>
      </c>
      <c r="F15" s="105">
        <f>IF(TU_stat!H15=0,0,(12*1.358*(1/TU_stat!T15*TU_rozp!$E15)+TU_stat!AC15))</f>
        <v>0</v>
      </c>
      <c r="G15" s="29">
        <f>IF(TU_stat!I15=0,0,(12*1.358*(1/TU_stat!U15*TU_rozp!$E15)+TU_stat!AD15))</f>
        <v>0</v>
      </c>
      <c r="H15" s="106">
        <f>IF(TU_stat!J15=0,0,(12*1.358*(1/TU_stat!V15*TU_rozp!$E15)+TU_stat!AE15))</f>
        <v>0</v>
      </c>
      <c r="I15" s="105">
        <f>IF(TU_stat!K15=0,0,(12*1.358*(1/TU_stat!W15*TU_rozp!$E15)+TU_stat!AF15))</f>
        <v>0</v>
      </c>
      <c r="J15" s="29">
        <f>IF(TU_stat!L15=0,0,(12*1.358*(1/TU_stat!X15*TU_rozp!$E15)+TU_stat!AG15))</f>
        <v>0</v>
      </c>
      <c r="K15" s="106">
        <f>IF(TU_stat!M15=0,0,(12*1.358*(1/TU_stat!Y15*TU_rozp!$E15)+TU_stat!AH15))</f>
        <v>0</v>
      </c>
      <c r="L15" s="105">
        <f>IF(TU_stat!N15=0,0,(12*1.358*(1/TU_stat!Z15*TU_rozp!$E15)+TU_stat!AI15))</f>
        <v>0</v>
      </c>
      <c r="M15" s="29">
        <f>IF(TU_stat!O15=0,0,(12*1.358*(1/TU_stat!AA15*TU_rozp!$E15)+TU_stat!AJ15))</f>
        <v>2837.5324300677989</v>
      </c>
      <c r="N15" s="106">
        <f>IF(TU_stat!P15=0,0,(12*1.358*(1/TU_stat!AB15*TU_rozp!$E15)+TU_stat!AK15))</f>
        <v>0</v>
      </c>
      <c r="O15" s="378">
        <f>F15*TU_stat!H15+I15*TU_stat!K15+L15*TU_stat!N15</f>
        <v>0</v>
      </c>
      <c r="P15" s="29">
        <f>G15*TU_stat!I15+J15*TU_stat!L15+M15*TU_stat!O15</f>
        <v>800184.14527911926</v>
      </c>
      <c r="Q15" s="106">
        <f>H15*TU_stat!J15+K15*TU_stat!M15+N15*TU_stat!P15</f>
        <v>0</v>
      </c>
      <c r="R15" s="173">
        <f t="shared" si="0"/>
        <v>800184.14527911926</v>
      </c>
    </row>
    <row r="16" spans="1:19" ht="20.100000000000001" customHeight="1" x14ac:dyDescent="0.2">
      <c r="A16" s="395">
        <f>TU_stat!C16</f>
        <v>5457</v>
      </c>
      <c r="B16" s="284" t="str">
        <f>TU_stat!D16</f>
        <v>ZŠ Turnov, Žižkova 518</v>
      </c>
      <c r="C16" s="325">
        <f>TU_stat!E16</f>
        <v>3141</v>
      </c>
      <c r="D16" s="326" t="str">
        <f>TU_stat!F16</f>
        <v>ZŠ Turnov, Žižkova 518 - výdejna</v>
      </c>
      <c r="E16" s="104">
        <f>SJMS_normativy!$F$5</f>
        <v>26460</v>
      </c>
      <c r="F16" s="105">
        <f>IF(TU_stat!H16=0,0,(12*1.358*(1/TU_stat!T16*TU_rozp!$E16)+TU_stat!AC16))</f>
        <v>0</v>
      </c>
      <c r="G16" s="29">
        <f>IF(TU_stat!I16=0,0,(12*1.358*(1/TU_stat!U16*TU_rozp!$E16)+TU_stat!AD16))</f>
        <v>0</v>
      </c>
      <c r="H16" s="106">
        <f>IF(TU_stat!J16=0,0,(12*1.358*(1/TU_stat!V16*TU_rozp!$E16)+TU_stat!AE16))</f>
        <v>0</v>
      </c>
      <c r="I16" s="105">
        <f>IF(TU_stat!K16=0,0,(12*1.358*(1/TU_stat!W16*TU_rozp!$E16)+TU_stat!AF16))</f>
        <v>0</v>
      </c>
      <c r="J16" s="29">
        <f>IF(TU_stat!L16=0,0,(12*1.358*(1/TU_stat!X16*TU_rozp!$E16)+TU_stat!AG16))</f>
        <v>0</v>
      </c>
      <c r="K16" s="106">
        <f>IF(TU_stat!M16=0,0,(12*1.358*(1/TU_stat!Y16*TU_rozp!$E16)+TU_stat!AH16))</f>
        <v>0</v>
      </c>
      <c r="L16" s="105">
        <f>IF(TU_stat!N16=0,0,(12*1.358*(1/TU_stat!Z16*TU_rozp!$E16)+TU_stat!AI16))</f>
        <v>0</v>
      </c>
      <c r="M16" s="29">
        <f>IF(TU_stat!O16=0,0,(12*1.358*(1/TU_stat!AA16*TU_rozp!$E16)+TU_stat!AJ16))</f>
        <v>2479.163566995343</v>
      </c>
      <c r="N16" s="106">
        <f>IF(TU_stat!P16=0,0,(12*1.358*(1/TU_stat!AB16*TU_rozp!$E16)+TU_stat!AK16))</f>
        <v>0</v>
      </c>
      <c r="O16" s="378">
        <f>F16*TU_stat!H16+I16*TU_stat!K16+L16*TU_stat!N16</f>
        <v>0</v>
      </c>
      <c r="P16" s="29">
        <f>G16*TU_stat!I16+J16*TU_stat!L16+M16*TU_stat!O16</f>
        <v>1388331.5975173921</v>
      </c>
      <c r="Q16" s="106">
        <f>H16*TU_stat!J16+K16*TU_stat!M16+N16*TU_stat!P16</f>
        <v>0</v>
      </c>
      <c r="R16" s="173">
        <f t="shared" si="0"/>
        <v>1388331.5975173921</v>
      </c>
    </row>
    <row r="17" spans="1:18" ht="20.100000000000001" customHeight="1" x14ac:dyDescent="0.2">
      <c r="A17" s="395">
        <f>TU_stat!C17</f>
        <v>5490</v>
      </c>
      <c r="B17" s="284" t="str">
        <f>TU_stat!D17</f>
        <v>MŠ a ZŠ Turnov, Kosmonautů 1641</v>
      </c>
      <c r="C17" s="325">
        <f>TU_stat!E17</f>
        <v>3141</v>
      </c>
      <c r="D17" s="326" t="str">
        <f>TU_stat!F17</f>
        <v xml:space="preserve">MŠ Turnov, Kosmonautů 1640 </v>
      </c>
      <c r="E17" s="104">
        <f>SJMS_normativy!$F$5</f>
        <v>26460</v>
      </c>
      <c r="F17" s="105">
        <f>IF(TU_stat!H17=0,0,(12*1.358*(1/TU_stat!T17*TU_rozp!$E17)+TU_stat!AC17))</f>
        <v>10458.979523784712</v>
      </c>
      <c r="G17" s="29">
        <f>IF(TU_stat!I17=0,0,(12*1.358*(1/TU_stat!U17*TU_rozp!$E17)+TU_stat!AD17))</f>
        <v>12107.900179078462</v>
      </c>
      <c r="H17" s="106">
        <f>IF(TU_stat!J17=0,0,(12*1.358*(1/TU_stat!V17*TU_rozp!$E17)+TU_stat!AE17))</f>
        <v>0</v>
      </c>
      <c r="I17" s="105">
        <f>IF(TU_stat!K17=0,0,(12*1.358*(1/TU_stat!W17*TU_rozp!$E17)+TU_stat!AF17))</f>
        <v>0</v>
      </c>
      <c r="J17" s="29">
        <f>IF(TU_stat!L17=0,0,(12*1.358*(1/TU_stat!X17*TU_rozp!$E17)+TU_stat!AG17))</f>
        <v>0</v>
      </c>
      <c r="K17" s="106">
        <f>IF(TU_stat!M17=0,0,(12*1.358*(1/TU_stat!Y17*TU_rozp!$E17)+TU_stat!AH17))</f>
        <v>0</v>
      </c>
      <c r="L17" s="105">
        <f>IF(TU_stat!N17=0,0,(12*1.358*(1/TU_stat!Z17*TU_rozp!$E17)+TU_stat!AI17))</f>
        <v>0</v>
      </c>
      <c r="M17" s="29">
        <f>IF(TU_stat!O17=0,0,(12*1.358*(1/TU_stat!AA17*TU_rozp!$E17)+TU_stat!AJ17))</f>
        <v>0</v>
      </c>
      <c r="N17" s="106">
        <f>IF(TU_stat!P17=0,0,(12*1.358*(1/TU_stat!AB17*TU_rozp!$E17)+TU_stat!AK17))</f>
        <v>0</v>
      </c>
      <c r="O17" s="378">
        <f>F17*TU_stat!H17+I17*TU_stat!K17+L17*TU_stat!N17</f>
        <v>1328290.3995206584</v>
      </c>
      <c r="P17" s="29">
        <f>G17*TU_stat!I17+J17*TU_stat!L17+M17*TU_stat!O17</f>
        <v>157402.70232802001</v>
      </c>
      <c r="Q17" s="106">
        <f>H17*TU_stat!J17+K17*TU_stat!M17+N17*TU_stat!P17</f>
        <v>0</v>
      </c>
      <c r="R17" s="173">
        <f>SUM(O17:Q17)</f>
        <v>1485693.1018486784</v>
      </c>
    </row>
    <row r="18" spans="1:18" ht="20.100000000000001" customHeight="1" x14ac:dyDescent="0.2">
      <c r="A18" s="395">
        <f>TU_stat!C18</f>
        <v>5481</v>
      </c>
      <c r="B18" s="284" t="str">
        <f>TU_stat!D18</f>
        <v>ZŠ Turnov Mašov, U Školy 56 - výdejna</v>
      </c>
      <c r="C18" s="325">
        <f>TU_stat!E18</f>
        <v>3141</v>
      </c>
      <c r="D18" s="326" t="str">
        <f>TU_stat!F18</f>
        <v>ZŠ Turnov Mašov, U Školy 56 - výdejna nově od 1.10.2021</v>
      </c>
      <c r="E18" s="104">
        <f>SJMS_normativy!$F$5</f>
        <v>26460</v>
      </c>
      <c r="F18" s="105">
        <f>IF(TU_stat!H18=0,0,(12*1.358*(1/TU_stat!T18*TU_rozp!$E18)+TU_stat!AC18))</f>
        <v>0</v>
      </c>
      <c r="G18" s="29">
        <f>IF(TU_stat!I18=0,0,(12*1.358*(1/TU_stat!U18*TU_rozp!$E18)+TU_stat!AD18))</f>
        <v>0</v>
      </c>
      <c r="H18" s="106">
        <f>IF(TU_stat!J18=0,0,(12*1.358*(1/TU_stat!V18*TU_rozp!$E18)+TU_stat!AE18))</f>
        <v>0</v>
      </c>
      <c r="I18" s="105">
        <f>IF(TU_stat!K18=0,0,(12*1.358*(1/TU_stat!W18*TU_rozp!$E18)+TU_stat!AF18))</f>
        <v>0</v>
      </c>
      <c r="J18" s="29">
        <f>IF(TU_stat!L18=0,0,(12*1.358*(1/TU_stat!X18*TU_rozp!$E18)+TU_stat!AG18))</f>
        <v>0</v>
      </c>
      <c r="K18" s="106">
        <f>IF(TU_stat!M18=0,0,(12*1.358*(1/TU_stat!Y18*TU_rozp!$E18)+TU_stat!AH18))</f>
        <v>0</v>
      </c>
      <c r="L18" s="105">
        <f>IF(TU_stat!N18=0,0,(12*1.358*(1/TU_stat!Z18*TU_rozp!$E18)+TU_stat!AI18))</f>
        <v>0</v>
      </c>
      <c r="M18" s="29">
        <f>IF(TU_stat!O18=0,0,(12*1.358*(1/TU_stat!AA18*TU_rozp!$E18)+TU_stat!AJ18))</f>
        <v>3538.5541828006367</v>
      </c>
      <c r="N18" s="106">
        <f>IF(TU_stat!P18=0,0,(12*1.358*(1/TU_stat!AB18*TU_rozp!$E18)+TU_stat!AK18))</f>
        <v>0</v>
      </c>
      <c r="O18" s="378">
        <f>F18*TU_stat!H18+I18*TU_stat!K18+L18*TU_stat!N18</f>
        <v>0</v>
      </c>
      <c r="P18" s="29">
        <f>G18*TU_stat!I18+J18*TU_stat!L18+M18*TU_stat!O18</f>
        <v>357393.9724628643</v>
      </c>
      <c r="Q18" s="106">
        <f>H18*TU_stat!J18+K18*TU_stat!M18+N18*TU_stat!P18</f>
        <v>0</v>
      </c>
      <c r="R18" s="173">
        <f t="shared" si="0"/>
        <v>357393.9724628643</v>
      </c>
    </row>
    <row r="19" spans="1:18" ht="20.100000000000001" customHeight="1" x14ac:dyDescent="0.2">
      <c r="A19" s="395">
        <f>TU_stat!C19</f>
        <v>5482</v>
      </c>
      <c r="B19" s="284" t="str">
        <f>TU_stat!D19</f>
        <v>ZŠ a MŠ Hrubá Skála, Doubravice 61</v>
      </c>
      <c r="C19" s="325">
        <f>TU_stat!E19</f>
        <v>3141</v>
      </c>
      <c r="D19" s="326" t="str">
        <f>TU_stat!F19</f>
        <v>ZŠ a MŠ Hrubá Skála, Doubravice 61</v>
      </c>
      <c r="E19" s="104">
        <f>SJMS_normativy!$F$5</f>
        <v>26460</v>
      </c>
      <c r="F19" s="105">
        <f>IF(TU_stat!H19=0,0,(12*1.358*(1/TU_stat!T19*TU_rozp!$E19)+TU_stat!AC19))</f>
        <v>16248.136333038661</v>
      </c>
      <c r="G19" s="29">
        <f>IF(TU_stat!I19=0,0,(12*1.358*(1/TU_stat!U19*TU_rozp!$E19)+TU_stat!AD19))</f>
        <v>10644.37395297938</v>
      </c>
      <c r="H19" s="106">
        <f>IF(TU_stat!J19=0,0,(12*1.358*(1/TU_stat!V19*TU_rozp!$E19)+TU_stat!AE19))</f>
        <v>0</v>
      </c>
      <c r="I19" s="105">
        <f>IF(TU_stat!K19=0,0,(12*1.358*(1/TU_stat!W19*TU_rozp!$E19)+TU_stat!AF19))</f>
        <v>0</v>
      </c>
      <c r="J19" s="29">
        <f>IF(TU_stat!L19=0,0,(12*1.358*(1/TU_stat!X19*TU_rozp!$E19)+TU_stat!AG19))</f>
        <v>0</v>
      </c>
      <c r="K19" s="106">
        <f>IF(TU_stat!M19=0,0,(12*1.358*(1/TU_stat!Y19*TU_rozp!$E19)+TU_stat!AH19))</f>
        <v>0</v>
      </c>
      <c r="L19" s="105">
        <f>IF(TU_stat!N19=0,0,(12*1.358*(1/TU_stat!Z19*TU_rozp!$E19)+TU_stat!AI19))</f>
        <v>0</v>
      </c>
      <c r="M19" s="29">
        <f>IF(TU_stat!O19=0,0,(12*1.358*(1/TU_stat!AA19*TU_rozp!$E19)+TU_stat!AJ19))</f>
        <v>0</v>
      </c>
      <c r="N19" s="106">
        <f>IF(TU_stat!P19=0,0,(12*1.358*(1/TU_stat!AB19*TU_rozp!$E19)+TU_stat!AK19))</f>
        <v>0</v>
      </c>
      <c r="O19" s="378">
        <f>F19*TU_stat!H19+I19*TU_stat!K19+L19*TU_stat!N19</f>
        <v>454947.81732508249</v>
      </c>
      <c r="P19" s="29">
        <f>G19*TU_stat!I19+J19*TU_stat!L19+M19*TU_stat!O19</f>
        <v>510929.94974301022</v>
      </c>
      <c r="Q19" s="106">
        <f>H19*TU_stat!J19+K19*TU_stat!M19+N19*TU_stat!P19</f>
        <v>0</v>
      </c>
      <c r="R19" s="173">
        <f t="shared" ref="R19:R26" si="1">SUM(O19:Q19)</f>
        <v>965877.76706809271</v>
      </c>
    </row>
    <row r="20" spans="1:18" ht="20.100000000000001" customHeight="1" x14ac:dyDescent="0.2">
      <c r="A20" s="395">
        <f>TU_stat!C20</f>
        <v>3421</v>
      </c>
      <c r="B20" s="284" t="str">
        <f>TU_stat!D20</f>
        <v>MŠ Jenišovice 67</v>
      </c>
      <c r="C20" s="325">
        <f>TU_stat!E20</f>
        <v>3141</v>
      </c>
      <c r="D20" s="326" t="str">
        <f>TU_stat!F20</f>
        <v>MŠ Jenišovice 67</v>
      </c>
      <c r="E20" s="104">
        <f>SJMS_normativy!$F$5</f>
        <v>26460</v>
      </c>
      <c r="F20" s="105">
        <f>IF(TU_stat!H20=0,0,(12*1.358*(1/TU_stat!T20*TU_rozp!$E20)+TU_stat!AC20))</f>
        <v>11475.682519951652</v>
      </c>
      <c r="G20" s="29">
        <f>IF(TU_stat!I20=0,0,(12*1.358*(1/TU_stat!U20*TU_rozp!$E20)+TU_stat!AD20))</f>
        <v>0</v>
      </c>
      <c r="H20" s="106">
        <f>IF(TU_stat!J20=0,0,(12*1.358*(1/TU_stat!V20*TU_rozp!$E20)+TU_stat!AE20))</f>
        <v>0</v>
      </c>
      <c r="I20" s="105">
        <f>IF(TU_stat!K20=0,0,(12*1.358*(1/TU_stat!W20*TU_rozp!$E20)+TU_stat!AF20))</f>
        <v>0</v>
      </c>
      <c r="J20" s="29">
        <f>IF(TU_stat!L20=0,0,(12*1.358*(1/TU_stat!X20*TU_rozp!$E20)+TU_stat!AG20))</f>
        <v>0</v>
      </c>
      <c r="K20" s="106">
        <f>IF(TU_stat!M20=0,0,(12*1.358*(1/TU_stat!Y20*TU_rozp!$E20)+TU_stat!AH20))</f>
        <v>0</v>
      </c>
      <c r="L20" s="105">
        <f>IF(TU_stat!N20=0,0,(12*1.358*(1/TU_stat!Z20*TU_rozp!$E20)+TU_stat!AI20))</f>
        <v>0</v>
      </c>
      <c r="M20" s="29">
        <f>IF(TU_stat!O20=0,0,(12*1.358*(1/TU_stat!AA20*TU_rozp!$E20)+TU_stat!AJ20))</f>
        <v>0</v>
      </c>
      <c r="N20" s="106">
        <f>IF(TU_stat!P20=0,0,(12*1.358*(1/TU_stat!AB20*TU_rozp!$E20)+TU_stat!AK20))</f>
        <v>0</v>
      </c>
      <c r="O20" s="378">
        <f>F20*TU_stat!H20+I20*TU_stat!K20+L20*TU_stat!N20</f>
        <v>1009860.0617557453</v>
      </c>
      <c r="P20" s="29">
        <f>G20*TU_stat!I20+J20*TU_stat!L20+M20*TU_stat!O20</f>
        <v>0</v>
      </c>
      <c r="Q20" s="106">
        <f>H20*TU_stat!J20+K20*TU_stat!M20+N20*TU_stat!P20</f>
        <v>0</v>
      </c>
      <c r="R20" s="173">
        <f t="shared" si="1"/>
        <v>1009860.0617557453</v>
      </c>
    </row>
    <row r="21" spans="1:18" ht="20.100000000000001" customHeight="1" x14ac:dyDescent="0.2">
      <c r="A21" s="395">
        <f>TU_stat!C21</f>
        <v>3420</v>
      </c>
      <c r="B21" s="284" t="str">
        <f>TU_stat!D21</f>
        <v>ZŠ Jenišovice 180</v>
      </c>
      <c r="C21" s="325">
        <f>TU_stat!E21</f>
        <v>3141</v>
      </c>
      <c r="D21" s="326" t="str">
        <f>TU_stat!F21</f>
        <v>ZŠ Jenišovice 180</v>
      </c>
      <c r="E21" s="104">
        <f>SJMS_normativy!$F$5</f>
        <v>26460</v>
      </c>
      <c r="F21" s="105">
        <f>IF(TU_stat!H21=0,0,(12*1.358*(1/TU_stat!T21*TU_rozp!$E21)+TU_stat!AC21))</f>
        <v>0</v>
      </c>
      <c r="G21" s="29">
        <f>IF(TU_stat!I21=0,0,(12*1.358*(1/TU_stat!U21*TU_rozp!$E21)+TU_stat!AD21))</f>
        <v>7622.4995221490608</v>
      </c>
      <c r="H21" s="106">
        <f>IF(TU_stat!J21=0,0,(12*1.358*(1/TU_stat!V21*TU_rozp!$E21)+TU_stat!AE21))</f>
        <v>0</v>
      </c>
      <c r="I21" s="105">
        <f>IF(TU_stat!K21=0,0,(12*1.358*(1/TU_stat!W21*TU_rozp!$E21)+TU_stat!AF21))</f>
        <v>0</v>
      </c>
      <c r="J21" s="29">
        <f>IF(TU_stat!L21=0,0,(12*1.358*(1/TU_stat!X21*TU_rozp!$E21)+TU_stat!AG21))</f>
        <v>0</v>
      </c>
      <c r="K21" s="106">
        <f>IF(TU_stat!M21=0,0,(12*1.358*(1/TU_stat!Y21*TU_rozp!$E21)+TU_stat!AH21))</f>
        <v>0</v>
      </c>
      <c r="L21" s="105">
        <f>IF(TU_stat!N21=0,0,(12*1.358*(1/TU_stat!Z21*TU_rozp!$E21)+TU_stat!AI21))</f>
        <v>0</v>
      </c>
      <c r="M21" s="29">
        <f>IF(TU_stat!O21=0,0,(12*1.358*(1/TU_stat!AA21*TU_rozp!$E21)+TU_stat!AJ21))</f>
        <v>0</v>
      </c>
      <c r="N21" s="106">
        <f>IF(TU_stat!P21=0,0,(12*1.358*(1/TU_stat!AB21*TU_rozp!$E21)+TU_stat!AK21))</f>
        <v>0</v>
      </c>
      <c r="O21" s="378">
        <f>F21*TU_stat!H21+I21*TU_stat!K21+L21*TU_stat!N21</f>
        <v>0</v>
      </c>
      <c r="P21" s="29">
        <f>G21*TU_stat!I21+J21*TU_stat!L21+M21*TU_stat!O21</f>
        <v>1478764.9072969179</v>
      </c>
      <c r="Q21" s="106">
        <f>H21*TU_stat!J21+K21*TU_stat!M21+N21*TU_stat!P21</f>
        <v>0</v>
      </c>
      <c r="R21" s="173">
        <f t="shared" si="1"/>
        <v>1478764.9072969179</v>
      </c>
    </row>
    <row r="22" spans="1:18" ht="20.100000000000001" customHeight="1" x14ac:dyDescent="0.2">
      <c r="A22" s="417">
        <v>5493</v>
      </c>
      <c r="B22" s="418" t="s">
        <v>507</v>
      </c>
      <c r="C22" s="172">
        <v>3141</v>
      </c>
      <c r="D22" s="418" t="s">
        <v>507</v>
      </c>
      <c r="E22" s="104">
        <v>15890</v>
      </c>
      <c r="F22" s="105">
        <f>IF(TU_stat!H22=0,0,(12*1.358*(1/TU_stat!T22*TU_rozp!$E22)+TU_stat!AC22))</f>
        <v>0</v>
      </c>
      <c r="G22" s="29">
        <f>IF(TU_stat!I22=0,0,(12*1.358*(1/TU_stat!U22*TU_rozp!$E22)+TU_stat!AD22))</f>
        <v>0</v>
      </c>
      <c r="H22" s="106">
        <f>IF(TU_stat!J22=0,0,(12*1.358*(1/TU_stat!V22*TU_rozp!$E22)+TU_stat!AE22))</f>
        <v>0</v>
      </c>
      <c r="I22" s="105">
        <f>IF(TU_stat!K22=0,0,(12*1.358*(1/TU_stat!W22*TU_rozp!$E22)+TU_stat!AF22))</f>
        <v>0</v>
      </c>
      <c r="J22" s="29">
        <f>IF(TU_stat!L22=0,0,(12*1.358*(1/TU_stat!X22*TU_rozp!$E22)+TU_stat!AG22))</f>
        <v>0</v>
      </c>
      <c r="K22" s="106">
        <f>IF(TU_stat!M22=0,0,(12*1.358*(1/TU_stat!Y22*TU_rozp!$E22)+TU_stat!AH22))</f>
        <v>0</v>
      </c>
      <c r="L22" s="105">
        <f>IF(TU_stat!N22=0,0,(12*1.358*(1/TU_stat!Z22*TU_rozp!$E22)+TU_stat!AI22))</f>
        <v>3672.3948926580697</v>
      </c>
      <c r="M22" s="29">
        <f>IF(TU_stat!O22=0,0,(12*1.358*(1/TU_stat!AA22*TU_rozp!$E22)+TU_stat!AJ22))</f>
        <v>0</v>
      </c>
      <c r="N22" s="106">
        <f>IF(TU_stat!P22=0,0,(12*1.358*(1/TU_stat!AB22*TU_rozp!$E22)+TU_stat!AK22))</f>
        <v>0</v>
      </c>
      <c r="O22" s="378">
        <f>F22*TU_stat!H22+I22*TU_stat!K22+L22*TU_stat!N22</f>
        <v>132206.21613569051</v>
      </c>
      <c r="P22" s="29">
        <f>G22*TU_stat!I22+J22*TU_stat!L22+M22*TU_stat!O22</f>
        <v>0</v>
      </c>
      <c r="Q22" s="106">
        <f>H22*TU_stat!J22+K22*TU_stat!M22+N22*TU_stat!P22</f>
        <v>0</v>
      </c>
      <c r="R22" s="173">
        <f t="shared" si="1"/>
        <v>132206.21613569051</v>
      </c>
    </row>
    <row r="23" spans="1:18" ht="20.100000000000001" customHeight="1" x14ac:dyDescent="0.2">
      <c r="A23" s="395">
        <f>TU_stat!C23</f>
        <v>2463</v>
      </c>
      <c r="B23" s="284" t="str">
        <f>TU_stat!D23</f>
        <v>ZŠ Kobyly 31</v>
      </c>
      <c r="C23" s="325">
        <f>TU_stat!E23</f>
        <v>3141</v>
      </c>
      <c r="D23" s="326" t="str">
        <f>TU_stat!F23</f>
        <v>ZŠ Kobyly 31</v>
      </c>
      <c r="E23" s="104">
        <f>SJMS_normativy!$F$5</f>
        <v>26460</v>
      </c>
      <c r="F23" s="105">
        <f>IF(TU_stat!H23=0,0,(12*1.358*(1/TU_stat!T23*TU_rozp!$E23)+TU_stat!AC23))</f>
        <v>0</v>
      </c>
      <c r="G23" s="29">
        <f>IF(TU_stat!I23=0,0,(12*1.358*(1/TU_stat!U23*TU_rozp!$E23)+TU_stat!AD23))</f>
        <v>8710.5768258677199</v>
      </c>
      <c r="H23" s="106">
        <f>IF(TU_stat!J23=0,0,(12*1.358*(1/TU_stat!V23*TU_rozp!$E23)+TU_stat!AE23))</f>
        <v>0</v>
      </c>
      <c r="I23" s="105">
        <f>IF(TU_stat!K23=0,0,(12*1.358*(1/TU_stat!W23*TU_rozp!$E23)+TU_stat!AF23))</f>
        <v>0</v>
      </c>
      <c r="J23" s="29">
        <f>IF(TU_stat!L23=0,0,(12*1.358*(1/TU_stat!X23*TU_rozp!$E23)+TU_stat!AG23))</f>
        <v>0</v>
      </c>
      <c r="K23" s="106">
        <f>IF(TU_stat!M23=0,0,(12*1.358*(1/TU_stat!Y23*TU_rozp!$E23)+TU_stat!AH23))</f>
        <v>0</v>
      </c>
      <c r="L23" s="105">
        <f>IF(TU_stat!N23=0,0,(12*1.358*(1/TU_stat!Z23*TU_rozp!$E23)+TU_stat!AI23))</f>
        <v>0</v>
      </c>
      <c r="M23" s="29">
        <f>IF(TU_stat!O23=0,0,(12*1.358*(1/TU_stat!AA23*TU_rozp!$E23)+TU_stat!AJ23))</f>
        <v>0</v>
      </c>
      <c r="N23" s="106">
        <f>IF(TU_stat!P23=0,0,(12*1.358*(1/TU_stat!AB23*TU_rozp!$E23)+TU_stat!AK23))</f>
        <v>0</v>
      </c>
      <c r="O23" s="378">
        <f>F23*TU_stat!H23+I23*TU_stat!K23+L23*TU_stat!N23</f>
        <v>0</v>
      </c>
      <c r="P23" s="29">
        <f>G23*TU_stat!I23+J23*TU_stat!L23+M23*TU_stat!O23</f>
        <v>923321.14354197832</v>
      </c>
      <c r="Q23" s="106">
        <f>H23*TU_stat!J23+K23*TU_stat!M23+N23*TU_stat!P23</f>
        <v>0</v>
      </c>
      <c r="R23" s="173">
        <f t="shared" si="1"/>
        <v>923321.14354197832</v>
      </c>
    </row>
    <row r="24" spans="1:18" ht="20.100000000000001" customHeight="1" x14ac:dyDescent="0.2">
      <c r="A24" s="395">
        <f>TU_stat!C24</f>
        <v>3427</v>
      </c>
      <c r="B24" s="284" t="str">
        <f>TU_stat!D24</f>
        <v>ZŠ a MŠ Malá Skála 60</v>
      </c>
      <c r="C24" s="325">
        <f>TU_stat!E24</f>
        <v>3141</v>
      </c>
      <c r="D24" s="326" t="str">
        <f>TU_stat!F24</f>
        <v>ZŠ a MŠ Malá Skála, Vranové I. 60</v>
      </c>
      <c r="E24" s="104">
        <f>SJMS_normativy!$F$5</f>
        <v>26460</v>
      </c>
      <c r="F24" s="105">
        <f>IF(TU_stat!H24=0,0,(12*1.358*(1/TU_stat!T24*TU_rozp!$E24)+TU_stat!AC24))</f>
        <v>0</v>
      </c>
      <c r="G24" s="29">
        <f>IF(TU_stat!I24=0,0,(12*1.358*(1/TU_stat!U24*TU_rozp!$E24)+TU_stat!AD24))</f>
        <v>8103.0418377291535</v>
      </c>
      <c r="H24" s="106">
        <f>IF(TU_stat!J24=0,0,(12*1.358*(1/TU_stat!V24*TU_rozp!$E24)+TU_stat!AE24))</f>
        <v>0</v>
      </c>
      <c r="I24" s="105">
        <f>IF(TU_stat!K24=0,0,(12*1.358*(1/TU_stat!W24*TU_rozp!$E24)+TU_stat!AF24))</f>
        <v>8591.1666731464557</v>
      </c>
      <c r="J24" s="29">
        <f>IF(TU_stat!L24=0,0,(12*1.358*(1/TU_stat!X24*TU_rozp!$E24)+TU_stat!AG24))</f>
        <v>0</v>
      </c>
      <c r="K24" s="106">
        <f>IF(TU_stat!M24=0,0,(12*1.358*(1/TU_stat!Y24*TU_rozp!$E24)+TU_stat!AH24))</f>
        <v>0</v>
      </c>
      <c r="L24" s="105">
        <f>IF(TU_stat!N24=0,0,(12*1.358*(1/TU_stat!Z24*TU_rozp!$E24)+TU_stat!AI24))</f>
        <v>0</v>
      </c>
      <c r="M24" s="29">
        <f>IF(TU_stat!O24=0,0,(12*1.358*(1/TU_stat!AA24*TU_rozp!$E24)+TU_stat!AJ24))</f>
        <v>0</v>
      </c>
      <c r="N24" s="106">
        <f>IF(TU_stat!P24=0,0,(12*1.358*(1/TU_stat!AB24*TU_rozp!$E24)+TU_stat!AK24))</f>
        <v>0</v>
      </c>
      <c r="O24" s="378">
        <f>F24*TU_stat!H24+I24*TU_stat!K24+L24*TU_stat!N24</f>
        <v>378011.33361844404</v>
      </c>
      <c r="P24" s="29">
        <f>G24*TU_stat!I24+J24*TU_stat!L24+M24*TU_stat!O24</f>
        <v>1183044.1083084564</v>
      </c>
      <c r="Q24" s="106">
        <f>H24*TU_stat!J24+K24*TU_stat!M24+N24*TU_stat!P24</f>
        <v>0</v>
      </c>
      <c r="R24" s="173">
        <f t="shared" si="1"/>
        <v>1561055.4419269003</v>
      </c>
    </row>
    <row r="25" spans="1:18" ht="20.100000000000001" customHeight="1" x14ac:dyDescent="0.2">
      <c r="A25" s="395">
        <f>TU_stat!C25</f>
        <v>3427</v>
      </c>
      <c r="B25" s="284" t="str">
        <f>TU_stat!D25</f>
        <v>ZŠ a MŠ Malá Skála 60</v>
      </c>
      <c r="C25" s="325">
        <f>TU_stat!E25</f>
        <v>3141</v>
      </c>
      <c r="D25" s="326" t="str">
        <f>TU_stat!F25</f>
        <v>MŠ Malá Skála, Vranové I. 387 - výdejna</v>
      </c>
      <c r="E25" s="104">
        <f>SJMS_normativy!$F$5</f>
        <v>26460</v>
      </c>
      <c r="F25" s="105">
        <f>IF(TU_stat!H25=0,0,(12*1.358*(1/TU_stat!T25*TU_rozp!$E25)+TU_stat!AC25))</f>
        <v>0</v>
      </c>
      <c r="G25" s="29">
        <f>IF(TU_stat!I25=0,0,(12*1.358*(1/TU_stat!U25*TU_rozp!$E25)+TU_stat!AD25))</f>
        <v>0</v>
      </c>
      <c r="H25" s="106">
        <f>IF(TU_stat!J25=0,0,(12*1.358*(1/TU_stat!V25*TU_rozp!$E25)+TU_stat!AE25))</f>
        <v>0</v>
      </c>
      <c r="I25" s="105">
        <f>IF(TU_stat!K25=0,0,(12*1.358*(1/TU_stat!W25*TU_rozp!$E25)+TU_stat!AF25))</f>
        <v>0</v>
      </c>
      <c r="J25" s="29">
        <f>IF(TU_stat!L25=0,0,(12*1.358*(1/TU_stat!X25*TU_rozp!$E25)+TU_stat!AG25))</f>
        <v>0</v>
      </c>
      <c r="K25" s="106">
        <f>IF(TU_stat!M25=0,0,(12*1.358*(1/TU_stat!Y25*TU_rozp!$E25)+TU_stat!AH25))</f>
        <v>0</v>
      </c>
      <c r="L25" s="105">
        <f>IF(TU_stat!N25=0,0,(12*1.358*(1/TU_stat!Z25*TU_rozp!$E25)+TU_stat!AI25))</f>
        <v>5740.111115430971</v>
      </c>
      <c r="M25" s="29">
        <f>IF(TU_stat!O25=0,0,(12*1.358*(1/TU_stat!AA25*TU_rozp!$E25)+TU_stat!AJ25))</f>
        <v>0</v>
      </c>
      <c r="N25" s="106">
        <f>IF(TU_stat!P25=0,0,(12*1.358*(1/TU_stat!AB25*TU_rozp!$E25)+TU_stat!AK25))</f>
        <v>0</v>
      </c>
      <c r="O25" s="378">
        <f>F25*TU_stat!H25+I25*TU_stat!K25+L25*TU_stat!N25</f>
        <v>252564.88907896273</v>
      </c>
      <c r="P25" s="29">
        <f>G25*TU_stat!I25+J25*TU_stat!L25+M25*TU_stat!O25</f>
        <v>0</v>
      </c>
      <c r="Q25" s="106">
        <f>H25*TU_stat!J25+K25*TU_stat!M25+N25*TU_stat!P25</f>
        <v>0</v>
      </c>
      <c r="R25" s="173">
        <f t="shared" si="1"/>
        <v>252564.88907896273</v>
      </c>
    </row>
    <row r="26" spans="1:18" ht="20.100000000000001" customHeight="1" x14ac:dyDescent="0.2">
      <c r="A26" s="395">
        <f>TU_stat!C26</f>
        <v>5484</v>
      </c>
      <c r="B26" s="284" t="str">
        <f>TU_stat!D26</f>
        <v>MŠ Mírová p. K., Chutnovka 56</v>
      </c>
      <c r="C26" s="325">
        <f>TU_stat!E26</f>
        <v>3141</v>
      </c>
      <c r="D26" s="326" t="str">
        <f>TU_stat!F26</f>
        <v>MŠ Mírová p. K., Chutnovka 56</v>
      </c>
      <c r="E26" s="104">
        <f>SJMS_normativy!$F$5</f>
        <v>26460</v>
      </c>
      <c r="F26" s="105">
        <f>IF(TU_stat!H26=0,0,(12*1.358*(1/TU_stat!T26*TU_rozp!$E26)+TU_stat!AC26))</f>
        <v>12223.805564772241</v>
      </c>
      <c r="G26" s="29">
        <f>IF(TU_stat!I26=0,0,(12*1.358*(1/TU_stat!U26*TU_rozp!$E26)+TU_stat!AD26))</f>
        <v>0</v>
      </c>
      <c r="H26" s="106">
        <f>IF(TU_stat!J26=0,0,(12*1.358*(1/TU_stat!V26*TU_rozp!$E26)+TU_stat!AE26))</f>
        <v>0</v>
      </c>
      <c r="I26" s="105">
        <f>IF(TU_stat!K26=0,0,(12*1.358*(1/TU_stat!W26*TU_rozp!$E26)+TU_stat!AF26))</f>
        <v>0</v>
      </c>
      <c r="J26" s="29">
        <f>IF(TU_stat!L26=0,0,(12*1.358*(1/TU_stat!X26*TU_rozp!$E26)+TU_stat!AG26))</f>
        <v>5542.8779520569824</v>
      </c>
      <c r="K26" s="106">
        <f>IF(TU_stat!M26=0,0,(12*1.358*(1/TU_stat!Y26*TU_rozp!$E26)+TU_stat!AH26))</f>
        <v>0</v>
      </c>
      <c r="L26" s="105">
        <f>IF(TU_stat!N26=0,0,(12*1.358*(1/TU_stat!Z26*TU_rozp!$E26)+TU_stat!AI26))</f>
        <v>0</v>
      </c>
      <c r="M26" s="29">
        <f>IF(TU_stat!O26=0,0,(12*1.358*(1/TU_stat!AA26*TU_rozp!$E26)+TU_stat!AJ26))</f>
        <v>0</v>
      </c>
      <c r="N26" s="106">
        <f>IF(TU_stat!P26=0,0,(12*1.358*(1/TU_stat!AB26*TU_rozp!$E26)+TU_stat!AK26))</f>
        <v>0</v>
      </c>
      <c r="O26" s="378">
        <f>F26*TU_stat!H26+I26*TU_stat!K26+L26*TU_stat!N26</f>
        <v>880114.00066360133</v>
      </c>
      <c r="P26" s="29">
        <f>G26*TU_stat!I26+J26*TU_stat!L26+M26*TU_stat!O26</f>
        <v>460058.87002072955</v>
      </c>
      <c r="Q26" s="106">
        <f>H26*TU_stat!J26+K26*TU_stat!M26+N26*TU_stat!P26</f>
        <v>0</v>
      </c>
      <c r="R26" s="173">
        <f t="shared" si="1"/>
        <v>1340172.8706843308</v>
      </c>
    </row>
    <row r="27" spans="1:18" ht="20.100000000000001" customHeight="1" x14ac:dyDescent="0.2">
      <c r="A27" s="395">
        <f>TU_stat!C27</f>
        <v>5485</v>
      </c>
      <c r="B27" s="284" t="str">
        <f>TU_stat!D27</f>
        <v>ZŠ Mírová p. K., Bělá 31</v>
      </c>
      <c r="C27" s="325">
        <f>TU_stat!E27</f>
        <v>3141</v>
      </c>
      <c r="D27" s="326" t="str">
        <f>TU_stat!F27</f>
        <v>ZŠ Mírová p. K., Bělá 31- výdejna</v>
      </c>
      <c r="E27" s="104">
        <f>SJMS_normativy!$F$5</f>
        <v>26460</v>
      </c>
      <c r="F27" s="105">
        <f>IF(TU_stat!H27=0,0,(12*1.358*(1/TU_stat!T27*TU_rozp!$E27)+TU_stat!AC27))</f>
        <v>0</v>
      </c>
      <c r="G27" s="29">
        <f>IF(TU_stat!I27=0,0,(12*1.358*(1/TU_stat!U27*TU_rozp!$E27)+TU_stat!AD27))</f>
        <v>0</v>
      </c>
      <c r="H27" s="106">
        <f>IF(TU_stat!J27=0,0,(12*1.358*(1/TU_stat!V27*TU_rozp!$E27)+TU_stat!AE27))</f>
        <v>0</v>
      </c>
      <c r="I27" s="105">
        <f>IF(TU_stat!K27=0,0,(12*1.358*(1/TU_stat!W27*TU_rozp!$E27)+TU_stat!AF27))</f>
        <v>0</v>
      </c>
      <c r="J27" s="29">
        <f>IF(TU_stat!L27=0,0,(12*1.358*(1/TU_stat!X27*TU_rozp!$E27)+TU_stat!AG27))</f>
        <v>0</v>
      </c>
      <c r="K27" s="106">
        <f>IF(TU_stat!M27=0,0,(12*1.358*(1/TU_stat!Y27*TU_rozp!$E27)+TU_stat!AH27))</f>
        <v>0</v>
      </c>
      <c r="L27" s="105">
        <f>IF(TU_stat!N27=0,0,(12*1.358*(1/TU_stat!Z27*TU_rozp!$E27)+TU_stat!AI27))</f>
        <v>0</v>
      </c>
      <c r="M27" s="29">
        <f>IF(TU_stat!O27=0,0,(12*1.358*(1/TU_stat!AA27*TU_rozp!$E27)+TU_stat!AJ27))</f>
        <v>3707.9186347046548</v>
      </c>
      <c r="N27" s="106">
        <f>IF(TU_stat!P27=0,0,(12*1.358*(1/TU_stat!AB27*TU_rozp!$E27)+TU_stat!AK27))</f>
        <v>0</v>
      </c>
      <c r="O27" s="378">
        <f>F27*TU_stat!H27+I27*TU_stat!K27+L27*TU_stat!N27</f>
        <v>0</v>
      </c>
      <c r="P27" s="29">
        <f>G27*TU_stat!I27+J27*TU_stat!L27+M27*TU_stat!O27</f>
        <v>307757.24668048637</v>
      </c>
      <c r="Q27" s="106">
        <f>H27*TU_stat!J27+K27*TU_stat!M27+N27*TU_stat!P27</f>
        <v>0</v>
      </c>
      <c r="R27" s="173">
        <f t="shared" ref="R27:R41" si="2">SUM(O27:Q27)</f>
        <v>307757.24668048637</v>
      </c>
    </row>
    <row r="28" spans="1:18" ht="20.100000000000001" customHeight="1" x14ac:dyDescent="0.2">
      <c r="A28" s="395">
        <f>TU_stat!C28</f>
        <v>5434</v>
      </c>
      <c r="B28" s="284" t="str">
        <f>TU_stat!D28</f>
        <v>MŠ Ohrazenice 92</v>
      </c>
      <c r="C28" s="325">
        <f>TU_stat!E28</f>
        <v>3141</v>
      </c>
      <c r="D28" s="326" t="str">
        <f>TU_stat!F28</f>
        <v>MŠ Ohrazenice 92</v>
      </c>
      <c r="E28" s="104">
        <f>SJMS_normativy!$F$5</f>
        <v>26460</v>
      </c>
      <c r="F28" s="105">
        <f>IF(TU_stat!H28=0,0,(12*1.358*(1/TU_stat!T28*TU_rozp!$E28)+TU_stat!AC28))</f>
        <v>14516.987302551761</v>
      </c>
      <c r="G28" s="29">
        <f>IF(TU_stat!I28=0,0,(12*1.358*(1/TU_stat!U28*TU_rozp!$E28)+TU_stat!AD28))</f>
        <v>0</v>
      </c>
      <c r="H28" s="106">
        <f>IF(TU_stat!J28=0,0,(12*1.358*(1/TU_stat!V28*TU_rozp!$E28)+TU_stat!AE28))</f>
        <v>0</v>
      </c>
      <c r="I28" s="105">
        <f>IF(TU_stat!K28=0,0,(12*1.358*(1/TU_stat!W28*TU_rozp!$E28)+TU_stat!AF28))</f>
        <v>0</v>
      </c>
      <c r="J28" s="29">
        <f>IF(TU_stat!L28=0,0,(12*1.358*(1/TU_stat!X28*TU_rozp!$E28)+TU_stat!AG28))</f>
        <v>0</v>
      </c>
      <c r="K28" s="106">
        <f>IF(TU_stat!M28=0,0,(12*1.358*(1/TU_stat!Y28*TU_rozp!$E28)+TU_stat!AH28))</f>
        <v>0</v>
      </c>
      <c r="L28" s="105">
        <f>IF(TU_stat!N28=0,0,(12*1.358*(1/TU_stat!Z28*TU_rozp!$E28)+TU_stat!AI28))</f>
        <v>0</v>
      </c>
      <c r="M28" s="29">
        <f>IF(TU_stat!O28=0,0,(12*1.358*(1/TU_stat!AA28*TU_rozp!$E28)+TU_stat!AJ28))</f>
        <v>0</v>
      </c>
      <c r="N28" s="106">
        <f>IF(TU_stat!P28=0,0,(12*1.358*(1/TU_stat!AB28*TU_rozp!$E28)+TU_stat!AK28))</f>
        <v>0</v>
      </c>
      <c r="O28" s="378">
        <f>F28*TU_stat!H28+I28*TU_stat!K28+L28*TU_stat!N28</f>
        <v>609713.46670717397</v>
      </c>
      <c r="P28" s="29">
        <f>G28*TU_stat!I28+J28*TU_stat!L28+M28*TU_stat!O28</f>
        <v>0</v>
      </c>
      <c r="Q28" s="106">
        <f>H28*TU_stat!J28+K28*TU_stat!M28+N28*TU_stat!P28</f>
        <v>0</v>
      </c>
      <c r="R28" s="173">
        <f t="shared" si="2"/>
        <v>609713.46670717397</v>
      </c>
    </row>
    <row r="29" spans="1:18" ht="20.100000000000001" customHeight="1" x14ac:dyDescent="0.2">
      <c r="A29" s="395">
        <f>TU_stat!C29</f>
        <v>5433</v>
      </c>
      <c r="B29" s="284" t="str">
        <f>TU_stat!D29</f>
        <v>ZŠ Ohrazenice 88</v>
      </c>
      <c r="C29" s="325">
        <f>TU_stat!E29</f>
        <v>3141</v>
      </c>
      <c r="D29" s="326" t="str">
        <f>TU_stat!F29</f>
        <v>ZŠ Ohrazenice 81</v>
      </c>
      <c r="E29" s="104">
        <f>SJMS_normativy!$F$5</f>
        <v>26460</v>
      </c>
      <c r="F29" s="105">
        <f>IF(TU_stat!H29=0,0,(12*1.358*(1/TU_stat!T29*TU_rozp!$E29)+TU_stat!AC29))</f>
        <v>0</v>
      </c>
      <c r="G29" s="29">
        <f>IF(TU_stat!I29=0,0,(12*1.358*(1/TU_stat!U29*TU_rozp!$E29)+TU_stat!AD29))</f>
        <v>11875.076022543879</v>
      </c>
      <c r="H29" s="106">
        <f>IF(TU_stat!J29=0,0,(12*1.358*(1/TU_stat!V29*TU_rozp!$E29)+TU_stat!AE29))</f>
        <v>0</v>
      </c>
      <c r="I29" s="105">
        <f>IF(TU_stat!K29=0,0,(12*1.358*(1/TU_stat!W29*TU_rozp!$E29)+TU_stat!AF29))</f>
        <v>0</v>
      </c>
      <c r="J29" s="29">
        <f>IF(TU_stat!L29=0,0,(12*1.358*(1/TU_stat!X29*TU_rozp!$E29)+TU_stat!AG29))</f>
        <v>0</v>
      </c>
      <c r="K29" s="106">
        <f>IF(TU_stat!M29=0,0,(12*1.358*(1/TU_stat!Y29*TU_rozp!$E29)+TU_stat!AH29))</f>
        <v>0</v>
      </c>
      <c r="L29" s="105">
        <f>IF(TU_stat!N29=0,0,(12*1.358*(1/TU_stat!Z29*TU_rozp!$E29)+TU_stat!AI29))</f>
        <v>0</v>
      </c>
      <c r="M29" s="29">
        <f>IF(TU_stat!O29=0,0,(12*1.358*(1/TU_stat!AA29*TU_rozp!$E29)+TU_stat!AJ29))</f>
        <v>0</v>
      </c>
      <c r="N29" s="106">
        <f>IF(TU_stat!P29=0,0,(12*1.358*(1/TU_stat!AB29*TU_rozp!$E29)+TU_stat!AK29))</f>
        <v>0</v>
      </c>
      <c r="O29" s="378">
        <f>F29*TU_stat!H29+I29*TU_stat!K29+L29*TU_stat!N29</f>
        <v>0</v>
      </c>
      <c r="P29" s="29">
        <f>G29*TU_stat!I29+J29*TU_stat!L29+M29*TU_stat!O29</f>
        <v>391877.50874394801</v>
      </c>
      <c r="Q29" s="106">
        <f>H29*TU_stat!J29+K29*TU_stat!M29+N29*TU_stat!P29</f>
        <v>0</v>
      </c>
      <c r="R29" s="173">
        <f t="shared" si="2"/>
        <v>391877.50874394801</v>
      </c>
    </row>
    <row r="30" spans="1:18" ht="20.100000000000001" customHeight="1" x14ac:dyDescent="0.2">
      <c r="A30" s="395">
        <f>TU_stat!C30</f>
        <v>5486</v>
      </c>
      <c r="B30" s="284" t="str">
        <f>TU_stat!D30</f>
        <v>MŠ Olešnice 52</v>
      </c>
      <c r="C30" s="325">
        <f>TU_stat!E30</f>
        <v>3141</v>
      </c>
      <c r="D30" s="326" t="str">
        <f>TU_stat!F30</f>
        <v>MŠ Olešnice 52</v>
      </c>
      <c r="E30" s="104">
        <f>SJMS_normativy!$F$5</f>
        <v>26460</v>
      </c>
      <c r="F30" s="105">
        <f>IF(TU_stat!H30=0,0,(12*1.358*(1/TU_stat!T30*TU_rozp!$E30)+TU_stat!AC30))</f>
        <v>16864.77347113267</v>
      </c>
      <c r="G30" s="29">
        <f>IF(TU_stat!I30=0,0,(12*1.358*(1/TU_stat!U30*TU_rozp!$E30)+TU_stat!AD30))</f>
        <v>0</v>
      </c>
      <c r="H30" s="106">
        <f>IF(TU_stat!J30=0,0,(12*1.358*(1/TU_stat!V30*TU_rozp!$E30)+TU_stat!AE30))</f>
        <v>0</v>
      </c>
      <c r="I30" s="105">
        <f>IF(TU_stat!K30=0,0,(12*1.358*(1/TU_stat!W30*TU_rozp!$E30)+TU_stat!AF30))</f>
        <v>0</v>
      </c>
      <c r="J30" s="29">
        <f>IF(TU_stat!L30=0,0,(12*1.358*(1/TU_stat!X30*TU_rozp!$E30)+TU_stat!AG30))</f>
        <v>0</v>
      </c>
      <c r="K30" s="106">
        <f>IF(TU_stat!M30=0,0,(12*1.358*(1/TU_stat!Y30*TU_rozp!$E30)+TU_stat!AH30))</f>
        <v>0</v>
      </c>
      <c r="L30" s="105">
        <f>IF(TU_stat!N30=0,0,(12*1.358*(1/TU_stat!Z30*TU_rozp!$E30)+TU_stat!AI30))</f>
        <v>0</v>
      </c>
      <c r="M30" s="29">
        <f>IF(TU_stat!O30=0,0,(12*1.358*(1/TU_stat!AA30*TU_rozp!$E30)+TU_stat!AJ30))</f>
        <v>0</v>
      </c>
      <c r="N30" s="106">
        <f>IF(TU_stat!P30=0,0,(12*1.358*(1/TU_stat!AB30*TU_rozp!$E30)+TU_stat!AK30))</f>
        <v>0</v>
      </c>
      <c r="O30" s="378">
        <f>F30*TU_stat!H30+I30*TU_stat!K30+L30*TU_stat!N30</f>
        <v>404754.56330718409</v>
      </c>
      <c r="P30" s="29">
        <f>G30*TU_stat!I30+J30*TU_stat!L30+M30*TU_stat!O30</f>
        <v>0</v>
      </c>
      <c r="Q30" s="106">
        <f>H30*TU_stat!J30+K30*TU_stat!M30+N30*TU_stat!P30</f>
        <v>0</v>
      </c>
      <c r="R30" s="173">
        <f t="shared" si="2"/>
        <v>404754.56330718409</v>
      </c>
    </row>
    <row r="31" spans="1:18" ht="20.100000000000001" customHeight="1" x14ac:dyDescent="0.2">
      <c r="A31" s="395">
        <f>TU_stat!C31</f>
        <v>2440</v>
      </c>
      <c r="B31" s="284" t="str">
        <f>TU_stat!D31</f>
        <v>MŠ Paceřice 100</v>
      </c>
      <c r="C31" s="325">
        <f>TU_stat!E31</f>
        <v>3141</v>
      </c>
      <c r="D31" s="326" t="str">
        <f>TU_stat!F31</f>
        <v>MŠ Paceřice 100</v>
      </c>
      <c r="E31" s="104">
        <f>SJMS_normativy!$F$5</f>
        <v>26460</v>
      </c>
      <c r="F31" s="105">
        <f>IF(TU_stat!H31=0,0,(12*1.358*(1/TU_stat!T31*TU_rozp!$E31)+TU_stat!AC31))</f>
        <v>15691.780020884093</v>
      </c>
      <c r="G31" s="29">
        <f>IF(TU_stat!I31=0,0,(12*1.358*(1/TU_stat!U31*TU_rozp!$E31)+TU_stat!AD31))</f>
        <v>0</v>
      </c>
      <c r="H31" s="106">
        <f>IF(TU_stat!J31=0,0,(12*1.358*(1/TU_stat!V31*TU_rozp!$E31)+TU_stat!AE31))</f>
        <v>0</v>
      </c>
      <c r="I31" s="105">
        <f>IF(TU_stat!K31=0,0,(12*1.358*(1/TU_stat!W31*TU_rozp!$E31)+TU_stat!AF31))</f>
        <v>0</v>
      </c>
      <c r="J31" s="29">
        <f>IF(TU_stat!L31=0,0,(12*1.358*(1/TU_stat!X31*TU_rozp!$E31)+TU_stat!AG31))</f>
        <v>0</v>
      </c>
      <c r="K31" s="106">
        <f>IF(TU_stat!M31=0,0,(12*1.358*(1/TU_stat!Y31*TU_rozp!$E31)+TU_stat!AH31))</f>
        <v>0</v>
      </c>
      <c r="L31" s="105">
        <f>IF(TU_stat!N31=0,0,(12*1.358*(1/TU_stat!Z31*TU_rozp!$E31)+TU_stat!AI31))</f>
        <v>0</v>
      </c>
      <c r="M31" s="29">
        <f>IF(TU_stat!O31=0,0,(12*1.358*(1/TU_stat!AA31*TU_rozp!$E31)+TU_stat!AJ31))</f>
        <v>0</v>
      </c>
      <c r="N31" s="106">
        <f>IF(TU_stat!P31=0,0,(12*1.358*(1/TU_stat!AB31*TU_rozp!$E31)+TU_stat!AK31))</f>
        <v>0</v>
      </c>
      <c r="O31" s="378">
        <f>F31*TU_stat!H31+I31*TU_stat!K31+L31*TU_stat!N31</f>
        <v>502136.96066829097</v>
      </c>
      <c r="P31" s="29">
        <f>G31*TU_stat!I31+J31*TU_stat!L31+M31*TU_stat!O31</f>
        <v>0</v>
      </c>
      <c r="Q31" s="106">
        <f>H31*TU_stat!J31+K31*TU_stat!M31+N31*TU_stat!P31</f>
        <v>0</v>
      </c>
      <c r="R31" s="173">
        <f t="shared" si="2"/>
        <v>502136.96066829097</v>
      </c>
    </row>
    <row r="32" spans="1:18" ht="20.100000000000001" customHeight="1" x14ac:dyDescent="0.2">
      <c r="A32" s="395">
        <f>TU_stat!C32</f>
        <v>2303</v>
      </c>
      <c r="B32" s="284" t="str">
        <f>TU_stat!D32</f>
        <v>ZŠ a MŠ Pěnčín 17</v>
      </c>
      <c r="C32" s="325">
        <f>TU_stat!E32</f>
        <v>3141</v>
      </c>
      <c r="D32" s="326" t="str">
        <f>TU_stat!F32</f>
        <v>MŠ Pěnčín 109</v>
      </c>
      <c r="E32" s="104">
        <f>SJMS_normativy!$F$5</f>
        <v>26460</v>
      </c>
      <c r="F32" s="105">
        <f>IF(TU_stat!H32=0,0,(12*1.358*(1/TU_stat!T32*TU_rozp!$E32)+TU_stat!AC32))</f>
        <v>14313.277788577425</v>
      </c>
      <c r="G32" s="29">
        <f>IF(TU_stat!I32=0,0,(12*1.358*(1/TU_stat!U32*TU_rozp!$E32)+TU_stat!AD32))</f>
        <v>10979.099419947155</v>
      </c>
      <c r="H32" s="106">
        <f>IF(TU_stat!J32=0,0,(12*1.358*(1/TU_stat!V32*TU_rozp!$E32)+TU_stat!AE32))</f>
        <v>0</v>
      </c>
      <c r="I32" s="105">
        <f>IF(TU_stat!K32=0,0,(12*1.358*(1/TU_stat!W32*TU_rozp!$E32)+TU_stat!AF32))</f>
        <v>0</v>
      </c>
      <c r="J32" s="29">
        <f>IF(TU_stat!L32=0,0,(12*1.358*(1/TU_stat!X32*TU_rozp!$E32)+TU_stat!AG32))</f>
        <v>0</v>
      </c>
      <c r="K32" s="106">
        <f>IF(TU_stat!M32=0,0,(12*1.358*(1/TU_stat!Y32*TU_rozp!$E32)+TU_stat!AH32))</f>
        <v>0</v>
      </c>
      <c r="L32" s="105">
        <f>IF(TU_stat!N32=0,0,(12*1.358*(1/TU_stat!Z32*TU_rozp!$E32)+TU_stat!AI32))</f>
        <v>0</v>
      </c>
      <c r="M32" s="29">
        <f>IF(TU_stat!O32=0,0,(12*1.358*(1/TU_stat!AA32*TU_rozp!$E32)+TU_stat!AJ32))</f>
        <v>0</v>
      </c>
      <c r="N32" s="106">
        <f>IF(TU_stat!P32=0,0,(12*1.358*(1/TU_stat!AB32*TU_rozp!$E32)+TU_stat!AK32))</f>
        <v>0</v>
      </c>
      <c r="O32" s="378">
        <f>F32*TU_stat!H32+I32*TU_stat!K32+L32*TU_stat!N32</f>
        <v>629784.22269740666</v>
      </c>
      <c r="P32" s="29">
        <f>G32*TU_stat!I32+J32*TU_stat!L32+M32*TU_stat!O32</f>
        <v>472101.27505772765</v>
      </c>
      <c r="Q32" s="106">
        <f>H32*TU_stat!J32+K32*TU_stat!M32+N32*TU_stat!P32</f>
        <v>0</v>
      </c>
      <c r="R32" s="173">
        <f t="shared" si="2"/>
        <v>1101885.4977551342</v>
      </c>
    </row>
    <row r="33" spans="1:18" ht="20.100000000000001" customHeight="1" x14ac:dyDescent="0.2">
      <c r="A33" s="395">
        <f>TU_stat!C33</f>
        <v>5437</v>
      </c>
      <c r="B33" s="284" t="str">
        <f>TU_stat!D33</f>
        <v>MŠ Přepeře 229</v>
      </c>
      <c r="C33" s="325">
        <f>TU_stat!E33</f>
        <v>3141</v>
      </c>
      <c r="D33" s="326" t="str">
        <f>TU_stat!F33</f>
        <v>MŠ Přepeře 229</v>
      </c>
      <c r="E33" s="104">
        <f>SJMS_normativy!$F$5</f>
        <v>26460</v>
      </c>
      <c r="F33" s="105">
        <f>IF(TU_stat!H33=0,0,(12*1.358*(1/TU_stat!T33*TU_rozp!$E33)+TU_stat!AC33))</f>
        <v>12970.743960067988</v>
      </c>
      <c r="G33" s="29">
        <f>IF(TU_stat!I33=0,0,(12*1.358*(1/TU_stat!U33*TU_rozp!$E33)+TU_stat!AD33))</f>
        <v>10359.319110993492</v>
      </c>
      <c r="H33" s="106">
        <f>IF(TU_stat!J33=0,0,(12*1.358*(1/TU_stat!V33*TU_rozp!$E33)+TU_stat!AE33))</f>
        <v>0</v>
      </c>
      <c r="I33" s="105">
        <f>IF(TU_stat!K33=0,0,(12*1.358*(1/TU_stat!W33*TU_rozp!$E33)+TU_stat!AF33))</f>
        <v>0</v>
      </c>
      <c r="J33" s="29">
        <f>IF(TU_stat!L33=0,0,(12*1.358*(1/TU_stat!X33*TU_rozp!$E33)+TU_stat!AG33))</f>
        <v>0</v>
      </c>
      <c r="K33" s="106">
        <f>IF(TU_stat!M33=0,0,(12*1.358*(1/TU_stat!Y33*TU_rozp!$E33)+TU_stat!AH33))</f>
        <v>0</v>
      </c>
      <c r="L33" s="105">
        <f>IF(TU_stat!N33=0,0,(12*1.358*(1/TU_stat!Z33*TU_rozp!$E33)+TU_stat!AI33))</f>
        <v>0</v>
      </c>
      <c r="M33" s="29">
        <f>IF(TU_stat!O33=0,0,(12*1.358*(1/TU_stat!AA33*TU_rozp!$E33)+TU_stat!AJ33))</f>
        <v>0</v>
      </c>
      <c r="N33" s="106">
        <f>IF(TU_stat!P33=0,0,(12*1.358*(1/TU_stat!AB33*TU_rozp!$E33)+TU_stat!AK33))</f>
        <v>0</v>
      </c>
      <c r="O33" s="378">
        <f>F33*TU_stat!H33+I33*TU_stat!K33+L33*TU_stat!N33</f>
        <v>778244.63760407933</v>
      </c>
      <c r="P33" s="29">
        <f>G33*TU_stat!I33+J33*TU_stat!L33+M33*TU_stat!O33</f>
        <v>549043.91288265504</v>
      </c>
      <c r="Q33" s="106">
        <f>H33*TU_stat!J33+K33*TU_stat!M33+N33*TU_stat!P33</f>
        <v>0</v>
      </c>
      <c r="R33" s="173">
        <f t="shared" si="2"/>
        <v>1327288.5504867344</v>
      </c>
    </row>
    <row r="34" spans="1:18" ht="20.100000000000001" customHeight="1" x14ac:dyDescent="0.2">
      <c r="A34" s="395">
        <f>TU_stat!C34</f>
        <v>2441</v>
      </c>
      <c r="B34" s="284" t="str">
        <f>TU_stat!D34</f>
        <v>MŠ Příšovice 162</v>
      </c>
      <c r="C34" s="325">
        <f>TU_stat!E34</f>
        <v>3141</v>
      </c>
      <c r="D34" s="326" t="str">
        <f>TU_stat!F34</f>
        <v>MŠ Příšovice 162</v>
      </c>
      <c r="E34" s="104">
        <f>SJMS_normativy!$F$5</f>
        <v>26460</v>
      </c>
      <c r="F34" s="105">
        <f>IF(TU_stat!H34=0,0,(12*1.358*(1/TU_stat!T34*TU_rozp!$E34)+TU_stat!AC34))</f>
        <v>14024.479838929095</v>
      </c>
      <c r="G34" s="29">
        <f>IF(TU_stat!I34=0,0,(12*1.358*(1/TU_stat!U34*TU_rozp!$E34)+TU_stat!AD34))</f>
        <v>0</v>
      </c>
      <c r="H34" s="106">
        <f>IF(TU_stat!J34=0,0,(12*1.358*(1/TU_stat!V34*TU_rozp!$E34)+TU_stat!AE34))</f>
        <v>0</v>
      </c>
      <c r="I34" s="105">
        <f>IF(TU_stat!K34=0,0,(12*1.358*(1/TU_stat!W34*TU_rozp!$E34)+TU_stat!AF34))</f>
        <v>0</v>
      </c>
      <c r="J34" s="29">
        <f>IF(TU_stat!L34=0,0,(12*1.358*(1/TU_stat!X34*TU_rozp!$E34)+TU_stat!AG34))</f>
        <v>0</v>
      </c>
      <c r="K34" s="106">
        <f>IF(TU_stat!M34=0,0,(12*1.358*(1/TU_stat!Y34*TU_rozp!$E34)+TU_stat!AH34))</f>
        <v>0</v>
      </c>
      <c r="L34" s="105">
        <f>IF(TU_stat!N34=0,0,(12*1.358*(1/TU_stat!Z34*TU_rozp!$E34)+TU_stat!AI34))</f>
        <v>0</v>
      </c>
      <c r="M34" s="29">
        <f>IF(TU_stat!O34=0,0,(12*1.358*(1/TU_stat!AA34*TU_rozp!$E34)+TU_stat!AJ34))</f>
        <v>0</v>
      </c>
      <c r="N34" s="106">
        <f>IF(TU_stat!P34=0,0,(12*1.358*(1/TU_stat!AB34*TU_rozp!$E34)+TU_stat!AK34))</f>
        <v>0</v>
      </c>
      <c r="O34" s="378">
        <f>F34*TU_stat!H34+I34*TU_stat!K34+L34*TU_stat!N34</f>
        <v>659150.55242966744</v>
      </c>
      <c r="P34" s="29">
        <f>G34*TU_stat!I34+J34*TU_stat!L34+M34*TU_stat!O34</f>
        <v>0</v>
      </c>
      <c r="Q34" s="106">
        <f>H34*TU_stat!J34+K34*TU_stat!M34+N34*TU_stat!P34</f>
        <v>0</v>
      </c>
      <c r="R34" s="173">
        <f t="shared" si="2"/>
        <v>659150.55242966744</v>
      </c>
    </row>
    <row r="35" spans="1:18" ht="20.100000000000001" customHeight="1" x14ac:dyDescent="0.2">
      <c r="A35" s="395">
        <f>TU_stat!C35</f>
        <v>2496</v>
      </c>
      <c r="B35" s="284" t="str">
        <f>TU_stat!D35</f>
        <v>ZŠ Příšovice 178</v>
      </c>
      <c r="C35" s="325">
        <f>TU_stat!E35</f>
        <v>3141</v>
      </c>
      <c r="D35" s="326" t="str">
        <f>TU_stat!F35</f>
        <v>ZŠ Příšovice 187</v>
      </c>
      <c r="E35" s="104">
        <f>SJMS_normativy!$F$5</f>
        <v>26460</v>
      </c>
      <c r="F35" s="105">
        <f>IF(TU_stat!H35=0,0,(12*1.358*(1/TU_stat!T35*TU_rozp!$E35)+TU_stat!AC35))</f>
        <v>0</v>
      </c>
      <c r="G35" s="29">
        <f>IF(TU_stat!I35=0,0,(12*1.358*(1/TU_stat!U35*TU_rozp!$E35)+TU_stat!AD35))</f>
        <v>9530.7426960563007</v>
      </c>
      <c r="H35" s="106">
        <f>IF(TU_stat!J35=0,0,(12*1.358*(1/TU_stat!V35*TU_rozp!$E35)+TU_stat!AE35))</f>
        <v>0</v>
      </c>
      <c r="I35" s="105">
        <f>IF(TU_stat!K35=0,0,(12*1.358*(1/TU_stat!W35*TU_rozp!$E35)+TU_stat!AF35))</f>
        <v>0</v>
      </c>
      <c r="J35" s="29">
        <f>IF(TU_stat!L35=0,0,(12*1.358*(1/TU_stat!X35*TU_rozp!$E35)+TU_stat!AG35))</f>
        <v>0</v>
      </c>
      <c r="K35" s="106">
        <f>IF(TU_stat!M35=0,0,(12*1.358*(1/TU_stat!Y35*TU_rozp!$E35)+TU_stat!AH35))</f>
        <v>0</v>
      </c>
      <c r="L35" s="105">
        <f>IF(TU_stat!N35=0,0,(12*1.358*(1/TU_stat!Z35*TU_rozp!$E35)+TU_stat!AI35))</f>
        <v>0</v>
      </c>
      <c r="M35" s="29">
        <f>IF(TU_stat!O35=0,0,(12*1.358*(1/TU_stat!AA35*TU_rozp!$E35)+TU_stat!AJ35))</f>
        <v>0</v>
      </c>
      <c r="N35" s="106">
        <f>IF(TU_stat!P35=0,0,(12*1.358*(1/TU_stat!AB35*TU_rozp!$E35)+TU_stat!AK35))</f>
        <v>0</v>
      </c>
      <c r="O35" s="378">
        <f>F35*TU_stat!H35+I35*TU_stat!K35+L35*TU_stat!N35</f>
        <v>0</v>
      </c>
      <c r="P35" s="29">
        <f>G35*TU_stat!I35+J35*TU_stat!L35+M35*TU_stat!O35</f>
        <v>695744.21681210992</v>
      </c>
      <c r="Q35" s="106">
        <f>H35*TU_stat!J35+K35*TU_stat!M35+N35*TU_stat!P35</f>
        <v>0</v>
      </c>
      <c r="R35" s="173">
        <f t="shared" si="2"/>
        <v>695744.21681210992</v>
      </c>
    </row>
    <row r="36" spans="1:18" ht="20.100000000000001" customHeight="1" x14ac:dyDescent="0.2">
      <c r="A36" s="395">
        <f>TU_stat!C36</f>
        <v>5440</v>
      </c>
      <c r="B36" s="284" t="str">
        <f>TU_stat!D36</f>
        <v>MŠ Rovensko p. T., Revoluční 440</v>
      </c>
      <c r="C36" s="325">
        <f>TU_stat!E36</f>
        <v>3141</v>
      </c>
      <c r="D36" s="326" t="str">
        <f>TU_stat!F36</f>
        <v>MŠ Rovensko p. T., Revoluční 440 - výdejna</v>
      </c>
      <c r="E36" s="104">
        <f>SJMS_normativy!$F$5</f>
        <v>26460</v>
      </c>
      <c r="F36" s="105">
        <f>IF(TU_stat!H36=0,0,(12*1.358*(1/TU_stat!T36*TU_rozp!$E36)+TU_stat!AC36))</f>
        <v>0</v>
      </c>
      <c r="G36" s="29">
        <f>IF(TU_stat!I36=0,0,(12*1.358*(1/TU_stat!U36*TU_rozp!$E36)+TU_stat!AD36))</f>
        <v>0</v>
      </c>
      <c r="H36" s="106">
        <f>IF(TU_stat!J36=0,0,(12*1.358*(1/TU_stat!V36*TU_rozp!$E36)+TU_stat!AE36))</f>
        <v>0</v>
      </c>
      <c r="I36" s="105">
        <f>IF(TU_stat!K36=0,0,(12*1.358*(1/TU_stat!W36*TU_rozp!$E36)+TU_stat!AF36))</f>
        <v>0</v>
      </c>
      <c r="J36" s="29">
        <f>IF(TU_stat!L36=0,0,(12*1.358*(1/TU_stat!X36*TU_rozp!$E36)+TU_stat!AG36))</f>
        <v>0</v>
      </c>
      <c r="K36" s="106">
        <f>IF(TU_stat!M36=0,0,(12*1.358*(1/TU_stat!Y36*TU_rozp!$E36)+TU_stat!AH36))</f>
        <v>0</v>
      </c>
      <c r="L36" s="105">
        <f>IF(TU_stat!N36=0,0,(12*1.358*(1/TU_stat!Z36*TU_rozp!$E36)+TU_stat!AI36))</f>
        <v>5551.7624709265856</v>
      </c>
      <c r="M36" s="29">
        <f>IF(TU_stat!O36=0,0,(12*1.358*(1/TU_stat!AA36*TU_rozp!$E36)+TU_stat!AJ36))</f>
        <v>0</v>
      </c>
      <c r="N36" s="106">
        <f>IF(TU_stat!P36=0,0,(12*1.358*(1/TU_stat!AB36*TU_rozp!$E36)+TU_stat!AK36))</f>
        <v>0</v>
      </c>
      <c r="O36" s="378">
        <f>F36*TU_stat!H36+I36*TU_stat!K36+L36*TU_stat!N36</f>
        <v>272036.3610754027</v>
      </c>
      <c r="P36" s="29">
        <f>G36*TU_stat!I36+J36*TU_stat!L36+M36*TU_stat!O36</f>
        <v>0</v>
      </c>
      <c r="Q36" s="106">
        <f>H36*TU_stat!J36+K36*TU_stat!M36+N36*TU_stat!P36</f>
        <v>0</v>
      </c>
      <c r="R36" s="173">
        <f t="shared" si="2"/>
        <v>272036.3610754027</v>
      </c>
    </row>
    <row r="37" spans="1:18" ht="20.100000000000001" customHeight="1" x14ac:dyDescent="0.2">
      <c r="A37" s="395">
        <f>TU_stat!C37</f>
        <v>5441</v>
      </c>
      <c r="B37" s="284" t="str">
        <f>TU_stat!D37</f>
        <v>ZŠ Rovensko p. T., Revoluční 413</v>
      </c>
      <c r="C37" s="325">
        <f>TU_stat!E37</f>
        <v>3141</v>
      </c>
      <c r="D37" s="326" t="str">
        <f>TU_stat!F37</f>
        <v>ZŠ Rovensko p. T., Revoluční 413</v>
      </c>
      <c r="E37" s="104">
        <f>SJMS_normativy!$F$5</f>
        <v>26460</v>
      </c>
      <c r="F37" s="105">
        <f>IF(TU_stat!H37=0,0,(12*1.358*(1/TU_stat!T37*TU_rozp!$E37)+TU_stat!AC37))</f>
        <v>0</v>
      </c>
      <c r="G37" s="29">
        <f>IF(TU_stat!I37=0,0,(12*1.358*(1/TU_stat!U37*TU_rozp!$E37)+TU_stat!AD37))</f>
        <v>7859.5864064990146</v>
      </c>
      <c r="H37" s="106">
        <f>IF(TU_stat!J37=0,0,(12*1.358*(1/TU_stat!V37*TU_rozp!$E37)+TU_stat!AE37))</f>
        <v>0</v>
      </c>
      <c r="I37" s="105">
        <f>IF(TU_stat!K37=0,0,(12*1.358*(1/TU_stat!W37*TU_rozp!$E37)+TU_stat!AF37))</f>
        <v>8308.6437063898793</v>
      </c>
      <c r="J37" s="29">
        <f>IF(TU_stat!L37=0,0,(12*1.358*(1/TU_stat!X37*TU_rozp!$E37)+TU_stat!AG37))</f>
        <v>0</v>
      </c>
      <c r="K37" s="106">
        <f>IF(TU_stat!M37=0,0,(12*1.358*(1/TU_stat!Y37*TU_rozp!$E37)+TU_stat!AH37))</f>
        <v>0</v>
      </c>
      <c r="L37" s="105">
        <f>IF(TU_stat!N37=0,0,(12*1.358*(1/TU_stat!Z37*TU_rozp!$E37)+TU_stat!AI37))</f>
        <v>0</v>
      </c>
      <c r="M37" s="29">
        <f>IF(TU_stat!O37=0,0,(12*1.358*(1/TU_stat!AA37*TU_rozp!$E37)+TU_stat!AJ37))</f>
        <v>0</v>
      </c>
      <c r="N37" s="106">
        <f>IF(TU_stat!P37=0,0,(12*1.358*(1/TU_stat!AB37*TU_rozp!$E37)+TU_stat!AK37))</f>
        <v>0</v>
      </c>
      <c r="O37" s="378">
        <f>F37*TU_stat!H37+I37*TU_stat!K37+L37*TU_stat!N37</f>
        <v>407123.54161310411</v>
      </c>
      <c r="P37" s="29">
        <f>G37*TU_stat!I37+J37*TU_stat!L37+M37*TU_stat!O37</f>
        <v>1320410.5162918344</v>
      </c>
      <c r="Q37" s="106">
        <f>H37*TU_stat!J37+K37*TU_stat!M37+N37*TU_stat!P37</f>
        <v>0</v>
      </c>
      <c r="R37" s="173">
        <f t="shared" si="2"/>
        <v>1727534.0579049385</v>
      </c>
    </row>
    <row r="38" spans="1:18" ht="20.100000000000001" customHeight="1" x14ac:dyDescent="0.2">
      <c r="A38" s="395">
        <f>TU_stat!C38</f>
        <v>2306</v>
      </c>
      <c r="B38" s="284" t="str">
        <f>TU_stat!D38</f>
        <v>ZŠ a MŠ Svijanský Újezd 78</v>
      </c>
      <c r="C38" s="325">
        <f>TU_stat!E38</f>
        <v>3141</v>
      </c>
      <c r="D38" s="326" t="str">
        <f>TU_stat!F38</f>
        <v xml:space="preserve">MŠ Svijanský Újezd 44 </v>
      </c>
      <c r="E38" s="104">
        <f>SJMS_normativy!$F$5</f>
        <v>26460</v>
      </c>
      <c r="F38" s="105">
        <f>IF(TU_stat!H38=0,0,(12*1.358*(1/TU_stat!T38*TU_rozp!$E38)+TU_stat!AC38))</f>
        <v>14730.268907563022</v>
      </c>
      <c r="G38" s="29">
        <f>IF(TU_stat!I38=0,0,(12*1.358*(1/TU_stat!U38*TU_rozp!$E38)+TU_stat!AD38))</f>
        <v>12107.900179078462</v>
      </c>
      <c r="H38" s="106">
        <f>IF(TU_stat!J38=0,0,(12*1.358*(1/TU_stat!V38*TU_rozp!$E38)+TU_stat!AE38))</f>
        <v>0</v>
      </c>
      <c r="I38" s="105">
        <f>IF(TU_stat!K38=0,0,(12*1.358*(1/TU_stat!W38*TU_rozp!$E38)+TU_stat!AF38))</f>
        <v>0</v>
      </c>
      <c r="J38" s="29">
        <f>IF(TU_stat!L38=0,0,(12*1.358*(1/TU_stat!X38*TU_rozp!$E38)+TU_stat!AG38))</f>
        <v>0</v>
      </c>
      <c r="K38" s="106">
        <f>IF(TU_stat!M38=0,0,(12*1.358*(1/TU_stat!Y38*TU_rozp!$E38)+TU_stat!AH38))</f>
        <v>0</v>
      </c>
      <c r="L38" s="105">
        <f>IF(TU_stat!N38=0,0,(12*1.358*(1/TU_stat!Z38*TU_rozp!$E38)+TU_stat!AI38))</f>
        <v>0</v>
      </c>
      <c r="M38" s="29">
        <f>IF(TU_stat!O38=0,0,(12*1.358*(1/TU_stat!AA38*TU_rozp!$E38)+TU_stat!AJ38))</f>
        <v>0</v>
      </c>
      <c r="N38" s="106">
        <f>IF(TU_stat!P38=0,0,(12*1.358*(1/TU_stat!AB38*TU_rozp!$E38)+TU_stat!AK38))</f>
        <v>0</v>
      </c>
      <c r="O38" s="378">
        <f>F38*TU_stat!H38+I38*TU_stat!K38+L38*TU_stat!N38</f>
        <v>589210.75630252087</v>
      </c>
      <c r="P38" s="29">
        <f>G38*TU_stat!I38+J38*TU_stat!L38+M38*TU_stat!O38</f>
        <v>339021.20501419692</v>
      </c>
      <c r="Q38" s="106">
        <f>H38*TU_stat!J38+K38*TU_stat!M38+N38*TU_stat!P38</f>
        <v>0</v>
      </c>
      <c r="R38" s="173">
        <f t="shared" si="2"/>
        <v>928231.96131671779</v>
      </c>
    </row>
    <row r="39" spans="1:18" ht="20.100000000000001" customHeight="1" x14ac:dyDescent="0.2">
      <c r="A39" s="395">
        <f>TU_stat!C39</f>
        <v>2447</v>
      </c>
      <c r="B39" s="284" t="str">
        <f>TU_stat!D39</f>
        <v>ZŠ Radostín 19, Sychrov</v>
      </c>
      <c r="C39" s="325">
        <f>TU_stat!E39</f>
        <v>3141</v>
      </c>
      <c r="D39" s="326" t="str">
        <f>TU_stat!F39</f>
        <v xml:space="preserve">ZŠ Radostín 19, Sychrov - výdejna </v>
      </c>
      <c r="E39" s="104">
        <f>SJMS_normativy!$F$5</f>
        <v>26460</v>
      </c>
      <c r="F39" s="105">
        <f>IF(TU_stat!H39=0,0,(12*1.358*(1/TU_stat!T39*TU_rozp!$E39)+TU_stat!AC39))</f>
        <v>0</v>
      </c>
      <c r="G39" s="29">
        <f>IF(TU_stat!I39=0,0,(12*1.358*(1/TU_stat!U39*TU_rozp!$E39)+TU_stat!AD39))</f>
        <v>0</v>
      </c>
      <c r="H39" s="106">
        <f>IF(TU_stat!J39=0,0,(12*1.358*(1/TU_stat!V39*TU_rozp!$E39)+TU_stat!AE39))</f>
        <v>0</v>
      </c>
      <c r="I39" s="105">
        <f>IF(TU_stat!K39=0,0,(12*1.358*(1/TU_stat!W39*TU_rozp!$E39)+TU_stat!AF39))</f>
        <v>0</v>
      </c>
      <c r="J39" s="29">
        <f>IF(TU_stat!L39=0,0,(12*1.358*(1/TU_stat!X39*TU_rozp!$E39)+TU_stat!AG39))</f>
        <v>0</v>
      </c>
      <c r="K39" s="106">
        <f>IF(TU_stat!M39=0,0,(12*1.358*(1/TU_stat!Y39*TU_rozp!$E39)+TU_stat!AH39))</f>
        <v>0</v>
      </c>
      <c r="L39" s="105">
        <f>IF(TU_stat!N39=0,0,(12*1.358*(1/TU_stat!Z39*TU_rozp!$E39)+TU_stat!AI39))</f>
        <v>0</v>
      </c>
      <c r="M39" s="29">
        <f>IF(TU_stat!O39=0,0,(12*1.358*(1/TU_stat!AA39*TU_rozp!$E39)+TU_stat!AJ39))</f>
        <v>4350.127421558147</v>
      </c>
      <c r="N39" s="106">
        <f>IF(TU_stat!P39=0,0,(12*1.358*(1/TU_stat!AB39*TU_rozp!$E39)+TU_stat!AK39))</f>
        <v>0</v>
      </c>
      <c r="O39" s="378">
        <f>F39*TU_stat!H39+I39*TU_stat!K39+L39*TU_stat!N39</f>
        <v>0</v>
      </c>
      <c r="P39" s="29">
        <f>G39*TU_stat!I39+J39*TU_stat!L39+M39*TU_stat!O39</f>
        <v>195755.73397011662</v>
      </c>
      <c r="Q39" s="106">
        <f>H39*TU_stat!J39+K39*TU_stat!M39+N39*TU_stat!P39</f>
        <v>0</v>
      </c>
      <c r="R39" s="173">
        <f>SUM(O39:Q39)</f>
        <v>195755.73397011662</v>
      </c>
    </row>
    <row r="40" spans="1:18" ht="20.100000000000001" customHeight="1" x14ac:dyDescent="0.2">
      <c r="A40" s="395">
        <f>TU_stat!C40</f>
        <v>5455</v>
      </c>
      <c r="B40" s="284" t="str">
        <f>TU_stat!D40</f>
        <v>ZŠ a MŠ Tatobity 74</v>
      </c>
      <c r="C40" s="325">
        <f>TU_stat!E40</f>
        <v>3141</v>
      </c>
      <c r="D40" s="326" t="str">
        <f>TU_stat!F40</f>
        <v>ZŠ a MŠ Tatobity 74</v>
      </c>
      <c r="E40" s="104">
        <f>SJMS_normativy!$F$5</f>
        <v>26460</v>
      </c>
      <c r="F40" s="105">
        <f>IF(TU_stat!H40=0,0,(12*1.358*(1/TU_stat!T40*TU_rozp!$E40)+TU_stat!AC40))</f>
        <v>15433.736048298375</v>
      </c>
      <c r="G40" s="29">
        <f>IF(TU_stat!I40=0,0,(12*1.358*(1/TU_stat!U40*TU_rozp!$E40)+TU_stat!AD40))</f>
        <v>12107.971265554444</v>
      </c>
      <c r="H40" s="106">
        <f>IF(TU_stat!J40=0,0,(12*1.358*(1/TU_stat!V40*TU_rozp!$E40)+TU_stat!AE40))</f>
        <v>0</v>
      </c>
      <c r="I40" s="105">
        <f>IF(TU_stat!K40=0,0,(12*1.358*(1/TU_stat!W40*TU_rozp!$E40)+TU_stat!AF40))</f>
        <v>0</v>
      </c>
      <c r="J40" s="29">
        <f>IF(TU_stat!L40=0,0,(12*1.358*(1/TU_stat!X40*TU_rozp!$E40)+TU_stat!AG40))</f>
        <v>0</v>
      </c>
      <c r="K40" s="106">
        <f>IF(TU_stat!M40=0,0,(12*1.358*(1/TU_stat!Y40*TU_rozp!$E40)+TU_stat!AH40))</f>
        <v>0</v>
      </c>
      <c r="L40" s="105">
        <f>IF(TU_stat!N40=0,0,(12*1.358*(1/TU_stat!Z40*TU_rozp!$E40)+TU_stat!AI40))</f>
        <v>0</v>
      </c>
      <c r="M40" s="29">
        <f>IF(TU_stat!O40=0,0,(12*1.358*(1/TU_stat!AA40*TU_rozp!$E40)+TU_stat!AJ40))</f>
        <v>0</v>
      </c>
      <c r="N40" s="106">
        <f>IF(TU_stat!P40=0,0,(12*1.358*(1/TU_stat!AB40*TU_rozp!$E40)+TU_stat!AK40))</f>
        <v>0</v>
      </c>
      <c r="O40" s="378">
        <f>F40*TU_stat!H40+I40*TU_stat!K40+L40*TU_stat!N40</f>
        <v>524747.02564214473</v>
      </c>
      <c r="P40" s="29">
        <f>G40*TU_stat!I40+J40*TU_stat!L40+M40*TU_stat!O40</f>
        <v>375347.10923218779</v>
      </c>
      <c r="Q40" s="106">
        <f>H40*TU_stat!J40+K40*TU_stat!M40+N40*TU_stat!P40</f>
        <v>0</v>
      </c>
      <c r="R40" s="173">
        <f t="shared" si="2"/>
        <v>900094.13487433246</v>
      </c>
    </row>
    <row r="41" spans="1:18" s="66" customFormat="1" ht="20.100000000000001" customHeight="1" x14ac:dyDescent="0.2">
      <c r="A41" s="396">
        <f>TU_stat!C41</f>
        <v>5470</v>
      </c>
      <c r="B41" s="327" t="str">
        <f>TU_stat!D41</f>
        <v>ZŠ a MŠ Všeň 9</v>
      </c>
      <c r="C41" s="328">
        <f>TU_stat!E41</f>
        <v>3141</v>
      </c>
      <c r="D41" s="329" t="str">
        <f>TU_stat!F41</f>
        <v xml:space="preserve">MŠ Všeň 115 </v>
      </c>
      <c r="E41" s="376">
        <f>SJMS_normativy!$F$5</f>
        <v>26460</v>
      </c>
      <c r="F41" s="105">
        <f>IF(TU_stat!H41=0,0,(12*1.358*(1/TU_stat!T41*TU_rozp!$E41)+TU_stat!AC41))</f>
        <v>16248.136333038661</v>
      </c>
      <c r="G41" s="29">
        <f>IF(TU_stat!I41=0,0,(12*1.358*(1/TU_stat!U41*TU_rozp!$E41)+TU_stat!AD41))</f>
        <v>0</v>
      </c>
      <c r="H41" s="106">
        <f>IF(TU_stat!J41=0,0,(12*1.358*(1/TU_stat!V41*TU_rozp!$E41)+TU_stat!AE41))</f>
        <v>0</v>
      </c>
      <c r="I41" s="105">
        <f>IF(TU_stat!K41=0,0,(12*1.358*(1/TU_stat!W41*TU_rozp!$E41)+TU_stat!AF41))</f>
        <v>0</v>
      </c>
      <c r="J41" s="29">
        <f>IF(TU_stat!L41=0,0,(12*1.358*(1/TU_stat!X41*TU_rozp!$E41)+TU_stat!AG41))</f>
        <v>6250.9797768869303</v>
      </c>
      <c r="K41" s="106">
        <f>IF(TU_stat!M41=0,0,(12*1.358*(1/TU_stat!Y41*TU_rozp!$E41)+TU_stat!AH41))</f>
        <v>0</v>
      </c>
      <c r="L41" s="105">
        <f>IF(TU_stat!N41=0,0,(12*1.358*(1/TU_stat!Z41*TU_rozp!$E41)+TU_stat!AI41))</f>
        <v>0</v>
      </c>
      <c r="M41" s="29">
        <f>IF(TU_stat!O41=0,0,(12*1.358*(1/TU_stat!AA41*TU_rozp!$E41)+TU_stat!AJ41))</f>
        <v>0</v>
      </c>
      <c r="N41" s="106">
        <f>IF(TU_stat!P41=0,0,(12*1.358*(1/TU_stat!AB41*TU_rozp!$E41)+TU_stat!AK41))</f>
        <v>0</v>
      </c>
      <c r="O41" s="379">
        <f>F41*TU_stat!H41+I41*TU_stat!K41+L41*TU_stat!N41</f>
        <v>454947.81732508249</v>
      </c>
      <c r="P41" s="266">
        <f>G41*TU_stat!I41+J41*TU_stat!L41+M41*TU_stat!O41</f>
        <v>325050.94839812035</v>
      </c>
      <c r="Q41" s="267">
        <f>H41*TU_stat!J41+K41*TU_stat!M41+N41*TU_stat!P41</f>
        <v>0</v>
      </c>
      <c r="R41" s="377">
        <f t="shared" si="2"/>
        <v>779998.76572320284</v>
      </c>
    </row>
    <row r="42" spans="1:18" s="66" customFormat="1" ht="20.100000000000001" customHeight="1" thickBot="1" x14ac:dyDescent="0.25">
      <c r="A42" s="396">
        <f>TU_stat!C42</f>
        <v>5470</v>
      </c>
      <c r="B42" s="327" t="str">
        <f>TU_stat!D42</f>
        <v>ZŠ a MŠ Všeň 9</v>
      </c>
      <c r="C42" s="328">
        <f>TU_stat!E42</f>
        <v>3141</v>
      </c>
      <c r="D42" s="329" t="str">
        <f>TU_stat!F42</f>
        <v>ZŠ Všeň 9 - výdejna</v>
      </c>
      <c r="E42" s="376">
        <f>SJMS_normativy!$F$5</f>
        <v>26460</v>
      </c>
      <c r="F42" s="105">
        <f>IF(TU_stat!H42=0,0,(12*1.358*(1/TU_stat!T42*TU_rozp!$E42)+TU_stat!AC42))</f>
        <v>0</v>
      </c>
      <c r="G42" s="29">
        <f>IF(TU_stat!I42=0,0,(12*1.358*(1/TU_stat!U42*TU_rozp!$E42)+TU_stat!AD42))</f>
        <v>0</v>
      </c>
      <c r="H42" s="106">
        <f>IF(TU_stat!J42=0,0,(12*1.358*(1/TU_stat!V42*TU_rozp!$E42)+TU_stat!AE42))</f>
        <v>0</v>
      </c>
      <c r="I42" s="105">
        <f>IF(TU_stat!K42=0,0,(12*1.358*(1/TU_stat!W42*TU_rozp!$E42)+TU_stat!AF42))</f>
        <v>0</v>
      </c>
      <c r="J42" s="29">
        <f>IF(TU_stat!L42=0,0,(12*1.358*(1/TU_stat!X42*TU_rozp!$E42)+TU_stat!AG42))</f>
        <v>0</v>
      </c>
      <c r="K42" s="106">
        <f>IF(TU_stat!M42=0,0,(12*1.358*(1/TU_stat!Y42*TU_rozp!$E42)+TU_stat!AH42))</f>
        <v>0</v>
      </c>
      <c r="L42" s="105">
        <f>IF(TU_stat!N42=0,0,(12*1.358*(1/TU_stat!Z42*TU_rozp!$E42)+TU_stat!AI42))</f>
        <v>0</v>
      </c>
      <c r="M42" s="29">
        <f>IF(TU_stat!O42=0,0,(12*1.358*(1/TU_stat!AA42*TU_rozp!$E42)+TU_stat!AJ42))</f>
        <v>4006.4883657663704</v>
      </c>
      <c r="N42" s="106">
        <f>IF(TU_stat!P42=0,0,(12*1.358*(1/TU_stat!AB42*TU_rozp!$E42)+TU_stat!AK42))</f>
        <v>0</v>
      </c>
      <c r="O42" s="379">
        <f>F42*TU_stat!H42+I42*TU_stat!K42+L42*TU_stat!N42</f>
        <v>0</v>
      </c>
      <c r="P42" s="266">
        <f>G42*TU_stat!I42+J42*TU_stat!L42+M42*TU_stat!O42</f>
        <v>244395.7903117486</v>
      </c>
      <c r="Q42" s="267">
        <f>H42*TU_stat!J42+K42*TU_stat!M42+N42*TU_stat!P42</f>
        <v>0</v>
      </c>
      <c r="R42" s="377">
        <f>SUM(O42:Q42)</f>
        <v>244395.7903117486</v>
      </c>
    </row>
    <row r="43" spans="1:18" ht="20.100000000000001" customHeight="1" thickBot="1" x14ac:dyDescent="0.25">
      <c r="A43" s="513"/>
      <c r="B43" s="512" t="str">
        <f>TU_stat!D43</f>
        <v>celkem</v>
      </c>
      <c r="C43" s="330"/>
      <c r="D43" s="416"/>
      <c r="E43" s="397"/>
      <c r="F43" s="114" t="s">
        <v>312</v>
      </c>
      <c r="G43" s="115" t="s">
        <v>312</v>
      </c>
      <c r="H43" s="116" t="s">
        <v>312</v>
      </c>
      <c r="I43" s="114" t="s">
        <v>312</v>
      </c>
      <c r="J43" s="115" t="s">
        <v>312</v>
      </c>
      <c r="K43" s="116" t="s">
        <v>312</v>
      </c>
      <c r="L43" s="114" t="s">
        <v>312</v>
      </c>
      <c r="M43" s="115" t="s">
        <v>312</v>
      </c>
      <c r="N43" s="116" t="s">
        <v>312</v>
      </c>
      <c r="O43" s="133">
        <f>SUM(O6:O42)</f>
        <v>15801907.757195456</v>
      </c>
      <c r="P43" s="112">
        <f>SUM(P6:P42)</f>
        <v>19938637.211701266</v>
      </c>
      <c r="Q43" s="156">
        <f>SUM(Q6:Q42)</f>
        <v>978614.84342211892</v>
      </c>
      <c r="R43" s="147">
        <f>SUM(R6:R42)</f>
        <v>36719159.812318832</v>
      </c>
    </row>
    <row r="44" spans="1:18" ht="20.100000000000001" customHeight="1" x14ac:dyDescent="0.2">
      <c r="E44" s="27"/>
      <c r="F44" s="28"/>
      <c r="G44" s="28"/>
      <c r="H44" s="28"/>
      <c r="I44" s="28"/>
      <c r="J44" s="28"/>
      <c r="K44" s="28"/>
      <c r="R44" s="30">
        <f>SUM(O43:Q43)</f>
        <v>36719159.812318847</v>
      </c>
    </row>
    <row r="45" spans="1:18" ht="20.100000000000001" customHeight="1" x14ac:dyDescent="0.2">
      <c r="E45" s="27"/>
      <c r="F45" s="28"/>
      <c r="G45" s="28"/>
      <c r="H45" s="28"/>
      <c r="I45" s="28"/>
      <c r="J45" s="28"/>
      <c r="K45" s="28"/>
    </row>
    <row r="46" spans="1:18" ht="20.100000000000001" customHeight="1" x14ac:dyDescent="0.2">
      <c r="E46" s="27"/>
      <c r="F46" s="28"/>
      <c r="G46" s="28"/>
      <c r="H46" s="28"/>
      <c r="I46" s="28"/>
      <c r="J46" s="28"/>
      <c r="K46" s="28"/>
    </row>
    <row r="47" spans="1:18" ht="20.100000000000001" customHeight="1" x14ac:dyDescent="0.2">
      <c r="E47" s="27"/>
      <c r="F47" s="28"/>
      <c r="G47" s="28"/>
      <c r="H47" s="28"/>
      <c r="I47" s="28"/>
      <c r="J47" s="28"/>
      <c r="K47" s="28"/>
    </row>
    <row r="48" spans="1:18" ht="20.100000000000001" customHeight="1" x14ac:dyDescent="0.2">
      <c r="E48" s="27"/>
      <c r="F48" s="28"/>
      <c r="G48" s="28"/>
      <c r="H48" s="28"/>
      <c r="I48" s="28"/>
      <c r="J48" s="28"/>
      <c r="K48" s="28"/>
    </row>
    <row r="49" spans="5:11" ht="20.100000000000001" customHeight="1" x14ac:dyDescent="0.2">
      <c r="E49" s="27"/>
      <c r="F49" s="28"/>
      <c r="G49" s="28"/>
      <c r="H49" s="28"/>
      <c r="I49" s="28"/>
      <c r="J49" s="28"/>
      <c r="K49" s="28"/>
    </row>
    <row r="50" spans="5:11" ht="20.100000000000001" customHeight="1" x14ac:dyDescent="0.2">
      <c r="E50" s="27"/>
      <c r="F50" s="28"/>
      <c r="G50" s="28"/>
      <c r="H50" s="28"/>
      <c r="I50" s="28"/>
      <c r="J50" s="28"/>
      <c r="K50" s="28"/>
    </row>
    <row r="51" spans="5:11" ht="20.100000000000001" customHeight="1" x14ac:dyDescent="0.2">
      <c r="E51" s="27"/>
      <c r="F51" s="28"/>
      <c r="G51" s="28"/>
      <c r="H51" s="28"/>
      <c r="I51" s="28"/>
      <c r="J51" s="28"/>
      <c r="K51" s="28"/>
    </row>
    <row r="52" spans="5:11" ht="20.100000000000001" customHeight="1" x14ac:dyDescent="0.2">
      <c r="E52" s="27"/>
      <c r="F52" s="28"/>
      <c r="G52" s="28"/>
      <c r="H52" s="28"/>
      <c r="I52" s="28"/>
      <c r="J52" s="28"/>
      <c r="K52" s="28"/>
    </row>
    <row r="53" spans="5:11" ht="20.100000000000001" customHeight="1" x14ac:dyDescent="0.2">
      <c r="E53" s="27"/>
      <c r="F53" s="28"/>
      <c r="G53" s="28"/>
      <c r="H53" s="28"/>
      <c r="I53" s="28"/>
      <c r="J53" s="28"/>
      <c r="K53" s="28"/>
    </row>
    <row r="54" spans="5:11" ht="20.100000000000001" customHeight="1" x14ac:dyDescent="0.2">
      <c r="E54" s="27"/>
      <c r="F54" s="28"/>
      <c r="G54" s="28"/>
      <c r="H54" s="28"/>
      <c r="I54" s="28"/>
      <c r="J54" s="28"/>
      <c r="K54" s="28"/>
    </row>
    <row r="55" spans="5:11" ht="20.100000000000001" customHeight="1" x14ac:dyDescent="0.2">
      <c r="E55" s="27"/>
      <c r="F55" s="28"/>
      <c r="G55" s="28"/>
      <c r="H55" s="28"/>
      <c r="I55" s="28"/>
      <c r="J55" s="28"/>
      <c r="K55" s="28"/>
    </row>
    <row r="56" spans="5:11" ht="20.100000000000001" customHeight="1" x14ac:dyDescent="0.2">
      <c r="E56" s="27"/>
      <c r="F56" s="28"/>
      <c r="G56" s="28"/>
      <c r="H56" s="28"/>
      <c r="I56" s="28"/>
      <c r="J56" s="28"/>
      <c r="K56" s="28"/>
    </row>
    <row r="57" spans="5:11" ht="20.100000000000001" customHeight="1" x14ac:dyDescent="0.2">
      <c r="E57" s="27"/>
    </row>
    <row r="58" spans="5:11" ht="20.100000000000001" customHeight="1" x14ac:dyDescent="0.2">
      <c r="E58" s="27"/>
    </row>
    <row r="59" spans="5:11" ht="20.100000000000001" customHeight="1" x14ac:dyDescent="0.2">
      <c r="E59" s="27"/>
    </row>
    <row r="60" spans="5:11" ht="20.100000000000001" customHeight="1" x14ac:dyDescent="0.2">
      <c r="E60" s="27"/>
    </row>
    <row r="61" spans="5:11" ht="20.100000000000001" customHeight="1" x14ac:dyDescent="0.2">
      <c r="E61" s="27"/>
    </row>
    <row r="62" spans="5:11" ht="20.100000000000001" customHeight="1" x14ac:dyDescent="0.2">
      <c r="E62" s="27"/>
    </row>
    <row r="63" spans="5:11" ht="20.100000000000001" customHeight="1" x14ac:dyDescent="0.2">
      <c r="E63" s="27"/>
    </row>
    <row r="64" spans="5:11" ht="20.100000000000001" customHeight="1" x14ac:dyDescent="0.2">
      <c r="E64" s="27"/>
    </row>
    <row r="65" spans="5:5" ht="20.100000000000001" customHeight="1" x14ac:dyDescent="0.2">
      <c r="E65" s="27"/>
    </row>
    <row r="66" spans="5:5" ht="20.100000000000001" customHeight="1" x14ac:dyDescent="0.2">
      <c r="E66" s="27"/>
    </row>
    <row r="67" spans="5:5" ht="20.100000000000001" customHeight="1" x14ac:dyDescent="0.2">
      <c r="E67" s="27"/>
    </row>
    <row r="68" spans="5:5" ht="20.100000000000001" customHeight="1" x14ac:dyDescent="0.2">
      <c r="E68" s="27"/>
    </row>
    <row r="69" spans="5:5" ht="20.100000000000001" customHeight="1" x14ac:dyDescent="0.2">
      <c r="E69" s="27"/>
    </row>
    <row r="70" spans="5:5" ht="20.100000000000001" customHeight="1" x14ac:dyDescent="0.2">
      <c r="E70" s="27"/>
    </row>
    <row r="71" spans="5:5" ht="20.100000000000001" customHeight="1" x14ac:dyDescent="0.2">
      <c r="E71" s="27"/>
    </row>
    <row r="72" spans="5:5" ht="20.100000000000001" customHeight="1" x14ac:dyDescent="0.2">
      <c r="E72" s="27"/>
    </row>
    <row r="73" spans="5:5" ht="20.100000000000001" customHeight="1" x14ac:dyDescent="0.2">
      <c r="E73" s="27"/>
    </row>
    <row r="74" spans="5:5" ht="20.100000000000001" customHeight="1" x14ac:dyDescent="0.2">
      <c r="E74" s="27"/>
    </row>
    <row r="75" spans="5:5" ht="20.100000000000001" customHeight="1" x14ac:dyDescent="0.2">
      <c r="E75" s="27"/>
    </row>
    <row r="76" spans="5:5" ht="20.100000000000001" customHeight="1" x14ac:dyDescent="0.2">
      <c r="E76" s="27"/>
    </row>
    <row r="77" spans="5:5" ht="20.100000000000001" customHeight="1" x14ac:dyDescent="0.2">
      <c r="E77" s="27"/>
    </row>
    <row r="78" spans="5:5" ht="20.100000000000001" customHeight="1" x14ac:dyDescent="0.2">
      <c r="E78" s="27"/>
    </row>
    <row r="79" spans="5:5" ht="20.100000000000001" customHeight="1" x14ac:dyDescent="0.2">
      <c r="E79" s="27"/>
    </row>
    <row r="80" spans="5:5" ht="20.100000000000001" customHeight="1" x14ac:dyDescent="0.2">
      <c r="E80" s="27"/>
    </row>
    <row r="81" spans="5:5" ht="20.100000000000001" customHeight="1" x14ac:dyDescent="0.2">
      <c r="E81" s="27"/>
    </row>
    <row r="82" spans="5:5" ht="20.100000000000001" customHeight="1" x14ac:dyDescent="0.2">
      <c r="E82" s="27"/>
    </row>
    <row r="83" spans="5:5" ht="20.100000000000001" customHeight="1" x14ac:dyDescent="0.2">
      <c r="E83" s="27"/>
    </row>
    <row r="84" spans="5:5" ht="20.100000000000001" customHeight="1" x14ac:dyDescent="0.2">
      <c r="E84" s="27"/>
    </row>
    <row r="85" spans="5:5" ht="20.100000000000001" customHeight="1" x14ac:dyDescent="0.2">
      <c r="E85" s="27"/>
    </row>
    <row r="86" spans="5:5" ht="20.100000000000001" customHeight="1" x14ac:dyDescent="0.2">
      <c r="E86" s="27"/>
    </row>
    <row r="87" spans="5:5" ht="20.100000000000001" customHeight="1" x14ac:dyDescent="0.2">
      <c r="E87" s="27"/>
    </row>
    <row r="88" spans="5:5" ht="20.100000000000001" customHeight="1" x14ac:dyDescent="0.2">
      <c r="E88" s="27"/>
    </row>
    <row r="89" spans="5:5" ht="20.100000000000001" customHeight="1" x14ac:dyDescent="0.2">
      <c r="E89" s="27"/>
    </row>
    <row r="90" spans="5:5" ht="20.100000000000001" customHeight="1" x14ac:dyDescent="0.2">
      <c r="E90" s="27"/>
    </row>
    <row r="91" spans="5:5" ht="20.100000000000001" customHeight="1" x14ac:dyDescent="0.2">
      <c r="E91" s="27"/>
    </row>
    <row r="92" spans="5:5" ht="20.100000000000001" customHeight="1" x14ac:dyDescent="0.2">
      <c r="E92" s="27"/>
    </row>
    <row r="93" spans="5:5" ht="20.100000000000001" customHeight="1" x14ac:dyDescent="0.2">
      <c r="E93" s="27"/>
    </row>
    <row r="94" spans="5:5" ht="20.100000000000001" customHeight="1" x14ac:dyDescent="0.2">
      <c r="E94" s="27"/>
    </row>
    <row r="95" spans="5:5" ht="20.100000000000001" customHeight="1" x14ac:dyDescent="0.2">
      <c r="E95" s="27"/>
    </row>
    <row r="96" spans="5:5" ht="20.100000000000001" customHeight="1" x14ac:dyDescent="0.2">
      <c r="E96" s="27"/>
    </row>
    <row r="97" spans="5:5" ht="20.100000000000001" customHeight="1" x14ac:dyDescent="0.2">
      <c r="E97" s="27"/>
    </row>
    <row r="98" spans="5:5" ht="20.100000000000001" customHeight="1" x14ac:dyDescent="0.2">
      <c r="E98" s="27"/>
    </row>
    <row r="99" spans="5:5" ht="20.100000000000001" customHeight="1" x14ac:dyDescent="0.2">
      <c r="E99" s="27"/>
    </row>
    <row r="100" spans="5:5" ht="20.100000000000001" customHeight="1" x14ac:dyDescent="0.2">
      <c r="E100" s="27"/>
    </row>
    <row r="101" spans="5:5" ht="20.100000000000001" customHeight="1" x14ac:dyDescent="0.2">
      <c r="E101" s="27"/>
    </row>
    <row r="102" spans="5:5" ht="20.100000000000001" customHeight="1" x14ac:dyDescent="0.2"/>
    <row r="103" spans="5:5" ht="20.100000000000001" customHeight="1" x14ac:dyDescent="0.2"/>
    <row r="104" spans="5:5" ht="20.100000000000001" customHeight="1" x14ac:dyDescent="0.2"/>
    <row r="105" spans="5:5" ht="20.100000000000001" customHeight="1" x14ac:dyDescent="0.2"/>
    <row r="106" spans="5:5" ht="20.100000000000001" customHeight="1" x14ac:dyDescent="0.2"/>
    <row r="107" spans="5:5" ht="20.100000000000001" customHeight="1" x14ac:dyDescent="0.2"/>
    <row r="108" spans="5:5" ht="20.100000000000001" customHeight="1" x14ac:dyDescent="0.2"/>
  </sheetData>
  <mergeCells count="4">
    <mergeCell ref="O4:R4"/>
    <mergeCell ref="F4:H4"/>
    <mergeCell ref="I4:K4"/>
    <mergeCell ref="L4:N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C349"/>
  <sheetViews>
    <sheetView workbookViewId="0">
      <pane xSplit="6" ySplit="5" topLeftCell="G33" activePane="bottomRight" state="frozen"/>
      <selection pane="topRight"/>
      <selection pane="bottomLeft"/>
      <selection pane="bottomRight" activeCell="A4" sqref="A4"/>
    </sheetView>
  </sheetViews>
  <sheetFormatPr defaultRowHeight="12.75" x14ac:dyDescent="0.2"/>
  <cols>
    <col min="1" max="1" width="6" customWidth="1"/>
    <col min="3" max="3" width="6.42578125" customWidth="1"/>
    <col min="4" max="4" width="29.42578125" bestFit="1" customWidth="1"/>
    <col min="5" max="5" width="4.42578125" style="46" bestFit="1" customWidth="1"/>
    <col min="6" max="6" width="28.5703125" customWidth="1"/>
    <col min="7" max="10" width="10.85546875" customWidth="1"/>
    <col min="11" max="12" width="9.85546875" customWidth="1"/>
    <col min="13" max="21" width="7.140625" customWidth="1"/>
    <col min="22" max="23" width="8.7109375" customWidth="1"/>
    <col min="24" max="24" width="7.140625" customWidth="1"/>
    <col min="25" max="25" width="8.7109375" customWidth="1"/>
    <col min="26" max="30" width="7.140625" customWidth="1"/>
  </cols>
  <sheetData>
    <row r="1" spans="1:29" ht="30" customHeight="1" x14ac:dyDescent="0.3">
      <c r="A1" s="22" t="s">
        <v>615</v>
      </c>
      <c r="B1" s="22"/>
      <c r="C1" s="22"/>
      <c r="D1" s="22"/>
      <c r="E1" s="201"/>
      <c r="F1" s="1"/>
      <c r="G1" s="57"/>
      <c r="H1" s="57"/>
      <c r="I1" s="57"/>
      <c r="J1" s="57"/>
      <c r="K1" s="57"/>
      <c r="L1" s="73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0"/>
      <c r="AA1" s="50"/>
      <c r="AB1" s="50"/>
      <c r="AC1" s="73"/>
    </row>
    <row r="2" spans="1:29" ht="17.25" customHeight="1" x14ac:dyDescent="0.3">
      <c r="A2" s="71" t="s">
        <v>592</v>
      </c>
      <c r="B2" s="22"/>
      <c r="C2" s="71"/>
      <c r="D2" s="22"/>
      <c r="E2" s="202"/>
      <c r="F2" s="1"/>
      <c r="G2" s="57"/>
      <c r="H2" s="57"/>
      <c r="I2" s="57"/>
      <c r="J2" s="57"/>
      <c r="K2" s="57"/>
      <c r="L2" s="73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0"/>
      <c r="AA2" s="50"/>
      <c r="AB2" s="50"/>
      <c r="AC2" s="73"/>
    </row>
    <row r="3" spans="1:29" ht="22.5" customHeight="1" thickBot="1" x14ac:dyDescent="0.25">
      <c r="A3" s="1"/>
      <c r="B3" s="25"/>
      <c r="C3" s="1"/>
      <c r="D3" s="25"/>
      <c r="E3" s="278"/>
      <c r="F3" s="1"/>
      <c r="G3" s="57"/>
      <c r="H3" s="57"/>
      <c r="I3" s="57"/>
      <c r="J3" s="57"/>
      <c r="K3" s="57"/>
      <c r="L3" s="73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73"/>
      <c r="AA3" s="73"/>
      <c r="AB3" s="73"/>
      <c r="AC3" s="73"/>
    </row>
    <row r="4" spans="1:29" ht="35.25" thickBot="1" x14ac:dyDescent="0.3">
      <c r="A4" s="23" t="s">
        <v>246</v>
      </c>
      <c r="C4" s="23"/>
      <c r="E4" s="278"/>
      <c r="F4" s="200" t="s">
        <v>377</v>
      </c>
      <c r="G4" s="120"/>
      <c r="H4" s="120"/>
      <c r="I4" s="120"/>
      <c r="J4" s="120"/>
      <c r="K4" s="120"/>
      <c r="L4" s="121"/>
      <c r="M4" s="767" t="s">
        <v>264</v>
      </c>
      <c r="N4" s="768"/>
      <c r="O4" s="768"/>
      <c r="P4" s="768"/>
      <c r="Q4" s="768"/>
      <c r="R4" s="768"/>
      <c r="S4" s="768"/>
      <c r="T4" s="768"/>
      <c r="U4" s="768"/>
      <c r="V4" s="768"/>
      <c r="W4" s="768"/>
      <c r="X4" s="768"/>
      <c r="Y4" s="768"/>
      <c r="Z4" s="768"/>
      <c r="AA4" s="768"/>
      <c r="AB4" s="768"/>
      <c r="AC4" s="769"/>
    </row>
    <row r="5" spans="1:29" ht="48" customHeight="1" thickBot="1" x14ac:dyDescent="0.25">
      <c r="A5" s="102" t="s">
        <v>578</v>
      </c>
      <c r="B5" s="435" t="s">
        <v>579</v>
      </c>
      <c r="C5" s="435" t="s">
        <v>313</v>
      </c>
      <c r="D5" s="447" t="s">
        <v>594</v>
      </c>
      <c r="E5" s="4" t="s">
        <v>0</v>
      </c>
      <c r="F5" s="76" t="s">
        <v>1</v>
      </c>
      <c r="G5" s="117" t="s">
        <v>309</v>
      </c>
      <c r="H5" s="118" t="s">
        <v>474</v>
      </c>
      <c r="I5" s="118" t="s">
        <v>247</v>
      </c>
      <c r="J5" s="118" t="s">
        <v>259</v>
      </c>
      <c r="K5" s="339" t="s">
        <v>248</v>
      </c>
      <c r="L5" s="119" t="s">
        <v>310</v>
      </c>
      <c r="M5" s="122" t="s">
        <v>583</v>
      </c>
      <c r="N5" s="123" t="s">
        <v>584</v>
      </c>
      <c r="O5" s="123" t="s">
        <v>585</v>
      </c>
      <c r="P5" s="123" t="s">
        <v>586</v>
      </c>
      <c r="Q5" s="123" t="s">
        <v>587</v>
      </c>
      <c r="R5" s="123" t="s">
        <v>588</v>
      </c>
      <c r="S5" s="123" t="s">
        <v>589</v>
      </c>
      <c r="T5" s="123" t="s">
        <v>590</v>
      </c>
      <c r="U5" s="123" t="s">
        <v>591</v>
      </c>
      <c r="V5" s="159" t="s">
        <v>305</v>
      </c>
      <c r="W5" s="159" t="s">
        <v>306</v>
      </c>
      <c r="X5" s="159" t="s">
        <v>307</v>
      </c>
      <c r="Y5" s="78" t="s">
        <v>308</v>
      </c>
      <c r="Z5" s="160" t="s">
        <v>236</v>
      </c>
      <c r="AA5" s="160" t="s">
        <v>237</v>
      </c>
      <c r="AB5" s="160" t="s">
        <v>238</v>
      </c>
      <c r="AC5" s="79" t="s">
        <v>272</v>
      </c>
    </row>
    <row r="6" spans="1:29" ht="20.100000000000001" customHeight="1" x14ac:dyDescent="0.2">
      <c r="A6" s="478">
        <v>2</v>
      </c>
      <c r="B6" s="496">
        <v>600098621</v>
      </c>
      <c r="C6" s="551">
        <v>5460</v>
      </c>
      <c r="D6" s="514" t="str">
        <f>TU_stat!D6</f>
        <v>MŠ Turnov, 28. října 757</v>
      </c>
      <c r="E6" s="510">
        <f>TU_stat!E6</f>
        <v>3141</v>
      </c>
      <c r="F6" s="504" t="str">
        <f>TU_stat!F6</f>
        <v>MŠ Turnov, 28. října 757</v>
      </c>
      <c r="G6" s="158">
        <f>ROUND(TU_rozp!R6,0)</f>
        <v>896606</v>
      </c>
      <c r="H6" s="37">
        <f t="shared" ref="H6:H42" si="0">ROUND((G6-K6)/1.358,0)</f>
        <v>657080</v>
      </c>
      <c r="I6" s="29">
        <f>ROUND(G6-H6-J6-K6,0)</f>
        <v>222092</v>
      </c>
      <c r="J6" s="37">
        <f t="shared" ref="J6:J18" si="1">ROUND(H6*0.02,0)</f>
        <v>13142</v>
      </c>
      <c r="K6" s="37">
        <f>TU_stat!H6*TU_stat!AC6+TU_stat!I6*TU_stat!AD6+TU_stat!J6*TU_stat!AE6+TU_stat!K6*TU_stat!AF6+TU_stat!L6*TU_stat!AG6+TU_stat!M6*TU_stat!AH6+TU_stat!N6*TU_stat!AI6+TU_stat!O6*TU_stat!AJ6+TU_stat!P6*TU_stat!AK6</f>
        <v>4292</v>
      </c>
      <c r="L6" s="47">
        <f>ROUND(Y6/TU_rozp!E6/12,2)</f>
        <v>2.0699999999999998</v>
      </c>
      <c r="M6" s="134">
        <f>IF(TU_stat!H6=0,0,12*1.358*1/TU_stat!T6*TU_rozp!$E6)</f>
        <v>12058.298346294003</v>
      </c>
      <c r="N6" s="72">
        <f>IF(TU_stat!I6=0,0,12*1.358*1/TU_stat!U6*TU_rozp!$E6)</f>
        <v>0</v>
      </c>
      <c r="O6" s="72">
        <f>IF(TU_stat!J6=0,0,12*1.358*1/TU_stat!V6*TU_rozp!$E6)</f>
        <v>0</v>
      </c>
      <c r="P6" s="72">
        <f>IF(TU_stat!K6=0,0,12*1.358*1/TU_stat!W6*TU_rozp!$E6)</f>
        <v>0</v>
      </c>
      <c r="Q6" s="72">
        <f>IF(TU_stat!L6=0,0,12*1.358*1/TU_stat!X6*TU_rozp!$E6)</f>
        <v>0</v>
      </c>
      <c r="R6" s="72">
        <f>IF(TU_stat!M6=0,0,12*1.358*1/TU_stat!Y6*TU_rozp!$E6)</f>
        <v>0</v>
      </c>
      <c r="S6" s="72">
        <f>IF(TU_stat!N6=0,0,12*1.358*1/TU_stat!Z6*TU_rozp!$E6)</f>
        <v>0</v>
      </c>
      <c r="T6" s="72">
        <f>IF(TU_stat!O6=0,0,12*1.358*1/TU_stat!AA6*TU_rozp!$E6)</f>
        <v>0</v>
      </c>
      <c r="U6" s="72">
        <f>IF(TU_stat!P6=0,0,12*1.358*1/TU_stat!AB6*TU_rozp!$E6)</f>
        <v>0</v>
      </c>
      <c r="V6" s="598">
        <f>ROUND((M6*TU_stat!H6+P6*TU_stat!K6+S6*TU_stat!N6)/1.358,0)</f>
        <v>657080</v>
      </c>
      <c r="W6" s="598">
        <f>ROUND((N6*TU_stat!I6+Q6*TU_stat!L6+T6*TU_stat!O6)/1.358,0)</f>
        <v>0</v>
      </c>
      <c r="X6" s="598">
        <f>ROUND((O6*TU_stat!J6+R6*TU_stat!M6+U6*TU_stat!P6)/1.358,0)</f>
        <v>0</v>
      </c>
      <c r="Y6" s="598">
        <f>SUM(V6:X6)</f>
        <v>657080</v>
      </c>
      <c r="Z6" s="599">
        <f>IF(TU_stat!T6=0,0,TU_stat!H6/TU_stat!T6)+IF(TU_stat!W6=0,0,TU_stat!K6/TU_stat!W6)+IF(TU_stat!Z6=0,0,TU_stat!N6/TU_stat!Z6)</f>
        <v>2.069411646134188</v>
      </c>
      <c r="AA6" s="599">
        <f>IF(TU_stat!U6=0,0,TU_stat!I6/TU_stat!U6)+IF(TU_stat!X6=0,0,TU_stat!L6/TU_stat!X6)+IF(TU_stat!AA6=0,0,TU_stat!O6/TU_stat!AA6)</f>
        <v>0</v>
      </c>
      <c r="AB6" s="599">
        <f>IF(TU_stat!V6=0,0,TU_stat!J6/TU_stat!V6)+IF(TU_stat!Y6=0,0,TU_stat!M6/TU_stat!Y6)+IF(TU_stat!AB6=0,0,TU_stat!P6/TU_stat!AB6)</f>
        <v>0</v>
      </c>
      <c r="AC6" s="193">
        <f>SUM(Z6:AB6)</f>
        <v>2.069411646134188</v>
      </c>
    </row>
    <row r="7" spans="1:29" ht="20.100000000000001" customHeight="1" x14ac:dyDescent="0.2">
      <c r="A7" s="85">
        <v>3</v>
      </c>
      <c r="B7" s="436">
        <v>600098851</v>
      </c>
      <c r="C7" s="417">
        <v>5462</v>
      </c>
      <c r="D7" s="418" t="str">
        <f>TU_stat!D7</f>
        <v>MŠ Turnov, Alešova 1140</v>
      </c>
      <c r="E7" s="325">
        <f>TU_stat!E7</f>
        <v>3141</v>
      </c>
      <c r="F7" s="306" t="str">
        <f>TU_stat!F7</f>
        <v>MŠ Turnov, Alešova 1140</v>
      </c>
      <c r="G7" s="158">
        <f>ROUND(TU_rozp!R7,0)</f>
        <v>697077</v>
      </c>
      <c r="H7" s="37">
        <f t="shared" si="0"/>
        <v>511133</v>
      </c>
      <c r="I7" s="29">
        <f t="shared" ref="I7:I16" si="2">ROUND(G7-H7-J7-K7,0)</f>
        <v>172763</v>
      </c>
      <c r="J7" s="37">
        <f t="shared" si="1"/>
        <v>10223</v>
      </c>
      <c r="K7" s="37">
        <f>TU_stat!H7*TU_stat!AC7+TU_stat!I7*TU_stat!AD7+TU_stat!J7*TU_stat!AE7+TU_stat!K7*TU_stat!AF7+TU_stat!L7*TU_stat!AG7+TU_stat!M7*TU_stat!AH7+TU_stat!N7*TU_stat!AI7+TU_stat!O7*TU_stat!AJ7+TU_stat!P7*TU_stat!AK7</f>
        <v>2958</v>
      </c>
      <c r="L7" s="47">
        <f>ROUND(Y7/TU_rozp!E7/12,2)</f>
        <v>1.61</v>
      </c>
      <c r="M7" s="134">
        <f>IF(TU_stat!H7=0,0,12*1.358*1/TU_stat!T7*TU_rozp!$E7)</f>
        <v>13610.172816985803</v>
      </c>
      <c r="N7" s="72">
        <f>IF(TU_stat!I7=0,0,12*1.358*1/TU_stat!U7*TU_rozp!$E7)</f>
        <v>0</v>
      </c>
      <c r="O7" s="72">
        <f>IF(TU_stat!J7=0,0,12*1.358*1/TU_stat!V7*TU_rozp!$E7)</f>
        <v>0</v>
      </c>
      <c r="P7" s="72">
        <f>IF(TU_stat!K7=0,0,12*1.358*1/TU_stat!W7*TU_rozp!$E7)</f>
        <v>0</v>
      </c>
      <c r="Q7" s="72">
        <f>IF(TU_stat!L7=0,0,12*1.358*1/TU_stat!X7*TU_rozp!$E7)</f>
        <v>0</v>
      </c>
      <c r="R7" s="72">
        <f>IF(TU_stat!M7=0,0,12*1.358*1/TU_stat!Y7*TU_rozp!$E7)</f>
        <v>0</v>
      </c>
      <c r="S7" s="72">
        <f>IF(TU_stat!N7=0,0,12*1.358*1/TU_stat!Z7*TU_rozp!$E7)</f>
        <v>0</v>
      </c>
      <c r="T7" s="72">
        <f>IF(TU_stat!O7=0,0,12*1.358*1/TU_stat!AA7*TU_rozp!$E7)</f>
        <v>0</v>
      </c>
      <c r="U7" s="72">
        <f>IF(TU_stat!P7=0,0,12*1.358*1/TU_stat!AB7*TU_rozp!$E7)</f>
        <v>0</v>
      </c>
      <c r="V7" s="37">
        <f>ROUND((M7*TU_stat!H7+P7*TU_stat!K7+S7*TU_stat!N7)/1.358,0)</f>
        <v>511133</v>
      </c>
      <c r="W7" s="37">
        <f>ROUND((N7*TU_stat!I7+Q7*TU_stat!L7+T7*TU_stat!O7)/1.358,0)</f>
        <v>0</v>
      </c>
      <c r="X7" s="37">
        <f>ROUND((O7*TU_stat!J7+R7*TU_stat!M7+U7*TU_stat!P7)/1.358,0)</f>
        <v>0</v>
      </c>
      <c r="Y7" s="37">
        <f t="shared" ref="Y7:Y16" si="3">SUM(V7:X7)</f>
        <v>511133</v>
      </c>
      <c r="Z7" s="74">
        <f>IF(TU_stat!T7=0,0,TU_stat!H7/TU_stat!T7)+IF(TU_stat!W7=0,0,TU_stat!K7/TU_stat!W7)+IF(TU_stat!Z7=0,0,TU_stat!N7/TU_stat!Z7)</f>
        <v>1.6097667769893498</v>
      </c>
      <c r="AA7" s="74">
        <f>IF(TU_stat!U7=0,0,TU_stat!I7/TU_stat!U7)+IF(TU_stat!X7=0,0,TU_stat!L7/TU_stat!X7)+IF(TU_stat!AA7=0,0,TU_stat!O7/TU_stat!AA7)</f>
        <v>0</v>
      </c>
      <c r="AB7" s="74">
        <f>IF(TU_stat!V7=0,0,TU_stat!J7/TU_stat!V7)+IF(TU_stat!Y7=0,0,TU_stat!M7/TU_stat!Y7)+IF(TU_stat!AB7=0,0,TU_stat!P7/TU_stat!AB7)</f>
        <v>0</v>
      </c>
      <c r="AC7" s="135">
        <f t="shared" ref="AC7:AC16" si="4">SUM(Z7:AB7)</f>
        <v>1.6097667769893498</v>
      </c>
    </row>
    <row r="8" spans="1:29" ht="20.100000000000001" customHeight="1" x14ac:dyDescent="0.2">
      <c r="A8" s="85">
        <v>4</v>
      </c>
      <c r="B8" s="436">
        <v>600098869</v>
      </c>
      <c r="C8" s="417">
        <v>5464</v>
      </c>
      <c r="D8" s="418" t="str">
        <f>TU_stat!D8</f>
        <v>MŠ Turnov, Bezručova 590</v>
      </c>
      <c r="E8" s="325">
        <f>TU_stat!E8</f>
        <v>3141</v>
      </c>
      <c r="F8" s="306" t="str">
        <f>TU_stat!F8</f>
        <v>MŠ Turnov, Bezručova 590</v>
      </c>
      <c r="G8" s="158">
        <f>ROUND(TU_rozp!R8,0)</f>
        <v>778245</v>
      </c>
      <c r="H8" s="37">
        <f t="shared" si="0"/>
        <v>570519</v>
      </c>
      <c r="I8" s="29">
        <f t="shared" si="2"/>
        <v>192836</v>
      </c>
      <c r="J8" s="37">
        <f t="shared" si="1"/>
        <v>11410</v>
      </c>
      <c r="K8" s="37">
        <f>TU_stat!H8*TU_stat!AC8+TU_stat!I8*TU_stat!AD8+TU_stat!J8*TU_stat!AE8+TU_stat!K8*TU_stat!AF8+TU_stat!L8*TU_stat!AG8+TU_stat!M8*TU_stat!AH8+TU_stat!N8*TU_stat!AI8+TU_stat!O8*TU_stat!AJ8+TU_stat!P8*TU_stat!AK8</f>
        <v>3480</v>
      </c>
      <c r="L8" s="47">
        <f>ROUND(Y8/TU_rozp!E8/12,2)</f>
        <v>1.8</v>
      </c>
      <c r="M8" s="134">
        <f>IF(TU_stat!H8=0,0,12*1.358*1/TU_stat!T8*TU_rozp!$E8)</f>
        <v>12912.743960067988</v>
      </c>
      <c r="N8" s="72">
        <f>IF(TU_stat!I8=0,0,12*1.358*1/TU_stat!U8*TU_rozp!$E8)</f>
        <v>0</v>
      </c>
      <c r="O8" s="72">
        <f>IF(TU_stat!J8=0,0,12*1.358*1/TU_stat!V8*TU_rozp!$E8)</f>
        <v>0</v>
      </c>
      <c r="P8" s="72">
        <f>IF(TU_stat!K8=0,0,12*1.358*1/TU_stat!W8*TU_rozp!$E8)</f>
        <v>0</v>
      </c>
      <c r="Q8" s="72">
        <f>IF(TU_stat!L8=0,0,12*1.358*1/TU_stat!X8*TU_rozp!$E8)</f>
        <v>0</v>
      </c>
      <c r="R8" s="72">
        <f>IF(TU_stat!M8=0,0,12*1.358*1/TU_stat!Y8*TU_rozp!$E8)</f>
        <v>0</v>
      </c>
      <c r="S8" s="72">
        <f>IF(TU_stat!N8=0,0,12*1.358*1/TU_stat!Z8*TU_rozp!$E8)</f>
        <v>0</v>
      </c>
      <c r="T8" s="72">
        <f>IF(TU_stat!O8=0,0,12*1.358*1/TU_stat!AA8*TU_rozp!$E8)</f>
        <v>0</v>
      </c>
      <c r="U8" s="72">
        <f>IF(TU_stat!P8=0,0,12*1.358*1/TU_stat!AB8*TU_rozp!$E8)</f>
        <v>0</v>
      </c>
      <c r="V8" s="37">
        <f>ROUND((M8*TU_stat!H8+P8*TU_stat!K8+S8*TU_stat!N8)/1.358,0)</f>
        <v>570519</v>
      </c>
      <c r="W8" s="37">
        <f>ROUND((N8*TU_stat!I8+Q8*TU_stat!L8+T8*TU_stat!O8)/1.358,0)</f>
        <v>0</v>
      </c>
      <c r="X8" s="37">
        <f>ROUND((O8*TU_stat!J8+R8*TU_stat!M8+U8*TU_stat!P8)/1.358,0)</f>
        <v>0</v>
      </c>
      <c r="Y8" s="37">
        <f t="shared" si="3"/>
        <v>570519</v>
      </c>
      <c r="Z8" s="74">
        <f>IF(TU_stat!T8=0,0,TU_stat!H8/TU_stat!T8)+IF(TU_stat!W8=0,0,TU_stat!K8/TU_stat!W8)+IF(TU_stat!Z8=0,0,TU_stat!N8/TU_stat!Z8)</f>
        <v>1.796796670895128</v>
      </c>
      <c r="AA8" s="74">
        <f>IF(TU_stat!U8=0,0,TU_stat!I8/TU_stat!U8)+IF(TU_stat!X8=0,0,TU_stat!L8/TU_stat!X8)+IF(TU_stat!AA8=0,0,TU_stat!O8/TU_stat!AA8)</f>
        <v>0</v>
      </c>
      <c r="AB8" s="74">
        <f>IF(TU_stat!V8=0,0,TU_stat!J8/TU_stat!V8)+IF(TU_stat!Y8=0,0,TU_stat!M8/TU_stat!Y8)+IF(TU_stat!AB8=0,0,TU_stat!P8/TU_stat!AB8)</f>
        <v>0</v>
      </c>
      <c r="AC8" s="135">
        <f t="shared" si="4"/>
        <v>1.796796670895128</v>
      </c>
    </row>
    <row r="9" spans="1:29" ht="20.100000000000001" customHeight="1" x14ac:dyDescent="0.2">
      <c r="A9" s="85">
        <v>5</v>
      </c>
      <c r="B9" s="436">
        <v>600098648</v>
      </c>
      <c r="C9" s="417">
        <v>5467</v>
      </c>
      <c r="D9" s="418" t="str">
        <f>TU_stat!D9</f>
        <v>MŠ Turnov, Hruborohozecká 405</v>
      </c>
      <c r="E9" s="325">
        <f>TU_stat!E9</f>
        <v>3141</v>
      </c>
      <c r="F9" s="306" t="str">
        <f>TU_stat!F9</f>
        <v>MŠ Turnov, Hruborohozecká 405</v>
      </c>
      <c r="G9" s="158">
        <f>ROUND(TU_rozp!R9,0)</f>
        <v>687717</v>
      </c>
      <c r="H9" s="37">
        <f t="shared" si="0"/>
        <v>504284</v>
      </c>
      <c r="I9" s="29">
        <f t="shared" si="2"/>
        <v>170447</v>
      </c>
      <c r="J9" s="37">
        <f t="shared" si="1"/>
        <v>10086</v>
      </c>
      <c r="K9" s="37">
        <f>TU_stat!H9*TU_stat!AC9+TU_stat!I9*TU_stat!AD9+TU_stat!J9*TU_stat!AE9+TU_stat!K9*TU_stat!AF9+TU_stat!L9*TU_stat!AG9+TU_stat!M9*TU_stat!AH9+TU_stat!N9*TU_stat!AI9+TU_stat!O9*TU_stat!AJ9+TU_stat!P9*TU_stat!AK9</f>
        <v>2900</v>
      </c>
      <c r="L9" s="47">
        <f>ROUND(Y9/TU_rozp!E9/12,2)</f>
        <v>1.59</v>
      </c>
      <c r="M9" s="134">
        <f>IF(TU_stat!H9=0,0,12*1.358*1/TU_stat!T9*TU_rozp!$E9)</f>
        <v>13696.336036439525</v>
      </c>
      <c r="N9" s="72">
        <f>IF(TU_stat!I9=0,0,12*1.358*1/TU_stat!U9*TU_rozp!$E9)</f>
        <v>0</v>
      </c>
      <c r="O9" s="72">
        <f>IF(TU_stat!J9=0,0,12*1.358*1/TU_stat!V9*TU_rozp!$E9)</f>
        <v>0</v>
      </c>
      <c r="P9" s="72">
        <f>IF(TU_stat!K9=0,0,12*1.358*1/TU_stat!W9*TU_rozp!$E9)</f>
        <v>0</v>
      </c>
      <c r="Q9" s="72">
        <f>IF(TU_stat!L9=0,0,12*1.358*1/TU_stat!X9*TU_rozp!$E9)</f>
        <v>0</v>
      </c>
      <c r="R9" s="72">
        <f>IF(TU_stat!M9=0,0,12*1.358*1/TU_stat!Y9*TU_rozp!$E9)</f>
        <v>0</v>
      </c>
      <c r="S9" s="72">
        <f>IF(TU_stat!N9=0,0,12*1.358*1/TU_stat!Z9*TU_rozp!$E9)</f>
        <v>0</v>
      </c>
      <c r="T9" s="72">
        <f>IF(TU_stat!O9=0,0,12*1.358*1/TU_stat!AA9*TU_rozp!$E9)</f>
        <v>0</v>
      </c>
      <c r="U9" s="72">
        <f>IF(TU_stat!P9=0,0,12*1.358*1/TU_stat!AB9*TU_rozp!$E9)</f>
        <v>0</v>
      </c>
      <c r="V9" s="37">
        <f>ROUND((M9*TU_stat!H9+P9*TU_stat!K9+S9*TU_stat!N9)/1.358,0)</f>
        <v>504283</v>
      </c>
      <c r="W9" s="37">
        <f>ROUND((N9*TU_stat!I9+Q9*TU_stat!L9+T9*TU_stat!O9)/1.358,0)</f>
        <v>0</v>
      </c>
      <c r="X9" s="37">
        <f>ROUND((O9*TU_stat!J9+R9*TU_stat!M9+U9*TU_stat!P9)/1.358,0)</f>
        <v>0</v>
      </c>
      <c r="Y9" s="37">
        <f t="shared" si="3"/>
        <v>504283</v>
      </c>
      <c r="Z9" s="74">
        <f>IF(TU_stat!T9=0,0,TU_stat!H9/TU_stat!T9)+IF(TU_stat!W9=0,0,TU_stat!K9/TU_stat!W9)+IF(TU_stat!Z9=0,0,TU_stat!N9/TU_stat!Z9)</f>
        <v>1.5881940010736193</v>
      </c>
      <c r="AA9" s="74">
        <f>IF(TU_stat!U9=0,0,TU_stat!I9/TU_stat!U9)+IF(TU_stat!X9=0,0,TU_stat!L9/TU_stat!X9)+IF(TU_stat!AA9=0,0,TU_stat!O9/TU_stat!AA9)</f>
        <v>0</v>
      </c>
      <c r="AB9" s="74">
        <f>IF(TU_stat!V9=0,0,TU_stat!J9/TU_stat!V9)+IF(TU_stat!Y9=0,0,TU_stat!M9/TU_stat!Y9)+IF(TU_stat!AB9=0,0,TU_stat!P9/TU_stat!AB9)</f>
        <v>0</v>
      </c>
      <c r="AC9" s="135">
        <f t="shared" si="4"/>
        <v>1.5881940010736193</v>
      </c>
    </row>
    <row r="10" spans="1:29" ht="20.100000000000001" customHeight="1" x14ac:dyDescent="0.2">
      <c r="A10" s="85">
        <v>6</v>
      </c>
      <c r="B10" s="436">
        <v>600098877</v>
      </c>
      <c r="C10" s="417">
        <v>5463</v>
      </c>
      <c r="D10" s="418" t="str">
        <f>TU_stat!D10</f>
        <v>MŠ Turnov, J. Palacha 1931</v>
      </c>
      <c r="E10" s="325">
        <f>TU_stat!E10</f>
        <v>3141</v>
      </c>
      <c r="F10" s="306" t="str">
        <f>TU_stat!F10</f>
        <v>MŠ Turnov, J. Palacha 1931</v>
      </c>
      <c r="G10" s="158">
        <f>ROUND(TU_rozp!R10,0)</f>
        <v>724714</v>
      </c>
      <c r="H10" s="37">
        <f t="shared" si="0"/>
        <v>531356</v>
      </c>
      <c r="I10" s="29">
        <f t="shared" si="2"/>
        <v>179599</v>
      </c>
      <c r="J10" s="37">
        <f t="shared" si="1"/>
        <v>10627</v>
      </c>
      <c r="K10" s="37">
        <f>TU_stat!H10*TU_stat!AC10+TU_stat!I10*TU_stat!AD10+TU_stat!J10*TU_stat!AE10+TU_stat!K10*TU_stat!AF10+TU_stat!L10*TU_stat!AG10+TU_stat!M10*TU_stat!AH10+TU_stat!N10*TU_stat!AI10+TU_stat!O10*TU_stat!AJ10+TU_stat!P10*TU_stat!AK10</f>
        <v>3132</v>
      </c>
      <c r="L10" s="47">
        <f>ROUND(Y10/TU_rozp!E10/12,2)</f>
        <v>1.67</v>
      </c>
      <c r="M10" s="134">
        <f>IF(TU_stat!H10=0,0,12*1.358*1/TU_stat!T10*TU_rozp!$E10)</f>
        <v>13362.627522133336</v>
      </c>
      <c r="N10" s="72">
        <f>IF(TU_stat!I10=0,0,12*1.358*1/TU_stat!U10*TU_rozp!$E10)</f>
        <v>0</v>
      </c>
      <c r="O10" s="72">
        <f>IF(TU_stat!J10=0,0,12*1.358*1/TU_stat!V10*TU_rozp!$E10)</f>
        <v>0</v>
      </c>
      <c r="P10" s="72">
        <f>IF(TU_stat!K10=0,0,12*1.358*1/TU_stat!W10*TU_rozp!$E10)</f>
        <v>0</v>
      </c>
      <c r="Q10" s="72">
        <f>IF(TU_stat!L10=0,0,12*1.358*1/TU_stat!X10*TU_rozp!$E10)</f>
        <v>0</v>
      </c>
      <c r="R10" s="72">
        <f>IF(TU_stat!M10=0,0,12*1.358*1/TU_stat!Y10*TU_rozp!$E10)</f>
        <v>0</v>
      </c>
      <c r="S10" s="72">
        <f>IF(TU_stat!N10=0,0,12*1.358*1/TU_stat!Z10*TU_rozp!$E10)</f>
        <v>0</v>
      </c>
      <c r="T10" s="72">
        <f>IF(TU_stat!O10=0,0,12*1.358*1/TU_stat!AA10*TU_rozp!$E10)</f>
        <v>0</v>
      </c>
      <c r="U10" s="72">
        <f>IF(TU_stat!P10=0,0,12*1.358*1/TU_stat!AB10*TU_rozp!$E10)</f>
        <v>0</v>
      </c>
      <c r="V10" s="37">
        <f>ROUND((M10*TU_stat!H10+P10*TU_stat!K10+S10*TU_stat!N10)/1.358,0)</f>
        <v>531356</v>
      </c>
      <c r="W10" s="37">
        <f>ROUND((N10*TU_stat!I10+Q10*TU_stat!L10+T10*TU_stat!O10)/1.358,0)</f>
        <v>0</v>
      </c>
      <c r="X10" s="37">
        <f>ROUND((O10*TU_stat!J10+R10*TU_stat!M10+U10*TU_stat!P10)/1.358,0)</f>
        <v>0</v>
      </c>
      <c r="Y10" s="37">
        <f t="shared" si="3"/>
        <v>531356</v>
      </c>
      <c r="Z10" s="74">
        <f>IF(TU_stat!T10=0,0,TU_stat!H10/TU_stat!T10)+IF(TU_stat!W10=0,0,TU_stat!K10/TU_stat!W10)+IF(TU_stat!Z10=0,0,TU_stat!N10/TU_stat!Z10)</f>
        <v>1.6734578063645689</v>
      </c>
      <c r="AA10" s="74">
        <f>IF(TU_stat!U10=0,0,TU_stat!I10/TU_stat!U10)+IF(TU_stat!X10=0,0,TU_stat!L10/TU_stat!X10)+IF(TU_stat!AA10=0,0,TU_stat!O10/TU_stat!AA10)</f>
        <v>0</v>
      </c>
      <c r="AB10" s="74">
        <f>IF(TU_stat!V10=0,0,TU_stat!J10/TU_stat!V10)+IF(TU_stat!Y10=0,0,TU_stat!M10/TU_stat!Y10)+IF(TU_stat!AB10=0,0,TU_stat!P10/TU_stat!AB10)</f>
        <v>0</v>
      </c>
      <c r="AC10" s="135">
        <f t="shared" si="4"/>
        <v>1.6734578063645689</v>
      </c>
    </row>
    <row r="11" spans="1:29" ht="20.100000000000001" customHeight="1" x14ac:dyDescent="0.2">
      <c r="A11" s="85">
        <v>7</v>
      </c>
      <c r="B11" s="436">
        <v>600098915</v>
      </c>
      <c r="C11" s="417">
        <v>5461</v>
      </c>
      <c r="D11" s="418" t="str">
        <f>TU_stat!D11</f>
        <v>MŠ Turnov, U školy 85</v>
      </c>
      <c r="E11" s="325">
        <f>TU_stat!E11</f>
        <v>3141</v>
      </c>
      <c r="F11" s="306" t="str">
        <f>TU_stat!F11</f>
        <v>MŠ Turnov, U školy 85</v>
      </c>
      <c r="G11" s="158">
        <f>ROUND(TU_rozp!R11,0)</f>
        <v>619801</v>
      </c>
      <c r="H11" s="37">
        <f t="shared" si="0"/>
        <v>454571</v>
      </c>
      <c r="I11" s="29">
        <f t="shared" si="2"/>
        <v>153645</v>
      </c>
      <c r="J11" s="37">
        <f t="shared" si="1"/>
        <v>9091</v>
      </c>
      <c r="K11" s="37">
        <f>TU_stat!H11*TU_stat!AC11+TU_stat!I11*TU_stat!AD11+TU_stat!J11*TU_stat!AE11+TU_stat!K11*TU_stat!AF11+TU_stat!L11*TU_stat!AG11+TU_stat!M11*TU_stat!AH11+TU_stat!N11*TU_stat!AI11+TU_stat!O11*TU_stat!AJ11+TU_stat!P11*TU_stat!AK11</f>
        <v>2494</v>
      </c>
      <c r="L11" s="47">
        <f>ROUND(Y11/TU_rozp!E11/12,2)</f>
        <v>1.43</v>
      </c>
      <c r="M11" s="134">
        <f>IF(TU_stat!H11=0,0,12*1.358*1/TU_stat!T11*TU_rozp!$E11)</f>
        <v>14355.971167145693</v>
      </c>
      <c r="N11" s="72">
        <f>IF(TU_stat!I11=0,0,12*1.358*1/TU_stat!U11*TU_rozp!$E11)</f>
        <v>0</v>
      </c>
      <c r="O11" s="72">
        <f>IF(TU_stat!J11=0,0,12*1.358*1/TU_stat!V11*TU_rozp!$E11)</f>
        <v>0</v>
      </c>
      <c r="P11" s="72">
        <f>IF(TU_stat!K11=0,0,12*1.358*1/TU_stat!W11*TU_rozp!$E11)</f>
        <v>0</v>
      </c>
      <c r="Q11" s="72">
        <f>IF(TU_stat!L11=0,0,12*1.358*1/TU_stat!X11*TU_rozp!$E11)</f>
        <v>0</v>
      </c>
      <c r="R11" s="72">
        <f>IF(TU_stat!M11=0,0,12*1.358*1/TU_stat!Y11*TU_rozp!$E11)</f>
        <v>0</v>
      </c>
      <c r="S11" s="72">
        <f>IF(TU_stat!N11=0,0,12*1.358*1/TU_stat!Z11*TU_rozp!$E11)</f>
        <v>0</v>
      </c>
      <c r="T11" s="72">
        <f>IF(TU_stat!O11=0,0,12*1.358*1/TU_stat!AA11*TU_rozp!$E11)</f>
        <v>0</v>
      </c>
      <c r="U11" s="72">
        <f>IF(TU_stat!P11=0,0,12*1.358*1/TU_stat!AB11*TU_rozp!$E11)</f>
        <v>0</v>
      </c>
      <c r="V11" s="37">
        <f>ROUND((M11*TU_stat!H11+P11*TU_stat!K11+S11*TU_stat!N11)/1.358,0)</f>
        <v>454571</v>
      </c>
      <c r="W11" s="37">
        <f>ROUND((N11*TU_stat!I11+Q11*TU_stat!L11+T11*TU_stat!O11)/1.358,0)</f>
        <v>0</v>
      </c>
      <c r="X11" s="37">
        <f>ROUND((O11*TU_stat!J11+R11*TU_stat!M11+U11*TU_stat!P11)/1.358,0)</f>
        <v>0</v>
      </c>
      <c r="Y11" s="37">
        <f t="shared" si="3"/>
        <v>454571</v>
      </c>
      <c r="Z11" s="74">
        <f>IF(TU_stat!T11=0,0,TU_stat!H11/TU_stat!T11)+IF(TU_stat!W11=0,0,TU_stat!K11/TU_stat!W11)+IF(TU_stat!Z11=0,0,TU_stat!N11/TU_stat!Z11)</f>
        <v>1.4316279780858374</v>
      </c>
      <c r="AA11" s="74">
        <f>IF(TU_stat!U11=0,0,TU_stat!I11/TU_stat!U11)+IF(TU_stat!X11=0,0,TU_stat!L11/TU_stat!X11)+IF(TU_stat!AA11=0,0,TU_stat!O11/TU_stat!AA11)</f>
        <v>0</v>
      </c>
      <c r="AB11" s="74">
        <f>IF(TU_stat!V11=0,0,TU_stat!J11/TU_stat!V11)+IF(TU_stat!Y11=0,0,TU_stat!M11/TU_stat!Y11)+IF(TU_stat!AB11=0,0,TU_stat!P11/TU_stat!AB11)</f>
        <v>0</v>
      </c>
      <c r="AC11" s="135">
        <f t="shared" si="4"/>
        <v>1.4316279780858374</v>
      </c>
    </row>
    <row r="12" spans="1:29" ht="20.100000000000001" customHeight="1" x14ac:dyDescent="0.2">
      <c r="A12" s="85">
        <v>8</v>
      </c>
      <c r="B12" s="436">
        <v>600098885</v>
      </c>
      <c r="C12" s="417">
        <v>5466</v>
      </c>
      <c r="D12" s="418" t="str">
        <f>TU_stat!D12</f>
        <v>MŠ Turnov, Zborovská 914</v>
      </c>
      <c r="E12" s="325">
        <f>TU_stat!E12</f>
        <v>3141</v>
      </c>
      <c r="F12" s="306" t="str">
        <f>TU_stat!F12</f>
        <v>MŠ Turnov, Zborovská 914</v>
      </c>
      <c r="G12" s="158">
        <f>ROUND(TU_rozp!R12,0)</f>
        <v>1129904</v>
      </c>
      <c r="H12" s="37">
        <f t="shared" si="0"/>
        <v>827636</v>
      </c>
      <c r="I12" s="29">
        <f t="shared" si="2"/>
        <v>279741</v>
      </c>
      <c r="J12" s="37">
        <f t="shared" si="1"/>
        <v>16553</v>
      </c>
      <c r="K12" s="37">
        <f>TU_stat!H12*TU_stat!AC12+TU_stat!I12*TU_stat!AD12+TU_stat!J12*TU_stat!AE12+TU_stat!K12*TU_stat!AF12+TU_stat!L12*TU_stat!AG12+TU_stat!M12*TU_stat!AH12+TU_stat!N12*TU_stat!AI12+TU_stat!O12*TU_stat!AJ12+TU_stat!P12*TU_stat!AK12</f>
        <v>5974</v>
      </c>
      <c r="L12" s="47">
        <f>ROUND(Y12/TU_rozp!E12/12,2)</f>
        <v>2.61</v>
      </c>
      <c r="M12" s="134">
        <f>IF(TU_stat!H12=0,0,12*1.358*1/TU_stat!T12*TU_rozp!$E12)</f>
        <v>10911.943268200599</v>
      </c>
      <c r="N12" s="72">
        <f>IF(TU_stat!I12=0,0,12*1.358*1/TU_stat!U12*TU_rozp!$E12)</f>
        <v>0</v>
      </c>
      <c r="O12" s="72">
        <f>IF(TU_stat!J12=0,0,12*1.358*1/TU_stat!V12*TU_rozp!$E12)</f>
        <v>0</v>
      </c>
      <c r="P12" s="72">
        <f>IF(TU_stat!K12=0,0,12*1.358*1/TU_stat!W12*TU_rozp!$E12)</f>
        <v>0</v>
      </c>
      <c r="Q12" s="72">
        <f>IF(TU_stat!L12=0,0,12*1.358*1/TU_stat!X12*TU_rozp!$E12)</f>
        <v>0</v>
      </c>
      <c r="R12" s="72">
        <f>IF(TU_stat!M12=0,0,12*1.358*1/TU_stat!Y12*TU_rozp!$E12)</f>
        <v>0</v>
      </c>
      <c r="S12" s="72">
        <f>IF(TU_stat!N12=0,0,12*1.358*1/TU_stat!Z12*TU_rozp!$E12)</f>
        <v>0</v>
      </c>
      <c r="T12" s="72">
        <f>IF(TU_stat!O12=0,0,12*1.358*1/TU_stat!AA12*TU_rozp!$E12)</f>
        <v>0</v>
      </c>
      <c r="U12" s="72">
        <f>IF(TU_stat!P12=0,0,12*1.358*1/TU_stat!AB12*TU_rozp!$E12)</f>
        <v>0</v>
      </c>
      <c r="V12" s="37">
        <f>ROUND((M12*TU_stat!H12+P12*TU_stat!K12+S12*TU_stat!N12)/1.358,0)</f>
        <v>827636</v>
      </c>
      <c r="W12" s="37">
        <f>ROUND((N12*TU_stat!I12+Q12*TU_stat!L12+T12*TU_stat!O12)/1.358,0)</f>
        <v>0</v>
      </c>
      <c r="X12" s="37">
        <f>ROUND((O12*TU_stat!J12+R12*TU_stat!M12+U12*TU_stat!P12)/1.358,0)</f>
        <v>0</v>
      </c>
      <c r="Y12" s="37">
        <f t="shared" si="3"/>
        <v>827636</v>
      </c>
      <c r="Z12" s="74">
        <f>IF(TU_stat!T12=0,0,TU_stat!H12/TU_stat!T12)+IF(TU_stat!W12=0,0,TU_stat!K12/TU_stat!W12)+IF(TU_stat!Z12=0,0,TU_stat!N12/TU_stat!Z12)</f>
        <v>2.606564452898823</v>
      </c>
      <c r="AA12" s="74">
        <f>IF(TU_stat!U12=0,0,TU_stat!I12/TU_stat!U12)+IF(TU_stat!X12=0,0,TU_stat!L12/TU_stat!X12)+IF(TU_stat!AA12=0,0,TU_stat!O12/TU_stat!AA12)</f>
        <v>0</v>
      </c>
      <c r="AB12" s="74">
        <f>IF(TU_stat!V12=0,0,TU_stat!J12/TU_stat!V12)+IF(TU_stat!Y12=0,0,TU_stat!M12/TU_stat!Y12)+IF(TU_stat!AB12=0,0,TU_stat!P12/TU_stat!AB12)</f>
        <v>0</v>
      </c>
      <c r="AC12" s="135">
        <f t="shared" si="4"/>
        <v>2.606564452898823</v>
      </c>
    </row>
    <row r="13" spans="1:29" ht="20.100000000000001" customHeight="1" x14ac:dyDescent="0.2">
      <c r="A13" s="85">
        <v>10</v>
      </c>
      <c r="B13" s="436">
        <v>600099288</v>
      </c>
      <c r="C13" s="417">
        <v>5458</v>
      </c>
      <c r="D13" s="418" t="str">
        <f>TU_stat!D13</f>
        <v>ZŠ Turnov, 28.října 18</v>
      </c>
      <c r="E13" s="325">
        <f>TU_stat!E13</f>
        <v>3141</v>
      </c>
      <c r="F13" s="306" t="str">
        <f>TU_stat!F13</f>
        <v>ZŠ Turnov, 28.října 18</v>
      </c>
      <c r="G13" s="158">
        <f>ROUND(TU_rozp!R13,0)</f>
        <v>3539001</v>
      </c>
      <c r="H13" s="37">
        <f t="shared" si="0"/>
        <v>2581353</v>
      </c>
      <c r="I13" s="29">
        <f t="shared" si="2"/>
        <v>872497</v>
      </c>
      <c r="J13" s="37">
        <f t="shared" si="1"/>
        <v>51627</v>
      </c>
      <c r="K13" s="37">
        <f>TU_stat!H13*TU_stat!AC13+TU_stat!I13*TU_stat!AD13+TU_stat!J13*TU_stat!AE13+TU_stat!K13*TU_stat!AF13+TU_stat!L13*TU_stat!AG13+TU_stat!M13*TU_stat!AH13+TU_stat!N13*TU_stat!AI13+TU_stat!O13*TU_stat!AJ13+TU_stat!P13*TU_stat!AK13</f>
        <v>33524</v>
      </c>
      <c r="L13" s="47">
        <f>ROUND(Y13/TU_rozp!E13/12,2)</f>
        <v>8.1300000000000008</v>
      </c>
      <c r="M13" s="134">
        <f>IF(TU_stat!H13=0,0,12*1.358*1/TU_stat!T13*TU_rozp!$E13)</f>
        <v>0</v>
      </c>
      <c r="N13" s="72">
        <f>IF(TU_stat!I13=0,0,12*1.358*1/TU_stat!U13*TU_rozp!$E13)</f>
        <v>6064.8385074154648</v>
      </c>
      <c r="O13" s="72">
        <f>IF(TU_stat!J13=0,0,12*1.358*1/TU_stat!V13*TU_rozp!$E13)</f>
        <v>0</v>
      </c>
      <c r="P13" s="72">
        <f>IF(TU_stat!K13=0,0,12*1.358*1/TU_stat!W13*TU_rozp!$E13)</f>
        <v>0</v>
      </c>
      <c r="Q13" s="72">
        <f>IF(TU_stat!L13=0,0,12*1.358*1/TU_stat!X13*TU_rozp!$E13)</f>
        <v>0</v>
      </c>
      <c r="R13" s="72">
        <f>IF(TU_stat!M13=0,0,12*1.358*1/TU_stat!Y13*TU_rozp!$E13)</f>
        <v>0</v>
      </c>
      <c r="S13" s="72">
        <f>IF(TU_stat!N13=0,0,12*1.358*1/TU_stat!Z13*TU_rozp!$E13)</f>
        <v>0</v>
      </c>
      <c r="T13" s="72">
        <f>IF(TU_stat!O13=0,0,12*1.358*1/TU_stat!AA13*TU_rozp!$E13)</f>
        <v>0</v>
      </c>
      <c r="U13" s="72">
        <f>IF(TU_stat!P13=0,0,12*1.358*1/TU_stat!AB13*TU_rozp!$E13)</f>
        <v>0</v>
      </c>
      <c r="V13" s="37">
        <f>ROUND((M13*TU_stat!H13+P13*TU_stat!K13+S13*TU_stat!N13)/1.358,0)</f>
        <v>0</v>
      </c>
      <c r="W13" s="37">
        <f>ROUND((N13*TU_stat!I13+Q13*TU_stat!L13+T13*TU_stat!O13)/1.358,0)</f>
        <v>2581352</v>
      </c>
      <c r="X13" s="37">
        <f>ROUND((O13*TU_stat!J13+R13*TU_stat!M13+U13*TU_stat!P13)/1.358,0)</f>
        <v>0</v>
      </c>
      <c r="Y13" s="37">
        <f t="shared" si="3"/>
        <v>2581352</v>
      </c>
      <c r="Z13" s="74">
        <f>IF(TU_stat!T13=0,0,TU_stat!H13/TU_stat!T13)+IF(TU_stat!W13=0,0,TU_stat!K13/TU_stat!W13)+IF(TU_stat!Z13=0,0,TU_stat!N13/TU_stat!Z13)</f>
        <v>0</v>
      </c>
      <c r="AA13" s="74">
        <f>IF(TU_stat!U13=0,0,TU_stat!I13/TU_stat!U13)+IF(TU_stat!X13=0,0,TU_stat!L13/TU_stat!X13)+IF(TU_stat!AA13=0,0,TU_stat!O13/TU_stat!AA13)</f>
        <v>8.1297318979225857</v>
      </c>
      <c r="AB13" s="74">
        <f>IF(TU_stat!V13=0,0,TU_stat!J13/TU_stat!V13)+IF(TU_stat!Y13=0,0,TU_stat!M13/TU_stat!Y13)+IF(TU_stat!AB13=0,0,TU_stat!P13/TU_stat!AB13)</f>
        <v>0</v>
      </c>
      <c r="AC13" s="135">
        <f t="shared" si="4"/>
        <v>8.1297318979225857</v>
      </c>
    </row>
    <row r="14" spans="1:29" ht="20.100000000000001" customHeight="1" x14ac:dyDescent="0.2">
      <c r="A14" s="85">
        <v>11</v>
      </c>
      <c r="B14" s="437">
        <v>600099369</v>
      </c>
      <c r="C14" s="417">
        <v>5456</v>
      </c>
      <c r="D14" s="418" t="str">
        <f>TU_stat!D14</f>
        <v>ZŠ Turnov, Skálova 600</v>
      </c>
      <c r="E14" s="325">
        <f>TU_stat!E14</f>
        <v>3141</v>
      </c>
      <c r="F14" s="306" t="str">
        <f>TU_stat!F14</f>
        <v>ZŠ Turnov, Skálova 600</v>
      </c>
      <c r="G14" s="158">
        <f>ROUND(TU_rozp!R14,0)</f>
        <v>4902315</v>
      </c>
      <c r="H14" s="37">
        <f t="shared" si="0"/>
        <v>3575958</v>
      </c>
      <c r="I14" s="29">
        <f t="shared" si="2"/>
        <v>1208674</v>
      </c>
      <c r="J14" s="37">
        <f t="shared" si="1"/>
        <v>71519</v>
      </c>
      <c r="K14" s="37">
        <f>TU_stat!H14*TU_stat!AC14+TU_stat!I14*TU_stat!AD14+TU_stat!J14*TU_stat!AE14+TU_stat!K14*TU_stat!AF14+TU_stat!L14*TU_stat!AG14+TU_stat!M14*TU_stat!AH14+TU_stat!N14*TU_stat!AI14+TU_stat!O14*TU_stat!AJ14+TU_stat!P14*TU_stat!AK14</f>
        <v>46164</v>
      </c>
      <c r="L14" s="47">
        <f>ROUND(Y14/TU_rozp!E14/12,2)</f>
        <v>11.26</v>
      </c>
      <c r="M14" s="134">
        <f>IF(TU_stat!H14=0,0,12*1.358*1/TU_stat!T14*TU_rozp!$E14)</f>
        <v>0</v>
      </c>
      <c r="N14" s="72">
        <f>IF(TU_stat!I14=0,0,12*1.358*1/TU_stat!U14*TU_rozp!$E14)</f>
        <v>6135.7648317855628</v>
      </c>
      <c r="O14" s="72">
        <f>IF(TU_stat!J14=0,0,12*1.358*1/TU_stat!V14*TU_rozp!$E14)</f>
        <v>6135.7648317855628</v>
      </c>
      <c r="P14" s="72">
        <f>IF(TU_stat!K14=0,0,12*1.358*1/TU_stat!W14*TU_rozp!$E14)</f>
        <v>0</v>
      </c>
      <c r="Q14" s="72">
        <f>IF(TU_stat!L14=0,0,12*1.358*1/TU_stat!X14*TU_rozp!$E14)</f>
        <v>3948.1950512284347</v>
      </c>
      <c r="R14" s="72">
        <f>IF(TU_stat!M14=0,0,12*1.358*1/TU_stat!Y14*TU_rozp!$E14)</f>
        <v>0</v>
      </c>
      <c r="S14" s="72">
        <f>IF(TU_stat!N14=0,0,12*1.358*1/TU_stat!Z14*TU_rozp!$E14)</f>
        <v>0</v>
      </c>
      <c r="T14" s="72">
        <f>IF(TU_stat!O14=0,0,12*1.358*1/TU_stat!AA14*TU_rozp!$E14)</f>
        <v>0</v>
      </c>
      <c r="U14" s="72">
        <f>IF(TU_stat!P14=0,0,12*1.358*1/TU_stat!AB14*TU_rozp!$E14)</f>
        <v>0</v>
      </c>
      <c r="V14" s="37">
        <f>ROUND((M14*TU_stat!H14+P14*TU_stat!K14+S14*TU_stat!N14)/1.358,0)</f>
        <v>0</v>
      </c>
      <c r="W14" s="37">
        <f>ROUND((N14*TU_stat!I14+Q14*TU_stat!L14+T14*TU_stat!O14)/1.358,0)</f>
        <v>2862076</v>
      </c>
      <c r="X14" s="37">
        <f>ROUND((O14*TU_stat!J14+R14*TU_stat!M14+U14*TU_stat!P14)/1.358,0)</f>
        <v>713881</v>
      </c>
      <c r="Y14" s="37">
        <f t="shared" si="3"/>
        <v>3575957</v>
      </c>
      <c r="Z14" s="74">
        <f>IF(TU_stat!T14=0,0,TU_stat!H14/TU_stat!T14)+IF(TU_stat!W14=0,0,TU_stat!K14/TU_stat!W14)+IF(TU_stat!Z14=0,0,TU_stat!N14/TU_stat!Z14)</f>
        <v>0</v>
      </c>
      <c r="AA14" s="74">
        <f>IF(TU_stat!U14=0,0,TU_stat!I14/TU_stat!U14)+IF(TU_stat!X14=0,0,TU_stat!L14/TU_stat!X14)+IF(TU_stat!AA14=0,0,TU_stat!O14/TU_stat!AA14)</f>
        <v>9.0138459254952679</v>
      </c>
      <c r="AB14" s="74">
        <f>IF(TU_stat!V14=0,0,TU_stat!J14/TU_stat!V14)+IF(TU_stat!Y14=0,0,TU_stat!M14/TU_stat!Y14)+IF(TU_stat!AB14=0,0,TU_stat!P14/TU_stat!AB14)</f>
        <v>2.2483035021372348</v>
      </c>
      <c r="AC14" s="135">
        <f t="shared" si="4"/>
        <v>11.262149427632503</v>
      </c>
    </row>
    <row r="15" spans="1:29" ht="20.100000000000001" customHeight="1" x14ac:dyDescent="0.2">
      <c r="A15" s="85">
        <v>11</v>
      </c>
      <c r="B15" s="437">
        <v>600099369</v>
      </c>
      <c r="C15" s="417">
        <v>5456</v>
      </c>
      <c r="D15" s="418" t="str">
        <f>TU_stat!D15</f>
        <v>ZŠ Turnov, Skálova 600</v>
      </c>
      <c r="E15" s="325">
        <f>TU_stat!E15</f>
        <v>3141</v>
      </c>
      <c r="F15" s="306" t="str">
        <f>TU_stat!F15</f>
        <v>ZŠ Turnov, Alešova1059</v>
      </c>
      <c r="G15" s="158">
        <f>ROUND(TU_rozp!R15,0)</f>
        <v>800184</v>
      </c>
      <c r="H15" s="37">
        <f t="shared" si="0"/>
        <v>581346</v>
      </c>
      <c r="I15" s="29">
        <f>ROUND(G15-H15-J15-K15,0)</f>
        <v>196495</v>
      </c>
      <c r="J15" s="37">
        <f t="shared" si="1"/>
        <v>11627</v>
      </c>
      <c r="K15" s="37">
        <f>TU_stat!H15*TU_stat!AC15+TU_stat!I15*TU_stat!AD15+TU_stat!J15*TU_stat!AE15+TU_stat!K15*TU_stat!AF15+TU_stat!L15*TU_stat!AG15+TU_stat!M15*TU_stat!AH15+TU_stat!N15*TU_stat!AI15+TU_stat!O15*TU_stat!AJ15+TU_stat!P15*TU_stat!AK15</f>
        <v>10716</v>
      </c>
      <c r="L15" s="47">
        <f>ROUND(Y15/TU_rozp!E15/12,2)</f>
        <v>1.83</v>
      </c>
      <c r="M15" s="134">
        <f>IF(TU_stat!H15=0,0,12*1.358*1/TU_stat!T15*TU_rozp!$E15)</f>
        <v>0</v>
      </c>
      <c r="N15" s="72">
        <f>IF(TU_stat!I15=0,0,12*1.358*1/TU_stat!U15*TU_rozp!$E15)</f>
        <v>0</v>
      </c>
      <c r="O15" s="72">
        <f>IF(TU_stat!J15=0,0,12*1.358*1/TU_stat!V15*TU_rozp!$E15)</f>
        <v>0</v>
      </c>
      <c r="P15" s="72">
        <f>IF(TU_stat!K15=0,0,12*1.358*1/TU_stat!W15*TU_rozp!$E15)</f>
        <v>0</v>
      </c>
      <c r="Q15" s="72">
        <f>IF(TU_stat!L15=0,0,12*1.358*1/TU_stat!X15*TU_rozp!$E15)</f>
        <v>0</v>
      </c>
      <c r="R15" s="72">
        <f>IF(TU_stat!M15=0,0,12*1.358*1/TU_stat!Y15*TU_rozp!$E15)</f>
        <v>0</v>
      </c>
      <c r="S15" s="72">
        <f>IF(TU_stat!N15=0,0,12*1.358*1/TU_stat!Z15*TU_rozp!$E15)</f>
        <v>0</v>
      </c>
      <c r="T15" s="72">
        <f>IF(TU_stat!O15=0,0,12*1.358*1/TU_stat!AA15*TU_rozp!$E15)</f>
        <v>2799.532430067798</v>
      </c>
      <c r="U15" s="72">
        <f>IF(TU_stat!P15=0,0,12*1.358*1/TU_stat!AB15*TU_rozp!$E15)</f>
        <v>0</v>
      </c>
      <c r="V15" s="37">
        <f>ROUND((M15*TU_stat!H15+P15*TU_stat!K15+S15*TU_stat!N15)/1.358,0)</f>
        <v>0</v>
      </c>
      <c r="W15" s="37">
        <f>ROUND((N15*TU_stat!I15+Q15*TU_stat!L15+T15*TU_stat!O15)/1.358,0)</f>
        <v>581346</v>
      </c>
      <c r="X15" s="37">
        <f>ROUND((O15*TU_stat!J15+R15*TU_stat!M15+U15*TU_stat!P15)/1.358,0)</f>
        <v>0</v>
      </c>
      <c r="Y15" s="37">
        <f>SUM(V15:X15)</f>
        <v>581346</v>
      </c>
      <c r="Z15" s="74">
        <f>IF(TU_stat!T15=0,0,TU_stat!H15/TU_stat!T15)+IF(TU_stat!W15=0,0,TU_stat!K15/TU_stat!W15)+IF(TU_stat!Z15=0,0,TU_stat!N15/TU_stat!Z15)</f>
        <v>0</v>
      </c>
      <c r="AA15" s="74">
        <f>IF(TU_stat!U15=0,0,TU_stat!I15/TU_stat!U15)+IF(TU_stat!X15=0,0,TU_stat!L15/TU_stat!X15)+IF(TU_stat!AA15=0,0,TU_stat!O15/TU_stat!AA15)</f>
        <v>1.8308963346622982</v>
      </c>
      <c r="AB15" s="74">
        <f>IF(TU_stat!V15=0,0,TU_stat!J15/TU_stat!V15)+IF(TU_stat!Y15=0,0,TU_stat!M15/TU_stat!Y15)+IF(TU_stat!AB15=0,0,TU_stat!P15/TU_stat!AB15)</f>
        <v>0</v>
      </c>
      <c r="AC15" s="135">
        <f>SUM(Z15:AB15)</f>
        <v>1.8308963346622982</v>
      </c>
    </row>
    <row r="16" spans="1:29" ht="20.100000000000001" customHeight="1" x14ac:dyDescent="0.2">
      <c r="A16" s="85">
        <v>14</v>
      </c>
      <c r="B16" s="436">
        <v>600099377</v>
      </c>
      <c r="C16" s="417">
        <v>5457</v>
      </c>
      <c r="D16" s="418" t="str">
        <f>TU_stat!D16</f>
        <v>ZŠ Turnov, Žižkova 518</v>
      </c>
      <c r="E16" s="325">
        <f>TU_stat!E16</f>
        <v>3141</v>
      </c>
      <c r="F16" s="306" t="str">
        <f>TU_stat!F16</f>
        <v>ZŠ Turnov, Žižkova 518 - výdejna</v>
      </c>
      <c r="G16" s="158">
        <f>ROUND(TU_rozp!R16,0)</f>
        <v>1388332</v>
      </c>
      <c r="H16" s="37">
        <f t="shared" si="0"/>
        <v>1006666</v>
      </c>
      <c r="I16" s="29">
        <f t="shared" si="2"/>
        <v>340253</v>
      </c>
      <c r="J16" s="37">
        <f t="shared" si="1"/>
        <v>20133</v>
      </c>
      <c r="K16" s="37">
        <f>TU_stat!H16*TU_stat!AC16+TU_stat!I16*TU_stat!AD16+TU_stat!J16*TU_stat!AE16+TU_stat!K16*TU_stat!AF16+TU_stat!L16*TU_stat!AG16+TU_stat!M16*TU_stat!AH16+TU_stat!N16*TU_stat!AI16+TU_stat!O16*TU_stat!AJ16+TU_stat!P16*TU_stat!AK16</f>
        <v>21280</v>
      </c>
      <c r="L16" s="47">
        <f>ROUND(Y16/TU_rozp!E16/12,2)</f>
        <v>3.17</v>
      </c>
      <c r="M16" s="134">
        <f>IF(TU_stat!H16=0,0,12*1.358*1/TU_stat!T16*TU_rozp!$E16)</f>
        <v>0</v>
      </c>
      <c r="N16" s="72">
        <f>IF(TU_stat!I16=0,0,12*1.358*1/TU_stat!U16*TU_rozp!$E16)</f>
        <v>0</v>
      </c>
      <c r="O16" s="72">
        <f>IF(TU_stat!J16=0,0,12*1.358*1/TU_stat!V16*TU_rozp!$E16)</f>
        <v>0</v>
      </c>
      <c r="P16" s="72">
        <f>IF(TU_stat!K16=0,0,12*1.358*1/TU_stat!W16*TU_rozp!$E16)</f>
        <v>0</v>
      </c>
      <c r="Q16" s="72">
        <f>IF(TU_stat!L16=0,0,12*1.358*1/TU_stat!X16*TU_rozp!$E16)</f>
        <v>0</v>
      </c>
      <c r="R16" s="72">
        <f>IF(TU_stat!M16=0,0,12*1.358*1/TU_stat!Y16*TU_rozp!$E16)</f>
        <v>0</v>
      </c>
      <c r="S16" s="72">
        <f>IF(TU_stat!N16=0,0,12*1.358*1/TU_stat!Z16*TU_rozp!$E16)</f>
        <v>0</v>
      </c>
      <c r="T16" s="72">
        <f>IF(TU_stat!O16=0,0,12*1.358*1/TU_stat!AA16*TU_rozp!$E16)</f>
        <v>2441.163566995343</v>
      </c>
      <c r="U16" s="72">
        <f>IF(TU_stat!P16=0,0,12*1.358*1/TU_stat!AB16*TU_rozp!$E16)</f>
        <v>0</v>
      </c>
      <c r="V16" s="37">
        <f>ROUND((M16*TU_stat!H16+P16*TU_stat!K16+S16*TU_stat!N16)/1.358,0)</f>
        <v>0</v>
      </c>
      <c r="W16" s="37">
        <f>ROUND((N16*TU_stat!I16+Q16*TU_stat!L16+T16*TU_stat!O16)/1.358,0)</f>
        <v>1006665</v>
      </c>
      <c r="X16" s="37">
        <f>ROUND((O16*TU_stat!J16+R16*TU_stat!M16+U16*TU_stat!P16)/1.358,0)</f>
        <v>0</v>
      </c>
      <c r="Y16" s="37">
        <f t="shared" si="3"/>
        <v>1006665</v>
      </c>
      <c r="Z16" s="74">
        <f>IF(TU_stat!T16=0,0,TU_stat!H16/TU_stat!T16)+IF(TU_stat!W16=0,0,TU_stat!K16/TU_stat!W16)+IF(TU_stat!Z16=0,0,TU_stat!N16/TU_stat!Z16)</f>
        <v>0</v>
      </c>
      <c r="AA16" s="74">
        <f>IF(TU_stat!U16=0,0,TU_stat!I16/TU_stat!U16)+IF(TU_stat!X16=0,0,TU_stat!L16/TU_stat!X16)+IF(TU_stat!AA16=0,0,TU_stat!O16/TU_stat!AA16)</f>
        <v>3.1703999384343913</v>
      </c>
      <c r="AB16" s="74">
        <f>IF(TU_stat!V16=0,0,TU_stat!J16/TU_stat!V16)+IF(TU_stat!Y16=0,0,TU_stat!M16/TU_stat!Y16)+IF(TU_stat!AB16=0,0,TU_stat!P16/TU_stat!AB16)</f>
        <v>0</v>
      </c>
      <c r="AC16" s="135">
        <f t="shared" si="4"/>
        <v>3.1703999384343913</v>
      </c>
    </row>
    <row r="17" spans="1:29" ht="20.100000000000001" customHeight="1" x14ac:dyDescent="0.2">
      <c r="A17" s="85">
        <v>1</v>
      </c>
      <c r="B17" s="436">
        <v>600099474</v>
      </c>
      <c r="C17" s="417">
        <v>5490</v>
      </c>
      <c r="D17" s="418" t="str">
        <f>TU_stat!D17</f>
        <v>MŠ a ZŠ Turnov, Kosmonautů 1641</v>
      </c>
      <c r="E17" s="325">
        <f>TU_stat!E17</f>
        <v>3141</v>
      </c>
      <c r="F17" s="306" t="str">
        <f>TU_stat!F17</f>
        <v xml:space="preserve">MŠ Turnov, Kosmonautů 1640 </v>
      </c>
      <c r="G17" s="158">
        <f>ROUND(TU_rozp!R17,0)</f>
        <v>1485693</v>
      </c>
      <c r="H17" s="37">
        <f t="shared" si="0"/>
        <v>1088051</v>
      </c>
      <c r="I17" s="29">
        <f t="shared" ref="I17:I42" si="5">ROUND(G17-H17-J17-K17,0)</f>
        <v>367761</v>
      </c>
      <c r="J17" s="37">
        <f t="shared" si="1"/>
        <v>21761</v>
      </c>
      <c r="K17" s="37">
        <f>TU_stat!H17*TU_stat!AC17+TU_stat!I17*TU_stat!AD17+TU_stat!J17*TU_stat!AE17+TU_stat!K17*TU_stat!AF17+TU_stat!L17*TU_stat!AG17+TU_stat!M17*TU_stat!AH17+TU_stat!N17*TU_stat!AI17+TU_stat!O17*TU_stat!AJ17+TU_stat!P17*TU_stat!AK17</f>
        <v>8120</v>
      </c>
      <c r="L17" s="47">
        <f>ROUND(Y17/TU_rozp!E17/12,2)</f>
        <v>3.43</v>
      </c>
      <c r="M17" s="134">
        <f>IF(TU_stat!H17=0,0,12*1.358*1/TU_stat!T17*TU_rozp!$E17)</f>
        <v>10400.97952378471</v>
      </c>
      <c r="N17" s="72">
        <f>IF(TU_stat!I17=0,0,12*1.358*1/TU_stat!U17*TU_rozp!$E17)</f>
        <v>12049.900179078462</v>
      </c>
      <c r="O17" s="72">
        <f>IF(TU_stat!J17=0,0,12*1.358*1/TU_stat!V17*TU_rozp!$E17)</f>
        <v>0</v>
      </c>
      <c r="P17" s="72">
        <f>IF(TU_stat!K17=0,0,12*1.358*1/TU_stat!W17*TU_rozp!$E17)</f>
        <v>0</v>
      </c>
      <c r="Q17" s="72">
        <f>IF(TU_stat!L17=0,0,12*1.358*1/TU_stat!X17*TU_rozp!$E17)</f>
        <v>0</v>
      </c>
      <c r="R17" s="72">
        <f>IF(TU_stat!M17=0,0,12*1.358*1/TU_stat!Y17*TU_rozp!$E17)</f>
        <v>0</v>
      </c>
      <c r="S17" s="72">
        <f>IF(TU_stat!N17=0,0,12*1.358*1/TU_stat!Z17*TU_rozp!$E17)</f>
        <v>0</v>
      </c>
      <c r="T17" s="72">
        <f>IF(TU_stat!O17=0,0,12*1.358*1/TU_stat!AA17*TU_rozp!$E17)</f>
        <v>0</v>
      </c>
      <c r="U17" s="72">
        <f>IF(TU_stat!P17=0,0,12*1.358*1/TU_stat!AB17*TU_rozp!$E17)</f>
        <v>0</v>
      </c>
      <c r="V17" s="37">
        <f>ROUND((M17*TU_stat!H17+P17*TU_stat!K17+S17*TU_stat!N17)/1.358,0)</f>
        <v>972698</v>
      </c>
      <c r="W17" s="37">
        <f>ROUND((N17*TU_stat!I17+Q17*TU_stat!L17+T17*TU_stat!O17)/1.358,0)</f>
        <v>115353</v>
      </c>
      <c r="X17" s="37">
        <f>ROUND((O17*TU_stat!J17+R17*TU_stat!M17+U17*TU_stat!P17)/1.358,0)</f>
        <v>0</v>
      </c>
      <c r="Y17" s="37">
        <f t="shared" ref="Y17:Y26" si="6">SUM(V17:X17)</f>
        <v>1088051</v>
      </c>
      <c r="Z17" s="74">
        <f>IF(TU_stat!T17=0,0,TU_stat!H17/TU_stat!T17)+IF(TU_stat!W17=0,0,TU_stat!K17/TU_stat!W17)+IF(TU_stat!Z17=0,0,TU_stat!N17/TU_stat!Z17)</f>
        <v>3.063423972088589</v>
      </c>
      <c r="AA17" s="74">
        <f>IF(TU_stat!U17=0,0,TU_stat!I17/TU_stat!U17)+IF(TU_stat!X17=0,0,TU_stat!L17/TU_stat!X17)+IF(TU_stat!AA17=0,0,TU_stat!O17/TU_stat!AA17)</f>
        <v>0.36329209308448468</v>
      </c>
      <c r="AB17" s="74">
        <f>IF(TU_stat!V17=0,0,TU_stat!J17/TU_stat!V17)+IF(TU_stat!Y17=0,0,TU_stat!M17/TU_stat!Y17)+IF(TU_stat!AB17=0,0,TU_stat!P17/TU_stat!AB17)</f>
        <v>0</v>
      </c>
      <c r="AC17" s="135">
        <f t="shared" ref="AC17:AC26" si="7">SUM(Z17:AB17)</f>
        <v>3.4267160651730735</v>
      </c>
    </row>
    <row r="18" spans="1:29" ht="20.100000000000001" customHeight="1" x14ac:dyDescent="0.2">
      <c r="A18" s="85">
        <v>12</v>
      </c>
      <c r="B18" s="436">
        <v>600099474</v>
      </c>
      <c r="C18" s="417">
        <v>5490</v>
      </c>
      <c r="D18" s="418" t="str">
        <f>TU_stat!D18</f>
        <v>ZŠ Turnov Mašov, U Školy 56 - výdejna</v>
      </c>
      <c r="E18" s="325">
        <f>TU_stat!E18</f>
        <v>3141</v>
      </c>
      <c r="F18" s="306" t="str">
        <f>TU_stat!F18</f>
        <v>ZŠ Turnov Mašov, U Školy 56 - výdejna nově od 1.10.2021</v>
      </c>
      <c r="G18" s="158">
        <f>ROUND(TU_rozp!R18,0)</f>
        <v>357394</v>
      </c>
      <c r="H18" s="37">
        <f t="shared" si="0"/>
        <v>260351</v>
      </c>
      <c r="I18" s="29">
        <f t="shared" si="5"/>
        <v>87998</v>
      </c>
      <c r="J18" s="37">
        <f t="shared" si="1"/>
        <v>5207</v>
      </c>
      <c r="K18" s="37">
        <f>TU_stat!H18*TU_stat!AC18+TU_stat!I18*TU_stat!AD18+TU_stat!J18*TU_stat!AE18+TU_stat!K18*TU_stat!AF18+TU_stat!L18*TU_stat!AG18+TU_stat!M18*TU_stat!AH18+TU_stat!N18*TU_stat!AI18+TU_stat!O18*TU_stat!AJ18+TU_stat!P18*TU_stat!AK18</f>
        <v>3838</v>
      </c>
      <c r="L18" s="47">
        <f>ROUND(Y18/TU_rozp!E18/12,2)</f>
        <v>0.82</v>
      </c>
      <c r="M18" s="134">
        <f>IF(TU_stat!H18=0,0,12*1.358*1/TU_stat!T18*TU_rozp!$E18)</f>
        <v>0</v>
      </c>
      <c r="N18" s="72">
        <f>IF(TU_stat!I18=0,0,12*1.358*1/TU_stat!U18*TU_rozp!$E18)</f>
        <v>0</v>
      </c>
      <c r="O18" s="72">
        <f>IF(TU_stat!J18=0,0,12*1.358*1/TU_stat!V18*TU_rozp!$E18)</f>
        <v>0</v>
      </c>
      <c r="P18" s="72">
        <f>IF(TU_stat!K18=0,0,12*1.358*1/TU_stat!W18*TU_rozp!$E18)</f>
        <v>0</v>
      </c>
      <c r="Q18" s="72">
        <f>IF(TU_stat!L18=0,0,12*1.358*1/TU_stat!X18*TU_rozp!$E18)</f>
        <v>0</v>
      </c>
      <c r="R18" s="72">
        <f>IF(TU_stat!M18=0,0,12*1.358*1/TU_stat!Y18*TU_rozp!$E18)</f>
        <v>0</v>
      </c>
      <c r="S18" s="72">
        <f>IF(TU_stat!N18=0,0,12*1.358*1/TU_stat!Z18*TU_rozp!$E18)</f>
        <v>0</v>
      </c>
      <c r="T18" s="72">
        <f>IF(TU_stat!O18=0,0,12*1.358*1/TU_stat!AA18*TU_rozp!$E18)</f>
        <v>3500.5541828006367</v>
      </c>
      <c r="U18" s="72">
        <f>IF(TU_stat!P18=0,0,12*1.358*1/TU_stat!AB18*TU_rozp!$E18)</f>
        <v>0</v>
      </c>
      <c r="V18" s="37">
        <f>ROUND((M18*TU_stat!H18+P18*TU_stat!K18+S18*TU_stat!N18)/1.358,0)</f>
        <v>0</v>
      </c>
      <c r="W18" s="37">
        <f>ROUND((N18*TU_stat!I18+Q18*TU_stat!L18+T18*TU_stat!O18)/1.358,0)</f>
        <v>260350</v>
      </c>
      <c r="X18" s="37">
        <f>ROUND((O18*TU_stat!J18+R18*TU_stat!M18+U18*TU_stat!P18)/1.358,0)</f>
        <v>0</v>
      </c>
      <c r="Y18" s="37">
        <f t="shared" si="6"/>
        <v>260350</v>
      </c>
      <c r="Z18" s="74">
        <f>IF(TU_stat!T18=0,0,TU_stat!H18/TU_stat!T18)+IF(TU_stat!W18=0,0,TU_stat!K18/TU_stat!W18)+IF(TU_stat!Z18=0,0,TU_stat!N18/TU_stat!Z18)</f>
        <v>0</v>
      </c>
      <c r="AA18" s="74">
        <f>IF(TU_stat!U18=0,0,TU_stat!I18/TU_stat!U18)+IF(TU_stat!X18=0,0,TU_stat!L18/TU_stat!X18)+IF(TU_stat!AA18=0,0,TU_stat!O18/TU_stat!AA18)</f>
        <v>0.81994990925360123</v>
      </c>
      <c r="AB18" s="74">
        <f>IF(TU_stat!V18=0,0,TU_stat!J18/TU_stat!V18)+IF(TU_stat!Y18=0,0,TU_stat!M18/TU_stat!Y18)+IF(TU_stat!AB18=0,0,TU_stat!P18/TU_stat!AB18)</f>
        <v>0</v>
      </c>
      <c r="AC18" s="135">
        <f t="shared" si="7"/>
        <v>0.81994990925360123</v>
      </c>
    </row>
    <row r="19" spans="1:29" ht="20.100000000000001" customHeight="1" x14ac:dyDescent="0.2">
      <c r="A19" s="85">
        <v>16</v>
      </c>
      <c r="B19" s="436">
        <v>600098982</v>
      </c>
      <c r="C19" s="417">
        <v>5482</v>
      </c>
      <c r="D19" s="418" t="str">
        <f>TU_stat!D19</f>
        <v>ZŠ a MŠ Hrubá Skála, Doubravice 61</v>
      </c>
      <c r="E19" s="325">
        <f>TU_stat!E19</f>
        <v>3141</v>
      </c>
      <c r="F19" s="306" t="str">
        <f>TU_stat!F19</f>
        <v>ZŠ a MŠ Hrubá Skála, Doubravice 61</v>
      </c>
      <c r="G19" s="158">
        <f>ROUND(TU_rozp!R19,0)</f>
        <v>965878</v>
      </c>
      <c r="H19" s="37">
        <f t="shared" si="0"/>
        <v>708004</v>
      </c>
      <c r="I19" s="29">
        <f t="shared" si="5"/>
        <v>239306</v>
      </c>
      <c r="J19" s="37">
        <f t="shared" ref="J19:J42" si="8">ROUND(H19*0.02,0)</f>
        <v>14160</v>
      </c>
      <c r="K19" s="37">
        <f>TU_stat!H19*TU_stat!AC19+TU_stat!I19*TU_stat!AD19+TU_stat!J19*TU_stat!AE19+TU_stat!K19*TU_stat!AF19+TU_stat!L19*TU_stat!AG19+TU_stat!M19*TU_stat!AH19+TU_stat!N19*TU_stat!AI19+TU_stat!O19*TU_stat!AJ19+TU_stat!P19*TU_stat!AK19</f>
        <v>4408</v>
      </c>
      <c r="L19" s="47">
        <f>ROUND(Y19/TU_rozp!E19/12,2)</f>
        <v>2.23</v>
      </c>
      <c r="M19" s="134">
        <f>IF(TU_stat!H19=0,0,12*1.358*1/TU_stat!T19*TU_rozp!$E19)</f>
        <v>16190.136333038661</v>
      </c>
      <c r="N19" s="72">
        <f>IF(TU_stat!I19=0,0,12*1.358*1/TU_stat!U19*TU_rozp!$E19)</f>
        <v>10586.37395297938</v>
      </c>
      <c r="O19" s="72">
        <f>IF(TU_stat!J19=0,0,12*1.358*1/TU_stat!V19*TU_rozp!$E19)</f>
        <v>0</v>
      </c>
      <c r="P19" s="72">
        <f>IF(TU_stat!K19=0,0,12*1.358*1/TU_stat!W19*TU_rozp!$E19)</f>
        <v>0</v>
      </c>
      <c r="Q19" s="72">
        <f>IF(TU_stat!L19=0,0,12*1.358*1/TU_stat!X19*TU_rozp!$E19)</f>
        <v>0</v>
      </c>
      <c r="R19" s="72">
        <f>IF(TU_stat!M19=0,0,12*1.358*1/TU_stat!Y19*TU_rozp!$E19)</f>
        <v>0</v>
      </c>
      <c r="S19" s="72">
        <f>IF(TU_stat!N19=0,0,12*1.358*1/TU_stat!Z19*TU_rozp!$E19)</f>
        <v>0</v>
      </c>
      <c r="T19" s="72">
        <f>IF(TU_stat!O19=0,0,12*1.358*1/TU_stat!AA19*TU_rozp!$E19)</f>
        <v>0</v>
      </c>
      <c r="U19" s="72">
        <f>IF(TU_stat!P19=0,0,12*1.358*1/TU_stat!AB19*TU_rozp!$E19)</f>
        <v>0</v>
      </c>
      <c r="V19" s="37">
        <f>ROUND((M19*TU_stat!H19+P19*TU_stat!K19+S19*TU_stat!N19)/1.358,0)</f>
        <v>333817</v>
      </c>
      <c r="W19" s="37">
        <f>ROUND((N19*TU_stat!I19+Q19*TU_stat!L19+T19*TU_stat!O19)/1.358,0)</f>
        <v>374187</v>
      </c>
      <c r="X19" s="37">
        <f>ROUND((O19*TU_stat!J19+R19*TU_stat!M19+U19*TU_stat!P19)/1.358,0)</f>
        <v>0</v>
      </c>
      <c r="Y19" s="37">
        <f t="shared" si="6"/>
        <v>708004</v>
      </c>
      <c r="Z19" s="74">
        <f>IF(TU_stat!T19=0,0,TU_stat!H19/TU_stat!T19)+IF(TU_stat!W19=0,0,TU_stat!K19/TU_stat!W19)+IF(TU_stat!Z19=0,0,TU_stat!N19/TU_stat!Z19)</f>
        <v>1.0513266691237673</v>
      </c>
      <c r="AA19" s="74">
        <f>IF(TU_stat!U19=0,0,TU_stat!I19/TU_stat!U19)+IF(TU_stat!X19=0,0,TU_stat!L19/TU_stat!X19)+IF(TU_stat!AA19=0,0,TU_stat!O19/TU_stat!AA19)</f>
        <v>1.1784675067909636</v>
      </c>
      <c r="AB19" s="74">
        <f>IF(TU_stat!V19=0,0,TU_stat!J19/TU_stat!V19)+IF(TU_stat!Y19=0,0,TU_stat!M19/TU_stat!Y19)+IF(TU_stat!AB19=0,0,TU_stat!P19/TU_stat!AB19)</f>
        <v>0</v>
      </c>
      <c r="AC19" s="135">
        <f t="shared" si="7"/>
        <v>2.2297941759147308</v>
      </c>
    </row>
    <row r="20" spans="1:29" ht="20.100000000000001" customHeight="1" x14ac:dyDescent="0.2">
      <c r="A20" s="85">
        <v>17</v>
      </c>
      <c r="B20" s="436">
        <v>600077985</v>
      </c>
      <c r="C20" s="417">
        <v>3421</v>
      </c>
      <c r="D20" s="418" t="str">
        <f>TU_stat!D20</f>
        <v>MŠ Jenišovice 67</v>
      </c>
      <c r="E20" s="325">
        <f>TU_stat!E20</f>
        <v>3141</v>
      </c>
      <c r="F20" s="306" t="str">
        <f>TU_stat!F20</f>
        <v>MŠ Jenišovice 67</v>
      </c>
      <c r="G20" s="158">
        <f>ROUND(TU_rozp!R20,0)</f>
        <v>1009860</v>
      </c>
      <c r="H20" s="37">
        <f t="shared" si="0"/>
        <v>739879</v>
      </c>
      <c r="I20" s="29">
        <f t="shared" si="5"/>
        <v>250079</v>
      </c>
      <c r="J20" s="37">
        <f t="shared" si="8"/>
        <v>14798</v>
      </c>
      <c r="K20" s="37">
        <f>TU_stat!H20*TU_stat!AC20+TU_stat!I20*TU_stat!AD20+TU_stat!J20*TU_stat!AE20+TU_stat!K20*TU_stat!AF20+TU_stat!L20*TU_stat!AG20+TU_stat!M20*TU_stat!AH20+TU_stat!N20*TU_stat!AI20+TU_stat!O20*TU_stat!AJ20+TU_stat!P20*TU_stat!AK20</f>
        <v>5104</v>
      </c>
      <c r="L20" s="47">
        <f>ROUND(Y20/TU_rozp!E20/12,2)</f>
        <v>2.33</v>
      </c>
      <c r="M20" s="134">
        <f>IF(TU_stat!H20=0,0,12*1.358*1/TU_stat!T20*TU_rozp!$E20)</f>
        <v>11417.682519951652</v>
      </c>
      <c r="N20" s="72">
        <f>IF(TU_stat!I20=0,0,12*1.358*1/TU_stat!U20*TU_rozp!$E20)</f>
        <v>0</v>
      </c>
      <c r="O20" s="72">
        <f>IF(TU_stat!J20=0,0,12*1.358*1/TU_stat!V20*TU_rozp!$E20)</f>
        <v>0</v>
      </c>
      <c r="P20" s="72">
        <f>IF(TU_stat!K20=0,0,12*1.358*1/TU_stat!W20*TU_rozp!$E20)</f>
        <v>0</v>
      </c>
      <c r="Q20" s="72">
        <f>IF(TU_stat!L20=0,0,12*1.358*1/TU_stat!X20*TU_rozp!$E20)</f>
        <v>0</v>
      </c>
      <c r="R20" s="72">
        <f>IF(TU_stat!M20=0,0,12*1.358*1/TU_stat!Y20*TU_rozp!$E20)</f>
        <v>0</v>
      </c>
      <c r="S20" s="72">
        <f>IF(TU_stat!N20=0,0,12*1.358*1/TU_stat!Z20*TU_rozp!$E20)</f>
        <v>0</v>
      </c>
      <c r="T20" s="72">
        <f>IF(TU_stat!O20=0,0,12*1.358*1/TU_stat!AA20*TU_rozp!$E20)</f>
        <v>0</v>
      </c>
      <c r="U20" s="72">
        <f>IF(TU_stat!P20=0,0,12*1.358*1/TU_stat!AB20*TU_rozp!$E20)</f>
        <v>0</v>
      </c>
      <c r="V20" s="37">
        <f>ROUND((M20*TU_stat!H20+P20*TU_stat!K20+S20*TU_stat!N20)/1.358,0)</f>
        <v>739879</v>
      </c>
      <c r="W20" s="37">
        <f>ROUND((N20*TU_stat!I20+Q20*TU_stat!L20+T20*TU_stat!O20)/1.358,0)</f>
        <v>0</v>
      </c>
      <c r="X20" s="37">
        <f>ROUND((O20*TU_stat!J20+R20*TU_stat!M20+U20*TU_stat!P20)/1.358,0)</f>
        <v>0</v>
      </c>
      <c r="Y20" s="37">
        <f t="shared" si="6"/>
        <v>739879</v>
      </c>
      <c r="Z20" s="74">
        <f>IF(TU_stat!T20=0,0,TU_stat!H20/TU_stat!T20)+IF(TU_stat!W20=0,0,TU_stat!K20/TU_stat!W20)+IF(TU_stat!Z20=0,0,TU_stat!N20/TU_stat!Z20)</f>
        <v>2.3301816567252644</v>
      </c>
      <c r="AA20" s="74">
        <f>IF(TU_stat!U20=0,0,TU_stat!I20/TU_stat!U20)+IF(TU_stat!X20=0,0,TU_stat!L20/TU_stat!X20)+IF(TU_stat!AA20=0,0,TU_stat!O20/TU_stat!AA20)</f>
        <v>0</v>
      </c>
      <c r="AB20" s="74">
        <f>IF(TU_stat!V20=0,0,TU_stat!J20/TU_stat!V20)+IF(TU_stat!Y20=0,0,TU_stat!M20/TU_stat!Y20)+IF(TU_stat!AB20=0,0,TU_stat!P20/TU_stat!AB20)</f>
        <v>0</v>
      </c>
      <c r="AC20" s="135">
        <f t="shared" si="7"/>
        <v>2.3301816567252644</v>
      </c>
    </row>
    <row r="21" spans="1:29" ht="20.100000000000001" customHeight="1" x14ac:dyDescent="0.2">
      <c r="A21" s="85">
        <v>18</v>
      </c>
      <c r="B21" s="436">
        <v>600078442</v>
      </c>
      <c r="C21" s="417">
        <v>3420</v>
      </c>
      <c r="D21" s="418" t="str">
        <f>TU_stat!D21</f>
        <v>ZŠ Jenišovice 180</v>
      </c>
      <c r="E21" s="325">
        <f>TU_stat!E21</f>
        <v>3141</v>
      </c>
      <c r="F21" s="306" t="str">
        <f>TU_stat!F21</f>
        <v>ZŠ Jenišovice 180</v>
      </c>
      <c r="G21" s="158">
        <f>ROUND(TU_rozp!R21,0)</f>
        <v>1478765</v>
      </c>
      <c r="H21" s="37">
        <f t="shared" si="0"/>
        <v>1080643</v>
      </c>
      <c r="I21" s="29">
        <f t="shared" si="5"/>
        <v>365257</v>
      </c>
      <c r="J21" s="37">
        <f t="shared" si="8"/>
        <v>21613</v>
      </c>
      <c r="K21" s="37">
        <f>TU_stat!H21*TU_stat!AC21+TU_stat!I21*TU_stat!AD21+TU_stat!J21*TU_stat!AE21+TU_stat!K21*TU_stat!AF21+TU_stat!L21*TU_stat!AG21+TU_stat!M21*TU_stat!AH21+TU_stat!N21*TU_stat!AI21+TU_stat!O21*TU_stat!AJ21+TU_stat!P21*TU_stat!AK21</f>
        <v>11252</v>
      </c>
      <c r="L21" s="47">
        <f>ROUND(Y21/TU_rozp!E21/12,2)</f>
        <v>3.4</v>
      </c>
      <c r="M21" s="134">
        <f>IF(TU_stat!H21=0,0,12*1.358*1/TU_stat!T21*TU_rozp!$E21)</f>
        <v>0</v>
      </c>
      <c r="N21" s="72">
        <f>IF(TU_stat!I21=0,0,12*1.358*1/TU_stat!U21*TU_rozp!$E21)</f>
        <v>7564.4995221490617</v>
      </c>
      <c r="O21" s="72">
        <f>IF(TU_stat!J21=0,0,12*1.358*1/TU_stat!V21*TU_rozp!$E21)</f>
        <v>0</v>
      </c>
      <c r="P21" s="72">
        <f>IF(TU_stat!K21=0,0,12*1.358*1/TU_stat!W21*TU_rozp!$E21)</f>
        <v>0</v>
      </c>
      <c r="Q21" s="72">
        <f>IF(TU_stat!L21=0,0,12*1.358*1/TU_stat!X21*TU_rozp!$E21)</f>
        <v>0</v>
      </c>
      <c r="R21" s="72">
        <f>IF(TU_stat!M21=0,0,12*1.358*1/TU_stat!Y21*TU_rozp!$E21)</f>
        <v>0</v>
      </c>
      <c r="S21" s="72">
        <f>IF(TU_stat!N21=0,0,12*1.358*1/TU_stat!Z21*TU_rozp!$E21)</f>
        <v>0</v>
      </c>
      <c r="T21" s="72">
        <f>IF(TU_stat!O21=0,0,12*1.358*1/TU_stat!AA21*TU_rozp!$E21)</f>
        <v>0</v>
      </c>
      <c r="U21" s="72">
        <f>IF(TU_stat!P21=0,0,12*1.358*1/TU_stat!AB21*TU_rozp!$E21)</f>
        <v>0</v>
      </c>
      <c r="V21" s="37">
        <f>ROUND((M21*TU_stat!H21+P21*TU_stat!K21+S21*TU_stat!N21)/1.358,0)</f>
        <v>0</v>
      </c>
      <c r="W21" s="37">
        <f>ROUND((N21*TU_stat!I21+Q21*TU_stat!L21+T21*TU_stat!O21)/1.358,0)</f>
        <v>1080643</v>
      </c>
      <c r="X21" s="37">
        <f>ROUND((O21*TU_stat!J21+R21*TU_stat!M21+U21*TU_stat!P21)/1.358,0)</f>
        <v>0</v>
      </c>
      <c r="Y21" s="37">
        <f t="shared" si="6"/>
        <v>1080643</v>
      </c>
      <c r="Z21" s="74">
        <f>IF(TU_stat!T21=0,0,TU_stat!H21/TU_stat!T21)+IF(TU_stat!W21=0,0,TU_stat!K21/TU_stat!W21)+IF(TU_stat!Z21=0,0,TU_stat!N21/TU_stat!Z21)</f>
        <v>0</v>
      </c>
      <c r="AA21" s="74">
        <f>IF(TU_stat!U21=0,0,TU_stat!I21/TU_stat!U21)+IF(TU_stat!X21=0,0,TU_stat!L21/TU_stat!X21)+IF(TU_stat!AA21=0,0,TU_stat!O21/TU_stat!AA21)</f>
        <v>3.4033849485967416</v>
      </c>
      <c r="AB21" s="74">
        <f>IF(TU_stat!V21=0,0,TU_stat!J21/TU_stat!V21)+IF(TU_stat!Y21=0,0,TU_stat!M21/TU_stat!Y21)+IF(TU_stat!AB21=0,0,TU_stat!P21/TU_stat!AB21)</f>
        <v>0</v>
      </c>
      <c r="AC21" s="135">
        <f t="shared" si="7"/>
        <v>3.4033849485967416</v>
      </c>
    </row>
    <row r="22" spans="1:29" ht="20.100000000000001" customHeight="1" x14ac:dyDescent="0.2">
      <c r="A22" s="85">
        <v>19</v>
      </c>
      <c r="B22" s="436">
        <v>691009813</v>
      </c>
      <c r="C22" s="417">
        <v>5493</v>
      </c>
      <c r="D22" s="418" t="s">
        <v>507</v>
      </c>
      <c r="E22" s="172">
        <v>3141</v>
      </c>
      <c r="F22" s="418" t="s">
        <v>507</v>
      </c>
      <c r="G22" s="158">
        <f>ROUND(TU_rozp!R22,0)</f>
        <v>132206</v>
      </c>
      <c r="H22" s="37">
        <f t="shared" si="0"/>
        <v>96346</v>
      </c>
      <c r="I22" s="29">
        <f t="shared" si="5"/>
        <v>32565</v>
      </c>
      <c r="J22" s="37">
        <f t="shared" si="8"/>
        <v>1927</v>
      </c>
      <c r="K22" s="37">
        <f>TU_stat!H22*TU_stat!AC22+TU_stat!I22*TU_stat!AD22+TU_stat!J22*TU_stat!AE22+TU_stat!K22*TU_stat!AF22+TU_stat!L22*TU_stat!AG22+TU_stat!M22*TU_stat!AH22+TU_stat!N22*TU_stat!AI22+TU_stat!O22*TU_stat!AJ22+TU_stat!P22*TU_stat!AK22</f>
        <v>1368</v>
      </c>
      <c r="L22" s="419">
        <f>ROUND(Y22/TU_rozp!E22/12,2)</f>
        <v>0.51</v>
      </c>
      <c r="M22" s="134">
        <f>IF(TU_stat!H22=0,0,12*1.358*1/TU_stat!T22*TU_rozp!$E22)</f>
        <v>0</v>
      </c>
      <c r="N22" s="72">
        <f>IF(TU_stat!I22=0,0,12*1.358*1/TU_stat!U22*TU_rozp!$E22)</f>
        <v>0</v>
      </c>
      <c r="O22" s="72">
        <f>IF(TU_stat!J22=0,0,12*1.358*1/TU_stat!V22*TU_rozp!$E22)</f>
        <v>0</v>
      </c>
      <c r="P22" s="72">
        <f>IF(TU_stat!K22=0,0,12*1.358*1/TU_stat!W22*TU_rozp!$E22)</f>
        <v>0</v>
      </c>
      <c r="Q22" s="72">
        <f>IF(TU_stat!L22=0,0,12*1.358*1/TU_stat!X22*TU_rozp!$E22)</f>
        <v>0</v>
      </c>
      <c r="R22" s="72">
        <f>IF(TU_stat!M22=0,0,12*1.358*1/TU_stat!Y22*TU_rozp!$E22)</f>
        <v>0</v>
      </c>
      <c r="S22" s="72">
        <f>IF(TU_stat!N22=0,0,12*1.358*1/TU_stat!Z22*TU_rozp!$E22)</f>
        <v>3634.3948926580697</v>
      </c>
      <c r="T22" s="72">
        <f>IF(TU_stat!O22=0,0,12*1.358*1/TU_stat!AA22*TU_rozp!$E22)</f>
        <v>0</v>
      </c>
      <c r="U22" s="72">
        <f>IF(TU_stat!P22=0,0,12*1.358*1/TU_stat!AB22*TU_rozp!$E22)</f>
        <v>0</v>
      </c>
      <c r="V22" s="37">
        <f>ROUND((M22*TU_stat!H22+P22*TU_stat!K22+S22*TU_stat!N22)/1.358,0)</f>
        <v>96346</v>
      </c>
      <c r="W22" s="37">
        <f>ROUND((N22*TU_stat!I22+Q22*TU_stat!L22+T22*TU_stat!O22)/1.358,0)</f>
        <v>0</v>
      </c>
      <c r="X22" s="37">
        <f>ROUND((O22*TU_stat!J22+R22*TU_stat!M22+U22*TU_stat!P22)/1.358,0)</f>
        <v>0</v>
      </c>
      <c r="Y22" s="37">
        <f t="shared" si="6"/>
        <v>96346</v>
      </c>
      <c r="Z22" s="74">
        <f>IF(TU_stat!T22=0,0,TU_stat!H22/TU_stat!T22)+IF(TU_stat!W22=0,0,TU_stat!K22/TU_stat!W22)+IF(TU_stat!Z22=0,0,TU_stat!N22/TU_stat!Z22)</f>
        <v>0.50527719928216952</v>
      </c>
      <c r="AA22" s="74">
        <f>IF(TU_stat!U22=0,0,TU_stat!I22/TU_stat!U22)+IF(TU_stat!X22=0,0,TU_stat!L22/TU_stat!X22)+IF(TU_stat!AA22=0,0,TU_stat!O22/TU_stat!AA22)</f>
        <v>0</v>
      </c>
      <c r="AB22" s="74">
        <f>IF(TU_stat!V22=0,0,TU_stat!J22/TU_stat!V22)+IF(TU_stat!Y22=0,0,TU_stat!M22/TU_stat!Y22)+IF(TU_stat!AB22=0,0,TU_stat!P22/TU_stat!AB22)</f>
        <v>0</v>
      </c>
      <c r="AC22" s="135">
        <f t="shared" si="7"/>
        <v>0.50527719928216952</v>
      </c>
    </row>
    <row r="23" spans="1:29" ht="20.100000000000001" customHeight="1" x14ac:dyDescent="0.2">
      <c r="A23" s="85">
        <v>20</v>
      </c>
      <c r="B23" s="436">
        <v>600080056</v>
      </c>
      <c r="C23" s="417">
        <v>2463</v>
      </c>
      <c r="D23" s="418" t="str">
        <f>TU_stat!D23</f>
        <v>ZŠ Kobyly 31</v>
      </c>
      <c r="E23" s="325">
        <f>TU_stat!E23</f>
        <v>3141</v>
      </c>
      <c r="F23" s="306" t="str">
        <f>TU_stat!F23</f>
        <v>ZŠ Kobyly 31</v>
      </c>
      <c r="G23" s="158">
        <f>ROUND(TU_rozp!R23,0)</f>
        <v>923321</v>
      </c>
      <c r="H23" s="37">
        <f t="shared" si="0"/>
        <v>675385</v>
      </c>
      <c r="I23" s="29">
        <f t="shared" si="5"/>
        <v>228280</v>
      </c>
      <c r="J23" s="37">
        <f t="shared" si="8"/>
        <v>13508</v>
      </c>
      <c r="K23" s="37">
        <f>TU_stat!H23*TU_stat!AC23+TU_stat!I23*TU_stat!AD23+TU_stat!J23*TU_stat!AE23+TU_stat!K23*TU_stat!AF23+TU_stat!L23*TU_stat!AG23+TU_stat!M23*TU_stat!AH23+TU_stat!N23*TU_stat!AI23+TU_stat!O23*TU_stat!AJ23+TU_stat!P23*TU_stat!AK23</f>
        <v>6148</v>
      </c>
      <c r="L23" s="47">
        <f>ROUND(Y23/TU_rozp!E23/12,2)</f>
        <v>2.13</v>
      </c>
      <c r="M23" s="134">
        <f>IF(TU_stat!H23=0,0,12*1.358*1/TU_stat!T23*TU_rozp!$E23)</f>
        <v>0</v>
      </c>
      <c r="N23" s="72">
        <f>IF(TU_stat!I23=0,0,12*1.358*1/TU_stat!U23*TU_rozp!$E23)</f>
        <v>8652.5768258677181</v>
      </c>
      <c r="O23" s="72">
        <f>IF(TU_stat!J23=0,0,12*1.358*1/TU_stat!V23*TU_rozp!$E23)</f>
        <v>0</v>
      </c>
      <c r="P23" s="72">
        <f>IF(TU_stat!K23=0,0,12*1.358*1/TU_stat!W23*TU_rozp!$E23)</f>
        <v>0</v>
      </c>
      <c r="Q23" s="72">
        <f>IF(TU_stat!L23=0,0,12*1.358*1/TU_stat!X23*TU_rozp!$E23)</f>
        <v>0</v>
      </c>
      <c r="R23" s="72">
        <f>IF(TU_stat!M23=0,0,12*1.358*1/TU_stat!Y23*TU_rozp!$E23)</f>
        <v>0</v>
      </c>
      <c r="S23" s="72">
        <f>IF(TU_stat!N23=0,0,12*1.358*1/TU_stat!Z23*TU_rozp!$E23)</f>
        <v>0</v>
      </c>
      <c r="T23" s="72">
        <f>IF(TU_stat!O23=0,0,12*1.358*1/TU_stat!AA23*TU_rozp!$E23)</f>
        <v>0</v>
      </c>
      <c r="U23" s="72">
        <f>IF(TU_stat!P23=0,0,12*1.358*1/TU_stat!AB23*TU_rozp!$E23)</f>
        <v>0</v>
      </c>
      <c r="V23" s="37">
        <f>ROUND((M23*TU_stat!H23+P23*TU_stat!K23+S23*TU_stat!N23)/1.358,0)</f>
        <v>0</v>
      </c>
      <c r="W23" s="37">
        <f>ROUND((N23*TU_stat!I23+Q23*TU_stat!L23+T23*TU_stat!O23)/1.358,0)</f>
        <v>675385</v>
      </c>
      <c r="X23" s="37">
        <f>ROUND((O23*TU_stat!J23+R23*TU_stat!M23+U23*TU_stat!P23)/1.358,0)</f>
        <v>0</v>
      </c>
      <c r="Y23" s="37">
        <f t="shared" si="6"/>
        <v>675385</v>
      </c>
      <c r="Z23" s="74">
        <f>IF(TU_stat!T23=0,0,TU_stat!H23/TU_stat!T23)+IF(TU_stat!W23=0,0,TU_stat!K23/TU_stat!W23)+IF(TU_stat!Z23=0,0,TU_stat!N23/TU_stat!Z23)</f>
        <v>0</v>
      </c>
      <c r="AA23" s="74">
        <f>IF(TU_stat!U23=0,0,TU_stat!I23/TU_stat!U23)+IF(TU_stat!X23=0,0,TU_stat!L23/TU_stat!X23)+IF(TU_stat!AA23=0,0,TU_stat!O23/TU_stat!AA23)</f>
        <v>2.1270635893332992</v>
      </c>
      <c r="AB23" s="74">
        <f>IF(TU_stat!V23=0,0,TU_stat!J23/TU_stat!V23)+IF(TU_stat!Y23=0,0,TU_stat!M23/TU_stat!Y23)+IF(TU_stat!AB23=0,0,TU_stat!P23/TU_stat!AB23)</f>
        <v>0</v>
      </c>
      <c r="AC23" s="135">
        <f t="shared" si="7"/>
        <v>2.1270635893332992</v>
      </c>
    </row>
    <row r="24" spans="1:29" ht="20.100000000000001" customHeight="1" x14ac:dyDescent="0.2">
      <c r="A24" s="85">
        <v>21</v>
      </c>
      <c r="B24" s="436">
        <v>650023340</v>
      </c>
      <c r="C24" s="417">
        <v>3427</v>
      </c>
      <c r="D24" s="418" t="str">
        <f>TU_stat!D24</f>
        <v>ZŠ a MŠ Malá Skála 60</v>
      </c>
      <c r="E24" s="325">
        <f>TU_stat!E24</f>
        <v>3141</v>
      </c>
      <c r="F24" s="306" t="str">
        <f>TU_stat!F24</f>
        <v>ZŠ a MŠ Malá Skála, Vranové I. 60</v>
      </c>
      <c r="G24" s="158">
        <f>ROUND(TU_rozp!R24,0)</f>
        <v>1561055</v>
      </c>
      <c r="H24" s="37">
        <f t="shared" si="0"/>
        <v>1142058</v>
      </c>
      <c r="I24" s="29">
        <f t="shared" si="5"/>
        <v>386016</v>
      </c>
      <c r="J24" s="37">
        <f t="shared" si="8"/>
        <v>22841</v>
      </c>
      <c r="K24" s="37">
        <f>TU_stat!H24*TU_stat!AC24+TU_stat!I24*TU_stat!AD24+TU_stat!J24*TU_stat!AE24+TU_stat!K24*TU_stat!AF24+TU_stat!L24*TU_stat!AG24+TU_stat!M24*TU_stat!AH24+TU_stat!N24*TU_stat!AI24+TU_stat!O24*TU_stat!AJ24+TU_stat!P24*TU_stat!AK24</f>
        <v>10140</v>
      </c>
      <c r="L24" s="47">
        <f>ROUND(Y24/TU_rozp!E24/12,2)</f>
        <v>3.6</v>
      </c>
      <c r="M24" s="134">
        <f>IF(TU_stat!H24=0,0,12*1.358*1/TU_stat!T24*TU_rozp!$E24)</f>
        <v>0</v>
      </c>
      <c r="N24" s="72">
        <f>IF(TU_stat!I24=0,0,12*1.358*1/TU_stat!U24*TU_rozp!$E24)</f>
        <v>8045.0418377291544</v>
      </c>
      <c r="O24" s="72">
        <f>IF(TU_stat!J24=0,0,12*1.358*1/TU_stat!V24*TU_rozp!$E24)</f>
        <v>0</v>
      </c>
      <c r="P24" s="72">
        <f>IF(TU_stat!K24=0,0,12*1.358*1/TU_stat!W24*TU_rozp!$E24)</f>
        <v>8553.1666731464538</v>
      </c>
      <c r="Q24" s="72">
        <f>IF(TU_stat!L24=0,0,12*1.358*1/TU_stat!X24*TU_rozp!$E24)</f>
        <v>0</v>
      </c>
      <c r="R24" s="72">
        <f>IF(TU_stat!M24=0,0,12*1.358*1/TU_stat!Y24*TU_rozp!$E24)</f>
        <v>0</v>
      </c>
      <c r="S24" s="72">
        <f>IF(TU_stat!N24=0,0,12*1.358*1/TU_stat!Z24*TU_rozp!$E24)</f>
        <v>0</v>
      </c>
      <c r="T24" s="72">
        <f>IF(TU_stat!O24=0,0,12*1.358*1/TU_stat!AA24*TU_rozp!$E24)</f>
        <v>0</v>
      </c>
      <c r="U24" s="72">
        <f>IF(TU_stat!P24=0,0,12*1.358*1/TU_stat!AB24*TU_rozp!$E24)</f>
        <v>0</v>
      </c>
      <c r="V24" s="37">
        <f>ROUND((M24*TU_stat!H24+P24*TU_stat!K24+S24*TU_stat!N24)/1.358,0)</f>
        <v>277128</v>
      </c>
      <c r="W24" s="37">
        <f>ROUND((N24*TU_stat!I24+Q24*TU_stat!L24+T24*TU_stat!O24)/1.358,0)</f>
        <v>864931</v>
      </c>
      <c r="X24" s="37">
        <f>ROUND((O24*TU_stat!J24+R24*TU_stat!M24+U24*TU_stat!P24)/1.358,0)</f>
        <v>0</v>
      </c>
      <c r="Y24" s="37">
        <f t="shared" si="6"/>
        <v>1142059</v>
      </c>
      <c r="Z24" s="74">
        <f>IF(TU_stat!T24=0,0,TU_stat!H24/TU_stat!T24)+IF(TU_stat!W24=0,0,TU_stat!K24/TU_stat!W24)+IF(TU_stat!Z24=0,0,TU_stat!N24/TU_stat!Z24)</f>
        <v>0.87278797837707445</v>
      </c>
      <c r="AA24" s="74">
        <f>IF(TU_stat!U24=0,0,TU_stat!I24/TU_stat!U24)+IF(TU_stat!X24=0,0,TU_stat!L24/TU_stat!X24)+IF(TU_stat!AA24=0,0,TU_stat!O24/TU_stat!AA24)</f>
        <v>2.7240200942161295</v>
      </c>
      <c r="AB24" s="74">
        <f>IF(TU_stat!V24=0,0,TU_stat!J24/TU_stat!V24)+IF(TU_stat!Y24=0,0,TU_stat!M24/TU_stat!Y24)+IF(TU_stat!AB24=0,0,TU_stat!P24/TU_stat!AB24)</f>
        <v>0</v>
      </c>
      <c r="AC24" s="135">
        <f t="shared" si="7"/>
        <v>3.5968080725932037</v>
      </c>
    </row>
    <row r="25" spans="1:29" ht="20.100000000000001" customHeight="1" x14ac:dyDescent="0.2">
      <c r="A25" s="85">
        <v>21</v>
      </c>
      <c r="B25" s="436">
        <v>650023340</v>
      </c>
      <c r="C25" s="417">
        <v>3427</v>
      </c>
      <c r="D25" s="418" t="str">
        <f>TU_stat!D25</f>
        <v>ZŠ a MŠ Malá Skála 60</v>
      </c>
      <c r="E25" s="325">
        <f>TU_stat!E25</f>
        <v>3141</v>
      </c>
      <c r="F25" s="306" t="str">
        <f>TU_stat!F25</f>
        <v>MŠ Malá Skála, Vranové I. 387 - výdejna</v>
      </c>
      <c r="G25" s="158">
        <f>ROUND(TU_rozp!R25,0)</f>
        <v>252565</v>
      </c>
      <c r="H25" s="37">
        <f t="shared" si="0"/>
        <v>184752</v>
      </c>
      <c r="I25" s="29">
        <f t="shared" si="5"/>
        <v>62446</v>
      </c>
      <c r="J25" s="37">
        <f t="shared" si="8"/>
        <v>3695</v>
      </c>
      <c r="K25" s="37">
        <f>TU_stat!H25*TU_stat!AC25+TU_stat!I25*TU_stat!AD25+TU_stat!J25*TU_stat!AE25+TU_stat!K25*TU_stat!AF25+TU_stat!L25*TU_stat!AG25+TU_stat!M25*TU_stat!AH25+TU_stat!N25*TU_stat!AI25+TU_stat!O25*TU_stat!AJ25+TU_stat!P25*TU_stat!AK25</f>
        <v>1672</v>
      </c>
      <c r="L25" s="47">
        <f>ROUND(Y25/TU_rozp!E25/12,2)</f>
        <v>0.57999999999999996</v>
      </c>
      <c r="M25" s="134">
        <f>IF(TU_stat!H25=0,0,12*1.358*1/TU_stat!T25*TU_rozp!$E25)</f>
        <v>0</v>
      </c>
      <c r="N25" s="72">
        <f>IF(TU_stat!I25=0,0,12*1.358*1/TU_stat!U25*TU_rozp!$E25)</f>
        <v>0</v>
      </c>
      <c r="O25" s="72">
        <f>IF(TU_stat!J25=0,0,12*1.358*1/TU_stat!V25*TU_rozp!$E25)</f>
        <v>0</v>
      </c>
      <c r="P25" s="72">
        <f>IF(TU_stat!K25=0,0,12*1.358*1/TU_stat!W25*TU_rozp!$E25)</f>
        <v>0</v>
      </c>
      <c r="Q25" s="72">
        <f>IF(TU_stat!L25=0,0,12*1.358*1/TU_stat!X25*TU_rozp!$E25)</f>
        <v>0</v>
      </c>
      <c r="R25" s="72">
        <f>IF(TU_stat!M25=0,0,12*1.358*1/TU_stat!Y25*TU_rozp!$E25)</f>
        <v>0</v>
      </c>
      <c r="S25" s="72">
        <f>IF(TU_stat!N25=0,0,12*1.358*1/TU_stat!Z25*TU_rozp!$E25)</f>
        <v>5702.111115430971</v>
      </c>
      <c r="T25" s="72">
        <f>IF(TU_stat!O25=0,0,12*1.358*1/TU_stat!AA25*TU_rozp!$E25)</f>
        <v>0</v>
      </c>
      <c r="U25" s="72">
        <f>IF(TU_stat!P25=0,0,12*1.358*1/TU_stat!AB25*TU_rozp!$E25)</f>
        <v>0</v>
      </c>
      <c r="V25" s="37">
        <f>ROUND((M25*TU_stat!H25+P25*TU_stat!K25+S25*TU_stat!N25)/1.358,0)</f>
        <v>184752</v>
      </c>
      <c r="W25" s="37">
        <f>ROUND((N25*TU_stat!I25+Q25*TU_stat!L25+T25*TU_stat!O25)/1.358,0)</f>
        <v>0</v>
      </c>
      <c r="X25" s="37">
        <f>ROUND((O25*TU_stat!J25+R25*TU_stat!M25+U25*TU_stat!P25)/1.358,0)</f>
        <v>0</v>
      </c>
      <c r="Y25" s="37">
        <f t="shared" si="6"/>
        <v>184752</v>
      </c>
      <c r="Z25" s="74">
        <f>IF(TU_stat!T25=0,0,TU_stat!H25/TU_stat!T25)+IF(TU_stat!W25=0,0,TU_stat!K25/TU_stat!W25)+IF(TU_stat!Z25=0,0,TU_stat!N25/TU_stat!Z25)</f>
        <v>0.58185865225138311</v>
      </c>
      <c r="AA25" s="74">
        <f>IF(TU_stat!U25=0,0,TU_stat!I25/TU_stat!U25)+IF(TU_stat!X25=0,0,TU_stat!L25/TU_stat!X25)+IF(TU_stat!AA25=0,0,TU_stat!O25/TU_stat!AA25)</f>
        <v>0</v>
      </c>
      <c r="AB25" s="74">
        <f>IF(TU_stat!V25=0,0,TU_stat!J25/TU_stat!V25)+IF(TU_stat!Y25=0,0,TU_stat!M25/TU_stat!Y25)+IF(TU_stat!AB25=0,0,TU_stat!P25/TU_stat!AB25)</f>
        <v>0</v>
      </c>
      <c r="AC25" s="135">
        <f t="shared" si="7"/>
        <v>0.58185865225138311</v>
      </c>
    </row>
    <row r="26" spans="1:29" ht="20.100000000000001" customHeight="1" x14ac:dyDescent="0.2">
      <c r="A26" s="85">
        <v>22</v>
      </c>
      <c r="B26" s="436">
        <v>600098532</v>
      </c>
      <c r="C26" s="417">
        <v>5484</v>
      </c>
      <c r="D26" s="418" t="str">
        <f>TU_stat!D26</f>
        <v>MŠ Mírová p. K., Chutnovka 56</v>
      </c>
      <c r="E26" s="325">
        <f>TU_stat!E26</f>
        <v>3141</v>
      </c>
      <c r="F26" s="306" t="str">
        <f>TU_stat!F26</f>
        <v>MŠ Mírová p. K., Chutnovka 56</v>
      </c>
      <c r="G26" s="158">
        <f>ROUND(TU_rozp!R26,0)</f>
        <v>1340173</v>
      </c>
      <c r="H26" s="37">
        <f t="shared" si="0"/>
        <v>981475</v>
      </c>
      <c r="I26" s="29">
        <f t="shared" si="5"/>
        <v>331738</v>
      </c>
      <c r="J26" s="37">
        <f t="shared" si="8"/>
        <v>19630</v>
      </c>
      <c r="K26" s="37">
        <f>TU_stat!H26*TU_stat!AC26+TU_stat!I26*TU_stat!AD26+TU_stat!J26*TU_stat!AE26+TU_stat!K26*TU_stat!AF26+TU_stat!L26*TU_stat!AG26+TU_stat!M26*TU_stat!AH26+TU_stat!N26*TU_stat!AI26+TU_stat!O26*TU_stat!AJ26+TU_stat!P26*TU_stat!AK26</f>
        <v>7330</v>
      </c>
      <c r="L26" s="47">
        <f>ROUND(Y26/TU_rozp!E26/12,2)</f>
        <v>3.09</v>
      </c>
      <c r="M26" s="134">
        <f>IF(TU_stat!H26=0,0,12*1.358*1/TU_stat!T26*TU_rozp!$E26)</f>
        <v>12165.805564772241</v>
      </c>
      <c r="N26" s="72">
        <f>IF(TU_stat!I26=0,0,12*1.358*1/TU_stat!U26*TU_rozp!$E26)</f>
        <v>0</v>
      </c>
      <c r="O26" s="72">
        <f>IF(TU_stat!J26=0,0,12*1.358*1/TU_stat!V26*TU_rozp!$E26)</f>
        <v>0</v>
      </c>
      <c r="P26" s="72">
        <f>IF(TU_stat!K26=0,0,12*1.358*1/TU_stat!W26*TU_rozp!$E26)</f>
        <v>0</v>
      </c>
      <c r="Q26" s="72">
        <f>IF(TU_stat!L26=0,0,12*1.358*1/TU_stat!X26*TU_rozp!$E26)</f>
        <v>5504.8779520569824</v>
      </c>
      <c r="R26" s="72">
        <f>IF(TU_stat!M26=0,0,12*1.358*1/TU_stat!Y26*TU_rozp!$E26)</f>
        <v>0</v>
      </c>
      <c r="S26" s="72">
        <f>IF(TU_stat!N26=0,0,12*1.358*1/TU_stat!Z26*TU_rozp!$E26)</f>
        <v>0</v>
      </c>
      <c r="T26" s="72">
        <f>IF(TU_stat!O26=0,0,12*1.358*1/TU_stat!AA26*TU_rozp!$E26)</f>
        <v>0</v>
      </c>
      <c r="U26" s="72">
        <f>IF(TU_stat!P26=0,0,12*1.358*1/TU_stat!AB26*TU_rozp!$E26)</f>
        <v>0</v>
      </c>
      <c r="V26" s="37">
        <f>ROUND((M26*TU_stat!H26+P26*TU_stat!K26+S26*TU_stat!N26)/1.358,0)</f>
        <v>645021</v>
      </c>
      <c r="W26" s="37">
        <f>ROUND((N26*TU_stat!I26+Q26*TU_stat!L26+T26*TU_stat!O26)/1.358,0)</f>
        <v>336454</v>
      </c>
      <c r="X26" s="37">
        <f>ROUND((O26*TU_stat!J26+R26*TU_stat!M26+U26*TU_stat!P26)/1.358,0)</f>
        <v>0</v>
      </c>
      <c r="Y26" s="37">
        <f t="shared" si="6"/>
        <v>981475</v>
      </c>
      <c r="Z26" s="74">
        <f>IF(TU_stat!T26=0,0,TU_stat!H26/TU_stat!T26)+IF(TU_stat!W26=0,0,TU_stat!K26/TU_stat!W26)+IF(TU_stat!Z26=0,0,TU_stat!N26/TU_stat!Z26)</f>
        <v>2.0314330405812608</v>
      </c>
      <c r="AA26" s="74">
        <f>IF(TU_stat!U26=0,0,TU_stat!I26/TU_stat!U26)+IF(TU_stat!X26=0,0,TU_stat!L26/TU_stat!X26)+IF(TU_stat!AA26=0,0,TU_stat!O26/TU_stat!AA26)</f>
        <v>1.0596316733141196</v>
      </c>
      <c r="AB26" s="74">
        <f>IF(TU_stat!V26=0,0,TU_stat!J26/TU_stat!V26)+IF(TU_stat!Y26=0,0,TU_stat!M26/TU_stat!Y26)+IF(TU_stat!AB26=0,0,TU_stat!P26/TU_stat!AB26)</f>
        <v>0</v>
      </c>
      <c r="AC26" s="135">
        <f t="shared" si="7"/>
        <v>3.0910647138953804</v>
      </c>
    </row>
    <row r="27" spans="1:29" ht="20.100000000000001" customHeight="1" x14ac:dyDescent="0.2">
      <c r="A27" s="85">
        <v>23</v>
      </c>
      <c r="B27" s="436">
        <v>600099300</v>
      </c>
      <c r="C27" s="417">
        <v>5485</v>
      </c>
      <c r="D27" s="418" t="str">
        <f>TU_stat!D27</f>
        <v>ZŠ Mírová p. K., Bělá 31</v>
      </c>
      <c r="E27" s="325">
        <f>TU_stat!E27</f>
        <v>3141</v>
      </c>
      <c r="F27" s="306" t="str">
        <f>TU_stat!F27</f>
        <v>ZŠ Mírová p. K., Bělá 31- výdejna</v>
      </c>
      <c r="G27" s="158">
        <f>ROUND(TU_rozp!R27,0)</f>
        <v>307757</v>
      </c>
      <c r="H27" s="37">
        <f t="shared" si="0"/>
        <v>224303</v>
      </c>
      <c r="I27" s="29">
        <f t="shared" si="5"/>
        <v>75814</v>
      </c>
      <c r="J27" s="37">
        <f t="shared" si="8"/>
        <v>4486</v>
      </c>
      <c r="K27" s="37">
        <f>TU_stat!H27*TU_stat!AC27+TU_stat!I27*TU_stat!AD27+TU_stat!J27*TU_stat!AE27+TU_stat!K27*TU_stat!AF27+TU_stat!L27*TU_stat!AG27+TU_stat!M27*TU_stat!AH27+TU_stat!N27*TU_stat!AI27+TU_stat!O27*TU_stat!AJ27+TU_stat!P27*TU_stat!AK27</f>
        <v>3154</v>
      </c>
      <c r="L27" s="47">
        <f>ROUND(Y27/TU_rozp!E27/12,2)</f>
        <v>0.71</v>
      </c>
      <c r="M27" s="134">
        <f>IF(TU_stat!H27=0,0,12*1.358*1/TU_stat!T27*TU_rozp!$E27)</f>
        <v>0</v>
      </c>
      <c r="N27" s="72">
        <f>IF(TU_stat!I27=0,0,12*1.358*1/TU_stat!U27*TU_rozp!$E27)</f>
        <v>0</v>
      </c>
      <c r="O27" s="72">
        <f>IF(TU_stat!J27=0,0,12*1.358*1/TU_stat!V27*TU_rozp!$E27)</f>
        <v>0</v>
      </c>
      <c r="P27" s="72">
        <f>IF(TU_stat!K27=0,0,12*1.358*1/TU_stat!W27*TU_rozp!$E27)</f>
        <v>0</v>
      </c>
      <c r="Q27" s="72">
        <f>IF(TU_stat!L27=0,0,12*1.358*1/TU_stat!X27*TU_rozp!$E27)</f>
        <v>0</v>
      </c>
      <c r="R27" s="72">
        <f>IF(TU_stat!M27=0,0,12*1.358*1/TU_stat!Y27*TU_rozp!$E27)</f>
        <v>0</v>
      </c>
      <c r="S27" s="72">
        <f>IF(TU_stat!N27=0,0,12*1.358*1/TU_stat!Z27*TU_rozp!$E27)</f>
        <v>0</v>
      </c>
      <c r="T27" s="72">
        <f>IF(TU_stat!O27=0,0,12*1.358*1/TU_stat!AA27*TU_rozp!$E27)</f>
        <v>3669.9186347046552</v>
      </c>
      <c r="U27" s="72">
        <f>IF(TU_stat!P27=0,0,12*1.358*1/TU_stat!AB27*TU_rozp!$E27)</f>
        <v>0</v>
      </c>
      <c r="V27" s="37">
        <f>ROUND((M27*TU_stat!H27+P27*TU_stat!K27+S27*TU_stat!N27)/1.358,0)</f>
        <v>0</v>
      </c>
      <c r="W27" s="37">
        <f>ROUND((N27*TU_stat!I27+Q27*TU_stat!L27+T27*TU_stat!O27)/1.358,0)</f>
        <v>224303</v>
      </c>
      <c r="X27" s="37">
        <f>ROUND((O27*TU_stat!J27+R27*TU_stat!M27+U27*TU_stat!P27)/1.358,0)</f>
        <v>0</v>
      </c>
      <c r="Y27" s="37">
        <f t="shared" ref="Y27:Y41" si="9">SUM(V27:X27)</f>
        <v>224303</v>
      </c>
      <c r="Z27" s="74">
        <f>IF(TU_stat!T27=0,0,TU_stat!H27/TU_stat!T27)+IF(TU_stat!W27=0,0,TU_stat!K27/TU_stat!W27)+IF(TU_stat!Z27=0,0,TU_stat!N27/TU_stat!Z27)</f>
        <v>0</v>
      </c>
      <c r="AA27" s="74">
        <f>IF(TU_stat!U27=0,0,TU_stat!I27/TU_stat!U27)+IF(TU_stat!X27=0,0,TU_stat!L27/TU_stat!X27)+IF(TU_stat!AA27=0,0,TU_stat!O27/TU_stat!AA27)</f>
        <v>0.70642111554274634</v>
      </c>
      <c r="AB27" s="74">
        <f>IF(TU_stat!V27=0,0,TU_stat!J27/TU_stat!V27)+IF(TU_stat!Y27=0,0,TU_stat!M27/TU_stat!Y27)+IF(TU_stat!AB27=0,0,TU_stat!P27/TU_stat!AB27)</f>
        <v>0</v>
      </c>
      <c r="AC27" s="135">
        <f t="shared" ref="AC27:AC41" si="10">SUM(Z27:AB27)</f>
        <v>0.70642111554274634</v>
      </c>
    </row>
    <row r="28" spans="1:29" ht="20.100000000000001" customHeight="1" x14ac:dyDescent="0.2">
      <c r="A28" s="85">
        <v>24</v>
      </c>
      <c r="B28" s="436">
        <v>600098923</v>
      </c>
      <c r="C28" s="417">
        <v>5434</v>
      </c>
      <c r="D28" s="418" t="str">
        <f>TU_stat!D28</f>
        <v>MŠ Ohrazenice 92</v>
      </c>
      <c r="E28" s="325">
        <f>TU_stat!E28</f>
        <v>3141</v>
      </c>
      <c r="F28" s="306" t="str">
        <f>TU_stat!F28</f>
        <v>MŠ Ohrazenice 92</v>
      </c>
      <c r="G28" s="158">
        <f>ROUND(TU_rozp!R28,0)</f>
        <v>609713</v>
      </c>
      <c r="H28" s="37">
        <f t="shared" si="0"/>
        <v>447185</v>
      </c>
      <c r="I28" s="29">
        <f t="shared" si="5"/>
        <v>151148</v>
      </c>
      <c r="J28" s="37">
        <f t="shared" si="8"/>
        <v>8944</v>
      </c>
      <c r="K28" s="37">
        <f>TU_stat!H28*TU_stat!AC28+TU_stat!I28*TU_stat!AD28+TU_stat!J28*TU_stat!AE28+TU_stat!K28*TU_stat!AF28+TU_stat!L28*TU_stat!AG28+TU_stat!M28*TU_stat!AH28+TU_stat!N28*TU_stat!AI28+TU_stat!O28*TU_stat!AJ28+TU_stat!P28*TU_stat!AK28</f>
        <v>2436</v>
      </c>
      <c r="L28" s="47">
        <f>ROUND(Y28/TU_rozp!E28/12,2)</f>
        <v>1.41</v>
      </c>
      <c r="M28" s="134">
        <f>IF(TU_stat!H28=0,0,12*1.358*1/TU_stat!T28*TU_rozp!$E28)</f>
        <v>14458.987302551761</v>
      </c>
      <c r="N28" s="72">
        <f>IF(TU_stat!I28=0,0,12*1.358*1/TU_stat!U28*TU_rozp!$E28)</f>
        <v>0</v>
      </c>
      <c r="O28" s="72">
        <f>IF(TU_stat!J28=0,0,12*1.358*1/TU_stat!V28*TU_rozp!$E28)</f>
        <v>0</v>
      </c>
      <c r="P28" s="72">
        <f>IF(TU_stat!K28=0,0,12*1.358*1/TU_stat!W28*TU_rozp!$E28)</f>
        <v>0</v>
      </c>
      <c r="Q28" s="72">
        <f>IF(TU_stat!L28=0,0,12*1.358*1/TU_stat!X28*TU_rozp!$E28)</f>
        <v>0</v>
      </c>
      <c r="R28" s="72">
        <f>IF(TU_stat!M28=0,0,12*1.358*1/TU_stat!Y28*TU_rozp!$E28)</f>
        <v>0</v>
      </c>
      <c r="S28" s="72">
        <f>IF(TU_stat!N28=0,0,12*1.358*1/TU_stat!Z28*TU_rozp!$E28)</f>
        <v>0</v>
      </c>
      <c r="T28" s="72">
        <f>IF(TU_stat!O28=0,0,12*1.358*1/TU_stat!AA28*TU_rozp!$E28)</f>
        <v>0</v>
      </c>
      <c r="U28" s="72">
        <f>IF(TU_stat!P28=0,0,12*1.358*1/TU_stat!AB28*TU_rozp!$E28)</f>
        <v>0</v>
      </c>
      <c r="V28" s="37">
        <f>ROUND((M28*TU_stat!H28+P28*TU_stat!K28+S28*TU_stat!N28)/1.358,0)</f>
        <v>447185</v>
      </c>
      <c r="W28" s="37">
        <f>ROUND((N28*TU_stat!I28+Q28*TU_stat!L28+T28*TU_stat!O28)/1.358,0)</f>
        <v>0</v>
      </c>
      <c r="X28" s="37">
        <f>ROUND((O28*TU_stat!J28+R28*TU_stat!M28+U28*TU_stat!P28)/1.358,0)</f>
        <v>0</v>
      </c>
      <c r="Y28" s="37">
        <f t="shared" si="9"/>
        <v>447185</v>
      </c>
      <c r="Z28" s="74">
        <f>IF(TU_stat!T28=0,0,TU_stat!H28/TU_stat!T28)+IF(TU_stat!W28=0,0,TU_stat!K28/TU_stat!W28)+IF(TU_stat!Z28=0,0,TU_stat!N28/TU_stat!Z28)</f>
        <v>1.4083685257801857</v>
      </c>
      <c r="AA28" s="74">
        <f>IF(TU_stat!U28=0,0,TU_stat!I28/TU_stat!U28)+IF(TU_stat!X28=0,0,TU_stat!L28/TU_stat!X28)+IF(TU_stat!AA28=0,0,TU_stat!O28/TU_stat!AA28)</f>
        <v>0</v>
      </c>
      <c r="AB28" s="74">
        <f>IF(TU_stat!V28=0,0,TU_stat!J28/TU_stat!V28)+IF(TU_stat!Y28=0,0,TU_stat!M28/TU_stat!Y28)+IF(TU_stat!AB28=0,0,TU_stat!P28/TU_stat!AB28)</f>
        <v>0</v>
      </c>
      <c r="AC28" s="135">
        <f t="shared" si="10"/>
        <v>1.4083685257801857</v>
      </c>
    </row>
    <row r="29" spans="1:29" ht="20.100000000000001" customHeight="1" x14ac:dyDescent="0.2">
      <c r="A29" s="85">
        <v>25</v>
      </c>
      <c r="B29" s="436">
        <v>600099253</v>
      </c>
      <c r="C29" s="417">
        <v>5433</v>
      </c>
      <c r="D29" s="418" t="str">
        <f>TU_stat!D29</f>
        <v>ZŠ Ohrazenice 88</v>
      </c>
      <c r="E29" s="325">
        <f>TU_stat!E29</f>
        <v>3141</v>
      </c>
      <c r="F29" s="306" t="str">
        <f>TU_stat!F29</f>
        <v>ZŠ Ohrazenice 81</v>
      </c>
      <c r="G29" s="158">
        <f>ROUND(TU_rozp!R29,0)</f>
        <v>391878</v>
      </c>
      <c r="H29" s="37">
        <f t="shared" si="0"/>
        <v>287161</v>
      </c>
      <c r="I29" s="29">
        <f t="shared" si="5"/>
        <v>97060</v>
      </c>
      <c r="J29" s="37">
        <f t="shared" si="8"/>
        <v>5743</v>
      </c>
      <c r="K29" s="37">
        <f>TU_stat!H29*TU_stat!AC29+TU_stat!I29*TU_stat!AD29+TU_stat!J29*TU_stat!AE29+TU_stat!K29*TU_stat!AF29+TU_stat!L29*TU_stat!AG29+TU_stat!M29*TU_stat!AH29+TU_stat!N29*TU_stat!AI29+TU_stat!O29*TU_stat!AJ29+TU_stat!P29*TU_stat!AK29</f>
        <v>1914</v>
      </c>
      <c r="L29" s="47">
        <f>ROUND(Y29/TU_rozp!E29/12,2)</f>
        <v>0.9</v>
      </c>
      <c r="M29" s="134">
        <f>IF(TU_stat!H29=0,0,12*1.358*1/TU_stat!T29*TU_rozp!$E29)</f>
        <v>0</v>
      </c>
      <c r="N29" s="72">
        <f>IF(TU_stat!I29=0,0,12*1.358*1/TU_stat!U29*TU_rozp!$E29)</f>
        <v>11817.076022543879</v>
      </c>
      <c r="O29" s="72">
        <f>IF(TU_stat!J29=0,0,12*1.358*1/TU_stat!V29*TU_rozp!$E29)</f>
        <v>0</v>
      </c>
      <c r="P29" s="72">
        <f>IF(TU_stat!K29=0,0,12*1.358*1/TU_stat!W29*TU_rozp!$E29)</f>
        <v>0</v>
      </c>
      <c r="Q29" s="72">
        <f>IF(TU_stat!L29=0,0,12*1.358*1/TU_stat!X29*TU_rozp!$E29)</f>
        <v>0</v>
      </c>
      <c r="R29" s="72">
        <f>IF(TU_stat!M29=0,0,12*1.358*1/TU_stat!Y29*TU_rozp!$E29)</f>
        <v>0</v>
      </c>
      <c r="S29" s="72">
        <f>IF(TU_stat!N29=0,0,12*1.358*1/TU_stat!Z29*TU_rozp!$E29)</f>
        <v>0</v>
      </c>
      <c r="T29" s="72">
        <f>IF(TU_stat!O29=0,0,12*1.358*1/TU_stat!AA29*TU_rozp!$E29)</f>
        <v>0</v>
      </c>
      <c r="U29" s="72">
        <f>IF(TU_stat!P29=0,0,12*1.358*1/TU_stat!AB29*TU_rozp!$E29)</f>
        <v>0</v>
      </c>
      <c r="V29" s="37">
        <f>ROUND((M29*TU_stat!H29+P29*TU_stat!K29+S29*TU_stat!N29)/1.358,0)</f>
        <v>0</v>
      </c>
      <c r="W29" s="37">
        <f>ROUND((N29*TU_stat!I29+Q29*TU_stat!L29+T29*TU_stat!O29)/1.358,0)</f>
        <v>287160</v>
      </c>
      <c r="X29" s="37">
        <f>ROUND((O29*TU_stat!J29+R29*TU_stat!M29+U29*TU_stat!P29)/1.358,0)</f>
        <v>0</v>
      </c>
      <c r="Y29" s="37">
        <f t="shared" si="9"/>
        <v>287160</v>
      </c>
      <c r="Z29" s="74">
        <f>IF(TU_stat!T29=0,0,TU_stat!H29/TU_stat!T29)+IF(TU_stat!W29=0,0,TU_stat!K29/TU_stat!W29)+IF(TU_stat!Z29=0,0,TU_stat!N29/TU_stat!Z29)</f>
        <v>0</v>
      </c>
      <c r="AA29" s="74">
        <f>IF(TU_stat!U29=0,0,TU_stat!I29/TU_stat!U29)+IF(TU_stat!X29=0,0,TU_stat!L29/TU_stat!X29)+IF(TU_stat!AA29=0,0,TU_stat!O29/TU_stat!AA29)</f>
        <v>0.90438450630444678</v>
      </c>
      <c r="AB29" s="74">
        <f>IF(TU_stat!V29=0,0,TU_stat!J29/TU_stat!V29)+IF(TU_stat!Y29=0,0,TU_stat!M29/TU_stat!Y29)+IF(TU_stat!AB29=0,0,TU_stat!P29/TU_stat!AB29)</f>
        <v>0</v>
      </c>
      <c r="AC29" s="135">
        <f t="shared" si="10"/>
        <v>0.90438450630444678</v>
      </c>
    </row>
    <row r="30" spans="1:29" ht="20.100000000000001" customHeight="1" x14ac:dyDescent="0.2">
      <c r="A30" s="85">
        <v>26</v>
      </c>
      <c r="B30" s="436">
        <v>600098711</v>
      </c>
      <c r="C30" s="417">
        <v>5486</v>
      </c>
      <c r="D30" s="418" t="str">
        <f>TU_stat!D30</f>
        <v>MŠ Olešnice 52</v>
      </c>
      <c r="E30" s="325">
        <f>TU_stat!E30</f>
        <v>3141</v>
      </c>
      <c r="F30" s="306" t="str">
        <f>TU_stat!F30</f>
        <v>MŠ Olešnice 52</v>
      </c>
      <c r="G30" s="158">
        <f>ROUND(TU_rozp!R30,0)</f>
        <v>404755</v>
      </c>
      <c r="H30" s="37">
        <f t="shared" si="0"/>
        <v>297027</v>
      </c>
      <c r="I30" s="29">
        <f t="shared" si="5"/>
        <v>100395</v>
      </c>
      <c r="J30" s="37">
        <f t="shared" si="8"/>
        <v>5941</v>
      </c>
      <c r="K30" s="37">
        <f>TU_stat!H30*TU_stat!AC30+TU_stat!I30*TU_stat!AD30+TU_stat!J30*TU_stat!AE30+TU_stat!K30*TU_stat!AF30+TU_stat!L30*TU_stat!AG30+TU_stat!M30*TU_stat!AH30+TU_stat!N30*TU_stat!AI30+TU_stat!O30*TU_stat!AJ30+TU_stat!P30*TU_stat!AK30</f>
        <v>1392</v>
      </c>
      <c r="L30" s="47">
        <f>ROUND(Y30/TU_rozp!E30/12,2)</f>
        <v>0.94</v>
      </c>
      <c r="M30" s="134">
        <f>IF(TU_stat!H30=0,0,12*1.358*1/TU_stat!T30*TU_rozp!$E30)</f>
        <v>16806.773471132674</v>
      </c>
      <c r="N30" s="72">
        <f>IF(TU_stat!I30=0,0,12*1.358*1/TU_stat!U30*TU_rozp!$E30)</f>
        <v>0</v>
      </c>
      <c r="O30" s="72">
        <f>IF(TU_stat!J30=0,0,12*1.358*1/TU_stat!V30*TU_rozp!$E30)</f>
        <v>0</v>
      </c>
      <c r="P30" s="72">
        <f>IF(TU_stat!K30=0,0,12*1.358*1/TU_stat!W30*TU_rozp!$E30)</f>
        <v>0</v>
      </c>
      <c r="Q30" s="72">
        <f>IF(TU_stat!L30=0,0,12*1.358*1/TU_stat!X30*TU_rozp!$E30)</f>
        <v>0</v>
      </c>
      <c r="R30" s="72">
        <f>IF(TU_stat!M30=0,0,12*1.358*1/TU_stat!Y30*TU_rozp!$E30)</f>
        <v>0</v>
      </c>
      <c r="S30" s="72">
        <f>IF(TU_stat!N30=0,0,12*1.358*1/TU_stat!Z30*TU_rozp!$E30)</f>
        <v>0</v>
      </c>
      <c r="T30" s="72">
        <f>IF(TU_stat!O30=0,0,12*1.358*1/TU_stat!AA30*TU_rozp!$E30)</f>
        <v>0</v>
      </c>
      <c r="U30" s="72">
        <f>IF(TU_stat!P30=0,0,12*1.358*1/TU_stat!AB30*TU_rozp!$E30)</f>
        <v>0</v>
      </c>
      <c r="V30" s="37">
        <f>ROUND((M30*TU_stat!H30+P30*TU_stat!K30+S30*TU_stat!N30)/1.358,0)</f>
        <v>297027</v>
      </c>
      <c r="W30" s="37">
        <f>ROUND((N30*TU_stat!I30+Q30*TU_stat!L30+T30*TU_stat!O30)/1.358,0)</f>
        <v>0</v>
      </c>
      <c r="X30" s="37">
        <f>ROUND((O30*TU_stat!J30+R30*TU_stat!M30+U30*TU_stat!P30)/1.358,0)</f>
        <v>0</v>
      </c>
      <c r="Y30" s="37">
        <f t="shared" si="9"/>
        <v>297027</v>
      </c>
      <c r="Z30" s="74">
        <f>IF(TU_stat!T30=0,0,TU_stat!H30/TU_stat!T30)+IF(TU_stat!W30=0,0,TU_stat!K30/TU_stat!W30)+IF(TU_stat!Z30=0,0,TU_stat!N30/TU_stat!Z30)</f>
        <v>0.93545894551325826</v>
      </c>
      <c r="AA30" s="74">
        <f>IF(TU_stat!U30=0,0,TU_stat!I30/TU_stat!U30)+IF(TU_stat!X30=0,0,TU_stat!L30/TU_stat!X30)+IF(TU_stat!AA30=0,0,TU_stat!O30/TU_stat!AA30)</f>
        <v>0</v>
      </c>
      <c r="AB30" s="74">
        <f>IF(TU_stat!V30=0,0,TU_stat!J30/TU_stat!V30)+IF(TU_stat!Y30=0,0,TU_stat!M30/TU_stat!Y30)+IF(TU_stat!AB30=0,0,TU_stat!P30/TU_stat!AB30)</f>
        <v>0</v>
      </c>
      <c r="AC30" s="135">
        <f t="shared" si="10"/>
        <v>0.93545894551325826</v>
      </c>
    </row>
    <row r="31" spans="1:29" ht="20.100000000000001" customHeight="1" x14ac:dyDescent="0.2">
      <c r="A31" s="85">
        <v>27</v>
      </c>
      <c r="B31" s="436">
        <v>600079392</v>
      </c>
      <c r="C31" s="417">
        <v>2440</v>
      </c>
      <c r="D31" s="418" t="str">
        <f>TU_stat!D31</f>
        <v>MŠ Paceřice 100</v>
      </c>
      <c r="E31" s="325">
        <f>TU_stat!E31</f>
        <v>3141</v>
      </c>
      <c r="F31" s="306" t="str">
        <f>TU_stat!F31</f>
        <v>MŠ Paceřice 100</v>
      </c>
      <c r="G31" s="158">
        <f>ROUND(TU_rozp!R31,0)</f>
        <v>502137</v>
      </c>
      <c r="H31" s="37">
        <f t="shared" si="0"/>
        <v>368395</v>
      </c>
      <c r="I31" s="29">
        <f t="shared" si="5"/>
        <v>124518</v>
      </c>
      <c r="J31" s="37">
        <f t="shared" si="8"/>
        <v>7368</v>
      </c>
      <c r="K31" s="37">
        <f>TU_stat!H31*TU_stat!AC31+TU_stat!I31*TU_stat!AD31+TU_stat!J31*TU_stat!AE31+TU_stat!K31*TU_stat!AF31+TU_stat!L31*TU_stat!AG31+TU_stat!M31*TU_stat!AH31+TU_stat!N31*TU_stat!AI31+TU_stat!O31*TU_stat!AJ31+TU_stat!P31*TU_stat!AK31</f>
        <v>1856</v>
      </c>
      <c r="L31" s="47">
        <f>ROUND(Y31/TU_rozp!E31/12,2)</f>
        <v>1.1599999999999999</v>
      </c>
      <c r="M31" s="134">
        <f>IF(TU_stat!H31=0,0,12*1.358*1/TU_stat!T31*TU_rozp!$E31)</f>
        <v>15633.780020884093</v>
      </c>
      <c r="N31" s="72">
        <f>IF(TU_stat!I31=0,0,12*1.358*1/TU_stat!U31*TU_rozp!$E31)</f>
        <v>0</v>
      </c>
      <c r="O31" s="72">
        <f>IF(TU_stat!J31=0,0,12*1.358*1/TU_stat!V31*TU_rozp!$E31)</f>
        <v>0</v>
      </c>
      <c r="P31" s="72">
        <f>IF(TU_stat!K31=0,0,12*1.358*1/TU_stat!W31*TU_rozp!$E31)</f>
        <v>0</v>
      </c>
      <c r="Q31" s="72">
        <f>IF(TU_stat!L31=0,0,12*1.358*1/TU_stat!X31*TU_rozp!$E31)</f>
        <v>0</v>
      </c>
      <c r="R31" s="72">
        <f>IF(TU_stat!M31=0,0,12*1.358*1/TU_stat!Y31*TU_rozp!$E31)</f>
        <v>0</v>
      </c>
      <c r="S31" s="72">
        <f>IF(TU_stat!N31=0,0,12*1.358*1/TU_stat!Z31*TU_rozp!$E31)</f>
        <v>0</v>
      </c>
      <c r="T31" s="72">
        <f>IF(TU_stat!O31=0,0,12*1.358*1/TU_stat!AA31*TU_rozp!$E31)</f>
        <v>0</v>
      </c>
      <c r="U31" s="72">
        <f>IF(TU_stat!P31=0,0,12*1.358*1/TU_stat!AB31*TU_rozp!$E31)</f>
        <v>0</v>
      </c>
      <c r="V31" s="37">
        <f>ROUND((M31*TU_stat!H31+P31*TU_stat!K31+S31*TU_stat!N31)/1.358,0)</f>
        <v>368395</v>
      </c>
      <c r="W31" s="37">
        <f>ROUND((N31*TU_stat!I31+Q31*TU_stat!L31+T31*TU_stat!O31)/1.358,0)</f>
        <v>0</v>
      </c>
      <c r="X31" s="37">
        <f>ROUND((O31*TU_stat!J31+R31*TU_stat!M31+U31*TU_stat!P31)/1.358,0)</f>
        <v>0</v>
      </c>
      <c r="Y31" s="37">
        <f t="shared" si="9"/>
        <v>368395</v>
      </c>
      <c r="Z31" s="74">
        <f>IF(TU_stat!T31=0,0,TU_stat!H31/TU_stat!T31)+IF(TU_stat!W31=0,0,TU_stat!K31/TU_stat!W31)+IF(TU_stat!Z31=0,0,TU_stat!N31/TU_stat!Z31)</f>
        <v>1.1602274045712959</v>
      </c>
      <c r="AA31" s="74">
        <f>IF(TU_stat!U31=0,0,TU_stat!I31/TU_stat!U31)+IF(TU_stat!X31=0,0,TU_stat!L31/TU_stat!X31)+IF(TU_stat!AA31=0,0,TU_stat!O31/TU_stat!AA31)</f>
        <v>0</v>
      </c>
      <c r="AB31" s="74">
        <f>IF(TU_stat!V31=0,0,TU_stat!J31/TU_stat!V31)+IF(TU_stat!Y31=0,0,TU_stat!M31/TU_stat!Y31)+IF(TU_stat!AB31=0,0,TU_stat!P31/TU_stat!AB31)</f>
        <v>0</v>
      </c>
      <c r="AC31" s="135">
        <f t="shared" si="10"/>
        <v>1.1602274045712959</v>
      </c>
    </row>
    <row r="32" spans="1:29" ht="20.100000000000001" customHeight="1" x14ac:dyDescent="0.2">
      <c r="A32" s="85">
        <v>28</v>
      </c>
      <c r="B32" s="436">
        <v>600080048</v>
      </c>
      <c r="C32" s="417">
        <v>2303</v>
      </c>
      <c r="D32" s="418" t="str">
        <f>TU_stat!D32</f>
        <v>ZŠ a MŠ Pěnčín 17</v>
      </c>
      <c r="E32" s="325">
        <f>TU_stat!E32</f>
        <v>3141</v>
      </c>
      <c r="F32" s="306" t="str">
        <f>TU_stat!F32</f>
        <v>MŠ Pěnčín 109</v>
      </c>
      <c r="G32" s="158">
        <f>ROUND(TU_rozp!R32,0)</f>
        <v>1101885</v>
      </c>
      <c r="H32" s="37">
        <f t="shared" si="0"/>
        <v>807687</v>
      </c>
      <c r="I32" s="29">
        <f t="shared" si="5"/>
        <v>272998</v>
      </c>
      <c r="J32" s="37">
        <f t="shared" si="8"/>
        <v>16154</v>
      </c>
      <c r="K32" s="37">
        <f>TU_stat!H32*TU_stat!AC32+TU_stat!I32*TU_stat!AD32+TU_stat!J32*TU_stat!AE32+TU_stat!K32*TU_stat!AF32+TU_stat!L32*TU_stat!AG32+TU_stat!M32*TU_stat!AH32+TU_stat!N32*TU_stat!AI32+TU_stat!O32*TU_stat!AJ32+TU_stat!P32*TU_stat!AK32</f>
        <v>5046</v>
      </c>
      <c r="L32" s="47">
        <f>ROUND(Y32/TU_rozp!E32/12,2)</f>
        <v>2.54</v>
      </c>
      <c r="M32" s="134">
        <f>IF(TU_stat!H32=0,0,12*1.358*1/TU_stat!T32*TU_rozp!$E32)</f>
        <v>14255.277788577427</v>
      </c>
      <c r="N32" s="72">
        <f>IF(TU_stat!I32=0,0,12*1.358*1/TU_stat!U32*TU_rozp!$E32)</f>
        <v>10921.099419947153</v>
      </c>
      <c r="O32" s="72">
        <f>IF(TU_stat!J32=0,0,12*1.358*1/TU_stat!V32*TU_rozp!$E32)</f>
        <v>0</v>
      </c>
      <c r="P32" s="72">
        <f>IF(TU_stat!K32=0,0,12*1.358*1/TU_stat!W32*TU_rozp!$E32)</f>
        <v>0</v>
      </c>
      <c r="Q32" s="72">
        <f>IF(TU_stat!L32=0,0,12*1.358*1/TU_stat!X32*TU_rozp!$E32)</f>
        <v>0</v>
      </c>
      <c r="R32" s="72">
        <f>IF(TU_stat!M32=0,0,12*1.358*1/TU_stat!Y32*TU_rozp!$E32)</f>
        <v>0</v>
      </c>
      <c r="S32" s="72">
        <f>IF(TU_stat!N32=0,0,12*1.358*1/TU_stat!Z32*TU_rozp!$E32)</f>
        <v>0</v>
      </c>
      <c r="T32" s="72">
        <f>IF(TU_stat!O32=0,0,12*1.358*1/TU_stat!AA32*TU_rozp!$E32)</f>
        <v>0</v>
      </c>
      <c r="U32" s="72">
        <f>IF(TU_stat!P32=0,0,12*1.358*1/TU_stat!AB32*TU_rozp!$E32)</f>
        <v>0</v>
      </c>
      <c r="V32" s="37">
        <f>ROUND((M32*TU_stat!H32+P32*TU_stat!K32+S32*TU_stat!N32)/1.358,0)</f>
        <v>461879</v>
      </c>
      <c r="W32" s="37">
        <f>ROUND((N32*TU_stat!I32+Q32*TU_stat!L32+T32*TU_stat!O32)/1.358,0)</f>
        <v>345808</v>
      </c>
      <c r="X32" s="37">
        <f>ROUND((O32*TU_stat!J32+R32*TU_stat!M32+U32*TU_stat!P32)/1.358,0)</f>
        <v>0</v>
      </c>
      <c r="Y32" s="37">
        <f t="shared" si="9"/>
        <v>807687</v>
      </c>
      <c r="Z32" s="74">
        <f>IF(TU_stat!T32=0,0,TU_stat!H32/TU_stat!T32)+IF(TU_stat!W32=0,0,TU_stat!K32/TU_stat!W32)+IF(TU_stat!Z32=0,0,TU_stat!N32/TU_stat!Z32)</f>
        <v>1.4546466306284576</v>
      </c>
      <c r="AA32" s="74">
        <f>IF(TU_stat!U32=0,0,TU_stat!I32/TU_stat!U32)+IF(TU_stat!X32=0,0,TU_stat!L32/TU_stat!X32)+IF(TU_stat!AA32=0,0,TU_stat!O32/TU_stat!AA32)</f>
        <v>1.08909047663976</v>
      </c>
      <c r="AB32" s="74">
        <f>IF(TU_stat!V32=0,0,TU_stat!J32/TU_stat!V32)+IF(TU_stat!Y32=0,0,TU_stat!M32/TU_stat!Y32)+IF(TU_stat!AB32=0,0,TU_stat!P32/TU_stat!AB32)</f>
        <v>0</v>
      </c>
      <c r="AC32" s="135">
        <f t="shared" si="10"/>
        <v>2.5437371072682176</v>
      </c>
    </row>
    <row r="33" spans="1:29" ht="20.100000000000001" customHeight="1" x14ac:dyDescent="0.2">
      <c r="A33" s="85">
        <v>29</v>
      </c>
      <c r="B33" s="436">
        <v>600098931</v>
      </c>
      <c r="C33" s="417">
        <v>5437</v>
      </c>
      <c r="D33" s="418" t="str">
        <f>TU_stat!D33</f>
        <v>MŠ Přepeře 229</v>
      </c>
      <c r="E33" s="325">
        <f>TU_stat!E33</f>
        <v>3141</v>
      </c>
      <c r="F33" s="306" t="str">
        <f>TU_stat!F33</f>
        <v>MŠ Přepeře 229</v>
      </c>
      <c r="G33" s="158">
        <f>ROUND(TU_rozp!R33,0)</f>
        <v>1327289</v>
      </c>
      <c r="H33" s="37">
        <f t="shared" si="0"/>
        <v>972559</v>
      </c>
      <c r="I33" s="29">
        <f t="shared" si="5"/>
        <v>328725</v>
      </c>
      <c r="J33" s="37">
        <f t="shared" si="8"/>
        <v>19451</v>
      </c>
      <c r="K33" s="37">
        <f>TU_stat!H33*TU_stat!AC33+TU_stat!I33*TU_stat!AD33+TU_stat!J33*TU_stat!AE33+TU_stat!K33*TU_stat!AF33+TU_stat!L33*TU_stat!AG33+TU_stat!M33*TU_stat!AH33+TU_stat!N33*TU_stat!AI33+TU_stat!O33*TU_stat!AJ33+TU_stat!P33*TU_stat!AK33</f>
        <v>6554</v>
      </c>
      <c r="L33" s="47">
        <f>ROUND(Y33/TU_rozp!E33/12,2)</f>
        <v>3.06</v>
      </c>
      <c r="M33" s="134">
        <f>IF(TU_stat!H33=0,0,12*1.358*1/TU_stat!T33*TU_rozp!$E33)</f>
        <v>12912.743960067988</v>
      </c>
      <c r="N33" s="72">
        <f>IF(TU_stat!I33=0,0,12*1.358*1/TU_stat!U33*TU_rozp!$E33)</f>
        <v>10301.319110993492</v>
      </c>
      <c r="O33" s="72">
        <f>IF(TU_stat!J33=0,0,12*1.358*1/TU_stat!V33*TU_rozp!$E33)</f>
        <v>0</v>
      </c>
      <c r="P33" s="72">
        <f>IF(TU_stat!K33=0,0,12*1.358*1/TU_stat!W33*TU_rozp!$E33)</f>
        <v>0</v>
      </c>
      <c r="Q33" s="72">
        <f>IF(TU_stat!L33=0,0,12*1.358*1/TU_stat!X33*TU_rozp!$E33)</f>
        <v>0</v>
      </c>
      <c r="R33" s="72">
        <f>IF(TU_stat!M33=0,0,12*1.358*1/TU_stat!Y33*TU_rozp!$E33)</f>
        <v>0</v>
      </c>
      <c r="S33" s="72">
        <f>IF(TU_stat!N33=0,0,12*1.358*1/TU_stat!Z33*TU_rozp!$E33)</f>
        <v>0</v>
      </c>
      <c r="T33" s="72">
        <f>IF(TU_stat!O33=0,0,12*1.358*1/TU_stat!AA33*TU_rozp!$E33)</f>
        <v>0</v>
      </c>
      <c r="U33" s="72">
        <f>IF(TU_stat!P33=0,0,12*1.358*1/TU_stat!AB33*TU_rozp!$E33)</f>
        <v>0</v>
      </c>
      <c r="V33" s="37">
        <f>ROUND((M33*TU_stat!H33+P33*TU_stat!K33+S33*TU_stat!N33)/1.358,0)</f>
        <v>570519</v>
      </c>
      <c r="W33" s="37">
        <f>ROUND((N33*TU_stat!I33+Q33*TU_stat!L33+T33*TU_stat!O33)/1.358,0)</f>
        <v>402040</v>
      </c>
      <c r="X33" s="37">
        <f>ROUND((O33*TU_stat!J33+R33*TU_stat!M33+U33*TU_stat!P33)/1.358,0)</f>
        <v>0</v>
      </c>
      <c r="Y33" s="37">
        <f t="shared" si="9"/>
        <v>972559</v>
      </c>
      <c r="Z33" s="74">
        <f>IF(TU_stat!T33=0,0,TU_stat!H33/TU_stat!T33)+IF(TU_stat!W33=0,0,TU_stat!K33/TU_stat!W33)+IF(TU_stat!Z33=0,0,TU_stat!N33/TU_stat!Z33)</f>
        <v>1.796796670895128</v>
      </c>
      <c r="AA33" s="74">
        <f>IF(TU_stat!U33=0,0,TU_stat!I33/TU_stat!U33)+IF(TU_stat!X33=0,0,TU_stat!L33/TU_stat!X33)+IF(TU_stat!AA33=0,0,TU_stat!O33/TU_stat!AA33)</f>
        <v>1.2661870124972938</v>
      </c>
      <c r="AB33" s="74">
        <f>IF(TU_stat!V33=0,0,TU_stat!J33/TU_stat!V33)+IF(TU_stat!Y33=0,0,TU_stat!M33/TU_stat!Y33)+IF(TU_stat!AB33=0,0,TU_stat!P33/TU_stat!AB33)</f>
        <v>0</v>
      </c>
      <c r="AC33" s="135">
        <f t="shared" si="10"/>
        <v>3.0629836833924218</v>
      </c>
    </row>
    <row r="34" spans="1:29" ht="20.100000000000001" customHeight="1" x14ac:dyDescent="0.2">
      <c r="A34" s="85">
        <v>31</v>
      </c>
      <c r="B34" s="436">
        <v>600079406</v>
      </c>
      <c r="C34" s="417">
        <v>2441</v>
      </c>
      <c r="D34" s="418" t="str">
        <f>TU_stat!D34</f>
        <v>MŠ Příšovice 162</v>
      </c>
      <c r="E34" s="325">
        <f>TU_stat!E34</f>
        <v>3141</v>
      </c>
      <c r="F34" s="306" t="str">
        <f>TU_stat!F34</f>
        <v>MŠ Příšovice 162</v>
      </c>
      <c r="G34" s="158">
        <f>ROUND(TU_rozp!R34,0)</f>
        <v>659151</v>
      </c>
      <c r="H34" s="37">
        <f t="shared" si="0"/>
        <v>483376</v>
      </c>
      <c r="I34" s="29">
        <f t="shared" si="5"/>
        <v>163381</v>
      </c>
      <c r="J34" s="37">
        <f t="shared" si="8"/>
        <v>9668</v>
      </c>
      <c r="K34" s="37">
        <f>TU_stat!H34*TU_stat!AC34+TU_stat!I34*TU_stat!AD34+TU_stat!J34*TU_stat!AE34+TU_stat!K34*TU_stat!AF34+TU_stat!L34*TU_stat!AG34+TU_stat!M34*TU_stat!AH34+TU_stat!N34*TU_stat!AI34+TU_stat!O34*TU_stat!AJ34+TU_stat!P34*TU_stat!AK34</f>
        <v>2726</v>
      </c>
      <c r="L34" s="47">
        <f>ROUND(Y34/TU_rozp!E34/12,2)</f>
        <v>1.52</v>
      </c>
      <c r="M34" s="134">
        <f>IF(TU_stat!H34=0,0,12*1.358*1/TU_stat!T34*TU_rozp!$E34)</f>
        <v>13966.479838929094</v>
      </c>
      <c r="N34" s="72">
        <f>IF(TU_stat!I34=0,0,12*1.358*1/TU_stat!U34*TU_rozp!$E34)</f>
        <v>0</v>
      </c>
      <c r="O34" s="72">
        <f>IF(TU_stat!J34=0,0,12*1.358*1/TU_stat!V34*TU_rozp!$E34)</f>
        <v>0</v>
      </c>
      <c r="P34" s="72">
        <f>IF(TU_stat!K34=0,0,12*1.358*1/TU_stat!W34*TU_rozp!$E34)</f>
        <v>0</v>
      </c>
      <c r="Q34" s="72">
        <f>IF(TU_stat!L34=0,0,12*1.358*1/TU_stat!X34*TU_rozp!$E34)</f>
        <v>0</v>
      </c>
      <c r="R34" s="72">
        <f>IF(TU_stat!M34=0,0,12*1.358*1/TU_stat!Y34*TU_rozp!$E34)</f>
        <v>0</v>
      </c>
      <c r="S34" s="72">
        <f>IF(TU_stat!N34=0,0,12*1.358*1/TU_stat!Z34*TU_rozp!$E34)</f>
        <v>0</v>
      </c>
      <c r="T34" s="72">
        <f>IF(TU_stat!O34=0,0,12*1.358*1/TU_stat!AA34*TU_rozp!$E34)</f>
        <v>0</v>
      </c>
      <c r="U34" s="72">
        <f>IF(TU_stat!P34=0,0,12*1.358*1/TU_stat!AB34*TU_rozp!$E34)</f>
        <v>0</v>
      </c>
      <c r="V34" s="37">
        <f>ROUND((M34*TU_stat!H34+P34*TU_stat!K34+S34*TU_stat!N34)/1.358,0)</f>
        <v>483376</v>
      </c>
      <c r="W34" s="37">
        <f>ROUND((N34*TU_stat!I34+Q34*TU_stat!L34+T34*TU_stat!O34)/1.358,0)</f>
        <v>0</v>
      </c>
      <c r="X34" s="37">
        <f>ROUND((O34*TU_stat!J34+R34*TU_stat!M34+U34*TU_stat!P34)/1.358,0)</f>
        <v>0</v>
      </c>
      <c r="Y34" s="37">
        <f t="shared" si="9"/>
        <v>483376</v>
      </c>
      <c r="Z34" s="74">
        <f>IF(TU_stat!T34=0,0,TU_stat!H34/TU_stat!T34)+IF(TU_stat!W34=0,0,TU_stat!K34/TU_stat!W34)+IF(TU_stat!Z34=0,0,TU_stat!N34/TU_stat!Z34)</f>
        <v>1.5223480696626477</v>
      </c>
      <c r="AA34" s="74">
        <f>IF(TU_stat!U34=0,0,TU_stat!I34/TU_stat!U34)+IF(TU_stat!X34=0,0,TU_stat!L34/TU_stat!X34)+IF(TU_stat!AA34=0,0,TU_stat!O34/TU_stat!AA34)</f>
        <v>0</v>
      </c>
      <c r="AB34" s="74">
        <f>IF(TU_stat!V34=0,0,TU_stat!J34/TU_stat!V34)+IF(TU_stat!Y34=0,0,TU_stat!M34/TU_stat!Y34)+IF(TU_stat!AB34=0,0,TU_stat!P34/TU_stat!AB34)</f>
        <v>0</v>
      </c>
      <c r="AC34" s="135">
        <f t="shared" si="10"/>
        <v>1.5223480696626477</v>
      </c>
    </row>
    <row r="35" spans="1:29" ht="20.100000000000001" customHeight="1" x14ac:dyDescent="0.2">
      <c r="A35" s="85">
        <v>32</v>
      </c>
      <c r="B35" s="436">
        <v>600080251</v>
      </c>
      <c r="C35" s="417">
        <v>2496</v>
      </c>
      <c r="D35" s="418" t="str">
        <f>TU_stat!D35</f>
        <v>ZŠ Příšovice 178</v>
      </c>
      <c r="E35" s="325">
        <f>TU_stat!E35</f>
        <v>3141</v>
      </c>
      <c r="F35" s="306" t="str">
        <f>TU_stat!F35</f>
        <v>ZŠ Příšovice 187</v>
      </c>
      <c r="G35" s="158">
        <f>ROUND(TU_rozp!R35,0)</f>
        <v>695744</v>
      </c>
      <c r="H35" s="37">
        <f t="shared" si="0"/>
        <v>509212</v>
      </c>
      <c r="I35" s="29">
        <f t="shared" si="5"/>
        <v>172114</v>
      </c>
      <c r="J35" s="37">
        <f t="shared" si="8"/>
        <v>10184</v>
      </c>
      <c r="K35" s="37">
        <f>TU_stat!H35*TU_stat!AC35+TU_stat!I35*TU_stat!AD35+TU_stat!J35*TU_stat!AE35+TU_stat!K35*TU_stat!AF35+TU_stat!L35*TU_stat!AG35+TU_stat!M35*TU_stat!AH35+TU_stat!N35*TU_stat!AI35+TU_stat!O35*TU_stat!AJ35+TU_stat!P35*TU_stat!AK35</f>
        <v>4234</v>
      </c>
      <c r="L35" s="47">
        <f>ROUND(Y35/TU_rozp!E35/12,2)</f>
        <v>1.6</v>
      </c>
      <c r="M35" s="134">
        <f>IF(TU_stat!H35=0,0,12*1.358*1/TU_stat!T35*TU_rozp!$E35)</f>
        <v>0</v>
      </c>
      <c r="N35" s="72">
        <f>IF(TU_stat!I35=0,0,12*1.358*1/TU_stat!U35*TU_rozp!$E35)</f>
        <v>9472.7426960563007</v>
      </c>
      <c r="O35" s="72">
        <f>IF(TU_stat!J35=0,0,12*1.358*1/TU_stat!V35*TU_rozp!$E35)</f>
        <v>0</v>
      </c>
      <c r="P35" s="72">
        <f>IF(TU_stat!K35=0,0,12*1.358*1/TU_stat!W35*TU_rozp!$E35)</f>
        <v>0</v>
      </c>
      <c r="Q35" s="72">
        <f>IF(TU_stat!L35=0,0,12*1.358*1/TU_stat!X35*TU_rozp!$E35)</f>
        <v>0</v>
      </c>
      <c r="R35" s="72">
        <f>IF(TU_stat!M35=0,0,12*1.358*1/TU_stat!Y35*TU_rozp!$E35)</f>
        <v>0</v>
      </c>
      <c r="S35" s="72">
        <f>IF(TU_stat!N35=0,0,12*1.358*1/TU_stat!Z35*TU_rozp!$E35)</f>
        <v>0</v>
      </c>
      <c r="T35" s="72">
        <f>IF(TU_stat!O35=0,0,12*1.358*1/TU_stat!AA35*TU_rozp!$E35)</f>
        <v>0</v>
      </c>
      <c r="U35" s="72">
        <f>IF(TU_stat!P35=0,0,12*1.358*1/TU_stat!AB35*TU_rozp!$E35)</f>
        <v>0</v>
      </c>
      <c r="V35" s="37">
        <f>ROUND((M35*TU_stat!H35+P35*TU_stat!K35+S35*TU_stat!N35)/1.358,0)</f>
        <v>0</v>
      </c>
      <c r="W35" s="37">
        <f>ROUND((N35*TU_stat!I35+Q35*TU_stat!L35+T35*TU_stat!O35)/1.358,0)</f>
        <v>509212</v>
      </c>
      <c r="X35" s="37">
        <f>ROUND((O35*TU_stat!J35+R35*TU_stat!M35+U35*TU_stat!P35)/1.358,0)</f>
        <v>0</v>
      </c>
      <c r="Y35" s="37">
        <f t="shared" si="9"/>
        <v>509212</v>
      </c>
      <c r="Z35" s="74">
        <f>IF(TU_stat!T35=0,0,TU_stat!H35/TU_stat!T35)+IF(TU_stat!W35=0,0,TU_stat!K35/TU_stat!W35)+IF(TU_stat!Z35=0,0,TU_stat!N35/TU_stat!Z35)</f>
        <v>0</v>
      </c>
      <c r="AA35" s="74">
        <f>IF(TU_stat!U35=0,0,TU_stat!I35/TU_stat!U35)+IF(TU_stat!X35=0,0,TU_stat!L35/TU_stat!X35)+IF(TU_stat!AA35=0,0,TU_stat!O35/TU_stat!AA35)</f>
        <v>1.6037170453472762</v>
      </c>
      <c r="AB35" s="74">
        <f>IF(TU_stat!V35=0,0,TU_stat!J35/TU_stat!V35)+IF(TU_stat!Y35=0,0,TU_stat!M35/TU_stat!Y35)+IF(TU_stat!AB35=0,0,TU_stat!P35/TU_stat!AB35)</f>
        <v>0</v>
      </c>
      <c r="AC35" s="135">
        <f t="shared" si="10"/>
        <v>1.6037170453472762</v>
      </c>
    </row>
    <row r="36" spans="1:29" ht="20.100000000000001" customHeight="1" x14ac:dyDescent="0.2">
      <c r="A36" s="85">
        <v>33</v>
      </c>
      <c r="B36" s="436">
        <v>600098559</v>
      </c>
      <c r="C36" s="417">
        <v>5440</v>
      </c>
      <c r="D36" s="418" t="str">
        <f>TU_stat!D36</f>
        <v>MŠ Rovensko p. T., Revoluční 440</v>
      </c>
      <c r="E36" s="325">
        <f>TU_stat!E36</f>
        <v>3141</v>
      </c>
      <c r="F36" s="306" t="str">
        <f>TU_stat!F36</f>
        <v>MŠ Rovensko p. T., Revoluční 440 - výdejna</v>
      </c>
      <c r="G36" s="158">
        <f>ROUND(TU_rozp!R36,0)</f>
        <v>272036</v>
      </c>
      <c r="H36" s="37">
        <f t="shared" si="0"/>
        <v>198950</v>
      </c>
      <c r="I36" s="29">
        <f t="shared" si="5"/>
        <v>67245</v>
      </c>
      <c r="J36" s="37">
        <f t="shared" si="8"/>
        <v>3979</v>
      </c>
      <c r="K36" s="37">
        <f>TU_stat!H36*TU_stat!AC36+TU_stat!I36*TU_stat!AD36+TU_stat!J36*TU_stat!AE36+TU_stat!K36*TU_stat!AF36+TU_stat!L36*TU_stat!AG36+TU_stat!M36*TU_stat!AH36+TU_stat!N36*TU_stat!AI36+TU_stat!O36*TU_stat!AJ36+TU_stat!P36*TU_stat!AK36</f>
        <v>1862</v>
      </c>
      <c r="L36" s="47">
        <f>ROUND(Y36/TU_rozp!E36/12,2)</f>
        <v>0.63</v>
      </c>
      <c r="M36" s="134">
        <f>IF(TU_stat!H36=0,0,12*1.358*1/TU_stat!T36*TU_rozp!$E36)</f>
        <v>0</v>
      </c>
      <c r="N36" s="72">
        <f>IF(TU_stat!I36=0,0,12*1.358*1/TU_stat!U36*TU_rozp!$E36)</f>
        <v>0</v>
      </c>
      <c r="O36" s="72">
        <f>IF(TU_stat!J36=0,0,12*1.358*1/TU_stat!V36*TU_rozp!$E36)</f>
        <v>0</v>
      </c>
      <c r="P36" s="72">
        <f>IF(TU_stat!K36=0,0,12*1.358*1/TU_stat!W36*TU_rozp!$E36)</f>
        <v>0</v>
      </c>
      <c r="Q36" s="72">
        <f>IF(TU_stat!L36=0,0,12*1.358*1/TU_stat!X36*TU_rozp!$E36)</f>
        <v>0</v>
      </c>
      <c r="R36" s="72">
        <f>IF(TU_stat!M36=0,0,12*1.358*1/TU_stat!Y36*TU_rozp!$E36)</f>
        <v>0</v>
      </c>
      <c r="S36" s="72">
        <f>IF(TU_stat!N36=0,0,12*1.358*1/TU_stat!Z36*TU_rozp!$E36)</f>
        <v>5513.7624709265856</v>
      </c>
      <c r="T36" s="72">
        <f>IF(TU_stat!O36=0,0,12*1.358*1/TU_stat!AA36*TU_rozp!$E36)</f>
        <v>0</v>
      </c>
      <c r="U36" s="72">
        <f>IF(TU_stat!P36=0,0,12*1.358*1/TU_stat!AB36*TU_rozp!$E36)</f>
        <v>0</v>
      </c>
      <c r="V36" s="37">
        <f>ROUND((M36*TU_stat!H36+P36*TU_stat!K36+S36*TU_stat!N36)/1.358,0)</f>
        <v>198950</v>
      </c>
      <c r="W36" s="37">
        <f>ROUND((N36*TU_stat!I36+Q36*TU_stat!L36+T36*TU_stat!O36)/1.358,0)</f>
        <v>0</v>
      </c>
      <c r="X36" s="37">
        <f>ROUND((O36*TU_stat!J36+R36*TU_stat!M36+U36*TU_stat!P36)/1.358,0)</f>
        <v>0</v>
      </c>
      <c r="Y36" s="37">
        <f t="shared" si="9"/>
        <v>198950</v>
      </c>
      <c r="Z36" s="74">
        <f>IF(TU_stat!T36=0,0,TU_stat!H36/TU_stat!T36)+IF(TU_stat!W36=0,0,TU_stat!K36/TU_stat!W36)+IF(TU_stat!Z36=0,0,TU_stat!N36/TU_stat!Z36)</f>
        <v>0.62657530942910167</v>
      </c>
      <c r="AA36" s="74">
        <f>IF(TU_stat!U36=0,0,TU_stat!I36/TU_stat!U36)+IF(TU_stat!X36=0,0,TU_stat!L36/TU_stat!X36)+IF(TU_stat!AA36=0,0,TU_stat!O36/TU_stat!AA36)</f>
        <v>0</v>
      </c>
      <c r="AB36" s="74">
        <f>IF(TU_stat!V36=0,0,TU_stat!J36/TU_stat!V36)+IF(TU_stat!Y36=0,0,TU_stat!M36/TU_stat!Y36)+IF(TU_stat!AB36=0,0,TU_stat!P36/TU_stat!AB36)</f>
        <v>0</v>
      </c>
      <c r="AC36" s="135">
        <f t="shared" si="10"/>
        <v>0.62657530942910167</v>
      </c>
    </row>
    <row r="37" spans="1:29" ht="20.100000000000001" customHeight="1" x14ac:dyDescent="0.2">
      <c r="A37" s="85">
        <v>34</v>
      </c>
      <c r="B37" s="436">
        <v>600099270</v>
      </c>
      <c r="C37" s="417">
        <v>5441</v>
      </c>
      <c r="D37" s="418" t="str">
        <f>TU_stat!D37</f>
        <v>ZŠ Rovensko p. T., Revoluční 413</v>
      </c>
      <c r="E37" s="325">
        <f>TU_stat!E37</f>
        <v>3141</v>
      </c>
      <c r="F37" s="306" t="str">
        <f>TU_stat!F37</f>
        <v>ZŠ Rovensko p. T., Revoluční 413</v>
      </c>
      <c r="G37" s="158">
        <f>ROUND(TU_rozp!R37,0)</f>
        <v>1727534</v>
      </c>
      <c r="H37" s="37">
        <f t="shared" si="0"/>
        <v>1263570</v>
      </c>
      <c r="I37" s="29">
        <f t="shared" si="5"/>
        <v>427087</v>
      </c>
      <c r="J37" s="37">
        <f t="shared" si="8"/>
        <v>25271</v>
      </c>
      <c r="K37" s="37">
        <f>TU_stat!H37*TU_stat!AC37+TU_stat!I37*TU_stat!AD37+TU_stat!J37*TU_stat!AE37+TU_stat!K37*TU_stat!AF37+TU_stat!L37*TU_stat!AG37+TU_stat!M37*TU_stat!AH37+TU_stat!N37*TU_stat!AI37+TU_stat!O37*TU_stat!AJ37+TU_stat!P37*TU_stat!AK37</f>
        <v>11606</v>
      </c>
      <c r="L37" s="47">
        <f>ROUND(Y37/TU_rozp!E37/12,2)</f>
        <v>3.98</v>
      </c>
      <c r="M37" s="134">
        <f>IF(TU_stat!H37=0,0,12*1.358*1/TU_stat!T37*TU_rozp!$E37)</f>
        <v>0</v>
      </c>
      <c r="N37" s="72">
        <f>IF(TU_stat!I37=0,0,12*1.358*1/TU_stat!U37*TU_rozp!$E37)</f>
        <v>7801.5864064990146</v>
      </c>
      <c r="O37" s="72">
        <f>IF(TU_stat!J37=0,0,12*1.358*1/TU_stat!V37*TU_rozp!$E37)</f>
        <v>0</v>
      </c>
      <c r="P37" s="72">
        <f>IF(TU_stat!K37=0,0,12*1.358*1/TU_stat!W37*TU_rozp!$E37)</f>
        <v>8270.6437063898775</v>
      </c>
      <c r="Q37" s="72">
        <f>IF(TU_stat!L37=0,0,12*1.358*1/TU_stat!X37*TU_rozp!$E37)</f>
        <v>0</v>
      </c>
      <c r="R37" s="72">
        <f>IF(TU_stat!M37=0,0,12*1.358*1/TU_stat!Y37*TU_rozp!$E37)</f>
        <v>0</v>
      </c>
      <c r="S37" s="72">
        <f>IF(TU_stat!N37=0,0,12*1.358*1/TU_stat!Z37*TU_rozp!$E37)</f>
        <v>0</v>
      </c>
      <c r="T37" s="72">
        <f>IF(TU_stat!O37=0,0,12*1.358*1/TU_stat!AA37*TU_rozp!$E37)</f>
        <v>0</v>
      </c>
      <c r="U37" s="72">
        <f>IF(TU_stat!P37=0,0,12*1.358*1/TU_stat!AB37*TU_rozp!$E37)</f>
        <v>0</v>
      </c>
      <c r="V37" s="37">
        <f>ROUND((M37*TU_stat!H37+P37*TU_stat!K37+S37*TU_stat!N37)/1.358,0)</f>
        <v>298425</v>
      </c>
      <c r="W37" s="37">
        <f>ROUND((N37*TU_stat!I37+Q37*TU_stat!L37+T37*TU_stat!O37)/1.358,0)</f>
        <v>965145</v>
      </c>
      <c r="X37" s="37">
        <f>ROUND((O37*TU_stat!J37+R37*TU_stat!M37+U37*TU_stat!P37)/1.358,0)</f>
        <v>0</v>
      </c>
      <c r="Y37" s="37">
        <f t="shared" si="9"/>
        <v>1263570</v>
      </c>
      <c r="Z37" s="74">
        <f>IF(TU_stat!T37=0,0,TU_stat!H37/TU_stat!T37)+IF(TU_stat!W37=0,0,TU_stat!K37/TU_stat!W37)+IF(TU_stat!Z37=0,0,TU_stat!N37/TU_stat!Z37)</f>
        <v>0.93986296414365245</v>
      </c>
      <c r="AA37" s="74">
        <f>IF(TU_stat!U37=0,0,TU_stat!I37/TU_stat!U37)+IF(TU_stat!X37=0,0,TU_stat!L37/TU_stat!X37)+IF(TU_stat!AA37=0,0,TU_stat!O37/TU_stat!AA37)</f>
        <v>3.0396343854949368</v>
      </c>
      <c r="AB37" s="74">
        <f>IF(TU_stat!V37=0,0,TU_stat!J37/TU_stat!V37)+IF(TU_stat!Y37=0,0,TU_stat!M37/TU_stat!Y37)+IF(TU_stat!AB37=0,0,TU_stat!P37/TU_stat!AB37)</f>
        <v>0</v>
      </c>
      <c r="AC37" s="135">
        <f t="shared" si="10"/>
        <v>3.9794973496385895</v>
      </c>
    </row>
    <row r="38" spans="1:29" ht="20.100000000000001" customHeight="1" x14ac:dyDescent="0.2">
      <c r="A38" s="85">
        <v>35</v>
      </c>
      <c r="B38" s="436">
        <v>650025873</v>
      </c>
      <c r="C38" s="417">
        <v>2306</v>
      </c>
      <c r="D38" s="418" t="str">
        <f>TU_stat!D38</f>
        <v>ZŠ a MŠ Svijanský Újezd 78</v>
      </c>
      <c r="E38" s="325">
        <f>TU_stat!E38</f>
        <v>3141</v>
      </c>
      <c r="F38" s="306" t="str">
        <f>TU_stat!F38</f>
        <v xml:space="preserve">MŠ Svijanský Újezd 44 </v>
      </c>
      <c r="G38" s="158">
        <f>ROUND(TU_rozp!R38,0)</f>
        <v>928232</v>
      </c>
      <c r="H38" s="37">
        <f t="shared" si="0"/>
        <v>680624</v>
      </c>
      <c r="I38" s="29">
        <f t="shared" si="5"/>
        <v>230052</v>
      </c>
      <c r="J38" s="37">
        <f t="shared" si="8"/>
        <v>13612</v>
      </c>
      <c r="K38" s="37">
        <f>TU_stat!H38*TU_stat!AC38+TU_stat!I38*TU_stat!AD38+TU_stat!J38*TU_stat!AE38+TU_stat!K38*TU_stat!AF38+TU_stat!L38*TU_stat!AG38+TU_stat!M38*TU_stat!AH38+TU_stat!N38*TU_stat!AI38+TU_stat!O38*TU_stat!AJ38+TU_stat!P38*TU_stat!AK38</f>
        <v>3944</v>
      </c>
      <c r="L38" s="47">
        <f>ROUND(Y38/TU_rozp!E38/12,2)</f>
        <v>2.14</v>
      </c>
      <c r="M38" s="134">
        <f>IF(TU_stat!H38=0,0,12*1.358*1/TU_stat!T38*TU_rozp!$E38)</f>
        <v>14672.268907563026</v>
      </c>
      <c r="N38" s="72">
        <f>IF(TU_stat!I38=0,0,12*1.358*1/TU_stat!U38*TU_rozp!$E38)</f>
        <v>12049.900179078462</v>
      </c>
      <c r="O38" s="72">
        <f>IF(TU_stat!J38=0,0,12*1.358*1/TU_stat!V38*TU_rozp!$E38)</f>
        <v>0</v>
      </c>
      <c r="P38" s="72">
        <f>IF(TU_stat!K38=0,0,12*1.358*1/TU_stat!W38*TU_rozp!$E38)</f>
        <v>0</v>
      </c>
      <c r="Q38" s="72">
        <f>IF(TU_stat!L38=0,0,12*1.358*1/TU_stat!X38*TU_rozp!$E38)</f>
        <v>0</v>
      </c>
      <c r="R38" s="72">
        <f>IF(TU_stat!M38=0,0,12*1.358*1/TU_stat!Y38*TU_rozp!$E38)</f>
        <v>0</v>
      </c>
      <c r="S38" s="72">
        <f>IF(TU_stat!N38=0,0,12*1.358*1/TU_stat!Z38*TU_rozp!$E38)</f>
        <v>0</v>
      </c>
      <c r="T38" s="72">
        <f>IF(TU_stat!O38=0,0,12*1.358*1/TU_stat!AA38*TU_rozp!$E38)</f>
        <v>0</v>
      </c>
      <c r="U38" s="72">
        <f>IF(TU_stat!P38=0,0,12*1.358*1/TU_stat!AB38*TU_rozp!$E38)</f>
        <v>0</v>
      </c>
      <c r="V38" s="37">
        <f>ROUND((M38*TU_stat!H38+P38*TU_stat!K38+S38*TU_stat!N38)/1.358,0)</f>
        <v>432173</v>
      </c>
      <c r="W38" s="37">
        <f>ROUND((N38*TU_stat!I38+Q38*TU_stat!L38+T38*TU_stat!O38)/1.358,0)</f>
        <v>248452</v>
      </c>
      <c r="X38" s="37">
        <f>ROUND((O38*TU_stat!J38+R38*TU_stat!M38+U38*TU_stat!P38)/1.358,0)</f>
        <v>0</v>
      </c>
      <c r="Y38" s="37">
        <f t="shared" si="9"/>
        <v>680625</v>
      </c>
      <c r="Z38" s="74">
        <f>IF(TU_stat!T38=0,0,TU_stat!H38/TU_stat!T38)+IF(TU_stat!W38=0,0,TU_stat!K38/TU_stat!W38)+IF(TU_stat!Z38=0,0,TU_stat!N38/TU_stat!Z38)</f>
        <v>1.3610886531483342</v>
      </c>
      <c r="AA38" s="74">
        <f>IF(TU_stat!U38=0,0,TU_stat!I38/TU_stat!U38)+IF(TU_stat!X38=0,0,TU_stat!L38/TU_stat!X38)+IF(TU_stat!AA38=0,0,TU_stat!O38/TU_stat!AA38)</f>
        <v>0.78247527741273626</v>
      </c>
      <c r="AB38" s="74">
        <f>IF(TU_stat!V38=0,0,TU_stat!J38/TU_stat!V38)+IF(TU_stat!Y38=0,0,TU_stat!M38/TU_stat!Y38)+IF(TU_stat!AB38=0,0,TU_stat!P38/TU_stat!AB38)</f>
        <v>0</v>
      </c>
      <c r="AC38" s="135">
        <f t="shared" si="10"/>
        <v>2.1435639305610703</v>
      </c>
    </row>
    <row r="39" spans="1:29" ht="20.100000000000001" customHeight="1" x14ac:dyDescent="0.2">
      <c r="A39" s="85">
        <v>36</v>
      </c>
      <c r="B39" s="436">
        <v>600080111</v>
      </c>
      <c r="C39" s="552">
        <v>2447</v>
      </c>
      <c r="D39" s="418" t="str">
        <f>TU_stat!D39</f>
        <v>ZŠ Radostín 19, Sychrov</v>
      </c>
      <c r="E39" s="325">
        <f>TU_stat!E39</f>
        <v>3141</v>
      </c>
      <c r="F39" s="306" t="str">
        <f>TU_stat!F39</f>
        <v xml:space="preserve">ZŠ Radostín 19, Sychrov - výdejna </v>
      </c>
      <c r="G39" s="158">
        <f>ROUND(TU_rozp!R39,0)</f>
        <v>195756</v>
      </c>
      <c r="H39" s="37">
        <f t="shared" si="0"/>
        <v>142891</v>
      </c>
      <c r="I39" s="29">
        <f t="shared" si="5"/>
        <v>48297</v>
      </c>
      <c r="J39" s="37">
        <f t="shared" si="8"/>
        <v>2858</v>
      </c>
      <c r="K39" s="37">
        <f>TU_stat!H39*TU_stat!AC39+TU_stat!I39*TU_stat!AD39+TU_stat!J39*TU_stat!AE39+TU_stat!K39*TU_stat!AF39+TU_stat!L39*TU_stat!AG39+TU_stat!M39*TU_stat!AH39+TU_stat!N39*TU_stat!AI39+TU_stat!O39*TU_stat!AJ39+TU_stat!P39*TU_stat!AK39</f>
        <v>1710</v>
      </c>
      <c r="L39" s="47">
        <f>ROUND(Y39/TU_rozp!E39/12,2)</f>
        <v>0.45</v>
      </c>
      <c r="M39" s="134">
        <f>IF(TU_stat!H39=0,0,12*1.358*1/TU_stat!T39*TU_rozp!$E39)</f>
        <v>0</v>
      </c>
      <c r="N39" s="72">
        <f>IF(TU_stat!I39=0,0,12*1.358*1/TU_stat!U39*TU_rozp!$E39)</f>
        <v>0</v>
      </c>
      <c r="O39" s="72">
        <f>IF(TU_stat!J39=0,0,12*1.358*1/TU_stat!V39*TU_rozp!$E39)</f>
        <v>0</v>
      </c>
      <c r="P39" s="72">
        <f>IF(TU_stat!K39=0,0,12*1.358*1/TU_stat!W39*TU_rozp!$E39)</f>
        <v>0</v>
      </c>
      <c r="Q39" s="72">
        <f>IF(TU_stat!L39=0,0,12*1.358*1/TU_stat!X39*TU_rozp!$E39)</f>
        <v>0</v>
      </c>
      <c r="R39" s="72">
        <f>IF(TU_stat!M39=0,0,12*1.358*1/TU_stat!Y39*TU_rozp!$E39)</f>
        <v>0</v>
      </c>
      <c r="S39" s="72">
        <f>IF(TU_stat!N39=0,0,12*1.358*1/TU_stat!Z39*TU_rozp!$E39)</f>
        <v>0</v>
      </c>
      <c r="T39" s="72">
        <f>IF(TU_stat!O39=0,0,12*1.358*1/TU_stat!AA39*TU_rozp!$E39)</f>
        <v>4312.1274215581479</v>
      </c>
      <c r="U39" s="72">
        <f>IF(TU_stat!P39=0,0,12*1.358*1/TU_stat!AB39*TU_rozp!$E39)</f>
        <v>0</v>
      </c>
      <c r="V39" s="37">
        <f>ROUND((M39*TU_stat!H39+P39*TU_stat!K39+S39*TU_stat!N39)/1.358,0)</f>
        <v>0</v>
      </c>
      <c r="W39" s="37">
        <f>ROUND((N39*TU_stat!I39+Q39*TU_stat!L39+T39*TU_stat!O39)/1.358,0)</f>
        <v>142891</v>
      </c>
      <c r="X39" s="37">
        <f>ROUND((O39*TU_stat!J39+R39*TU_stat!M39+U39*TU_stat!P39)/1.358,0)</f>
        <v>0</v>
      </c>
      <c r="Y39" s="37">
        <f>SUM(V39:X39)</f>
        <v>142891</v>
      </c>
      <c r="Z39" s="74">
        <f>IF(TU_stat!T39=0,0,TU_stat!H39/TU_stat!T39)+IF(TU_stat!W39=0,0,TU_stat!K39/TU_stat!W39)+IF(TU_stat!Z39=0,0,TU_stat!N39/TU_stat!Z39)</f>
        <v>0</v>
      </c>
      <c r="AA39" s="74">
        <f>IF(TU_stat!U39=0,0,TU_stat!I39/TU_stat!U39)+IF(TU_stat!X39=0,0,TU_stat!L39/TU_stat!X39)+IF(TU_stat!AA39=0,0,TU_stat!O39/TU_stat!AA39)</f>
        <v>0.45002147991307784</v>
      </c>
      <c r="AB39" s="74">
        <f>IF(TU_stat!V39=0,0,TU_stat!J39/TU_stat!V39)+IF(TU_stat!Y39=0,0,TU_stat!M39/TU_stat!Y39)+IF(TU_stat!AB39=0,0,TU_stat!P39/TU_stat!AB39)</f>
        <v>0</v>
      </c>
      <c r="AC39" s="135">
        <f>SUM(Z39:AB39)</f>
        <v>0.45002147991307784</v>
      </c>
    </row>
    <row r="40" spans="1:29" ht="20.100000000000001" customHeight="1" x14ac:dyDescent="0.2">
      <c r="A40" s="85">
        <v>37</v>
      </c>
      <c r="B40" s="436">
        <v>600099067</v>
      </c>
      <c r="C40" s="417">
        <v>5455</v>
      </c>
      <c r="D40" s="418" t="str">
        <f>TU_stat!D40</f>
        <v>ZŠ a MŠ Tatobity 74</v>
      </c>
      <c r="E40" s="325">
        <f>TU_stat!E40</f>
        <v>3141</v>
      </c>
      <c r="F40" s="306" t="str">
        <f>TU_stat!F40</f>
        <v>ZŠ a MŠ Tatobity 74</v>
      </c>
      <c r="G40" s="158">
        <f>ROUND(TU_rozp!R40,0)</f>
        <v>900094</v>
      </c>
      <c r="H40" s="37">
        <f t="shared" si="0"/>
        <v>660032</v>
      </c>
      <c r="I40" s="29">
        <f t="shared" si="5"/>
        <v>223091</v>
      </c>
      <c r="J40" s="37">
        <f t="shared" si="8"/>
        <v>13201</v>
      </c>
      <c r="K40" s="37">
        <f>TU_stat!H40*TU_stat!AC40+TU_stat!I40*TU_stat!AD40+TU_stat!J40*TU_stat!AE40+TU_stat!K40*TU_stat!AF40+TU_stat!L40*TU_stat!AG40+TU_stat!M40*TU_stat!AH40+TU_stat!N40*TU_stat!AI40+TU_stat!O40*TU_stat!AJ40+TU_stat!P40*TU_stat!AK40</f>
        <v>3770</v>
      </c>
      <c r="L40" s="47">
        <f>ROUND(Y40/TU_rozp!E40/12,2)</f>
        <v>2.08</v>
      </c>
      <c r="M40" s="134">
        <f>IF(TU_stat!H40=0,0,12*1.358*1/TU_stat!T40*TU_rozp!$E40)</f>
        <v>15375.736048298377</v>
      </c>
      <c r="N40" s="72">
        <f>IF(TU_stat!I40=0,0,12*1.358*1/TU_stat!U40*TU_rozp!$E40)</f>
        <v>12049.971265554444</v>
      </c>
      <c r="O40" s="72">
        <f>IF(TU_stat!J40=0,0,12*1.358*1/TU_stat!V40*TU_rozp!$E40)</f>
        <v>0</v>
      </c>
      <c r="P40" s="72">
        <f>IF(TU_stat!K40=0,0,12*1.358*1/TU_stat!W40*TU_rozp!$E40)</f>
        <v>0</v>
      </c>
      <c r="Q40" s="72">
        <f>IF(TU_stat!L40=0,0,12*1.358*1/TU_stat!X40*TU_rozp!$E40)</f>
        <v>0</v>
      </c>
      <c r="R40" s="72">
        <f>IF(TU_stat!M40=0,0,12*1.358*1/TU_stat!Y40*TU_rozp!$E40)</f>
        <v>0</v>
      </c>
      <c r="S40" s="72">
        <f>IF(TU_stat!N40=0,0,12*1.358*1/TU_stat!Z40*TU_rozp!$E40)</f>
        <v>0</v>
      </c>
      <c r="T40" s="72">
        <f>IF(TU_stat!O40=0,0,12*1.358*1/TU_stat!AA40*TU_rozp!$E40)</f>
        <v>0</v>
      </c>
      <c r="U40" s="72">
        <f>IF(TU_stat!P40=0,0,12*1.358*1/TU_stat!AB40*TU_rozp!$E40)</f>
        <v>0</v>
      </c>
      <c r="V40" s="37">
        <f>ROUND((M40*TU_stat!H40+P40*TU_stat!K40+S40*TU_stat!N40)/1.358,0)</f>
        <v>384960</v>
      </c>
      <c r="W40" s="37">
        <f>ROUND((N40*TU_stat!I40+Q40*TU_stat!L40+T40*TU_stat!O40)/1.358,0)</f>
        <v>275073</v>
      </c>
      <c r="X40" s="37">
        <f>ROUND((O40*TU_stat!J40+R40*TU_stat!M40+U40*TU_stat!P40)/1.358,0)</f>
        <v>0</v>
      </c>
      <c r="Y40" s="37">
        <f t="shared" si="9"/>
        <v>660033</v>
      </c>
      <c r="Z40" s="74">
        <f>IF(TU_stat!T40=0,0,TU_stat!H40/TU_stat!T40)+IF(TU_stat!W40=0,0,TU_stat!K40/TU_stat!W40)+IF(TU_stat!Z40=0,0,TU_stat!N40/TU_stat!Z40)</f>
        <v>1.2123945519838413</v>
      </c>
      <c r="AA40" s="74">
        <f>IF(TU_stat!U40=0,0,TU_stat!I40/TU_stat!U40)+IF(TU_stat!X40=0,0,TU_stat!L40/TU_stat!X40)+IF(TU_stat!AA40=0,0,TU_stat!O40/TU_stat!AA40)</f>
        <v>0.86631702494819895</v>
      </c>
      <c r="AB40" s="74">
        <f>IF(TU_stat!V40=0,0,TU_stat!J40/TU_stat!V40)+IF(TU_stat!Y40=0,0,TU_stat!M40/TU_stat!Y40)+IF(TU_stat!AB40=0,0,TU_stat!P40/TU_stat!AB40)</f>
        <v>0</v>
      </c>
      <c r="AC40" s="135">
        <f t="shared" si="10"/>
        <v>2.0787115769320401</v>
      </c>
    </row>
    <row r="41" spans="1:29" ht="20.100000000000001" customHeight="1" x14ac:dyDescent="0.2">
      <c r="A41" s="85">
        <v>38</v>
      </c>
      <c r="B41" s="438">
        <v>600099091</v>
      </c>
      <c r="C41" s="553">
        <v>5470</v>
      </c>
      <c r="D41" s="515" t="str">
        <f>TU_stat!D41</f>
        <v>ZŠ a MŠ Všeň 9</v>
      </c>
      <c r="E41" s="328">
        <f>TU_stat!E41</f>
        <v>3141</v>
      </c>
      <c r="F41" s="331" t="str">
        <f>TU_stat!F41</f>
        <v xml:space="preserve">MŠ Všeň 115 </v>
      </c>
      <c r="G41" s="158">
        <f>ROUND(TU_rozp!R41,0)</f>
        <v>779999</v>
      </c>
      <c r="H41" s="37">
        <f t="shared" si="0"/>
        <v>571722</v>
      </c>
      <c r="I41" s="29">
        <f t="shared" si="5"/>
        <v>193243</v>
      </c>
      <c r="J41" s="37">
        <f t="shared" si="8"/>
        <v>11434</v>
      </c>
      <c r="K41" s="37">
        <f>TU_stat!H41*TU_stat!AC41+TU_stat!I41*TU_stat!AD41+TU_stat!J41*TU_stat!AE41+TU_stat!K41*TU_stat!AF41+TU_stat!L41*TU_stat!AG41+TU_stat!M41*TU_stat!AH41+TU_stat!N41*TU_stat!AI41+TU_stat!O41*TU_stat!AJ41+TU_stat!P41*TU_stat!AK41</f>
        <v>3600</v>
      </c>
      <c r="L41" s="47">
        <f>ROUND(Y41/TU_rozp!E41/12,2)</f>
        <v>1.8</v>
      </c>
      <c r="M41" s="134">
        <f>IF(TU_stat!H41=0,0,12*1.358*1/TU_stat!T41*TU_rozp!$E41)</f>
        <v>16190.136333038661</v>
      </c>
      <c r="N41" s="72">
        <f>IF(TU_stat!I41=0,0,12*1.358*1/TU_stat!U41*TU_rozp!$E41)</f>
        <v>0</v>
      </c>
      <c r="O41" s="72">
        <f>IF(TU_stat!J41=0,0,12*1.358*1/TU_stat!V41*TU_rozp!$E41)</f>
        <v>0</v>
      </c>
      <c r="P41" s="72">
        <f>IF(TU_stat!K41=0,0,12*1.358*1/TU_stat!W41*TU_rozp!$E41)</f>
        <v>0</v>
      </c>
      <c r="Q41" s="72">
        <f>IF(TU_stat!L41=0,0,12*1.358*1/TU_stat!X41*TU_rozp!$E41)</f>
        <v>6212.9797768869303</v>
      </c>
      <c r="R41" s="72">
        <f>IF(TU_stat!M41=0,0,12*1.358*1/TU_stat!Y41*TU_rozp!$E41)</f>
        <v>0</v>
      </c>
      <c r="S41" s="72">
        <f>IF(TU_stat!N41=0,0,12*1.358*1/TU_stat!Z41*TU_rozp!$E41)</f>
        <v>0</v>
      </c>
      <c r="T41" s="72">
        <f>IF(TU_stat!O41=0,0,12*1.358*1/TU_stat!AA41*TU_rozp!$E41)</f>
        <v>0</v>
      </c>
      <c r="U41" s="72">
        <f>IF(TU_stat!P41=0,0,12*1.358*1/TU_stat!AB41*TU_rozp!$E41)</f>
        <v>0</v>
      </c>
      <c r="V41" s="37">
        <f>ROUND((M41*TU_stat!H41+P41*TU_stat!K41+S41*TU_stat!N41)/1.358,0)</f>
        <v>333817</v>
      </c>
      <c r="W41" s="37">
        <f>ROUND((N41*TU_stat!I41+Q41*TU_stat!L41+T41*TU_stat!O41)/1.358,0)</f>
        <v>237905</v>
      </c>
      <c r="X41" s="37">
        <f>ROUND((O41*TU_stat!J41+R41*TU_stat!M41+U41*TU_stat!P41)/1.358,0)</f>
        <v>0</v>
      </c>
      <c r="Y41" s="293">
        <f t="shared" si="9"/>
        <v>571722</v>
      </c>
      <c r="Z41" s="294">
        <f>IF(TU_stat!T41=0,0,TU_stat!H41/TU_stat!T41)+IF(TU_stat!W41=0,0,TU_stat!K41/TU_stat!W41)+IF(TU_stat!Z41=0,0,TU_stat!N41/TU_stat!Z41)</f>
        <v>1.0513266691237673</v>
      </c>
      <c r="AA41" s="294">
        <f>IF(TU_stat!U41=0,0,TU_stat!I41/TU_stat!U41)+IF(TU_stat!X41=0,0,TU_stat!L41/TU_stat!X41)+IF(TU_stat!AA41=0,0,TU_stat!O41/TU_stat!AA41)</f>
        <v>0.74925979265977471</v>
      </c>
      <c r="AB41" s="294">
        <f>IF(TU_stat!V41=0,0,TU_stat!J41/TU_stat!V41)+IF(TU_stat!Y41=0,0,TU_stat!M41/TU_stat!Y41)+IF(TU_stat!AB41=0,0,TU_stat!P41/TU_stat!AB41)</f>
        <v>0</v>
      </c>
      <c r="AC41" s="295">
        <f t="shared" si="10"/>
        <v>1.8005864617835421</v>
      </c>
    </row>
    <row r="42" spans="1:29" ht="20.100000000000001" customHeight="1" thickBot="1" x14ac:dyDescent="0.25">
      <c r="A42" s="464">
        <v>38</v>
      </c>
      <c r="B42" s="507">
        <v>600099091</v>
      </c>
      <c r="C42" s="553">
        <v>5470</v>
      </c>
      <c r="D42" s="515" t="str">
        <f>TU_stat!D42</f>
        <v>ZŠ a MŠ Všeň 9</v>
      </c>
      <c r="E42" s="328">
        <f>TU_stat!E42</f>
        <v>3141</v>
      </c>
      <c r="F42" s="331" t="str">
        <f>TU_stat!F42</f>
        <v>ZŠ Všeň 9 - výdejna</v>
      </c>
      <c r="G42" s="158">
        <f>ROUND(TU_rozp!R42,0)</f>
        <v>244396</v>
      </c>
      <c r="H42" s="37">
        <f t="shared" si="0"/>
        <v>178261</v>
      </c>
      <c r="I42" s="29">
        <f t="shared" si="5"/>
        <v>60252</v>
      </c>
      <c r="J42" s="37">
        <f t="shared" si="8"/>
        <v>3565</v>
      </c>
      <c r="K42" s="37">
        <f>TU_stat!H42*TU_stat!AC42+TU_stat!I42*TU_stat!AD42+TU_stat!J42*TU_stat!AE42+TU_stat!K42*TU_stat!AF42+TU_stat!L42*TU_stat!AG42+TU_stat!M42*TU_stat!AH42+TU_stat!N42*TU_stat!AI42+TU_stat!O42*TU_stat!AJ42+TU_stat!P42*TU_stat!AK42</f>
        <v>2318</v>
      </c>
      <c r="L42" s="47">
        <f>ROUND(Y42/TU_rozp!E42/12,2)</f>
        <v>0.56000000000000005</v>
      </c>
      <c r="M42" s="134">
        <f>IF(TU_stat!H42=0,0,12*1.358*1/TU_stat!T42*TU_rozp!$E42)</f>
        <v>0</v>
      </c>
      <c r="N42" s="72">
        <f>IF(TU_stat!I42=0,0,12*1.358*1/TU_stat!U42*TU_rozp!$E42)</f>
        <v>0</v>
      </c>
      <c r="O42" s="72">
        <f>IF(TU_stat!J42=0,0,12*1.358*1/TU_stat!V42*TU_rozp!$E42)</f>
        <v>0</v>
      </c>
      <c r="P42" s="72">
        <f>IF(TU_stat!K42=0,0,12*1.358*1/TU_stat!W42*TU_rozp!$E42)</f>
        <v>0</v>
      </c>
      <c r="Q42" s="72">
        <f>IF(TU_stat!L42=0,0,12*1.358*1/TU_stat!X42*TU_rozp!$E42)</f>
        <v>0</v>
      </c>
      <c r="R42" s="72">
        <f>IF(TU_stat!M42=0,0,12*1.358*1/TU_stat!Y42*TU_rozp!$E42)</f>
        <v>0</v>
      </c>
      <c r="S42" s="72">
        <f>IF(TU_stat!N42=0,0,12*1.358*1/TU_stat!Z42*TU_rozp!$E42)</f>
        <v>0</v>
      </c>
      <c r="T42" s="72">
        <f>IF(TU_stat!O42=0,0,12*1.358*1/TU_stat!AA42*TU_rozp!$E42)</f>
        <v>3968.4883657663704</v>
      </c>
      <c r="U42" s="72">
        <f>IF(TU_stat!P42=0,0,12*1.358*1/TU_stat!AB42*TU_rozp!$E42)</f>
        <v>0</v>
      </c>
      <c r="V42" s="37">
        <f>ROUND((M42*TU_stat!H42+P42*TU_stat!K42+S42*TU_stat!N42)/1.358,0)</f>
        <v>0</v>
      </c>
      <c r="W42" s="37">
        <f>ROUND((N42*TU_stat!I42+Q42*TU_stat!L42+T42*TU_stat!O42)/1.358,0)</f>
        <v>178261</v>
      </c>
      <c r="X42" s="37">
        <f>ROUND((O42*TU_stat!J42+R42*TU_stat!M42+U42*TU_stat!P42)/1.358,0)</f>
        <v>0</v>
      </c>
      <c r="Y42" s="293">
        <f>SUM(V42:X42)</f>
        <v>178261</v>
      </c>
      <c r="Z42" s="294">
        <f>IF(TU_stat!T42=0,0,TU_stat!H42/TU_stat!T42)+IF(TU_stat!W42=0,0,TU_stat!K42/TU_stat!W42)+IF(TU_stat!Z42=0,0,TU_stat!N42/TU_stat!Z42)</f>
        <v>0</v>
      </c>
      <c r="AA42" s="294">
        <f>IF(TU_stat!U42=0,0,TU_stat!I42/TU_stat!U42)+IF(TU_stat!X42=0,0,TU_stat!L42/TU_stat!X42)+IF(TU_stat!AA42=0,0,TU_stat!O42/TU_stat!AA42)</f>
        <v>0.56141510159124552</v>
      </c>
      <c r="AB42" s="294">
        <f>IF(TU_stat!V42=0,0,TU_stat!J42/TU_stat!V42)+IF(TU_stat!Y42=0,0,TU_stat!M42/TU_stat!Y42)+IF(TU_stat!AB42=0,0,TU_stat!P42/TU_stat!AB42)</f>
        <v>0</v>
      </c>
      <c r="AC42" s="295">
        <f>SUM(Z42:AB42)</f>
        <v>0.56141510159124552</v>
      </c>
    </row>
    <row r="43" spans="1:29" ht="20.100000000000001" customHeight="1" thickBot="1" x14ac:dyDescent="0.25">
      <c r="A43" s="465"/>
      <c r="B43" s="508"/>
      <c r="C43" s="554"/>
      <c r="D43" s="512" t="str">
        <f>TU_stat!D43</f>
        <v>celkem</v>
      </c>
      <c r="E43" s="330"/>
      <c r="F43" s="332"/>
      <c r="G43" s="333">
        <f t="shared" ref="G43:AC43" si="11">SUM(G6:G42)</f>
        <v>36719162</v>
      </c>
      <c r="H43" s="334">
        <f t="shared" si="11"/>
        <v>26851801</v>
      </c>
      <c r="I43" s="334">
        <f t="shared" si="11"/>
        <v>9075908</v>
      </c>
      <c r="J43" s="334">
        <f t="shared" si="11"/>
        <v>537037</v>
      </c>
      <c r="K43" s="334">
        <f t="shared" si="11"/>
        <v>254416</v>
      </c>
      <c r="L43" s="335">
        <f t="shared" si="11"/>
        <v>84.769999999999982</v>
      </c>
      <c r="M43" s="333">
        <f t="shared" si="11"/>
        <v>275354.88072985731</v>
      </c>
      <c r="N43" s="334">
        <f t="shared" si="11"/>
        <v>133512.69075767757</v>
      </c>
      <c r="O43" s="334">
        <f t="shared" si="11"/>
        <v>6135.7648317855628</v>
      </c>
      <c r="P43" s="334">
        <f t="shared" si="11"/>
        <v>16823.810379536331</v>
      </c>
      <c r="Q43" s="334">
        <f t="shared" si="11"/>
        <v>15666.052780172347</v>
      </c>
      <c r="R43" s="334">
        <f t="shared" si="11"/>
        <v>0</v>
      </c>
      <c r="S43" s="334">
        <f t="shared" si="11"/>
        <v>14850.268479015625</v>
      </c>
      <c r="T43" s="334">
        <f t="shared" si="11"/>
        <v>20691.784601892952</v>
      </c>
      <c r="U43" s="334">
        <f t="shared" si="11"/>
        <v>0</v>
      </c>
      <c r="V43" s="334">
        <f t="shared" si="11"/>
        <v>11582925</v>
      </c>
      <c r="W43" s="334">
        <f t="shared" si="11"/>
        <v>14554992</v>
      </c>
      <c r="X43" s="334">
        <f t="shared" si="11"/>
        <v>713881</v>
      </c>
      <c r="Y43" s="334">
        <f t="shared" si="11"/>
        <v>26851798</v>
      </c>
      <c r="Z43" s="336">
        <f t="shared" si="11"/>
        <v>36.681202895750694</v>
      </c>
      <c r="AA43" s="336">
        <f t="shared" si="11"/>
        <v>45.839607129455374</v>
      </c>
      <c r="AB43" s="336">
        <f t="shared" si="11"/>
        <v>2.2483035021372348</v>
      </c>
      <c r="AC43" s="336">
        <f t="shared" si="11"/>
        <v>84.769113527343293</v>
      </c>
    </row>
    <row r="44" spans="1:29" s="43" customFormat="1" ht="20.100000000000001" customHeight="1" x14ac:dyDescent="0.2">
      <c r="E44" s="40"/>
      <c r="G44" s="49">
        <f>H43+I43+J43+K43</f>
        <v>36719162</v>
      </c>
      <c r="H44" s="49">
        <f>Y43</f>
        <v>26851798</v>
      </c>
      <c r="I44" s="49"/>
      <c r="J44" s="49"/>
      <c r="K44" s="49"/>
      <c r="Y44" s="49">
        <f>SUM(V43:X43)</f>
        <v>26851798</v>
      </c>
      <c r="AC44" s="52">
        <f>SUM(Z43:AB43)</f>
        <v>84.769113527343293</v>
      </c>
    </row>
    <row r="45" spans="1:29" s="43" customFormat="1" ht="20.100000000000001" customHeight="1" x14ac:dyDescent="0.2">
      <c r="E45" s="40"/>
      <c r="G45" s="49">
        <f>TU_rozp!R43</f>
        <v>36719159.812318832</v>
      </c>
      <c r="Y45" s="49"/>
      <c r="Z45" s="53"/>
      <c r="AC45" s="52"/>
    </row>
    <row r="46" spans="1:29" s="43" customFormat="1" ht="20.100000000000001" customHeight="1" x14ac:dyDescent="0.2">
      <c r="E46" s="40"/>
    </row>
    <row r="47" spans="1:29" s="43" customFormat="1" ht="20.100000000000001" customHeight="1" x14ac:dyDescent="0.2">
      <c r="E47" s="40"/>
      <c r="AC47" s="52"/>
    </row>
    <row r="48" spans="1:29" s="43" customFormat="1" ht="20.100000000000001" customHeight="1" x14ac:dyDescent="0.2">
      <c r="E48" s="40"/>
    </row>
    <row r="49" spans="5:5" s="43" customFormat="1" ht="20.100000000000001" customHeight="1" x14ac:dyDescent="0.2">
      <c r="E49" s="40"/>
    </row>
    <row r="50" spans="5:5" s="43" customFormat="1" ht="20.100000000000001" customHeight="1" x14ac:dyDescent="0.2">
      <c r="E50" s="40"/>
    </row>
    <row r="51" spans="5:5" s="43" customFormat="1" ht="20.100000000000001" customHeight="1" x14ac:dyDescent="0.2">
      <c r="E51" s="40"/>
    </row>
    <row r="52" spans="5:5" s="43" customFormat="1" ht="20.100000000000001" customHeight="1" x14ac:dyDescent="0.2">
      <c r="E52" s="40"/>
    </row>
    <row r="53" spans="5:5" s="43" customFormat="1" ht="20.100000000000001" customHeight="1" x14ac:dyDescent="0.2">
      <c r="E53" s="40"/>
    </row>
    <row r="54" spans="5:5" s="43" customFormat="1" ht="20.100000000000001" customHeight="1" x14ac:dyDescent="0.2">
      <c r="E54" s="40"/>
    </row>
    <row r="55" spans="5:5" s="43" customFormat="1" ht="20.100000000000001" customHeight="1" x14ac:dyDescent="0.2">
      <c r="E55" s="40"/>
    </row>
    <row r="56" spans="5:5" s="43" customFormat="1" ht="20.100000000000001" customHeight="1" x14ac:dyDescent="0.2">
      <c r="E56" s="40"/>
    </row>
    <row r="57" spans="5:5" s="43" customFormat="1" ht="20.100000000000001" customHeight="1" x14ac:dyDescent="0.2">
      <c r="E57" s="40"/>
    </row>
    <row r="58" spans="5:5" s="43" customFormat="1" ht="20.100000000000001" customHeight="1" x14ac:dyDescent="0.2">
      <c r="E58" s="40"/>
    </row>
    <row r="59" spans="5:5" s="43" customFormat="1" ht="20.100000000000001" customHeight="1" x14ac:dyDescent="0.2">
      <c r="E59" s="40"/>
    </row>
    <row r="60" spans="5:5" s="43" customFormat="1" ht="20.100000000000001" customHeight="1" x14ac:dyDescent="0.2">
      <c r="E60" s="40"/>
    </row>
    <row r="61" spans="5:5" s="43" customFormat="1" ht="20.100000000000001" customHeight="1" x14ac:dyDescent="0.2">
      <c r="E61" s="40"/>
    </row>
    <row r="62" spans="5:5" s="43" customFormat="1" ht="20.100000000000001" customHeight="1" x14ac:dyDescent="0.2">
      <c r="E62" s="40"/>
    </row>
    <row r="63" spans="5:5" s="43" customFormat="1" ht="20.100000000000001" customHeight="1" x14ac:dyDescent="0.2">
      <c r="E63" s="40"/>
    </row>
    <row r="64" spans="5:5" s="43" customFormat="1" ht="20.100000000000001" customHeight="1" x14ac:dyDescent="0.2">
      <c r="E64" s="40"/>
    </row>
    <row r="65" spans="5:5" s="43" customFormat="1" ht="20.100000000000001" customHeight="1" x14ac:dyDescent="0.2">
      <c r="E65" s="40"/>
    </row>
    <row r="66" spans="5:5" s="43" customFormat="1" ht="20.100000000000001" customHeight="1" x14ac:dyDescent="0.2">
      <c r="E66" s="40"/>
    </row>
    <row r="67" spans="5:5" s="43" customFormat="1" ht="20.100000000000001" customHeight="1" x14ac:dyDescent="0.2">
      <c r="E67" s="40"/>
    </row>
    <row r="68" spans="5:5" s="43" customFormat="1" ht="20.100000000000001" customHeight="1" x14ac:dyDescent="0.2">
      <c r="E68" s="40"/>
    </row>
    <row r="69" spans="5:5" s="43" customFormat="1" ht="20.100000000000001" customHeight="1" x14ac:dyDescent="0.2">
      <c r="E69" s="40"/>
    </row>
    <row r="70" spans="5:5" s="43" customFormat="1" ht="20.100000000000001" customHeight="1" x14ac:dyDescent="0.2">
      <c r="E70" s="40"/>
    </row>
    <row r="71" spans="5:5" s="43" customFormat="1" ht="20.100000000000001" customHeight="1" x14ac:dyDescent="0.2">
      <c r="E71" s="40"/>
    </row>
    <row r="72" spans="5:5" s="43" customFormat="1" ht="20.100000000000001" customHeight="1" x14ac:dyDescent="0.2">
      <c r="E72" s="40"/>
    </row>
    <row r="73" spans="5:5" s="43" customFormat="1" ht="20.100000000000001" customHeight="1" x14ac:dyDescent="0.2">
      <c r="E73" s="40"/>
    </row>
    <row r="74" spans="5:5" s="43" customFormat="1" ht="20.100000000000001" customHeight="1" x14ac:dyDescent="0.2">
      <c r="E74" s="40"/>
    </row>
    <row r="75" spans="5:5" s="43" customFormat="1" ht="20.100000000000001" customHeight="1" x14ac:dyDescent="0.2">
      <c r="E75" s="40"/>
    </row>
    <row r="76" spans="5:5" s="43" customFormat="1" ht="20.100000000000001" customHeight="1" x14ac:dyDescent="0.2">
      <c r="E76" s="40"/>
    </row>
    <row r="77" spans="5:5" s="43" customFormat="1" ht="20.100000000000001" customHeight="1" x14ac:dyDescent="0.2">
      <c r="E77" s="40"/>
    </row>
    <row r="78" spans="5:5" s="43" customFormat="1" ht="20.100000000000001" customHeight="1" x14ac:dyDescent="0.2">
      <c r="E78" s="40"/>
    </row>
    <row r="79" spans="5:5" s="43" customFormat="1" ht="20.100000000000001" customHeight="1" x14ac:dyDescent="0.2">
      <c r="E79" s="40"/>
    </row>
    <row r="80" spans="5:5" s="43" customFormat="1" ht="20.100000000000001" customHeight="1" x14ac:dyDescent="0.2">
      <c r="E80" s="40"/>
    </row>
    <row r="81" spans="5:5" s="43" customFormat="1" ht="20.100000000000001" customHeight="1" x14ac:dyDescent="0.2">
      <c r="E81" s="40"/>
    </row>
    <row r="82" spans="5:5" s="43" customFormat="1" ht="20.100000000000001" customHeight="1" x14ac:dyDescent="0.2">
      <c r="E82" s="40"/>
    </row>
    <row r="83" spans="5:5" s="43" customFormat="1" ht="20.100000000000001" customHeight="1" x14ac:dyDescent="0.2">
      <c r="E83" s="40"/>
    </row>
    <row r="84" spans="5:5" s="43" customFormat="1" ht="20.100000000000001" customHeight="1" x14ac:dyDescent="0.2">
      <c r="E84" s="40"/>
    </row>
    <row r="85" spans="5:5" s="43" customFormat="1" ht="20.100000000000001" customHeight="1" x14ac:dyDescent="0.2">
      <c r="E85" s="40"/>
    </row>
    <row r="86" spans="5:5" s="43" customFormat="1" ht="20.100000000000001" customHeight="1" x14ac:dyDescent="0.2">
      <c r="E86" s="40"/>
    </row>
    <row r="87" spans="5:5" s="43" customFormat="1" ht="20.100000000000001" customHeight="1" x14ac:dyDescent="0.2">
      <c r="E87" s="40"/>
    </row>
    <row r="88" spans="5:5" s="43" customFormat="1" ht="20.100000000000001" customHeight="1" x14ac:dyDescent="0.2">
      <c r="E88" s="40"/>
    </row>
    <row r="89" spans="5:5" s="43" customFormat="1" ht="20.100000000000001" customHeight="1" x14ac:dyDescent="0.2">
      <c r="E89" s="40"/>
    </row>
    <row r="90" spans="5:5" s="43" customFormat="1" ht="20.100000000000001" customHeight="1" x14ac:dyDescent="0.2">
      <c r="E90" s="40"/>
    </row>
    <row r="91" spans="5:5" s="43" customFormat="1" ht="20.100000000000001" customHeight="1" x14ac:dyDescent="0.2">
      <c r="E91" s="40"/>
    </row>
    <row r="92" spans="5:5" s="43" customFormat="1" ht="20.100000000000001" customHeight="1" x14ac:dyDescent="0.2">
      <c r="E92" s="40"/>
    </row>
    <row r="93" spans="5:5" s="43" customFormat="1" ht="20.100000000000001" customHeight="1" x14ac:dyDescent="0.2">
      <c r="E93" s="40"/>
    </row>
    <row r="94" spans="5:5" s="43" customFormat="1" ht="20.100000000000001" customHeight="1" x14ac:dyDescent="0.2">
      <c r="E94" s="40"/>
    </row>
    <row r="95" spans="5:5" s="43" customFormat="1" ht="20.100000000000001" customHeight="1" x14ac:dyDescent="0.2">
      <c r="E95" s="40"/>
    </row>
    <row r="96" spans="5:5" s="43" customFormat="1" ht="20.100000000000001" customHeight="1" x14ac:dyDescent="0.2">
      <c r="E96" s="40"/>
    </row>
    <row r="97" spans="5:5" s="43" customFormat="1" ht="20.100000000000001" customHeight="1" x14ac:dyDescent="0.2">
      <c r="E97" s="40"/>
    </row>
    <row r="98" spans="5:5" s="43" customFormat="1" ht="20.100000000000001" customHeight="1" x14ac:dyDescent="0.2">
      <c r="E98" s="40"/>
    </row>
    <row r="99" spans="5:5" s="43" customFormat="1" ht="20.100000000000001" customHeight="1" x14ac:dyDescent="0.2">
      <c r="E99" s="40"/>
    </row>
    <row r="100" spans="5:5" s="43" customFormat="1" ht="20.100000000000001" customHeight="1" x14ac:dyDescent="0.2">
      <c r="E100" s="40"/>
    </row>
    <row r="101" spans="5:5" s="43" customFormat="1" ht="20.100000000000001" customHeight="1" x14ac:dyDescent="0.2">
      <c r="E101" s="40"/>
    </row>
    <row r="102" spans="5:5" s="43" customFormat="1" ht="20.100000000000001" customHeight="1" x14ac:dyDescent="0.2">
      <c r="E102" s="40"/>
    </row>
    <row r="103" spans="5:5" s="43" customFormat="1" ht="20.100000000000001" customHeight="1" x14ac:dyDescent="0.2">
      <c r="E103" s="40"/>
    </row>
    <row r="104" spans="5:5" s="43" customFormat="1" ht="20.100000000000001" customHeight="1" x14ac:dyDescent="0.2">
      <c r="E104" s="40"/>
    </row>
    <row r="105" spans="5:5" s="43" customFormat="1" ht="20.100000000000001" customHeight="1" x14ac:dyDescent="0.2">
      <c r="E105" s="40"/>
    </row>
    <row r="106" spans="5:5" s="43" customFormat="1" ht="20.100000000000001" customHeight="1" x14ac:dyDescent="0.2">
      <c r="E106" s="40"/>
    </row>
    <row r="107" spans="5:5" s="43" customFormat="1" ht="20.100000000000001" customHeight="1" x14ac:dyDescent="0.2">
      <c r="E107" s="40"/>
    </row>
    <row r="108" spans="5:5" s="43" customFormat="1" ht="20.100000000000001" customHeight="1" x14ac:dyDescent="0.2">
      <c r="E108" s="40"/>
    </row>
    <row r="109" spans="5:5" s="43" customFormat="1" ht="20.100000000000001" customHeight="1" x14ac:dyDescent="0.2">
      <c r="E109" s="40"/>
    </row>
    <row r="110" spans="5:5" s="43" customFormat="1" ht="20.100000000000001" customHeight="1" x14ac:dyDescent="0.2">
      <c r="E110" s="40"/>
    </row>
    <row r="111" spans="5:5" s="43" customFormat="1" ht="20.100000000000001" customHeight="1" x14ac:dyDescent="0.2">
      <c r="E111" s="40"/>
    </row>
    <row r="112" spans="5:5" s="43" customFormat="1" ht="20.100000000000001" customHeight="1" x14ac:dyDescent="0.2">
      <c r="E112" s="40"/>
    </row>
    <row r="113" spans="5:5" s="43" customFormat="1" ht="20.100000000000001" customHeight="1" x14ac:dyDescent="0.2">
      <c r="E113" s="40"/>
    </row>
    <row r="114" spans="5:5" s="43" customFormat="1" ht="20.100000000000001" customHeight="1" x14ac:dyDescent="0.2">
      <c r="E114" s="40"/>
    </row>
    <row r="115" spans="5:5" s="43" customFormat="1" ht="20.100000000000001" customHeight="1" x14ac:dyDescent="0.2">
      <c r="E115" s="40"/>
    </row>
    <row r="116" spans="5:5" s="43" customFormat="1" ht="20.100000000000001" customHeight="1" x14ac:dyDescent="0.2">
      <c r="E116" s="40"/>
    </row>
    <row r="117" spans="5:5" s="43" customFormat="1" ht="20.100000000000001" customHeight="1" x14ac:dyDescent="0.2">
      <c r="E117" s="40"/>
    </row>
    <row r="118" spans="5:5" s="43" customFormat="1" ht="20.100000000000001" customHeight="1" x14ac:dyDescent="0.2">
      <c r="E118" s="40"/>
    </row>
    <row r="119" spans="5:5" s="43" customFormat="1" ht="20.100000000000001" customHeight="1" x14ac:dyDescent="0.2">
      <c r="E119" s="40"/>
    </row>
    <row r="120" spans="5:5" s="43" customFormat="1" ht="20.100000000000001" customHeight="1" x14ac:dyDescent="0.2">
      <c r="E120" s="40"/>
    </row>
    <row r="121" spans="5:5" s="43" customFormat="1" ht="20.100000000000001" customHeight="1" x14ac:dyDescent="0.2">
      <c r="E121" s="40"/>
    </row>
    <row r="122" spans="5:5" s="43" customFormat="1" ht="20.100000000000001" customHeight="1" x14ac:dyDescent="0.2">
      <c r="E122" s="40"/>
    </row>
    <row r="123" spans="5:5" s="43" customFormat="1" ht="20.100000000000001" customHeight="1" x14ac:dyDescent="0.2">
      <c r="E123" s="40"/>
    </row>
    <row r="124" spans="5:5" s="43" customFormat="1" ht="20.100000000000001" customHeight="1" x14ac:dyDescent="0.2">
      <c r="E124" s="40"/>
    </row>
    <row r="125" spans="5:5" s="43" customFormat="1" ht="20.100000000000001" customHeight="1" x14ac:dyDescent="0.2">
      <c r="E125" s="40"/>
    </row>
    <row r="126" spans="5:5" s="43" customFormat="1" ht="20.100000000000001" customHeight="1" x14ac:dyDescent="0.2">
      <c r="E126" s="40"/>
    </row>
    <row r="127" spans="5:5" s="43" customFormat="1" ht="20.100000000000001" customHeight="1" x14ac:dyDescent="0.2">
      <c r="E127" s="40"/>
    </row>
    <row r="128" spans="5:5" s="43" customFormat="1" ht="20.100000000000001" customHeight="1" x14ac:dyDescent="0.2">
      <c r="E128" s="40"/>
    </row>
    <row r="129" spans="5:5" s="43" customFormat="1" ht="20.100000000000001" customHeight="1" x14ac:dyDescent="0.2">
      <c r="E129" s="40"/>
    </row>
    <row r="130" spans="5:5" s="43" customFormat="1" ht="20.100000000000001" customHeight="1" x14ac:dyDescent="0.2">
      <c r="E130" s="40"/>
    </row>
    <row r="131" spans="5:5" s="43" customFormat="1" ht="20.100000000000001" customHeight="1" x14ac:dyDescent="0.2">
      <c r="E131" s="40"/>
    </row>
    <row r="132" spans="5:5" s="43" customFormat="1" ht="20.100000000000001" customHeight="1" x14ac:dyDescent="0.2">
      <c r="E132" s="40"/>
    </row>
    <row r="133" spans="5:5" s="43" customFormat="1" ht="20.100000000000001" customHeight="1" x14ac:dyDescent="0.2">
      <c r="E133" s="40"/>
    </row>
    <row r="134" spans="5:5" s="43" customFormat="1" ht="20.100000000000001" customHeight="1" x14ac:dyDescent="0.2">
      <c r="E134" s="40"/>
    </row>
    <row r="135" spans="5:5" s="43" customFormat="1" ht="20.100000000000001" customHeight="1" x14ac:dyDescent="0.2">
      <c r="E135" s="40"/>
    </row>
    <row r="136" spans="5:5" s="43" customFormat="1" ht="20.100000000000001" customHeight="1" x14ac:dyDescent="0.2">
      <c r="E136" s="40"/>
    </row>
    <row r="137" spans="5:5" s="43" customFormat="1" ht="20.100000000000001" customHeight="1" x14ac:dyDescent="0.2">
      <c r="E137" s="40"/>
    </row>
    <row r="138" spans="5:5" s="43" customFormat="1" ht="20.100000000000001" customHeight="1" x14ac:dyDescent="0.2">
      <c r="E138" s="40"/>
    </row>
    <row r="139" spans="5:5" s="43" customFormat="1" ht="20.100000000000001" customHeight="1" x14ac:dyDescent="0.2">
      <c r="E139" s="40"/>
    </row>
    <row r="140" spans="5:5" s="43" customFormat="1" ht="20.100000000000001" customHeight="1" x14ac:dyDescent="0.2">
      <c r="E140" s="40"/>
    </row>
    <row r="141" spans="5:5" s="43" customFormat="1" ht="20.100000000000001" customHeight="1" x14ac:dyDescent="0.2">
      <c r="E141" s="40"/>
    </row>
    <row r="142" spans="5:5" s="43" customFormat="1" ht="20.100000000000001" customHeight="1" x14ac:dyDescent="0.2">
      <c r="E142" s="40"/>
    </row>
    <row r="143" spans="5:5" s="43" customFormat="1" ht="20.100000000000001" customHeight="1" x14ac:dyDescent="0.2">
      <c r="E143" s="40"/>
    </row>
    <row r="144" spans="5:5" s="43" customFormat="1" ht="20.100000000000001" customHeight="1" x14ac:dyDescent="0.2">
      <c r="E144" s="40"/>
    </row>
    <row r="145" spans="5:5" s="43" customFormat="1" ht="20.100000000000001" customHeight="1" x14ac:dyDescent="0.2">
      <c r="E145" s="40"/>
    </row>
    <row r="146" spans="5:5" s="43" customFormat="1" ht="20.100000000000001" customHeight="1" x14ac:dyDescent="0.2">
      <c r="E146" s="40"/>
    </row>
    <row r="147" spans="5:5" s="43" customFormat="1" ht="20.100000000000001" customHeight="1" x14ac:dyDescent="0.2">
      <c r="E147" s="40"/>
    </row>
    <row r="148" spans="5:5" s="43" customFormat="1" ht="20.100000000000001" customHeight="1" x14ac:dyDescent="0.2">
      <c r="E148" s="40"/>
    </row>
    <row r="149" spans="5:5" s="43" customFormat="1" ht="20.100000000000001" customHeight="1" x14ac:dyDescent="0.2">
      <c r="E149" s="40"/>
    </row>
    <row r="150" spans="5:5" s="43" customFormat="1" ht="20.100000000000001" customHeight="1" x14ac:dyDescent="0.2">
      <c r="E150" s="40"/>
    </row>
    <row r="151" spans="5:5" s="43" customFormat="1" ht="20.100000000000001" customHeight="1" x14ac:dyDescent="0.2">
      <c r="E151" s="40"/>
    </row>
    <row r="152" spans="5:5" s="43" customFormat="1" ht="20.100000000000001" customHeight="1" x14ac:dyDescent="0.2">
      <c r="E152" s="40"/>
    </row>
    <row r="153" spans="5:5" s="43" customFormat="1" ht="20.100000000000001" customHeight="1" x14ac:dyDescent="0.2">
      <c r="E153" s="40"/>
    </row>
    <row r="154" spans="5:5" s="43" customFormat="1" ht="20.100000000000001" customHeight="1" x14ac:dyDescent="0.2">
      <c r="E154" s="40"/>
    </row>
    <row r="155" spans="5:5" s="43" customFormat="1" ht="20.100000000000001" customHeight="1" x14ac:dyDescent="0.2">
      <c r="E155" s="40"/>
    </row>
    <row r="156" spans="5:5" s="43" customFormat="1" ht="20.100000000000001" customHeight="1" x14ac:dyDescent="0.2">
      <c r="E156" s="40"/>
    </row>
    <row r="157" spans="5:5" s="43" customFormat="1" ht="20.100000000000001" customHeight="1" x14ac:dyDescent="0.2">
      <c r="E157" s="40"/>
    </row>
    <row r="158" spans="5:5" s="43" customFormat="1" ht="20.100000000000001" customHeight="1" x14ac:dyDescent="0.2">
      <c r="E158" s="40"/>
    </row>
    <row r="159" spans="5:5" s="43" customFormat="1" ht="20.100000000000001" customHeight="1" x14ac:dyDescent="0.2">
      <c r="E159" s="40"/>
    </row>
    <row r="160" spans="5:5" s="43" customFormat="1" ht="20.100000000000001" customHeight="1" x14ac:dyDescent="0.2">
      <c r="E160" s="40"/>
    </row>
    <row r="161" spans="5:5" s="43" customFormat="1" ht="20.100000000000001" customHeight="1" x14ac:dyDescent="0.2">
      <c r="E161" s="40"/>
    </row>
    <row r="162" spans="5:5" s="43" customFormat="1" ht="20.100000000000001" customHeight="1" x14ac:dyDescent="0.2">
      <c r="E162" s="40"/>
    </row>
    <row r="163" spans="5:5" s="43" customFormat="1" ht="20.100000000000001" customHeight="1" x14ac:dyDescent="0.2">
      <c r="E163" s="40"/>
    </row>
    <row r="164" spans="5:5" s="43" customFormat="1" ht="20.100000000000001" customHeight="1" x14ac:dyDescent="0.2">
      <c r="E164" s="40"/>
    </row>
    <row r="165" spans="5:5" s="43" customFormat="1" ht="20.100000000000001" customHeight="1" x14ac:dyDescent="0.2">
      <c r="E165" s="40"/>
    </row>
    <row r="166" spans="5:5" s="43" customFormat="1" ht="20.100000000000001" customHeight="1" x14ac:dyDescent="0.2">
      <c r="E166" s="40"/>
    </row>
    <row r="167" spans="5:5" s="43" customFormat="1" ht="20.100000000000001" customHeight="1" x14ac:dyDescent="0.2">
      <c r="E167" s="40"/>
    </row>
    <row r="168" spans="5:5" s="43" customFormat="1" ht="20.100000000000001" customHeight="1" x14ac:dyDescent="0.2">
      <c r="E168" s="40"/>
    </row>
    <row r="169" spans="5:5" s="43" customFormat="1" ht="20.100000000000001" customHeight="1" x14ac:dyDescent="0.2">
      <c r="E169" s="40"/>
    </row>
    <row r="170" spans="5:5" s="43" customFormat="1" ht="20.100000000000001" customHeight="1" x14ac:dyDescent="0.2">
      <c r="E170" s="40"/>
    </row>
    <row r="171" spans="5:5" s="43" customFormat="1" ht="11.25" x14ac:dyDescent="0.2">
      <c r="E171" s="40"/>
    </row>
    <row r="172" spans="5:5" s="43" customFormat="1" ht="11.25" x14ac:dyDescent="0.2">
      <c r="E172" s="40"/>
    </row>
    <row r="173" spans="5:5" s="43" customFormat="1" ht="11.25" x14ac:dyDescent="0.2">
      <c r="E173" s="40"/>
    </row>
    <row r="174" spans="5:5" s="43" customFormat="1" ht="11.25" x14ac:dyDescent="0.2">
      <c r="E174" s="40"/>
    </row>
    <row r="175" spans="5:5" s="43" customFormat="1" ht="11.25" x14ac:dyDescent="0.2">
      <c r="E175" s="40"/>
    </row>
    <row r="176" spans="5:5" s="43" customFormat="1" ht="11.25" x14ac:dyDescent="0.2">
      <c r="E176" s="40"/>
    </row>
    <row r="177" spans="5:5" s="43" customFormat="1" ht="11.25" x14ac:dyDescent="0.2">
      <c r="E177" s="40"/>
    </row>
    <row r="178" spans="5:5" s="43" customFormat="1" ht="11.25" x14ac:dyDescent="0.2">
      <c r="E178" s="40"/>
    </row>
    <row r="179" spans="5:5" s="43" customFormat="1" ht="11.25" x14ac:dyDescent="0.2">
      <c r="E179" s="40"/>
    </row>
    <row r="180" spans="5:5" s="43" customFormat="1" ht="11.25" x14ac:dyDescent="0.2">
      <c r="E180" s="40"/>
    </row>
    <row r="181" spans="5:5" s="43" customFormat="1" ht="11.25" x14ac:dyDescent="0.2">
      <c r="E181" s="40"/>
    </row>
    <row r="182" spans="5:5" s="43" customFormat="1" ht="11.25" x14ac:dyDescent="0.2">
      <c r="E182" s="40"/>
    </row>
    <row r="183" spans="5:5" s="43" customFormat="1" ht="11.25" x14ac:dyDescent="0.2">
      <c r="E183" s="40"/>
    </row>
    <row r="184" spans="5:5" s="43" customFormat="1" ht="11.25" x14ac:dyDescent="0.2">
      <c r="E184" s="40"/>
    </row>
    <row r="185" spans="5:5" s="43" customFormat="1" ht="11.25" x14ac:dyDescent="0.2">
      <c r="E185" s="40"/>
    </row>
    <row r="186" spans="5:5" s="43" customFormat="1" ht="11.25" x14ac:dyDescent="0.2">
      <c r="E186" s="40"/>
    </row>
    <row r="187" spans="5:5" s="43" customFormat="1" ht="11.25" x14ac:dyDescent="0.2">
      <c r="E187" s="40"/>
    </row>
    <row r="188" spans="5:5" s="43" customFormat="1" ht="11.25" x14ac:dyDescent="0.2">
      <c r="E188" s="40"/>
    </row>
    <row r="189" spans="5:5" s="43" customFormat="1" ht="11.25" x14ac:dyDescent="0.2">
      <c r="E189" s="40"/>
    </row>
    <row r="190" spans="5:5" s="43" customFormat="1" ht="11.25" x14ac:dyDescent="0.2">
      <c r="E190" s="40"/>
    </row>
    <row r="191" spans="5:5" s="43" customFormat="1" ht="11.25" x14ac:dyDescent="0.2">
      <c r="E191" s="40"/>
    </row>
    <row r="192" spans="5:5" s="43" customFormat="1" ht="11.25" x14ac:dyDescent="0.2">
      <c r="E192" s="40"/>
    </row>
    <row r="193" spans="5:5" s="43" customFormat="1" ht="11.25" x14ac:dyDescent="0.2">
      <c r="E193" s="40"/>
    </row>
    <row r="194" spans="5:5" s="43" customFormat="1" ht="11.25" x14ac:dyDescent="0.2">
      <c r="E194" s="40"/>
    </row>
    <row r="195" spans="5:5" s="43" customFormat="1" ht="11.25" x14ac:dyDescent="0.2">
      <c r="E195" s="40"/>
    </row>
    <row r="196" spans="5:5" s="43" customFormat="1" ht="11.25" x14ac:dyDescent="0.2">
      <c r="E196" s="40"/>
    </row>
    <row r="197" spans="5:5" s="43" customFormat="1" ht="11.25" x14ac:dyDescent="0.2">
      <c r="E197" s="40"/>
    </row>
    <row r="198" spans="5:5" s="43" customFormat="1" ht="11.25" x14ac:dyDescent="0.2">
      <c r="E198" s="40"/>
    </row>
    <row r="199" spans="5:5" s="43" customFormat="1" ht="11.25" x14ac:dyDescent="0.2">
      <c r="E199" s="40"/>
    </row>
    <row r="200" spans="5:5" s="43" customFormat="1" ht="11.25" x14ac:dyDescent="0.2">
      <c r="E200" s="40"/>
    </row>
    <row r="201" spans="5:5" s="43" customFormat="1" ht="11.25" x14ac:dyDescent="0.2">
      <c r="E201" s="40"/>
    </row>
    <row r="202" spans="5:5" s="43" customFormat="1" ht="11.25" x14ac:dyDescent="0.2">
      <c r="E202" s="40"/>
    </row>
    <row r="203" spans="5:5" s="43" customFormat="1" ht="11.25" x14ac:dyDescent="0.2">
      <c r="E203" s="40"/>
    </row>
    <row r="204" spans="5:5" s="43" customFormat="1" ht="11.25" x14ac:dyDescent="0.2">
      <c r="E204" s="40"/>
    </row>
    <row r="205" spans="5:5" s="43" customFormat="1" ht="11.25" x14ac:dyDescent="0.2">
      <c r="E205" s="40"/>
    </row>
    <row r="206" spans="5:5" s="43" customFormat="1" ht="11.25" x14ac:dyDescent="0.2">
      <c r="E206" s="40"/>
    </row>
    <row r="207" spans="5:5" s="43" customFormat="1" ht="11.25" x14ac:dyDescent="0.2">
      <c r="E207" s="40"/>
    </row>
    <row r="208" spans="5:5" s="43" customFormat="1" ht="11.25" x14ac:dyDescent="0.2">
      <c r="E208" s="40"/>
    </row>
    <row r="209" spans="5:5" s="43" customFormat="1" ht="11.25" x14ac:dyDescent="0.2">
      <c r="E209" s="40"/>
    </row>
    <row r="210" spans="5:5" s="43" customFormat="1" ht="11.25" x14ac:dyDescent="0.2">
      <c r="E210" s="40"/>
    </row>
    <row r="211" spans="5:5" s="43" customFormat="1" ht="11.25" x14ac:dyDescent="0.2">
      <c r="E211" s="40"/>
    </row>
    <row r="212" spans="5:5" s="43" customFormat="1" ht="11.25" x14ac:dyDescent="0.2">
      <c r="E212" s="40"/>
    </row>
    <row r="213" spans="5:5" s="43" customFormat="1" ht="11.25" x14ac:dyDescent="0.2">
      <c r="E213" s="40"/>
    </row>
    <row r="214" spans="5:5" s="43" customFormat="1" ht="11.25" x14ac:dyDescent="0.2">
      <c r="E214" s="40"/>
    </row>
    <row r="215" spans="5:5" s="43" customFormat="1" ht="11.25" x14ac:dyDescent="0.2">
      <c r="E215" s="40"/>
    </row>
    <row r="216" spans="5:5" s="43" customFormat="1" ht="11.25" x14ac:dyDescent="0.2">
      <c r="E216" s="40"/>
    </row>
    <row r="217" spans="5:5" s="43" customFormat="1" ht="11.25" x14ac:dyDescent="0.2">
      <c r="E217" s="40"/>
    </row>
    <row r="218" spans="5:5" s="43" customFormat="1" ht="11.25" x14ac:dyDescent="0.2">
      <c r="E218" s="40"/>
    </row>
    <row r="219" spans="5:5" s="43" customFormat="1" ht="11.25" x14ac:dyDescent="0.2">
      <c r="E219" s="40"/>
    </row>
    <row r="220" spans="5:5" s="43" customFormat="1" ht="11.25" x14ac:dyDescent="0.2">
      <c r="E220" s="40"/>
    </row>
    <row r="221" spans="5:5" s="43" customFormat="1" ht="11.25" x14ac:dyDescent="0.2">
      <c r="E221" s="40"/>
    </row>
    <row r="222" spans="5:5" s="43" customFormat="1" ht="11.25" x14ac:dyDescent="0.2">
      <c r="E222" s="40"/>
    </row>
    <row r="223" spans="5:5" s="43" customFormat="1" ht="11.25" x14ac:dyDescent="0.2">
      <c r="E223" s="40"/>
    </row>
    <row r="224" spans="5:5" s="43" customFormat="1" ht="11.25" x14ac:dyDescent="0.2">
      <c r="E224" s="40"/>
    </row>
    <row r="225" spans="5:5" s="43" customFormat="1" ht="11.25" x14ac:dyDescent="0.2">
      <c r="E225" s="40"/>
    </row>
    <row r="226" spans="5:5" s="43" customFormat="1" ht="11.25" x14ac:dyDescent="0.2">
      <c r="E226" s="40"/>
    </row>
    <row r="227" spans="5:5" s="43" customFormat="1" ht="11.25" x14ac:dyDescent="0.2">
      <c r="E227" s="40"/>
    </row>
    <row r="228" spans="5:5" s="43" customFormat="1" ht="11.25" x14ac:dyDescent="0.2">
      <c r="E228" s="40"/>
    </row>
    <row r="229" spans="5:5" s="43" customFormat="1" ht="11.25" x14ac:dyDescent="0.2">
      <c r="E229" s="40"/>
    </row>
    <row r="230" spans="5:5" s="43" customFormat="1" ht="11.25" x14ac:dyDescent="0.2">
      <c r="E230" s="40"/>
    </row>
    <row r="231" spans="5:5" s="43" customFormat="1" ht="11.25" x14ac:dyDescent="0.2">
      <c r="E231" s="40"/>
    </row>
    <row r="232" spans="5:5" s="43" customFormat="1" ht="11.25" x14ac:dyDescent="0.2">
      <c r="E232" s="40"/>
    </row>
    <row r="233" spans="5:5" s="43" customFormat="1" ht="11.25" x14ac:dyDescent="0.2">
      <c r="E233" s="40"/>
    </row>
    <row r="234" spans="5:5" s="43" customFormat="1" ht="11.25" x14ac:dyDescent="0.2">
      <c r="E234" s="40"/>
    </row>
    <row r="235" spans="5:5" s="43" customFormat="1" ht="11.25" x14ac:dyDescent="0.2">
      <c r="E235" s="40"/>
    </row>
    <row r="236" spans="5:5" s="43" customFormat="1" ht="11.25" x14ac:dyDescent="0.2">
      <c r="E236" s="40"/>
    </row>
    <row r="237" spans="5:5" s="43" customFormat="1" ht="11.25" x14ac:dyDescent="0.2">
      <c r="E237" s="40"/>
    </row>
    <row r="238" spans="5:5" s="43" customFormat="1" ht="11.25" x14ac:dyDescent="0.2">
      <c r="E238" s="40"/>
    </row>
    <row r="239" spans="5:5" s="43" customFormat="1" ht="11.25" x14ac:dyDescent="0.2">
      <c r="E239" s="40"/>
    </row>
    <row r="240" spans="5:5" s="43" customFormat="1" ht="11.25" x14ac:dyDescent="0.2">
      <c r="E240" s="40"/>
    </row>
    <row r="241" spans="5:5" s="43" customFormat="1" ht="11.25" x14ac:dyDescent="0.2">
      <c r="E241" s="40"/>
    </row>
    <row r="242" spans="5:5" s="43" customFormat="1" ht="11.25" x14ac:dyDescent="0.2">
      <c r="E242" s="40"/>
    </row>
    <row r="243" spans="5:5" s="43" customFormat="1" ht="11.25" x14ac:dyDescent="0.2">
      <c r="E243" s="40"/>
    </row>
    <row r="244" spans="5:5" s="43" customFormat="1" ht="11.25" x14ac:dyDescent="0.2">
      <c r="E244" s="40"/>
    </row>
    <row r="245" spans="5:5" s="43" customFormat="1" ht="11.25" x14ac:dyDescent="0.2">
      <c r="E245" s="40"/>
    </row>
    <row r="246" spans="5:5" s="43" customFormat="1" ht="11.25" x14ac:dyDescent="0.2">
      <c r="E246" s="40"/>
    </row>
    <row r="247" spans="5:5" s="43" customFormat="1" ht="11.25" x14ac:dyDescent="0.2">
      <c r="E247" s="40"/>
    </row>
    <row r="248" spans="5:5" s="43" customFormat="1" ht="11.25" x14ac:dyDescent="0.2">
      <c r="E248" s="40"/>
    </row>
    <row r="249" spans="5:5" s="43" customFormat="1" ht="11.25" x14ac:dyDescent="0.2">
      <c r="E249" s="40"/>
    </row>
    <row r="250" spans="5:5" s="43" customFormat="1" ht="11.25" x14ac:dyDescent="0.2">
      <c r="E250" s="40"/>
    </row>
    <row r="251" spans="5:5" s="43" customFormat="1" ht="11.25" x14ac:dyDescent="0.2">
      <c r="E251" s="40"/>
    </row>
    <row r="252" spans="5:5" s="43" customFormat="1" ht="11.25" x14ac:dyDescent="0.2">
      <c r="E252" s="40"/>
    </row>
    <row r="253" spans="5:5" s="43" customFormat="1" ht="11.25" x14ac:dyDescent="0.2">
      <c r="E253" s="40"/>
    </row>
    <row r="254" spans="5:5" s="43" customFormat="1" ht="11.25" x14ac:dyDescent="0.2">
      <c r="E254" s="40"/>
    </row>
    <row r="255" spans="5:5" s="43" customFormat="1" ht="11.25" x14ac:dyDescent="0.2">
      <c r="E255" s="40"/>
    </row>
    <row r="256" spans="5:5" s="43" customFormat="1" ht="11.25" x14ac:dyDescent="0.2">
      <c r="E256" s="40"/>
    </row>
    <row r="257" spans="5:5" s="43" customFormat="1" ht="11.25" x14ac:dyDescent="0.2">
      <c r="E257" s="40"/>
    </row>
    <row r="258" spans="5:5" s="43" customFormat="1" ht="11.25" x14ac:dyDescent="0.2">
      <c r="E258" s="40"/>
    </row>
    <row r="259" spans="5:5" s="43" customFormat="1" ht="11.25" x14ac:dyDescent="0.2">
      <c r="E259" s="40"/>
    </row>
    <row r="260" spans="5:5" s="43" customFormat="1" ht="11.25" x14ac:dyDescent="0.2">
      <c r="E260" s="40"/>
    </row>
    <row r="261" spans="5:5" s="43" customFormat="1" ht="11.25" x14ac:dyDescent="0.2">
      <c r="E261" s="40"/>
    </row>
    <row r="262" spans="5:5" s="43" customFormat="1" ht="11.25" x14ac:dyDescent="0.2">
      <c r="E262" s="40"/>
    </row>
    <row r="263" spans="5:5" s="43" customFormat="1" ht="11.25" x14ac:dyDescent="0.2">
      <c r="E263" s="40"/>
    </row>
    <row r="264" spans="5:5" s="43" customFormat="1" ht="11.25" x14ac:dyDescent="0.2">
      <c r="E264" s="40"/>
    </row>
    <row r="265" spans="5:5" s="43" customFormat="1" ht="11.25" x14ac:dyDescent="0.2">
      <c r="E265" s="40"/>
    </row>
    <row r="266" spans="5:5" s="43" customFormat="1" ht="11.25" x14ac:dyDescent="0.2">
      <c r="E266" s="40"/>
    </row>
    <row r="267" spans="5:5" s="43" customFormat="1" ht="11.25" x14ac:dyDescent="0.2">
      <c r="E267" s="40"/>
    </row>
    <row r="268" spans="5:5" s="43" customFormat="1" ht="11.25" x14ac:dyDescent="0.2">
      <c r="E268" s="40"/>
    </row>
    <row r="269" spans="5:5" s="43" customFormat="1" ht="11.25" x14ac:dyDescent="0.2">
      <c r="E269" s="40"/>
    </row>
    <row r="270" spans="5:5" s="43" customFormat="1" ht="11.25" x14ac:dyDescent="0.2">
      <c r="E270" s="40"/>
    </row>
    <row r="271" spans="5:5" s="43" customFormat="1" ht="11.25" x14ac:dyDescent="0.2">
      <c r="E271" s="40"/>
    </row>
    <row r="272" spans="5:5" s="43" customFormat="1" ht="11.25" x14ac:dyDescent="0.2">
      <c r="E272" s="40"/>
    </row>
    <row r="273" spans="5:5" s="43" customFormat="1" ht="11.25" x14ac:dyDescent="0.2">
      <c r="E273" s="40"/>
    </row>
    <row r="274" spans="5:5" s="43" customFormat="1" ht="11.25" x14ac:dyDescent="0.2">
      <c r="E274" s="40"/>
    </row>
    <row r="275" spans="5:5" s="43" customFormat="1" ht="11.25" x14ac:dyDescent="0.2">
      <c r="E275" s="40"/>
    </row>
    <row r="276" spans="5:5" s="43" customFormat="1" ht="11.25" x14ac:dyDescent="0.2">
      <c r="E276" s="40"/>
    </row>
    <row r="277" spans="5:5" s="43" customFormat="1" ht="11.25" x14ac:dyDescent="0.2">
      <c r="E277" s="40"/>
    </row>
    <row r="278" spans="5:5" s="43" customFormat="1" ht="11.25" x14ac:dyDescent="0.2">
      <c r="E278" s="40"/>
    </row>
    <row r="279" spans="5:5" s="43" customFormat="1" ht="11.25" x14ac:dyDescent="0.2">
      <c r="E279" s="40"/>
    </row>
    <row r="280" spans="5:5" s="43" customFormat="1" ht="11.25" x14ac:dyDescent="0.2">
      <c r="E280" s="40"/>
    </row>
    <row r="281" spans="5:5" s="43" customFormat="1" ht="11.25" x14ac:dyDescent="0.2">
      <c r="E281" s="40"/>
    </row>
    <row r="282" spans="5:5" s="43" customFormat="1" ht="11.25" x14ac:dyDescent="0.2">
      <c r="E282" s="40"/>
    </row>
    <row r="283" spans="5:5" s="43" customFormat="1" ht="11.25" x14ac:dyDescent="0.2">
      <c r="E283" s="40"/>
    </row>
    <row r="284" spans="5:5" s="43" customFormat="1" ht="11.25" x14ac:dyDescent="0.2">
      <c r="E284" s="40"/>
    </row>
    <row r="285" spans="5:5" s="43" customFormat="1" ht="11.25" x14ac:dyDescent="0.2">
      <c r="E285" s="40"/>
    </row>
    <row r="286" spans="5:5" s="43" customFormat="1" ht="11.25" x14ac:dyDescent="0.2">
      <c r="E286" s="40"/>
    </row>
    <row r="287" spans="5:5" s="43" customFormat="1" ht="11.25" x14ac:dyDescent="0.2">
      <c r="E287" s="40"/>
    </row>
    <row r="288" spans="5:5" s="43" customFormat="1" ht="11.25" x14ac:dyDescent="0.2">
      <c r="E288" s="40"/>
    </row>
    <row r="289" spans="5:5" s="43" customFormat="1" ht="11.25" x14ac:dyDescent="0.2">
      <c r="E289" s="40"/>
    </row>
    <row r="290" spans="5:5" s="43" customFormat="1" ht="11.25" x14ac:dyDescent="0.2">
      <c r="E290" s="40"/>
    </row>
    <row r="291" spans="5:5" s="43" customFormat="1" ht="11.25" x14ac:dyDescent="0.2">
      <c r="E291" s="40"/>
    </row>
    <row r="292" spans="5:5" s="43" customFormat="1" ht="11.25" x14ac:dyDescent="0.2">
      <c r="E292" s="40"/>
    </row>
    <row r="293" spans="5:5" s="43" customFormat="1" ht="11.25" x14ac:dyDescent="0.2">
      <c r="E293" s="40"/>
    </row>
    <row r="294" spans="5:5" s="43" customFormat="1" ht="11.25" x14ac:dyDescent="0.2">
      <c r="E294" s="40"/>
    </row>
    <row r="295" spans="5:5" s="43" customFormat="1" ht="11.25" x14ac:dyDescent="0.2">
      <c r="E295" s="40"/>
    </row>
    <row r="296" spans="5:5" s="43" customFormat="1" ht="11.25" x14ac:dyDescent="0.2">
      <c r="E296" s="40"/>
    </row>
    <row r="297" spans="5:5" s="43" customFormat="1" ht="11.25" x14ac:dyDescent="0.2">
      <c r="E297" s="40"/>
    </row>
    <row r="298" spans="5:5" s="43" customFormat="1" ht="11.25" x14ac:dyDescent="0.2">
      <c r="E298" s="40"/>
    </row>
    <row r="299" spans="5:5" s="43" customFormat="1" ht="11.25" x14ac:dyDescent="0.2">
      <c r="E299" s="40"/>
    </row>
    <row r="300" spans="5:5" s="43" customFormat="1" ht="11.25" x14ac:dyDescent="0.2">
      <c r="E300" s="40"/>
    </row>
    <row r="301" spans="5:5" s="43" customFormat="1" ht="11.25" x14ac:dyDescent="0.2">
      <c r="E301" s="40"/>
    </row>
    <row r="302" spans="5:5" s="43" customFormat="1" ht="11.25" x14ac:dyDescent="0.2">
      <c r="E302" s="40"/>
    </row>
    <row r="303" spans="5:5" s="43" customFormat="1" ht="11.25" x14ac:dyDescent="0.2">
      <c r="E303" s="40"/>
    </row>
    <row r="304" spans="5:5" s="43" customFormat="1" ht="11.25" x14ac:dyDescent="0.2">
      <c r="E304" s="40"/>
    </row>
    <row r="305" spans="5:5" s="43" customFormat="1" ht="11.25" x14ac:dyDescent="0.2">
      <c r="E305" s="40"/>
    </row>
    <row r="306" spans="5:5" s="43" customFormat="1" ht="11.25" x14ac:dyDescent="0.2">
      <c r="E306" s="40"/>
    </row>
    <row r="307" spans="5:5" s="43" customFormat="1" ht="11.25" x14ac:dyDescent="0.2">
      <c r="E307" s="40"/>
    </row>
    <row r="308" spans="5:5" s="43" customFormat="1" ht="11.25" x14ac:dyDescent="0.2">
      <c r="E308" s="40"/>
    </row>
    <row r="309" spans="5:5" s="43" customFormat="1" ht="11.25" x14ac:dyDescent="0.2">
      <c r="E309" s="40"/>
    </row>
    <row r="310" spans="5:5" s="43" customFormat="1" ht="11.25" x14ac:dyDescent="0.2">
      <c r="E310" s="40"/>
    </row>
    <row r="311" spans="5:5" s="43" customFormat="1" ht="11.25" x14ac:dyDescent="0.2">
      <c r="E311" s="40"/>
    </row>
    <row r="312" spans="5:5" s="43" customFormat="1" ht="11.25" x14ac:dyDescent="0.2">
      <c r="E312" s="40"/>
    </row>
    <row r="313" spans="5:5" s="43" customFormat="1" ht="11.25" x14ac:dyDescent="0.2">
      <c r="E313" s="40"/>
    </row>
    <row r="314" spans="5:5" s="43" customFormat="1" ht="11.25" x14ac:dyDescent="0.2">
      <c r="E314" s="40"/>
    </row>
    <row r="315" spans="5:5" s="43" customFormat="1" ht="11.25" x14ac:dyDescent="0.2">
      <c r="E315" s="40"/>
    </row>
    <row r="316" spans="5:5" s="43" customFormat="1" ht="11.25" x14ac:dyDescent="0.2">
      <c r="E316" s="40"/>
    </row>
    <row r="317" spans="5:5" s="43" customFormat="1" ht="11.25" x14ac:dyDescent="0.2">
      <c r="E317" s="40"/>
    </row>
    <row r="318" spans="5:5" s="43" customFormat="1" ht="11.25" x14ac:dyDescent="0.2">
      <c r="E318" s="40"/>
    </row>
    <row r="319" spans="5:5" s="43" customFormat="1" ht="11.25" x14ac:dyDescent="0.2">
      <c r="E319" s="40"/>
    </row>
    <row r="320" spans="5:5" s="43" customFormat="1" ht="11.25" x14ac:dyDescent="0.2">
      <c r="E320" s="40"/>
    </row>
    <row r="321" spans="5:5" s="43" customFormat="1" ht="11.25" x14ac:dyDescent="0.2">
      <c r="E321" s="40"/>
    </row>
    <row r="322" spans="5:5" s="43" customFormat="1" ht="11.25" x14ac:dyDescent="0.2">
      <c r="E322" s="40"/>
    </row>
    <row r="323" spans="5:5" s="43" customFormat="1" ht="11.25" x14ac:dyDescent="0.2">
      <c r="E323" s="40"/>
    </row>
    <row r="324" spans="5:5" s="43" customFormat="1" ht="11.25" x14ac:dyDescent="0.2">
      <c r="E324" s="40"/>
    </row>
    <row r="325" spans="5:5" s="43" customFormat="1" ht="11.25" x14ac:dyDescent="0.2">
      <c r="E325" s="40"/>
    </row>
    <row r="326" spans="5:5" s="43" customFormat="1" ht="11.25" x14ac:dyDescent="0.2">
      <c r="E326" s="40"/>
    </row>
    <row r="327" spans="5:5" s="43" customFormat="1" ht="11.25" x14ac:dyDescent="0.2">
      <c r="E327" s="40"/>
    </row>
    <row r="328" spans="5:5" s="43" customFormat="1" ht="11.25" x14ac:dyDescent="0.2">
      <c r="E328" s="40"/>
    </row>
    <row r="329" spans="5:5" s="43" customFormat="1" ht="11.25" x14ac:dyDescent="0.2">
      <c r="E329" s="40"/>
    </row>
    <row r="330" spans="5:5" s="43" customFormat="1" ht="11.25" x14ac:dyDescent="0.2">
      <c r="E330" s="40"/>
    </row>
    <row r="331" spans="5:5" s="43" customFormat="1" ht="11.25" x14ac:dyDescent="0.2">
      <c r="E331" s="40"/>
    </row>
    <row r="332" spans="5:5" s="43" customFormat="1" ht="11.25" x14ac:dyDescent="0.2">
      <c r="E332" s="40"/>
    </row>
    <row r="333" spans="5:5" s="43" customFormat="1" ht="11.25" x14ac:dyDescent="0.2">
      <c r="E333" s="40"/>
    </row>
    <row r="334" spans="5:5" s="43" customFormat="1" ht="11.25" x14ac:dyDescent="0.2">
      <c r="E334" s="40"/>
    </row>
    <row r="335" spans="5:5" s="43" customFormat="1" ht="11.25" x14ac:dyDescent="0.2">
      <c r="E335" s="40"/>
    </row>
    <row r="336" spans="5:5" s="43" customFormat="1" ht="11.25" x14ac:dyDescent="0.2">
      <c r="E336" s="40"/>
    </row>
    <row r="337" spans="3:6" s="43" customFormat="1" ht="11.25" x14ac:dyDescent="0.2">
      <c r="E337" s="40"/>
    </row>
    <row r="338" spans="3:6" s="43" customFormat="1" ht="11.25" x14ac:dyDescent="0.2">
      <c r="E338" s="40"/>
    </row>
    <row r="339" spans="3:6" s="43" customFormat="1" ht="11.25" x14ac:dyDescent="0.2">
      <c r="E339" s="40"/>
    </row>
    <row r="340" spans="3:6" s="43" customFormat="1" ht="11.25" x14ac:dyDescent="0.2">
      <c r="E340" s="40"/>
    </row>
    <row r="341" spans="3:6" s="43" customFormat="1" ht="11.25" x14ac:dyDescent="0.2">
      <c r="E341" s="40"/>
    </row>
    <row r="342" spans="3:6" s="43" customFormat="1" ht="11.25" x14ac:dyDescent="0.2">
      <c r="E342" s="40"/>
    </row>
    <row r="343" spans="3:6" s="43" customFormat="1" ht="11.25" x14ac:dyDescent="0.2">
      <c r="E343" s="40"/>
    </row>
    <row r="344" spans="3:6" s="43" customFormat="1" ht="11.25" x14ac:dyDescent="0.2">
      <c r="E344" s="40"/>
    </row>
    <row r="345" spans="3:6" s="43" customFormat="1" ht="11.25" x14ac:dyDescent="0.2">
      <c r="E345" s="40"/>
    </row>
    <row r="346" spans="3:6" s="43" customFormat="1" ht="11.25" x14ac:dyDescent="0.2">
      <c r="E346" s="40"/>
    </row>
    <row r="347" spans="3:6" s="43" customFormat="1" ht="11.25" x14ac:dyDescent="0.2">
      <c r="E347" s="40"/>
    </row>
    <row r="348" spans="3:6" s="43" customFormat="1" ht="11.25" x14ac:dyDescent="0.2">
      <c r="E348" s="40"/>
    </row>
    <row r="349" spans="3:6" s="43" customFormat="1" x14ac:dyDescent="0.2">
      <c r="C349"/>
      <c r="D349"/>
      <c r="E349" s="46"/>
      <c r="F349"/>
    </row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13B81-EE84-4744-BAC9-041B32CA2CC2}">
  <sheetPr>
    <tabColor rgb="FFFF0000"/>
  </sheetPr>
  <dimension ref="A1:AS110"/>
  <sheetViews>
    <sheetView zoomScaleNormal="100" workbookViewId="0">
      <pane xSplit="6" ySplit="5" topLeftCell="G29" activePane="bottomRight" state="frozen"/>
      <selection pane="topRight" activeCell="G1" sqref="G1"/>
      <selection pane="bottomLeft" activeCell="A6" sqref="A6"/>
      <selection pane="bottomRight" activeCell="R47" sqref="R47"/>
    </sheetView>
  </sheetViews>
  <sheetFormatPr defaultRowHeight="12.75" x14ac:dyDescent="0.2"/>
  <cols>
    <col min="1" max="1" width="6.42578125" style="46" customWidth="1"/>
    <col min="2" max="2" width="8.7109375" style="46" hidden="1" customWidth="1"/>
    <col min="3" max="3" width="4.7109375" style="46" bestFit="1" customWidth="1"/>
    <col min="4" max="4" width="30.85546875" style="443" bestFit="1" customWidth="1"/>
    <col min="5" max="5" width="4.42578125" bestFit="1" customWidth="1"/>
    <col min="6" max="6" width="34.42578125" style="443" customWidth="1"/>
    <col min="7" max="15" width="6.7109375" customWidth="1"/>
    <col min="16" max="16" width="10" customWidth="1"/>
    <col min="17" max="19" width="9.140625" customWidth="1"/>
    <col min="20" max="28" width="6.7109375" customWidth="1"/>
    <col min="29" max="32" width="9.140625" customWidth="1"/>
    <col min="33" max="33" width="9.85546875" customWidth="1"/>
    <col min="37" max="45" width="5.7109375" customWidth="1"/>
    <col min="251" max="251" width="6.42578125" customWidth="1"/>
    <col min="252" max="252" width="26.5703125" customWidth="1"/>
    <col min="253" max="253" width="4.42578125" bestFit="1" customWidth="1"/>
    <col min="254" max="254" width="30.42578125" customWidth="1"/>
    <col min="255" max="263" width="6.7109375" customWidth="1"/>
    <col min="264" max="264" width="10" customWidth="1"/>
    <col min="268" max="276" width="6.7109375" customWidth="1"/>
    <col min="281" max="281" width="8.28515625" customWidth="1"/>
    <col min="285" max="293" width="5.7109375" customWidth="1"/>
    <col min="507" max="507" width="6.42578125" customWidth="1"/>
    <col min="508" max="508" width="26.5703125" customWidth="1"/>
    <col min="509" max="509" width="4.42578125" bestFit="1" customWidth="1"/>
    <col min="510" max="510" width="30.42578125" customWidth="1"/>
    <col min="511" max="519" width="6.7109375" customWidth="1"/>
    <col min="520" max="520" width="10" customWidth="1"/>
    <col min="524" max="532" width="6.7109375" customWidth="1"/>
    <col min="537" max="537" width="8.28515625" customWidth="1"/>
    <col min="541" max="549" width="5.7109375" customWidth="1"/>
    <col min="763" max="763" width="6.42578125" customWidth="1"/>
    <col min="764" max="764" width="26.5703125" customWidth="1"/>
    <col min="765" max="765" width="4.42578125" bestFit="1" customWidth="1"/>
    <col min="766" max="766" width="30.42578125" customWidth="1"/>
    <col min="767" max="775" width="6.7109375" customWidth="1"/>
    <col min="776" max="776" width="10" customWidth="1"/>
    <col min="780" max="788" width="6.7109375" customWidth="1"/>
    <col min="793" max="793" width="8.28515625" customWidth="1"/>
    <col min="797" max="805" width="5.7109375" customWidth="1"/>
    <col min="1019" max="1019" width="6.42578125" customWidth="1"/>
    <col min="1020" max="1020" width="26.5703125" customWidth="1"/>
    <col min="1021" max="1021" width="4.42578125" bestFit="1" customWidth="1"/>
    <col min="1022" max="1022" width="30.42578125" customWidth="1"/>
    <col min="1023" max="1031" width="6.7109375" customWidth="1"/>
    <col min="1032" max="1032" width="10" customWidth="1"/>
    <col min="1036" max="1044" width="6.7109375" customWidth="1"/>
    <col min="1049" max="1049" width="8.28515625" customWidth="1"/>
    <col min="1053" max="1061" width="5.7109375" customWidth="1"/>
    <col min="1275" max="1275" width="6.42578125" customWidth="1"/>
    <col min="1276" max="1276" width="26.5703125" customWidth="1"/>
    <col min="1277" max="1277" width="4.42578125" bestFit="1" customWidth="1"/>
    <col min="1278" max="1278" width="30.42578125" customWidth="1"/>
    <col min="1279" max="1287" width="6.7109375" customWidth="1"/>
    <col min="1288" max="1288" width="10" customWidth="1"/>
    <col min="1292" max="1300" width="6.7109375" customWidth="1"/>
    <col min="1305" max="1305" width="8.28515625" customWidth="1"/>
    <col min="1309" max="1317" width="5.7109375" customWidth="1"/>
    <col min="1531" max="1531" width="6.42578125" customWidth="1"/>
    <col min="1532" max="1532" width="26.5703125" customWidth="1"/>
    <col min="1533" max="1533" width="4.42578125" bestFit="1" customWidth="1"/>
    <col min="1534" max="1534" width="30.42578125" customWidth="1"/>
    <col min="1535" max="1543" width="6.7109375" customWidth="1"/>
    <col min="1544" max="1544" width="10" customWidth="1"/>
    <col min="1548" max="1556" width="6.7109375" customWidth="1"/>
    <col min="1561" max="1561" width="8.28515625" customWidth="1"/>
    <col min="1565" max="1573" width="5.7109375" customWidth="1"/>
    <col min="1787" max="1787" width="6.42578125" customWidth="1"/>
    <col min="1788" max="1788" width="26.5703125" customWidth="1"/>
    <col min="1789" max="1789" width="4.42578125" bestFit="1" customWidth="1"/>
    <col min="1790" max="1790" width="30.42578125" customWidth="1"/>
    <col min="1791" max="1799" width="6.7109375" customWidth="1"/>
    <col min="1800" max="1800" width="10" customWidth="1"/>
    <col min="1804" max="1812" width="6.7109375" customWidth="1"/>
    <col min="1817" max="1817" width="8.28515625" customWidth="1"/>
    <col min="1821" max="1829" width="5.7109375" customWidth="1"/>
    <col min="2043" max="2043" width="6.42578125" customWidth="1"/>
    <col min="2044" max="2044" width="26.5703125" customWidth="1"/>
    <col min="2045" max="2045" width="4.42578125" bestFit="1" customWidth="1"/>
    <col min="2046" max="2046" width="30.42578125" customWidth="1"/>
    <col min="2047" max="2055" width="6.7109375" customWidth="1"/>
    <col min="2056" max="2056" width="10" customWidth="1"/>
    <col min="2060" max="2068" width="6.7109375" customWidth="1"/>
    <col min="2073" max="2073" width="8.28515625" customWidth="1"/>
    <col min="2077" max="2085" width="5.7109375" customWidth="1"/>
    <col min="2299" max="2299" width="6.42578125" customWidth="1"/>
    <col min="2300" max="2300" width="26.5703125" customWidth="1"/>
    <col min="2301" max="2301" width="4.42578125" bestFit="1" customWidth="1"/>
    <col min="2302" max="2302" width="30.42578125" customWidth="1"/>
    <col min="2303" max="2311" width="6.7109375" customWidth="1"/>
    <col min="2312" max="2312" width="10" customWidth="1"/>
    <col min="2316" max="2324" width="6.7109375" customWidth="1"/>
    <col min="2329" max="2329" width="8.28515625" customWidth="1"/>
    <col min="2333" max="2341" width="5.7109375" customWidth="1"/>
    <col min="2555" max="2555" width="6.42578125" customWidth="1"/>
    <col min="2556" max="2556" width="26.5703125" customWidth="1"/>
    <col min="2557" max="2557" width="4.42578125" bestFit="1" customWidth="1"/>
    <col min="2558" max="2558" width="30.42578125" customWidth="1"/>
    <col min="2559" max="2567" width="6.7109375" customWidth="1"/>
    <col min="2568" max="2568" width="10" customWidth="1"/>
    <col min="2572" max="2580" width="6.7109375" customWidth="1"/>
    <col min="2585" max="2585" width="8.28515625" customWidth="1"/>
    <col min="2589" max="2597" width="5.7109375" customWidth="1"/>
    <col min="2811" max="2811" width="6.42578125" customWidth="1"/>
    <col min="2812" max="2812" width="26.5703125" customWidth="1"/>
    <col min="2813" max="2813" width="4.42578125" bestFit="1" customWidth="1"/>
    <col min="2814" max="2814" width="30.42578125" customWidth="1"/>
    <col min="2815" max="2823" width="6.7109375" customWidth="1"/>
    <col min="2824" max="2824" width="10" customWidth="1"/>
    <col min="2828" max="2836" width="6.7109375" customWidth="1"/>
    <col min="2841" max="2841" width="8.28515625" customWidth="1"/>
    <col min="2845" max="2853" width="5.7109375" customWidth="1"/>
    <col min="3067" max="3067" width="6.42578125" customWidth="1"/>
    <col min="3068" max="3068" width="26.5703125" customWidth="1"/>
    <col min="3069" max="3069" width="4.42578125" bestFit="1" customWidth="1"/>
    <col min="3070" max="3070" width="30.42578125" customWidth="1"/>
    <col min="3071" max="3079" width="6.7109375" customWidth="1"/>
    <col min="3080" max="3080" width="10" customWidth="1"/>
    <col min="3084" max="3092" width="6.7109375" customWidth="1"/>
    <col min="3097" max="3097" width="8.28515625" customWidth="1"/>
    <col min="3101" max="3109" width="5.7109375" customWidth="1"/>
    <col min="3323" max="3323" width="6.42578125" customWidth="1"/>
    <col min="3324" max="3324" width="26.5703125" customWidth="1"/>
    <col min="3325" max="3325" width="4.42578125" bestFit="1" customWidth="1"/>
    <col min="3326" max="3326" width="30.42578125" customWidth="1"/>
    <col min="3327" max="3335" width="6.7109375" customWidth="1"/>
    <col min="3336" max="3336" width="10" customWidth="1"/>
    <col min="3340" max="3348" width="6.7109375" customWidth="1"/>
    <col min="3353" max="3353" width="8.28515625" customWidth="1"/>
    <col min="3357" max="3365" width="5.7109375" customWidth="1"/>
    <col min="3579" max="3579" width="6.42578125" customWidth="1"/>
    <col min="3580" max="3580" width="26.5703125" customWidth="1"/>
    <col min="3581" max="3581" width="4.42578125" bestFit="1" customWidth="1"/>
    <col min="3582" max="3582" width="30.42578125" customWidth="1"/>
    <col min="3583" max="3591" width="6.7109375" customWidth="1"/>
    <col min="3592" max="3592" width="10" customWidth="1"/>
    <col min="3596" max="3604" width="6.7109375" customWidth="1"/>
    <col min="3609" max="3609" width="8.28515625" customWidth="1"/>
    <col min="3613" max="3621" width="5.7109375" customWidth="1"/>
    <col min="3835" max="3835" width="6.42578125" customWidth="1"/>
    <col min="3836" max="3836" width="26.5703125" customWidth="1"/>
    <col min="3837" max="3837" width="4.42578125" bestFit="1" customWidth="1"/>
    <col min="3838" max="3838" width="30.42578125" customWidth="1"/>
    <col min="3839" max="3847" width="6.7109375" customWidth="1"/>
    <col min="3848" max="3848" width="10" customWidth="1"/>
    <col min="3852" max="3860" width="6.7109375" customWidth="1"/>
    <col min="3865" max="3865" width="8.28515625" customWidth="1"/>
    <col min="3869" max="3877" width="5.7109375" customWidth="1"/>
    <col min="4091" max="4091" width="6.42578125" customWidth="1"/>
    <col min="4092" max="4092" width="26.5703125" customWidth="1"/>
    <col min="4093" max="4093" width="4.42578125" bestFit="1" customWidth="1"/>
    <col min="4094" max="4094" width="30.42578125" customWidth="1"/>
    <col min="4095" max="4103" width="6.7109375" customWidth="1"/>
    <col min="4104" max="4104" width="10" customWidth="1"/>
    <col min="4108" max="4116" width="6.7109375" customWidth="1"/>
    <col min="4121" max="4121" width="8.28515625" customWidth="1"/>
    <col min="4125" max="4133" width="5.7109375" customWidth="1"/>
    <col min="4347" max="4347" width="6.42578125" customWidth="1"/>
    <col min="4348" max="4348" width="26.5703125" customWidth="1"/>
    <col min="4349" max="4349" width="4.42578125" bestFit="1" customWidth="1"/>
    <col min="4350" max="4350" width="30.42578125" customWidth="1"/>
    <col min="4351" max="4359" width="6.7109375" customWidth="1"/>
    <col min="4360" max="4360" width="10" customWidth="1"/>
    <col min="4364" max="4372" width="6.7109375" customWidth="1"/>
    <col min="4377" max="4377" width="8.28515625" customWidth="1"/>
    <col min="4381" max="4389" width="5.7109375" customWidth="1"/>
    <col min="4603" max="4603" width="6.42578125" customWidth="1"/>
    <col min="4604" max="4604" width="26.5703125" customWidth="1"/>
    <col min="4605" max="4605" width="4.42578125" bestFit="1" customWidth="1"/>
    <col min="4606" max="4606" width="30.42578125" customWidth="1"/>
    <col min="4607" max="4615" width="6.7109375" customWidth="1"/>
    <col min="4616" max="4616" width="10" customWidth="1"/>
    <col min="4620" max="4628" width="6.7109375" customWidth="1"/>
    <col min="4633" max="4633" width="8.28515625" customWidth="1"/>
    <col min="4637" max="4645" width="5.7109375" customWidth="1"/>
    <col min="4859" max="4859" width="6.42578125" customWidth="1"/>
    <col min="4860" max="4860" width="26.5703125" customWidth="1"/>
    <col min="4861" max="4861" width="4.42578125" bestFit="1" customWidth="1"/>
    <col min="4862" max="4862" width="30.42578125" customWidth="1"/>
    <col min="4863" max="4871" width="6.7109375" customWidth="1"/>
    <col min="4872" max="4872" width="10" customWidth="1"/>
    <col min="4876" max="4884" width="6.7109375" customWidth="1"/>
    <col min="4889" max="4889" width="8.28515625" customWidth="1"/>
    <col min="4893" max="4901" width="5.7109375" customWidth="1"/>
    <col min="5115" max="5115" width="6.42578125" customWidth="1"/>
    <col min="5116" max="5116" width="26.5703125" customWidth="1"/>
    <col min="5117" max="5117" width="4.42578125" bestFit="1" customWidth="1"/>
    <col min="5118" max="5118" width="30.42578125" customWidth="1"/>
    <col min="5119" max="5127" width="6.7109375" customWidth="1"/>
    <col min="5128" max="5128" width="10" customWidth="1"/>
    <col min="5132" max="5140" width="6.7109375" customWidth="1"/>
    <col min="5145" max="5145" width="8.28515625" customWidth="1"/>
    <col min="5149" max="5157" width="5.7109375" customWidth="1"/>
    <col min="5371" max="5371" width="6.42578125" customWidth="1"/>
    <col min="5372" max="5372" width="26.5703125" customWidth="1"/>
    <col min="5373" max="5373" width="4.42578125" bestFit="1" customWidth="1"/>
    <col min="5374" max="5374" width="30.42578125" customWidth="1"/>
    <col min="5375" max="5383" width="6.7109375" customWidth="1"/>
    <col min="5384" max="5384" width="10" customWidth="1"/>
    <col min="5388" max="5396" width="6.7109375" customWidth="1"/>
    <col min="5401" max="5401" width="8.28515625" customWidth="1"/>
    <col min="5405" max="5413" width="5.7109375" customWidth="1"/>
    <col min="5627" max="5627" width="6.42578125" customWidth="1"/>
    <col min="5628" max="5628" width="26.5703125" customWidth="1"/>
    <col min="5629" max="5629" width="4.42578125" bestFit="1" customWidth="1"/>
    <col min="5630" max="5630" width="30.42578125" customWidth="1"/>
    <col min="5631" max="5639" width="6.7109375" customWidth="1"/>
    <col min="5640" max="5640" width="10" customWidth="1"/>
    <col min="5644" max="5652" width="6.7109375" customWidth="1"/>
    <col min="5657" max="5657" width="8.28515625" customWidth="1"/>
    <col min="5661" max="5669" width="5.7109375" customWidth="1"/>
    <col min="5883" max="5883" width="6.42578125" customWidth="1"/>
    <col min="5884" max="5884" width="26.5703125" customWidth="1"/>
    <col min="5885" max="5885" width="4.42578125" bestFit="1" customWidth="1"/>
    <col min="5886" max="5886" width="30.42578125" customWidth="1"/>
    <col min="5887" max="5895" width="6.7109375" customWidth="1"/>
    <col min="5896" max="5896" width="10" customWidth="1"/>
    <col min="5900" max="5908" width="6.7109375" customWidth="1"/>
    <col min="5913" max="5913" width="8.28515625" customWidth="1"/>
    <col min="5917" max="5925" width="5.7109375" customWidth="1"/>
    <col min="6139" max="6139" width="6.42578125" customWidth="1"/>
    <col min="6140" max="6140" width="26.5703125" customWidth="1"/>
    <col min="6141" max="6141" width="4.42578125" bestFit="1" customWidth="1"/>
    <col min="6142" max="6142" width="30.42578125" customWidth="1"/>
    <col min="6143" max="6151" width="6.7109375" customWidth="1"/>
    <col min="6152" max="6152" width="10" customWidth="1"/>
    <col min="6156" max="6164" width="6.7109375" customWidth="1"/>
    <col min="6169" max="6169" width="8.28515625" customWidth="1"/>
    <col min="6173" max="6181" width="5.7109375" customWidth="1"/>
    <col min="6395" max="6395" width="6.42578125" customWidth="1"/>
    <col min="6396" max="6396" width="26.5703125" customWidth="1"/>
    <col min="6397" max="6397" width="4.42578125" bestFit="1" customWidth="1"/>
    <col min="6398" max="6398" width="30.42578125" customWidth="1"/>
    <col min="6399" max="6407" width="6.7109375" customWidth="1"/>
    <col min="6408" max="6408" width="10" customWidth="1"/>
    <col min="6412" max="6420" width="6.7109375" customWidth="1"/>
    <col min="6425" max="6425" width="8.28515625" customWidth="1"/>
    <col min="6429" max="6437" width="5.7109375" customWidth="1"/>
    <col min="6651" max="6651" width="6.42578125" customWidth="1"/>
    <col min="6652" max="6652" width="26.5703125" customWidth="1"/>
    <col min="6653" max="6653" width="4.42578125" bestFit="1" customWidth="1"/>
    <col min="6654" max="6654" width="30.42578125" customWidth="1"/>
    <col min="6655" max="6663" width="6.7109375" customWidth="1"/>
    <col min="6664" max="6664" width="10" customWidth="1"/>
    <col min="6668" max="6676" width="6.7109375" customWidth="1"/>
    <col min="6681" max="6681" width="8.28515625" customWidth="1"/>
    <col min="6685" max="6693" width="5.7109375" customWidth="1"/>
    <col min="6907" max="6907" width="6.42578125" customWidth="1"/>
    <col min="6908" max="6908" width="26.5703125" customWidth="1"/>
    <col min="6909" max="6909" width="4.42578125" bestFit="1" customWidth="1"/>
    <col min="6910" max="6910" width="30.42578125" customWidth="1"/>
    <col min="6911" max="6919" width="6.7109375" customWidth="1"/>
    <col min="6920" max="6920" width="10" customWidth="1"/>
    <col min="6924" max="6932" width="6.7109375" customWidth="1"/>
    <col min="6937" max="6937" width="8.28515625" customWidth="1"/>
    <col min="6941" max="6949" width="5.7109375" customWidth="1"/>
    <col min="7163" max="7163" width="6.42578125" customWidth="1"/>
    <col min="7164" max="7164" width="26.5703125" customWidth="1"/>
    <col min="7165" max="7165" width="4.42578125" bestFit="1" customWidth="1"/>
    <col min="7166" max="7166" width="30.42578125" customWidth="1"/>
    <col min="7167" max="7175" width="6.7109375" customWidth="1"/>
    <col min="7176" max="7176" width="10" customWidth="1"/>
    <col min="7180" max="7188" width="6.7109375" customWidth="1"/>
    <col min="7193" max="7193" width="8.28515625" customWidth="1"/>
    <col min="7197" max="7205" width="5.7109375" customWidth="1"/>
    <col min="7419" max="7419" width="6.42578125" customWidth="1"/>
    <col min="7420" max="7420" width="26.5703125" customWidth="1"/>
    <col min="7421" max="7421" width="4.42578125" bestFit="1" customWidth="1"/>
    <col min="7422" max="7422" width="30.42578125" customWidth="1"/>
    <col min="7423" max="7431" width="6.7109375" customWidth="1"/>
    <col min="7432" max="7432" width="10" customWidth="1"/>
    <col min="7436" max="7444" width="6.7109375" customWidth="1"/>
    <col min="7449" max="7449" width="8.28515625" customWidth="1"/>
    <col min="7453" max="7461" width="5.7109375" customWidth="1"/>
    <col min="7675" max="7675" width="6.42578125" customWidth="1"/>
    <col min="7676" max="7676" width="26.5703125" customWidth="1"/>
    <col min="7677" max="7677" width="4.42578125" bestFit="1" customWidth="1"/>
    <col min="7678" max="7678" width="30.42578125" customWidth="1"/>
    <col min="7679" max="7687" width="6.7109375" customWidth="1"/>
    <col min="7688" max="7688" width="10" customWidth="1"/>
    <col min="7692" max="7700" width="6.7109375" customWidth="1"/>
    <col min="7705" max="7705" width="8.28515625" customWidth="1"/>
    <col min="7709" max="7717" width="5.7109375" customWidth="1"/>
    <col min="7931" max="7931" width="6.42578125" customWidth="1"/>
    <col min="7932" max="7932" width="26.5703125" customWidth="1"/>
    <col min="7933" max="7933" width="4.42578125" bestFit="1" customWidth="1"/>
    <col min="7934" max="7934" width="30.42578125" customWidth="1"/>
    <col min="7935" max="7943" width="6.7109375" customWidth="1"/>
    <col min="7944" max="7944" width="10" customWidth="1"/>
    <col min="7948" max="7956" width="6.7109375" customWidth="1"/>
    <col min="7961" max="7961" width="8.28515625" customWidth="1"/>
    <col min="7965" max="7973" width="5.7109375" customWidth="1"/>
    <col min="8187" max="8187" width="6.42578125" customWidth="1"/>
    <col min="8188" max="8188" width="26.5703125" customWidth="1"/>
    <col min="8189" max="8189" width="4.42578125" bestFit="1" customWidth="1"/>
    <col min="8190" max="8190" width="30.42578125" customWidth="1"/>
    <col min="8191" max="8199" width="6.7109375" customWidth="1"/>
    <col min="8200" max="8200" width="10" customWidth="1"/>
    <col min="8204" max="8212" width="6.7109375" customWidth="1"/>
    <col min="8217" max="8217" width="8.28515625" customWidth="1"/>
    <col min="8221" max="8229" width="5.7109375" customWidth="1"/>
    <col min="8443" max="8443" width="6.42578125" customWidth="1"/>
    <col min="8444" max="8444" width="26.5703125" customWidth="1"/>
    <col min="8445" max="8445" width="4.42578125" bestFit="1" customWidth="1"/>
    <col min="8446" max="8446" width="30.42578125" customWidth="1"/>
    <col min="8447" max="8455" width="6.7109375" customWidth="1"/>
    <col min="8456" max="8456" width="10" customWidth="1"/>
    <col min="8460" max="8468" width="6.7109375" customWidth="1"/>
    <col min="8473" max="8473" width="8.28515625" customWidth="1"/>
    <col min="8477" max="8485" width="5.7109375" customWidth="1"/>
    <col min="8699" max="8699" width="6.42578125" customWidth="1"/>
    <col min="8700" max="8700" width="26.5703125" customWidth="1"/>
    <col min="8701" max="8701" width="4.42578125" bestFit="1" customWidth="1"/>
    <col min="8702" max="8702" width="30.42578125" customWidth="1"/>
    <col min="8703" max="8711" width="6.7109375" customWidth="1"/>
    <col min="8712" max="8712" width="10" customWidth="1"/>
    <col min="8716" max="8724" width="6.7109375" customWidth="1"/>
    <col min="8729" max="8729" width="8.28515625" customWidth="1"/>
    <col min="8733" max="8741" width="5.7109375" customWidth="1"/>
    <col min="8955" max="8955" width="6.42578125" customWidth="1"/>
    <col min="8956" max="8956" width="26.5703125" customWidth="1"/>
    <col min="8957" max="8957" width="4.42578125" bestFit="1" customWidth="1"/>
    <col min="8958" max="8958" width="30.42578125" customWidth="1"/>
    <col min="8959" max="8967" width="6.7109375" customWidth="1"/>
    <col min="8968" max="8968" width="10" customWidth="1"/>
    <col min="8972" max="8980" width="6.7109375" customWidth="1"/>
    <col min="8985" max="8985" width="8.28515625" customWidth="1"/>
    <col min="8989" max="8997" width="5.7109375" customWidth="1"/>
    <col min="9211" max="9211" width="6.42578125" customWidth="1"/>
    <col min="9212" max="9212" width="26.5703125" customWidth="1"/>
    <col min="9213" max="9213" width="4.42578125" bestFit="1" customWidth="1"/>
    <col min="9214" max="9214" width="30.42578125" customWidth="1"/>
    <col min="9215" max="9223" width="6.7109375" customWidth="1"/>
    <col min="9224" max="9224" width="10" customWidth="1"/>
    <col min="9228" max="9236" width="6.7109375" customWidth="1"/>
    <col min="9241" max="9241" width="8.28515625" customWidth="1"/>
    <col min="9245" max="9253" width="5.7109375" customWidth="1"/>
    <col min="9467" max="9467" width="6.42578125" customWidth="1"/>
    <col min="9468" max="9468" width="26.5703125" customWidth="1"/>
    <col min="9469" max="9469" width="4.42578125" bestFit="1" customWidth="1"/>
    <col min="9470" max="9470" width="30.42578125" customWidth="1"/>
    <col min="9471" max="9479" width="6.7109375" customWidth="1"/>
    <col min="9480" max="9480" width="10" customWidth="1"/>
    <col min="9484" max="9492" width="6.7109375" customWidth="1"/>
    <col min="9497" max="9497" width="8.28515625" customWidth="1"/>
    <col min="9501" max="9509" width="5.7109375" customWidth="1"/>
    <col min="9723" max="9723" width="6.42578125" customWidth="1"/>
    <col min="9724" max="9724" width="26.5703125" customWidth="1"/>
    <col min="9725" max="9725" width="4.42578125" bestFit="1" customWidth="1"/>
    <col min="9726" max="9726" width="30.42578125" customWidth="1"/>
    <col min="9727" max="9735" width="6.7109375" customWidth="1"/>
    <col min="9736" max="9736" width="10" customWidth="1"/>
    <col min="9740" max="9748" width="6.7109375" customWidth="1"/>
    <col min="9753" max="9753" width="8.28515625" customWidth="1"/>
    <col min="9757" max="9765" width="5.7109375" customWidth="1"/>
    <col min="9979" max="9979" width="6.42578125" customWidth="1"/>
    <col min="9980" max="9980" width="26.5703125" customWidth="1"/>
    <col min="9981" max="9981" width="4.42578125" bestFit="1" customWidth="1"/>
    <col min="9982" max="9982" width="30.42578125" customWidth="1"/>
    <col min="9983" max="9991" width="6.7109375" customWidth="1"/>
    <col min="9992" max="9992" width="10" customWidth="1"/>
    <col min="9996" max="10004" width="6.7109375" customWidth="1"/>
    <col min="10009" max="10009" width="8.28515625" customWidth="1"/>
    <col min="10013" max="10021" width="5.7109375" customWidth="1"/>
    <col min="10235" max="10235" width="6.42578125" customWidth="1"/>
    <col min="10236" max="10236" width="26.5703125" customWidth="1"/>
    <col min="10237" max="10237" width="4.42578125" bestFit="1" customWidth="1"/>
    <col min="10238" max="10238" width="30.42578125" customWidth="1"/>
    <col min="10239" max="10247" width="6.7109375" customWidth="1"/>
    <col min="10248" max="10248" width="10" customWidth="1"/>
    <col min="10252" max="10260" width="6.7109375" customWidth="1"/>
    <col min="10265" max="10265" width="8.28515625" customWidth="1"/>
    <col min="10269" max="10277" width="5.7109375" customWidth="1"/>
    <col min="10491" max="10491" width="6.42578125" customWidth="1"/>
    <col min="10492" max="10492" width="26.5703125" customWidth="1"/>
    <col min="10493" max="10493" width="4.42578125" bestFit="1" customWidth="1"/>
    <col min="10494" max="10494" width="30.42578125" customWidth="1"/>
    <col min="10495" max="10503" width="6.7109375" customWidth="1"/>
    <col min="10504" max="10504" width="10" customWidth="1"/>
    <col min="10508" max="10516" width="6.7109375" customWidth="1"/>
    <col min="10521" max="10521" width="8.28515625" customWidth="1"/>
    <col min="10525" max="10533" width="5.7109375" customWidth="1"/>
    <col min="10747" max="10747" width="6.42578125" customWidth="1"/>
    <col min="10748" max="10748" width="26.5703125" customWidth="1"/>
    <col min="10749" max="10749" width="4.42578125" bestFit="1" customWidth="1"/>
    <col min="10750" max="10750" width="30.42578125" customWidth="1"/>
    <col min="10751" max="10759" width="6.7109375" customWidth="1"/>
    <col min="10760" max="10760" width="10" customWidth="1"/>
    <col min="10764" max="10772" width="6.7109375" customWidth="1"/>
    <col min="10777" max="10777" width="8.28515625" customWidth="1"/>
    <col min="10781" max="10789" width="5.7109375" customWidth="1"/>
    <col min="11003" max="11003" width="6.42578125" customWidth="1"/>
    <col min="11004" max="11004" width="26.5703125" customWidth="1"/>
    <col min="11005" max="11005" width="4.42578125" bestFit="1" customWidth="1"/>
    <col min="11006" max="11006" width="30.42578125" customWidth="1"/>
    <col min="11007" max="11015" width="6.7109375" customWidth="1"/>
    <col min="11016" max="11016" width="10" customWidth="1"/>
    <col min="11020" max="11028" width="6.7109375" customWidth="1"/>
    <col min="11033" max="11033" width="8.28515625" customWidth="1"/>
    <col min="11037" max="11045" width="5.7109375" customWidth="1"/>
    <col min="11259" max="11259" width="6.42578125" customWidth="1"/>
    <col min="11260" max="11260" width="26.5703125" customWidth="1"/>
    <col min="11261" max="11261" width="4.42578125" bestFit="1" customWidth="1"/>
    <col min="11262" max="11262" width="30.42578125" customWidth="1"/>
    <col min="11263" max="11271" width="6.7109375" customWidth="1"/>
    <col min="11272" max="11272" width="10" customWidth="1"/>
    <col min="11276" max="11284" width="6.7109375" customWidth="1"/>
    <col min="11289" max="11289" width="8.28515625" customWidth="1"/>
    <col min="11293" max="11301" width="5.7109375" customWidth="1"/>
    <col min="11515" max="11515" width="6.42578125" customWidth="1"/>
    <col min="11516" max="11516" width="26.5703125" customWidth="1"/>
    <col min="11517" max="11517" width="4.42578125" bestFit="1" customWidth="1"/>
    <col min="11518" max="11518" width="30.42578125" customWidth="1"/>
    <col min="11519" max="11527" width="6.7109375" customWidth="1"/>
    <col min="11528" max="11528" width="10" customWidth="1"/>
    <col min="11532" max="11540" width="6.7109375" customWidth="1"/>
    <col min="11545" max="11545" width="8.28515625" customWidth="1"/>
    <col min="11549" max="11557" width="5.7109375" customWidth="1"/>
    <col min="11771" max="11771" width="6.42578125" customWidth="1"/>
    <col min="11772" max="11772" width="26.5703125" customWidth="1"/>
    <col min="11773" max="11773" width="4.42578125" bestFit="1" customWidth="1"/>
    <col min="11774" max="11774" width="30.42578125" customWidth="1"/>
    <col min="11775" max="11783" width="6.7109375" customWidth="1"/>
    <col min="11784" max="11784" width="10" customWidth="1"/>
    <col min="11788" max="11796" width="6.7109375" customWidth="1"/>
    <col min="11801" max="11801" width="8.28515625" customWidth="1"/>
    <col min="11805" max="11813" width="5.7109375" customWidth="1"/>
    <col min="12027" max="12027" width="6.42578125" customWidth="1"/>
    <col min="12028" max="12028" width="26.5703125" customWidth="1"/>
    <col min="12029" max="12029" width="4.42578125" bestFit="1" customWidth="1"/>
    <col min="12030" max="12030" width="30.42578125" customWidth="1"/>
    <col min="12031" max="12039" width="6.7109375" customWidth="1"/>
    <col min="12040" max="12040" width="10" customWidth="1"/>
    <col min="12044" max="12052" width="6.7109375" customWidth="1"/>
    <col min="12057" max="12057" width="8.28515625" customWidth="1"/>
    <col min="12061" max="12069" width="5.7109375" customWidth="1"/>
    <col min="12283" max="12283" width="6.42578125" customWidth="1"/>
    <col min="12284" max="12284" width="26.5703125" customWidth="1"/>
    <col min="12285" max="12285" width="4.42578125" bestFit="1" customWidth="1"/>
    <col min="12286" max="12286" width="30.42578125" customWidth="1"/>
    <col min="12287" max="12295" width="6.7109375" customWidth="1"/>
    <col min="12296" max="12296" width="10" customWidth="1"/>
    <col min="12300" max="12308" width="6.7109375" customWidth="1"/>
    <col min="12313" max="12313" width="8.28515625" customWidth="1"/>
    <col min="12317" max="12325" width="5.7109375" customWidth="1"/>
    <col min="12539" max="12539" width="6.42578125" customWidth="1"/>
    <col min="12540" max="12540" width="26.5703125" customWidth="1"/>
    <col min="12541" max="12541" width="4.42578125" bestFit="1" customWidth="1"/>
    <col min="12542" max="12542" width="30.42578125" customWidth="1"/>
    <col min="12543" max="12551" width="6.7109375" customWidth="1"/>
    <col min="12552" max="12552" width="10" customWidth="1"/>
    <col min="12556" max="12564" width="6.7109375" customWidth="1"/>
    <col min="12569" max="12569" width="8.28515625" customWidth="1"/>
    <col min="12573" max="12581" width="5.7109375" customWidth="1"/>
    <col min="12795" max="12795" width="6.42578125" customWidth="1"/>
    <col min="12796" max="12796" width="26.5703125" customWidth="1"/>
    <col min="12797" max="12797" width="4.42578125" bestFit="1" customWidth="1"/>
    <col min="12798" max="12798" width="30.42578125" customWidth="1"/>
    <col min="12799" max="12807" width="6.7109375" customWidth="1"/>
    <col min="12808" max="12808" width="10" customWidth="1"/>
    <col min="12812" max="12820" width="6.7109375" customWidth="1"/>
    <col min="12825" max="12825" width="8.28515625" customWidth="1"/>
    <col min="12829" max="12837" width="5.7109375" customWidth="1"/>
    <col min="13051" max="13051" width="6.42578125" customWidth="1"/>
    <col min="13052" max="13052" width="26.5703125" customWidth="1"/>
    <col min="13053" max="13053" width="4.42578125" bestFit="1" customWidth="1"/>
    <col min="13054" max="13054" width="30.42578125" customWidth="1"/>
    <col min="13055" max="13063" width="6.7109375" customWidth="1"/>
    <col min="13064" max="13064" width="10" customWidth="1"/>
    <col min="13068" max="13076" width="6.7109375" customWidth="1"/>
    <col min="13081" max="13081" width="8.28515625" customWidth="1"/>
    <col min="13085" max="13093" width="5.7109375" customWidth="1"/>
    <col min="13307" max="13307" width="6.42578125" customWidth="1"/>
    <col min="13308" max="13308" width="26.5703125" customWidth="1"/>
    <col min="13309" max="13309" width="4.42578125" bestFit="1" customWidth="1"/>
    <col min="13310" max="13310" width="30.42578125" customWidth="1"/>
    <col min="13311" max="13319" width="6.7109375" customWidth="1"/>
    <col min="13320" max="13320" width="10" customWidth="1"/>
    <col min="13324" max="13332" width="6.7109375" customWidth="1"/>
    <col min="13337" max="13337" width="8.28515625" customWidth="1"/>
    <col min="13341" max="13349" width="5.7109375" customWidth="1"/>
    <col min="13563" max="13563" width="6.42578125" customWidth="1"/>
    <col min="13564" max="13564" width="26.5703125" customWidth="1"/>
    <col min="13565" max="13565" width="4.42578125" bestFit="1" customWidth="1"/>
    <col min="13566" max="13566" width="30.42578125" customWidth="1"/>
    <col min="13567" max="13575" width="6.7109375" customWidth="1"/>
    <col min="13576" max="13576" width="10" customWidth="1"/>
    <col min="13580" max="13588" width="6.7109375" customWidth="1"/>
    <col min="13593" max="13593" width="8.28515625" customWidth="1"/>
    <col min="13597" max="13605" width="5.7109375" customWidth="1"/>
    <col min="13819" max="13819" width="6.42578125" customWidth="1"/>
    <col min="13820" max="13820" width="26.5703125" customWidth="1"/>
    <col min="13821" max="13821" width="4.42578125" bestFit="1" customWidth="1"/>
    <col min="13822" max="13822" width="30.42578125" customWidth="1"/>
    <col min="13823" max="13831" width="6.7109375" customWidth="1"/>
    <col min="13832" max="13832" width="10" customWidth="1"/>
    <col min="13836" max="13844" width="6.7109375" customWidth="1"/>
    <col min="13849" max="13849" width="8.28515625" customWidth="1"/>
    <col min="13853" max="13861" width="5.7109375" customWidth="1"/>
    <col min="14075" max="14075" width="6.42578125" customWidth="1"/>
    <col min="14076" max="14076" width="26.5703125" customWidth="1"/>
    <col min="14077" max="14077" width="4.42578125" bestFit="1" customWidth="1"/>
    <col min="14078" max="14078" width="30.42578125" customWidth="1"/>
    <col min="14079" max="14087" width="6.7109375" customWidth="1"/>
    <col min="14088" max="14088" width="10" customWidth="1"/>
    <col min="14092" max="14100" width="6.7109375" customWidth="1"/>
    <col min="14105" max="14105" width="8.28515625" customWidth="1"/>
    <col min="14109" max="14117" width="5.7109375" customWidth="1"/>
    <col min="14331" max="14331" width="6.42578125" customWidth="1"/>
    <col min="14332" max="14332" width="26.5703125" customWidth="1"/>
    <col min="14333" max="14333" width="4.42578125" bestFit="1" customWidth="1"/>
    <col min="14334" max="14334" width="30.42578125" customWidth="1"/>
    <col min="14335" max="14343" width="6.7109375" customWidth="1"/>
    <col min="14344" max="14344" width="10" customWidth="1"/>
    <col min="14348" max="14356" width="6.7109375" customWidth="1"/>
    <col min="14361" max="14361" width="8.28515625" customWidth="1"/>
    <col min="14365" max="14373" width="5.7109375" customWidth="1"/>
    <col min="14587" max="14587" width="6.42578125" customWidth="1"/>
    <col min="14588" max="14588" width="26.5703125" customWidth="1"/>
    <col min="14589" max="14589" width="4.42578125" bestFit="1" customWidth="1"/>
    <col min="14590" max="14590" width="30.42578125" customWidth="1"/>
    <col min="14591" max="14599" width="6.7109375" customWidth="1"/>
    <col min="14600" max="14600" width="10" customWidth="1"/>
    <col min="14604" max="14612" width="6.7109375" customWidth="1"/>
    <col min="14617" max="14617" width="8.28515625" customWidth="1"/>
    <col min="14621" max="14629" width="5.7109375" customWidth="1"/>
    <col min="14843" max="14843" width="6.42578125" customWidth="1"/>
    <col min="14844" max="14844" width="26.5703125" customWidth="1"/>
    <col min="14845" max="14845" width="4.42578125" bestFit="1" customWidth="1"/>
    <col min="14846" max="14846" width="30.42578125" customWidth="1"/>
    <col min="14847" max="14855" width="6.7109375" customWidth="1"/>
    <col min="14856" max="14856" width="10" customWidth="1"/>
    <col min="14860" max="14868" width="6.7109375" customWidth="1"/>
    <col min="14873" max="14873" width="8.28515625" customWidth="1"/>
    <col min="14877" max="14885" width="5.7109375" customWidth="1"/>
    <col min="15099" max="15099" width="6.42578125" customWidth="1"/>
    <col min="15100" max="15100" width="26.5703125" customWidth="1"/>
    <col min="15101" max="15101" width="4.42578125" bestFit="1" customWidth="1"/>
    <col min="15102" max="15102" width="30.42578125" customWidth="1"/>
    <col min="15103" max="15111" width="6.7109375" customWidth="1"/>
    <col min="15112" max="15112" width="10" customWidth="1"/>
    <col min="15116" max="15124" width="6.7109375" customWidth="1"/>
    <col min="15129" max="15129" width="8.28515625" customWidth="1"/>
    <col min="15133" max="15141" width="5.7109375" customWidth="1"/>
    <col min="15355" max="15355" width="6.42578125" customWidth="1"/>
    <col min="15356" max="15356" width="26.5703125" customWidth="1"/>
    <col min="15357" max="15357" width="4.42578125" bestFit="1" customWidth="1"/>
    <col min="15358" max="15358" width="30.42578125" customWidth="1"/>
    <col min="15359" max="15367" width="6.7109375" customWidth="1"/>
    <col min="15368" max="15368" width="10" customWidth="1"/>
    <col min="15372" max="15380" width="6.7109375" customWidth="1"/>
    <col min="15385" max="15385" width="8.28515625" customWidth="1"/>
    <col min="15389" max="15397" width="5.7109375" customWidth="1"/>
    <col min="15611" max="15611" width="6.42578125" customWidth="1"/>
    <col min="15612" max="15612" width="26.5703125" customWidth="1"/>
    <col min="15613" max="15613" width="4.42578125" bestFit="1" customWidth="1"/>
    <col min="15614" max="15614" width="30.42578125" customWidth="1"/>
    <col min="15615" max="15623" width="6.7109375" customWidth="1"/>
    <col min="15624" max="15624" width="10" customWidth="1"/>
    <col min="15628" max="15636" width="6.7109375" customWidth="1"/>
    <col min="15641" max="15641" width="8.28515625" customWidth="1"/>
    <col min="15645" max="15653" width="5.7109375" customWidth="1"/>
    <col min="15867" max="15867" width="6.42578125" customWidth="1"/>
    <col min="15868" max="15868" width="26.5703125" customWidth="1"/>
    <col min="15869" max="15869" width="4.42578125" bestFit="1" customWidth="1"/>
    <col min="15870" max="15870" width="30.42578125" customWidth="1"/>
    <col min="15871" max="15879" width="6.7109375" customWidth="1"/>
    <col min="15880" max="15880" width="10" customWidth="1"/>
    <col min="15884" max="15892" width="6.7109375" customWidth="1"/>
    <col min="15897" max="15897" width="8.28515625" customWidth="1"/>
    <col min="15901" max="15909" width="5.7109375" customWidth="1"/>
    <col min="16123" max="16123" width="6.42578125" customWidth="1"/>
    <col min="16124" max="16124" width="26.5703125" customWidth="1"/>
    <col min="16125" max="16125" width="4.42578125" bestFit="1" customWidth="1"/>
    <col min="16126" max="16126" width="30.42578125" customWidth="1"/>
    <col min="16127" max="16135" width="6.7109375" customWidth="1"/>
    <col min="16136" max="16136" width="10" customWidth="1"/>
    <col min="16140" max="16148" width="6.7109375" customWidth="1"/>
    <col min="16153" max="16153" width="8.28515625" customWidth="1"/>
    <col min="16157" max="16165" width="5.7109375" customWidth="1"/>
  </cols>
  <sheetData>
    <row r="1" spans="1:45" ht="20.25" x14ac:dyDescent="0.3">
      <c r="A1" s="526" t="s">
        <v>615</v>
      </c>
      <c r="B1" s="7"/>
      <c r="C1" s="7"/>
      <c r="D1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45" ht="21" thickBot="1" x14ac:dyDescent="0.35">
      <c r="A2" s="527" t="s">
        <v>631</v>
      </c>
      <c r="B2" s="7"/>
      <c r="C2" s="7"/>
      <c r="D2"/>
      <c r="E2" s="12"/>
      <c r="F2" s="8"/>
      <c r="G2" s="311" t="s">
        <v>610</v>
      </c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311" t="s">
        <v>630</v>
      </c>
      <c r="U2" s="43"/>
      <c r="V2" s="43"/>
      <c r="W2" s="43"/>
      <c r="X2" s="43"/>
      <c r="Y2" s="43"/>
      <c r="Z2" s="43"/>
      <c r="AA2" s="43"/>
      <c r="AB2" s="43"/>
      <c r="AC2" s="43"/>
    </row>
    <row r="3" spans="1:45" ht="13.5" thickBot="1" x14ac:dyDescent="0.25">
      <c r="A3" s="8"/>
      <c r="B3" s="7"/>
      <c r="C3" s="7"/>
      <c r="D3"/>
      <c r="E3" s="12"/>
      <c r="F3" s="8"/>
      <c r="G3" s="788" t="s">
        <v>633</v>
      </c>
      <c r="H3" s="789"/>
      <c r="I3" s="789"/>
      <c r="J3" s="789"/>
      <c r="K3" s="789"/>
      <c r="L3" s="789"/>
      <c r="M3" s="789"/>
      <c r="N3" s="789"/>
      <c r="O3" s="789"/>
      <c r="P3" s="789"/>
      <c r="Q3" s="789"/>
      <c r="R3" s="789"/>
      <c r="S3" s="790"/>
      <c r="T3" s="791" t="s">
        <v>631</v>
      </c>
      <c r="U3" s="792"/>
      <c r="V3" s="792"/>
      <c r="W3" s="792"/>
      <c r="X3" s="792"/>
      <c r="Y3" s="792"/>
      <c r="Z3" s="792"/>
      <c r="AA3" s="792"/>
      <c r="AB3" s="792"/>
      <c r="AC3" s="793"/>
      <c r="AD3" s="793"/>
      <c r="AE3" s="793"/>
      <c r="AF3" s="794"/>
      <c r="AG3" s="795" t="s">
        <v>619</v>
      </c>
      <c r="AH3" s="796"/>
      <c r="AI3" s="796"/>
      <c r="AJ3" s="797"/>
      <c r="AK3" s="798" t="s">
        <v>620</v>
      </c>
      <c r="AL3" s="798"/>
      <c r="AM3" s="798"/>
      <c r="AN3" s="798"/>
      <c r="AO3" s="798"/>
      <c r="AP3" s="798"/>
      <c r="AQ3" s="798"/>
      <c r="AR3" s="798"/>
      <c r="AS3" s="799"/>
    </row>
    <row r="4" spans="1:45" ht="16.5" customHeight="1" thickBot="1" x14ac:dyDescent="0.3">
      <c r="A4" s="529" t="s">
        <v>239</v>
      </c>
      <c r="B4" s="7"/>
      <c r="C4" s="7"/>
      <c r="D4"/>
      <c r="E4" s="2"/>
      <c r="F4" s="8"/>
      <c r="G4" s="800" t="s">
        <v>371</v>
      </c>
      <c r="H4" s="801"/>
      <c r="I4" s="802"/>
      <c r="J4" s="803" t="s">
        <v>372</v>
      </c>
      <c r="K4" s="804"/>
      <c r="L4" s="805"/>
      <c r="M4" s="806" t="s">
        <v>373</v>
      </c>
      <c r="N4" s="804"/>
      <c r="O4" s="807"/>
      <c r="P4" s="808" t="s">
        <v>621</v>
      </c>
      <c r="Q4" s="810" t="s">
        <v>622</v>
      </c>
      <c r="R4" s="812" t="s">
        <v>623</v>
      </c>
      <c r="S4" s="777" t="s">
        <v>624</v>
      </c>
      <c r="T4" s="800" t="s">
        <v>371</v>
      </c>
      <c r="U4" s="801"/>
      <c r="V4" s="801"/>
      <c r="W4" s="806" t="s">
        <v>372</v>
      </c>
      <c r="X4" s="804"/>
      <c r="Y4" s="807"/>
      <c r="Z4" s="806" t="s">
        <v>373</v>
      </c>
      <c r="AA4" s="804"/>
      <c r="AB4" s="807"/>
      <c r="AC4" s="814" t="s">
        <v>625</v>
      </c>
      <c r="AD4" s="786" t="s">
        <v>622</v>
      </c>
      <c r="AE4" s="775" t="s">
        <v>623</v>
      </c>
      <c r="AF4" s="777" t="s">
        <v>624</v>
      </c>
      <c r="AG4" s="779" t="s">
        <v>632</v>
      </c>
      <c r="AH4" s="781" t="s">
        <v>626</v>
      </c>
      <c r="AI4" s="783" t="s">
        <v>627</v>
      </c>
      <c r="AJ4" s="784" t="s">
        <v>628</v>
      </c>
      <c r="AK4" s="770" t="s">
        <v>293</v>
      </c>
      <c r="AL4" s="771"/>
      <c r="AM4" s="772"/>
      <c r="AN4" s="773" t="s">
        <v>441</v>
      </c>
      <c r="AO4" s="771"/>
      <c r="AP4" s="774"/>
      <c r="AQ4" s="770" t="s">
        <v>295</v>
      </c>
      <c r="AR4" s="771"/>
      <c r="AS4" s="772"/>
    </row>
    <row r="5" spans="1:45" ht="40.5" customHeight="1" thickBot="1" x14ac:dyDescent="0.25">
      <c r="A5" s="591" t="s">
        <v>629</v>
      </c>
      <c r="B5" s="36" t="s">
        <v>579</v>
      </c>
      <c r="C5" s="36" t="s">
        <v>313</v>
      </c>
      <c r="D5" s="679" t="s">
        <v>594</v>
      </c>
      <c r="E5" s="36" t="s">
        <v>0</v>
      </c>
      <c r="F5" s="224" t="s">
        <v>1</v>
      </c>
      <c r="G5" s="680" t="s">
        <v>228</v>
      </c>
      <c r="H5" s="681" t="s">
        <v>229</v>
      </c>
      <c r="I5" s="682" t="s">
        <v>230</v>
      </c>
      <c r="J5" s="680" t="s">
        <v>228</v>
      </c>
      <c r="K5" s="681" t="s">
        <v>229</v>
      </c>
      <c r="L5" s="683" t="s">
        <v>230</v>
      </c>
      <c r="M5" s="684" t="s">
        <v>228</v>
      </c>
      <c r="N5" s="681" t="s">
        <v>229</v>
      </c>
      <c r="O5" s="682" t="s">
        <v>230</v>
      </c>
      <c r="P5" s="809"/>
      <c r="Q5" s="811"/>
      <c r="R5" s="813"/>
      <c r="S5" s="778"/>
      <c r="T5" s="685" t="s">
        <v>228</v>
      </c>
      <c r="U5" s="686" t="s">
        <v>229</v>
      </c>
      <c r="V5" s="687" t="s">
        <v>230</v>
      </c>
      <c r="W5" s="685" t="s">
        <v>228</v>
      </c>
      <c r="X5" s="686" t="s">
        <v>229</v>
      </c>
      <c r="Y5" s="688" t="s">
        <v>230</v>
      </c>
      <c r="Z5" s="689" t="s">
        <v>228</v>
      </c>
      <c r="AA5" s="686" t="s">
        <v>229</v>
      </c>
      <c r="AB5" s="688" t="s">
        <v>230</v>
      </c>
      <c r="AC5" s="815"/>
      <c r="AD5" s="787"/>
      <c r="AE5" s="776"/>
      <c r="AF5" s="778"/>
      <c r="AG5" s="780"/>
      <c r="AH5" s="782"/>
      <c r="AI5" s="782"/>
      <c r="AJ5" s="785"/>
      <c r="AK5" s="690" t="s">
        <v>228</v>
      </c>
      <c r="AL5" s="691" t="s">
        <v>229</v>
      </c>
      <c r="AM5" s="692" t="s">
        <v>230</v>
      </c>
      <c r="AN5" s="693" t="s">
        <v>228</v>
      </c>
      <c r="AO5" s="691" t="s">
        <v>229</v>
      </c>
      <c r="AP5" s="694" t="s">
        <v>230</v>
      </c>
      <c r="AQ5" s="690" t="s">
        <v>228</v>
      </c>
      <c r="AR5" s="691" t="s">
        <v>229</v>
      </c>
      <c r="AS5" s="692" t="s">
        <v>230</v>
      </c>
    </row>
    <row r="6" spans="1:45" ht="12.75" customHeight="1" x14ac:dyDescent="0.2">
      <c r="A6" s="581">
        <f>LB_stat!A6</f>
        <v>2</v>
      </c>
      <c r="B6" s="695">
        <f>LB_stat!B6</f>
        <v>600079465</v>
      </c>
      <c r="C6" s="695">
        <f>LB_stat!C6</f>
        <v>2415</v>
      </c>
      <c r="D6" s="695" t="str">
        <f>LB_stat!D6</f>
        <v>MŠ Liberec, Aloisina výšina 645/55</v>
      </c>
      <c r="E6" s="695">
        <f>LB_stat!E6</f>
        <v>3141</v>
      </c>
      <c r="F6" s="582" t="str">
        <f>LB_stat!F6</f>
        <v>MŠ Liberec, Aloisina výšina 645/55</v>
      </c>
      <c r="G6" s="581">
        <v>83</v>
      </c>
      <c r="H6" s="695">
        <v>0</v>
      </c>
      <c r="I6" s="696">
        <v>0</v>
      </c>
      <c r="J6" s="581">
        <v>0</v>
      </c>
      <c r="K6" s="695">
        <v>0</v>
      </c>
      <c r="L6" s="582">
        <v>0</v>
      </c>
      <c r="M6" s="581">
        <v>0</v>
      </c>
      <c r="N6" s="695">
        <v>0</v>
      </c>
      <c r="O6" s="582">
        <v>0</v>
      </c>
      <c r="P6" s="697">
        <v>710545</v>
      </c>
      <c r="Q6" s="698">
        <f>ROUND(P6/12*4,0)</f>
        <v>236848</v>
      </c>
      <c r="R6" s="699">
        <v>2.2400000000000002</v>
      </c>
      <c r="S6" s="700">
        <f>ROUND(R6/12*4,2)</f>
        <v>0.75</v>
      </c>
      <c r="T6" s="583">
        <f>LB_stat!H6</f>
        <v>79</v>
      </c>
      <c r="U6" s="695">
        <f>LB_stat!I6</f>
        <v>0</v>
      </c>
      <c r="V6" s="696">
        <f>LB_stat!J6</f>
        <v>0</v>
      </c>
      <c r="W6" s="581">
        <f>LB_stat!K6</f>
        <v>0</v>
      </c>
      <c r="X6" s="695">
        <f>LB_stat!L6</f>
        <v>0</v>
      </c>
      <c r="Y6" s="582">
        <f>LB_stat!M6</f>
        <v>0</v>
      </c>
      <c r="Z6" s="583">
        <f>LB_stat!N6</f>
        <v>0</v>
      </c>
      <c r="AA6" s="695">
        <f>LB_stat!O6</f>
        <v>0</v>
      </c>
      <c r="AB6" s="696">
        <f>LB_stat!P6</f>
        <v>0</v>
      </c>
      <c r="AC6" s="697">
        <f>LB_ZUKA!H6</f>
        <v>686918</v>
      </c>
      <c r="AD6" s="698">
        <f>ROUND(AC6/12*4,0)</f>
        <v>228973</v>
      </c>
      <c r="AE6" s="701">
        <f>LB_ZUKA!L6</f>
        <v>2.16</v>
      </c>
      <c r="AF6" s="700">
        <f>ROUND(AE6/12*4,2)</f>
        <v>0.72</v>
      </c>
      <c r="AG6" s="702">
        <f t="shared" ref="AG6" si="0">AD6-Q6</f>
        <v>-7875</v>
      </c>
      <c r="AH6" s="699">
        <f t="shared" ref="AH6" si="1">AF6-S6</f>
        <v>-3.0000000000000027E-2</v>
      </c>
      <c r="AI6" s="699">
        <v>0</v>
      </c>
      <c r="AJ6" s="703">
        <f>AH6</f>
        <v>-3.0000000000000027E-2</v>
      </c>
      <c r="AK6" s="704">
        <f t="shared" ref="AK6:AS6" si="2">T6-G6</f>
        <v>-4</v>
      </c>
      <c r="AL6" s="705">
        <f t="shared" si="2"/>
        <v>0</v>
      </c>
      <c r="AM6" s="726">
        <f t="shared" si="2"/>
        <v>0</v>
      </c>
      <c r="AN6" s="704">
        <f t="shared" si="2"/>
        <v>0</v>
      </c>
      <c r="AO6" s="705">
        <f t="shared" si="2"/>
        <v>0</v>
      </c>
      <c r="AP6" s="706">
        <f t="shared" si="2"/>
        <v>0</v>
      </c>
      <c r="AQ6" s="707">
        <f t="shared" si="2"/>
        <v>0</v>
      </c>
      <c r="AR6" s="705">
        <f t="shared" si="2"/>
        <v>0</v>
      </c>
      <c r="AS6" s="706">
        <f t="shared" si="2"/>
        <v>0</v>
      </c>
    </row>
    <row r="7" spans="1:45" ht="12.75" customHeight="1" x14ac:dyDescent="0.2">
      <c r="A7" s="58">
        <f>LB_stat!A7</f>
        <v>3</v>
      </c>
      <c r="B7" s="20">
        <f>LB_stat!B7</f>
        <v>600079066</v>
      </c>
      <c r="C7" s="20">
        <f>LB_stat!C7</f>
        <v>2442</v>
      </c>
      <c r="D7" s="20" t="str">
        <f>LB_stat!D7</f>
        <v>MŠ Liberec, Bezová 274/1</v>
      </c>
      <c r="E7" s="20">
        <f>LB_stat!E7</f>
        <v>3141</v>
      </c>
      <c r="F7" s="144" t="str">
        <f>LB_stat!F7</f>
        <v>MŠ Liberec, Bezová 274/1</v>
      </c>
      <c r="G7" s="5">
        <v>113</v>
      </c>
      <c r="H7" s="11">
        <v>0</v>
      </c>
      <c r="I7" s="259">
        <v>0</v>
      </c>
      <c r="J7" s="13">
        <v>0</v>
      </c>
      <c r="K7" s="11">
        <v>0</v>
      </c>
      <c r="L7" s="60">
        <v>0</v>
      </c>
      <c r="M7" s="13">
        <v>0</v>
      </c>
      <c r="N7" s="11">
        <v>0</v>
      </c>
      <c r="O7" s="60">
        <v>0</v>
      </c>
      <c r="P7" s="105">
        <v>886949</v>
      </c>
      <c r="Q7" s="29">
        <f t="shared" ref="Q7:Q70" si="3">ROUND(P7/12*4,0)</f>
        <v>295650</v>
      </c>
      <c r="R7" s="74">
        <v>2.79</v>
      </c>
      <c r="S7" s="47">
        <f t="shared" ref="S7:S70" si="4">ROUND(R7/12*4,2)</f>
        <v>0.93</v>
      </c>
      <c r="T7" s="5">
        <f>LB_stat!H7</f>
        <v>112</v>
      </c>
      <c r="U7" s="11">
        <f>LB_stat!I7</f>
        <v>0</v>
      </c>
      <c r="V7" s="259">
        <f>LB_stat!J7</f>
        <v>0</v>
      </c>
      <c r="W7" s="13">
        <f>LB_stat!K7</f>
        <v>0</v>
      </c>
      <c r="X7" s="11">
        <f>LB_stat!L7</f>
        <v>0</v>
      </c>
      <c r="Y7" s="60">
        <f>LB_stat!M7</f>
        <v>0</v>
      </c>
      <c r="Z7" s="5">
        <f>LB_stat!N7</f>
        <v>0</v>
      </c>
      <c r="AA7" s="11">
        <f>LB_stat!O7</f>
        <v>0</v>
      </c>
      <c r="AB7" s="259">
        <f>LB_stat!P7</f>
        <v>0</v>
      </c>
      <c r="AC7" s="105">
        <f>LB_ZUKA!H7</f>
        <v>880962</v>
      </c>
      <c r="AD7" s="29">
        <f t="shared" ref="AD7:AD70" si="5">ROUND(AC7/12*4,0)</f>
        <v>293654</v>
      </c>
      <c r="AE7" s="708">
        <f>LB_ZUKA!L7</f>
        <v>2.77</v>
      </c>
      <c r="AF7" s="47">
        <f t="shared" ref="AF7:AF70" si="6">ROUND(AE7/12*4,2)</f>
        <v>0.92</v>
      </c>
      <c r="AG7" s="378">
        <f t="shared" ref="AG7:AG70" si="7">AD7-Q7</f>
        <v>-1996</v>
      </c>
      <c r="AH7" s="74">
        <f t="shared" ref="AH7:AH70" si="8">AF7-S7</f>
        <v>-1.0000000000000009E-2</v>
      </c>
      <c r="AI7" s="74">
        <v>0</v>
      </c>
      <c r="AJ7" s="419">
        <f t="shared" ref="AJ7:AJ70" si="9">AH7</f>
        <v>-1.0000000000000009E-2</v>
      </c>
      <c r="AK7" s="207">
        <f t="shared" ref="AK7:AK70" si="10">T7-G7</f>
        <v>-1</v>
      </c>
      <c r="AL7" s="300">
        <f t="shared" ref="AL7:AL70" si="11">U7-H7</f>
        <v>0</v>
      </c>
      <c r="AM7" s="727">
        <f t="shared" ref="AM7:AM70" si="12">V7-I7</f>
        <v>0</v>
      </c>
      <c r="AN7" s="207">
        <f t="shared" ref="AN7:AN70" si="13">W7-J7</f>
        <v>0</v>
      </c>
      <c r="AO7" s="300">
        <f t="shared" ref="AO7:AO70" si="14">X7-K7</f>
        <v>0</v>
      </c>
      <c r="AP7" s="170">
        <f t="shared" ref="AP7:AP70" si="15">Y7-L7</f>
        <v>0</v>
      </c>
      <c r="AQ7" s="409">
        <f t="shared" ref="AQ7:AQ70" si="16">Z7-M7</f>
        <v>0</v>
      </c>
      <c r="AR7" s="300">
        <f t="shared" ref="AR7:AR70" si="17">AA7-N7</f>
        <v>0</v>
      </c>
      <c r="AS7" s="170">
        <f t="shared" ref="AS7:AS70" si="18">AB7-O7</f>
        <v>0</v>
      </c>
    </row>
    <row r="8" spans="1:45" ht="12.75" customHeight="1" x14ac:dyDescent="0.2">
      <c r="A8" s="13">
        <f>LB_stat!A8</f>
        <v>4</v>
      </c>
      <c r="B8" s="11">
        <f>LB_stat!B8</f>
        <v>600079074</v>
      </c>
      <c r="C8" s="11">
        <f>LB_stat!C8</f>
        <v>2437</v>
      </c>
      <c r="D8" s="11" t="str">
        <f>LB_stat!D8</f>
        <v>MŠ Liberec, Broumovská 840/7</v>
      </c>
      <c r="E8" s="11">
        <f>LB_stat!E8</f>
        <v>3141</v>
      </c>
      <c r="F8" s="60" t="str">
        <f>LB_stat!F8</f>
        <v>MŠ Liberec, Broumovská 840/7</v>
      </c>
      <c r="G8" s="5">
        <v>160</v>
      </c>
      <c r="H8" s="11">
        <v>0</v>
      </c>
      <c r="I8" s="259">
        <v>0</v>
      </c>
      <c r="J8" s="13">
        <v>0</v>
      </c>
      <c r="K8" s="11">
        <v>0</v>
      </c>
      <c r="L8" s="60">
        <v>0</v>
      </c>
      <c r="M8" s="13">
        <v>0</v>
      </c>
      <c r="N8" s="11">
        <v>0</v>
      </c>
      <c r="O8" s="60">
        <v>0</v>
      </c>
      <c r="P8" s="105">
        <v>1197285</v>
      </c>
      <c r="Q8" s="29">
        <f t="shared" si="3"/>
        <v>399095</v>
      </c>
      <c r="R8" s="74">
        <v>3.77</v>
      </c>
      <c r="S8" s="47">
        <f t="shared" si="4"/>
        <v>1.26</v>
      </c>
      <c r="T8" s="5">
        <f>LB_stat!H8</f>
        <v>160</v>
      </c>
      <c r="U8" s="11">
        <f>LB_stat!I8</f>
        <v>0</v>
      </c>
      <c r="V8" s="259">
        <f>LB_stat!J8</f>
        <v>0</v>
      </c>
      <c r="W8" s="13">
        <f>LB_stat!K8</f>
        <v>0</v>
      </c>
      <c r="X8" s="11">
        <f>LB_stat!L8</f>
        <v>0</v>
      </c>
      <c r="Y8" s="60">
        <f>LB_stat!M8</f>
        <v>0</v>
      </c>
      <c r="Z8" s="5">
        <f>LB_stat!N8</f>
        <v>0</v>
      </c>
      <c r="AA8" s="11">
        <f>LB_stat!O8</f>
        <v>0</v>
      </c>
      <c r="AB8" s="259">
        <f>LB_stat!P8</f>
        <v>0</v>
      </c>
      <c r="AC8" s="105">
        <f>LB_ZUKA!H8</f>
        <v>1197285</v>
      </c>
      <c r="AD8" s="29">
        <f t="shared" si="5"/>
        <v>399095</v>
      </c>
      <c r="AE8" s="708">
        <f>LB_ZUKA!L8</f>
        <v>3.77</v>
      </c>
      <c r="AF8" s="47">
        <f t="shared" si="6"/>
        <v>1.26</v>
      </c>
      <c r="AG8" s="378">
        <f t="shared" si="7"/>
        <v>0</v>
      </c>
      <c r="AH8" s="74">
        <f t="shared" si="8"/>
        <v>0</v>
      </c>
      <c r="AI8" s="74">
        <v>0</v>
      </c>
      <c r="AJ8" s="419">
        <f t="shared" si="9"/>
        <v>0</v>
      </c>
      <c r="AK8" s="207">
        <f t="shared" si="10"/>
        <v>0</v>
      </c>
      <c r="AL8" s="300">
        <f t="shared" si="11"/>
        <v>0</v>
      </c>
      <c r="AM8" s="727">
        <f t="shared" si="12"/>
        <v>0</v>
      </c>
      <c r="AN8" s="207">
        <f t="shared" si="13"/>
        <v>0</v>
      </c>
      <c r="AO8" s="300">
        <f t="shared" si="14"/>
        <v>0</v>
      </c>
      <c r="AP8" s="170">
        <f t="shared" si="15"/>
        <v>0</v>
      </c>
      <c r="AQ8" s="409">
        <f t="shared" si="16"/>
        <v>0</v>
      </c>
      <c r="AR8" s="300">
        <f t="shared" si="17"/>
        <v>0</v>
      </c>
      <c r="AS8" s="170">
        <f t="shared" si="18"/>
        <v>0</v>
      </c>
    </row>
    <row r="9" spans="1:45" ht="12.75" customHeight="1" x14ac:dyDescent="0.2">
      <c r="A9" s="13">
        <f>LB_stat!A9</f>
        <v>5</v>
      </c>
      <c r="B9" s="11">
        <f>LB_stat!B9</f>
        <v>600079554</v>
      </c>
      <c r="C9" s="11">
        <f>LB_stat!C9</f>
        <v>2411</v>
      </c>
      <c r="D9" s="11" t="str">
        <f>LB_stat!D9</f>
        <v>MŠ Liberec, Březinova 389/8</v>
      </c>
      <c r="E9" s="11">
        <f>LB_stat!E9</f>
        <v>3141</v>
      </c>
      <c r="F9" s="60" t="str">
        <f>LB_stat!F9</f>
        <v>MŠ Liberec, Březinova 389/8</v>
      </c>
      <c r="G9" s="5">
        <v>93</v>
      </c>
      <c r="H9" s="11">
        <v>0</v>
      </c>
      <c r="I9" s="259">
        <v>0</v>
      </c>
      <c r="J9" s="13">
        <v>0</v>
      </c>
      <c r="K9" s="11">
        <v>0</v>
      </c>
      <c r="L9" s="60">
        <v>0</v>
      </c>
      <c r="M9" s="13">
        <v>0</v>
      </c>
      <c r="N9" s="11">
        <v>0</v>
      </c>
      <c r="O9" s="60">
        <v>0</v>
      </c>
      <c r="P9" s="105">
        <v>769101</v>
      </c>
      <c r="Q9" s="29">
        <f t="shared" si="3"/>
        <v>256367</v>
      </c>
      <c r="R9" s="74">
        <v>2.42</v>
      </c>
      <c r="S9" s="47">
        <f t="shared" si="4"/>
        <v>0.81</v>
      </c>
      <c r="T9" s="5">
        <f>LB_stat!H9</f>
        <v>89</v>
      </c>
      <c r="U9" s="11">
        <f>LB_stat!I9</f>
        <v>0</v>
      </c>
      <c r="V9" s="259">
        <f>LB_stat!J9</f>
        <v>0</v>
      </c>
      <c r="W9" s="13">
        <f>LB_stat!K9</f>
        <v>0</v>
      </c>
      <c r="X9" s="11">
        <f>LB_stat!L9</f>
        <v>0</v>
      </c>
      <c r="Y9" s="60">
        <f>LB_stat!M9</f>
        <v>0</v>
      </c>
      <c r="Z9" s="5">
        <f>LB_stat!N9</f>
        <v>0</v>
      </c>
      <c r="AA9" s="11">
        <f>LB_stat!O9</f>
        <v>0</v>
      </c>
      <c r="AB9" s="259">
        <f>LB_stat!P9</f>
        <v>0</v>
      </c>
      <c r="AC9" s="105">
        <f>LB_ZUKA!H9</f>
        <v>745729</v>
      </c>
      <c r="AD9" s="29">
        <f t="shared" si="5"/>
        <v>248576</v>
      </c>
      <c r="AE9" s="708">
        <f>LB_ZUKA!L9</f>
        <v>2.35</v>
      </c>
      <c r="AF9" s="47">
        <f t="shared" si="6"/>
        <v>0.78</v>
      </c>
      <c r="AG9" s="378">
        <f t="shared" si="7"/>
        <v>-7791</v>
      </c>
      <c r="AH9" s="74">
        <f t="shared" si="8"/>
        <v>-3.0000000000000027E-2</v>
      </c>
      <c r="AI9" s="74">
        <v>0</v>
      </c>
      <c r="AJ9" s="419">
        <f t="shared" si="9"/>
        <v>-3.0000000000000027E-2</v>
      </c>
      <c r="AK9" s="207">
        <f t="shared" si="10"/>
        <v>-4</v>
      </c>
      <c r="AL9" s="300">
        <f t="shared" si="11"/>
        <v>0</v>
      </c>
      <c r="AM9" s="727">
        <f t="shared" si="12"/>
        <v>0</v>
      </c>
      <c r="AN9" s="207">
        <f t="shared" si="13"/>
        <v>0</v>
      </c>
      <c r="AO9" s="300">
        <f t="shared" si="14"/>
        <v>0</v>
      </c>
      <c r="AP9" s="170">
        <f t="shared" si="15"/>
        <v>0</v>
      </c>
      <c r="AQ9" s="409">
        <f t="shared" si="16"/>
        <v>0</v>
      </c>
      <c r="AR9" s="300">
        <f t="shared" si="17"/>
        <v>0</v>
      </c>
      <c r="AS9" s="170">
        <f t="shared" si="18"/>
        <v>0</v>
      </c>
    </row>
    <row r="10" spans="1:45" x14ac:dyDescent="0.2">
      <c r="A10" s="13">
        <f>LB_stat!A10</f>
        <v>6</v>
      </c>
      <c r="B10" s="11">
        <f>LB_stat!B10</f>
        <v>600079520</v>
      </c>
      <c r="C10" s="11">
        <f>LB_stat!C10</f>
        <v>2407</v>
      </c>
      <c r="D10" s="11" t="str">
        <f>LB_stat!D10</f>
        <v>MŠ Liberec, Burianova 972/2</v>
      </c>
      <c r="E10" s="11">
        <f>LB_stat!E10</f>
        <v>3141</v>
      </c>
      <c r="F10" s="60" t="str">
        <f>LB_stat!F10</f>
        <v>MŠ Liberec, Burianova 972/2</v>
      </c>
      <c r="G10" s="5">
        <v>192</v>
      </c>
      <c r="H10" s="11">
        <v>0</v>
      </c>
      <c r="I10" s="259">
        <v>0</v>
      </c>
      <c r="J10" s="13">
        <v>0</v>
      </c>
      <c r="K10" s="11">
        <v>0</v>
      </c>
      <c r="L10" s="60">
        <v>0</v>
      </c>
      <c r="M10" s="13">
        <v>0</v>
      </c>
      <c r="N10" s="11">
        <v>0</v>
      </c>
      <c r="O10" s="60">
        <v>0</v>
      </c>
      <c r="P10" s="105">
        <v>1429798</v>
      </c>
      <c r="Q10" s="29">
        <f t="shared" si="3"/>
        <v>476599</v>
      </c>
      <c r="R10" s="74">
        <v>4.5</v>
      </c>
      <c r="S10" s="47">
        <f t="shared" si="4"/>
        <v>1.5</v>
      </c>
      <c r="T10" s="5">
        <f>LB_stat!H10</f>
        <v>188</v>
      </c>
      <c r="U10" s="11">
        <f>LB_stat!I10</f>
        <v>0</v>
      </c>
      <c r="V10" s="259">
        <f>LB_stat!J10</f>
        <v>0</v>
      </c>
      <c r="W10" s="13">
        <f>LB_stat!K10</f>
        <v>0</v>
      </c>
      <c r="X10" s="11">
        <f>LB_stat!L10</f>
        <v>0</v>
      </c>
      <c r="Y10" s="60">
        <f>LB_stat!M10</f>
        <v>0</v>
      </c>
      <c r="Z10" s="5">
        <f>LB_stat!N10</f>
        <v>0</v>
      </c>
      <c r="AA10" s="11">
        <f>LB_stat!O10</f>
        <v>0</v>
      </c>
      <c r="AB10" s="259">
        <f>LB_stat!P10</f>
        <v>0</v>
      </c>
      <c r="AC10" s="105">
        <f>LB_ZUKA!H10</f>
        <v>1400691</v>
      </c>
      <c r="AD10" s="29">
        <f t="shared" si="5"/>
        <v>466897</v>
      </c>
      <c r="AE10" s="708">
        <f>LB_ZUKA!L10</f>
        <v>4.41</v>
      </c>
      <c r="AF10" s="47">
        <f t="shared" si="6"/>
        <v>1.47</v>
      </c>
      <c r="AG10" s="378">
        <f t="shared" si="7"/>
        <v>-9702</v>
      </c>
      <c r="AH10" s="74">
        <f t="shared" si="8"/>
        <v>-3.0000000000000027E-2</v>
      </c>
      <c r="AI10" s="74">
        <v>0</v>
      </c>
      <c r="AJ10" s="419">
        <f t="shared" si="9"/>
        <v>-3.0000000000000027E-2</v>
      </c>
      <c r="AK10" s="207">
        <f t="shared" si="10"/>
        <v>-4</v>
      </c>
      <c r="AL10" s="300">
        <f t="shared" si="11"/>
        <v>0</v>
      </c>
      <c r="AM10" s="727">
        <f t="shared" si="12"/>
        <v>0</v>
      </c>
      <c r="AN10" s="207">
        <f t="shared" si="13"/>
        <v>0</v>
      </c>
      <c r="AO10" s="300">
        <f t="shared" si="14"/>
        <v>0</v>
      </c>
      <c r="AP10" s="170">
        <f t="shared" si="15"/>
        <v>0</v>
      </c>
      <c r="AQ10" s="409">
        <f t="shared" si="16"/>
        <v>0</v>
      </c>
      <c r="AR10" s="300">
        <f t="shared" si="17"/>
        <v>0</v>
      </c>
      <c r="AS10" s="170">
        <f t="shared" si="18"/>
        <v>0</v>
      </c>
    </row>
    <row r="11" spans="1:45" x14ac:dyDescent="0.2">
      <c r="A11" s="13">
        <f>LB_stat!A11</f>
        <v>7</v>
      </c>
      <c r="B11" s="11">
        <f>LB_stat!B11</f>
        <v>600079082</v>
      </c>
      <c r="C11" s="11">
        <f>LB_stat!C11</f>
        <v>2422</v>
      </c>
      <c r="D11" s="11" t="str">
        <f>LB_stat!D11</f>
        <v>MŠ Liberec, Dělnická 831/7</v>
      </c>
      <c r="E11" s="11">
        <f>LB_stat!E11</f>
        <v>3141</v>
      </c>
      <c r="F11" s="60" t="str">
        <f>LB_stat!F11</f>
        <v>MŠ Liberec, Dělnická 831/7</v>
      </c>
      <c r="G11" s="5">
        <v>113</v>
      </c>
      <c r="H11" s="11">
        <v>0</v>
      </c>
      <c r="I11" s="259">
        <v>0</v>
      </c>
      <c r="J11" s="13">
        <v>0</v>
      </c>
      <c r="K11" s="11">
        <v>0</v>
      </c>
      <c r="L11" s="60">
        <v>0</v>
      </c>
      <c r="M11" s="13">
        <v>0</v>
      </c>
      <c r="N11" s="11">
        <v>0</v>
      </c>
      <c r="O11" s="60">
        <v>0</v>
      </c>
      <c r="P11" s="105">
        <v>886949</v>
      </c>
      <c r="Q11" s="29">
        <f t="shared" si="3"/>
        <v>295650</v>
      </c>
      <c r="R11" s="74">
        <v>2.79</v>
      </c>
      <c r="S11" s="47">
        <f t="shared" si="4"/>
        <v>0.93</v>
      </c>
      <c r="T11" s="5">
        <f>LB_stat!H11</f>
        <v>111</v>
      </c>
      <c r="U11" s="11">
        <f>LB_stat!I11</f>
        <v>0</v>
      </c>
      <c r="V11" s="259">
        <f>LB_stat!J11</f>
        <v>0</v>
      </c>
      <c r="W11" s="13">
        <f>LB_stat!K11</f>
        <v>0</v>
      </c>
      <c r="X11" s="11">
        <f>LB_stat!L11</f>
        <v>0</v>
      </c>
      <c r="Y11" s="60">
        <f>LB_stat!M11</f>
        <v>0</v>
      </c>
      <c r="Z11" s="5">
        <f>LB_stat!N11</f>
        <v>0</v>
      </c>
      <c r="AA11" s="11">
        <f>LB_stat!O11</f>
        <v>0</v>
      </c>
      <c r="AB11" s="259">
        <f>LB_stat!P11</f>
        <v>0</v>
      </c>
      <c r="AC11" s="105">
        <f>LB_ZUKA!H11</f>
        <v>874988</v>
      </c>
      <c r="AD11" s="29">
        <f t="shared" si="5"/>
        <v>291663</v>
      </c>
      <c r="AE11" s="708">
        <f>LB_ZUKA!L11</f>
        <v>2.76</v>
      </c>
      <c r="AF11" s="47">
        <f t="shared" si="6"/>
        <v>0.92</v>
      </c>
      <c r="AG11" s="378">
        <f t="shared" si="7"/>
        <v>-3987</v>
      </c>
      <c r="AH11" s="74">
        <f t="shared" si="8"/>
        <v>-1.0000000000000009E-2</v>
      </c>
      <c r="AI11" s="74">
        <v>0</v>
      </c>
      <c r="AJ11" s="419">
        <f t="shared" si="9"/>
        <v>-1.0000000000000009E-2</v>
      </c>
      <c r="AK11" s="207">
        <f t="shared" si="10"/>
        <v>-2</v>
      </c>
      <c r="AL11" s="300">
        <f t="shared" si="11"/>
        <v>0</v>
      </c>
      <c r="AM11" s="727">
        <f t="shared" si="12"/>
        <v>0</v>
      </c>
      <c r="AN11" s="207">
        <f t="shared" si="13"/>
        <v>0</v>
      </c>
      <c r="AO11" s="300">
        <f t="shared" si="14"/>
        <v>0</v>
      </c>
      <c r="AP11" s="170">
        <f t="shared" si="15"/>
        <v>0</v>
      </c>
      <c r="AQ11" s="409">
        <f t="shared" si="16"/>
        <v>0</v>
      </c>
      <c r="AR11" s="300">
        <f t="shared" si="17"/>
        <v>0</v>
      </c>
      <c r="AS11" s="170">
        <f t="shared" si="18"/>
        <v>0</v>
      </c>
    </row>
    <row r="12" spans="1:45" x14ac:dyDescent="0.2">
      <c r="A12" s="13">
        <f>LB_stat!A12</f>
        <v>8</v>
      </c>
      <c r="B12" s="11">
        <f>LB_stat!B12</f>
        <v>600079091</v>
      </c>
      <c r="C12" s="11">
        <f>LB_stat!C12</f>
        <v>2427</v>
      </c>
      <c r="D12" s="11" t="str">
        <f>LB_stat!D12</f>
        <v>MŠ Liberec, Dětská 461</v>
      </c>
      <c r="E12" s="11">
        <f>LB_stat!E12</f>
        <v>3141</v>
      </c>
      <c r="F12" s="60" t="str">
        <f>LB_stat!F12</f>
        <v>MŠ Liberec, Dětská 461 - výdejna</v>
      </c>
      <c r="G12" s="5">
        <v>0</v>
      </c>
      <c r="H12" s="11">
        <v>0</v>
      </c>
      <c r="I12" s="259">
        <v>0</v>
      </c>
      <c r="J12" s="13">
        <v>0</v>
      </c>
      <c r="K12" s="11">
        <v>0</v>
      </c>
      <c r="L12" s="60">
        <v>0</v>
      </c>
      <c r="M12" s="13">
        <v>73</v>
      </c>
      <c r="N12" s="11">
        <v>0</v>
      </c>
      <c r="O12" s="60">
        <v>0</v>
      </c>
      <c r="P12" s="105">
        <v>260424</v>
      </c>
      <c r="Q12" s="29">
        <f t="shared" si="3"/>
        <v>86808</v>
      </c>
      <c r="R12" s="74">
        <v>0.82</v>
      </c>
      <c r="S12" s="47">
        <f t="shared" si="4"/>
        <v>0.27</v>
      </c>
      <c r="T12" s="5">
        <f>LB_stat!H12</f>
        <v>0</v>
      </c>
      <c r="U12" s="11">
        <f>LB_stat!I12</f>
        <v>0</v>
      </c>
      <c r="V12" s="259">
        <f>LB_stat!J12</f>
        <v>0</v>
      </c>
      <c r="W12" s="13">
        <f>LB_stat!K12</f>
        <v>0</v>
      </c>
      <c r="X12" s="11">
        <f>LB_stat!L12</f>
        <v>0</v>
      </c>
      <c r="Y12" s="60">
        <f>LB_stat!M12</f>
        <v>0</v>
      </c>
      <c r="Z12" s="5">
        <f>LB_stat!N12</f>
        <v>67</v>
      </c>
      <c r="AA12" s="11">
        <f>LB_stat!O12</f>
        <v>0</v>
      </c>
      <c r="AB12" s="259">
        <f>LB_stat!P12</f>
        <v>0</v>
      </c>
      <c r="AC12" s="105">
        <f>LB_ZUKA!H12</f>
        <v>245792</v>
      </c>
      <c r="AD12" s="29">
        <f t="shared" si="5"/>
        <v>81931</v>
      </c>
      <c r="AE12" s="708">
        <f>LB_ZUKA!L12</f>
        <v>0.77</v>
      </c>
      <c r="AF12" s="47">
        <f t="shared" si="6"/>
        <v>0.26</v>
      </c>
      <c r="AG12" s="378">
        <f t="shared" si="7"/>
        <v>-4877</v>
      </c>
      <c r="AH12" s="74">
        <f t="shared" si="8"/>
        <v>-1.0000000000000009E-2</v>
      </c>
      <c r="AI12" s="74">
        <v>0</v>
      </c>
      <c r="AJ12" s="419">
        <f t="shared" si="9"/>
        <v>-1.0000000000000009E-2</v>
      </c>
      <c r="AK12" s="207">
        <f t="shared" si="10"/>
        <v>0</v>
      </c>
      <c r="AL12" s="300">
        <f t="shared" si="11"/>
        <v>0</v>
      </c>
      <c r="AM12" s="727">
        <f t="shared" si="12"/>
        <v>0</v>
      </c>
      <c r="AN12" s="207">
        <f t="shared" si="13"/>
        <v>0</v>
      </c>
      <c r="AO12" s="300">
        <f t="shared" si="14"/>
        <v>0</v>
      </c>
      <c r="AP12" s="170">
        <f t="shared" si="15"/>
        <v>0</v>
      </c>
      <c r="AQ12" s="409">
        <f t="shared" si="16"/>
        <v>-6</v>
      </c>
      <c r="AR12" s="300">
        <f t="shared" si="17"/>
        <v>0</v>
      </c>
      <c r="AS12" s="170">
        <f t="shared" si="18"/>
        <v>0</v>
      </c>
    </row>
    <row r="13" spans="1:45" x14ac:dyDescent="0.2">
      <c r="A13" s="13">
        <f>LB_stat!A13</f>
        <v>9</v>
      </c>
      <c r="B13" s="11">
        <f>LB_stat!B13</f>
        <v>691002606</v>
      </c>
      <c r="C13" s="11">
        <f>LB_stat!C13</f>
        <v>2327</v>
      </c>
      <c r="D13" s="11" t="str">
        <f>LB_stat!D13</f>
        <v>MŠ Liberec, Gagarinova 788/9</v>
      </c>
      <c r="E13" s="11">
        <f>LB_stat!E13</f>
        <v>3141</v>
      </c>
      <c r="F13" s="60" t="str">
        <f>LB_stat!F13</f>
        <v>MŠ Liberec, Gagarinova 788/9</v>
      </c>
      <c r="G13" s="5">
        <v>117</v>
      </c>
      <c r="H13" s="11">
        <v>0</v>
      </c>
      <c r="I13" s="259">
        <v>0</v>
      </c>
      <c r="J13" s="13">
        <v>0</v>
      </c>
      <c r="K13" s="11">
        <v>0</v>
      </c>
      <c r="L13" s="60">
        <v>0</v>
      </c>
      <c r="M13" s="13">
        <v>0</v>
      </c>
      <c r="N13" s="11">
        <v>0</v>
      </c>
      <c r="O13" s="60">
        <v>0</v>
      </c>
      <c r="P13" s="105">
        <v>911059</v>
      </c>
      <c r="Q13" s="29">
        <f t="shared" si="3"/>
        <v>303686</v>
      </c>
      <c r="R13" s="74">
        <v>2.87</v>
      </c>
      <c r="S13" s="47">
        <f t="shared" si="4"/>
        <v>0.96</v>
      </c>
      <c r="T13" s="5">
        <f>LB_stat!H13</f>
        <v>111</v>
      </c>
      <c r="U13" s="11">
        <f>LB_stat!I13</f>
        <v>0</v>
      </c>
      <c r="V13" s="259">
        <f>LB_stat!J13</f>
        <v>0</v>
      </c>
      <c r="W13" s="13">
        <f>LB_stat!K13</f>
        <v>0</v>
      </c>
      <c r="X13" s="11">
        <f>LB_stat!L13</f>
        <v>0</v>
      </c>
      <c r="Y13" s="60">
        <f>LB_stat!M13</f>
        <v>0</v>
      </c>
      <c r="Z13" s="5">
        <f>LB_stat!N13</f>
        <v>0</v>
      </c>
      <c r="AA13" s="11">
        <f>LB_stat!O13</f>
        <v>0</v>
      </c>
      <c r="AB13" s="259">
        <f>LB_stat!P13</f>
        <v>0</v>
      </c>
      <c r="AC13" s="105">
        <f>LB_ZUKA!H13</f>
        <v>874988</v>
      </c>
      <c r="AD13" s="29">
        <f t="shared" si="5"/>
        <v>291663</v>
      </c>
      <c r="AE13" s="708">
        <f>LB_ZUKA!L13</f>
        <v>2.76</v>
      </c>
      <c r="AF13" s="47">
        <f t="shared" si="6"/>
        <v>0.92</v>
      </c>
      <c r="AG13" s="378">
        <f t="shared" si="7"/>
        <v>-12023</v>
      </c>
      <c r="AH13" s="74">
        <f t="shared" si="8"/>
        <v>-3.9999999999999925E-2</v>
      </c>
      <c r="AI13" s="74">
        <v>0</v>
      </c>
      <c r="AJ13" s="419">
        <f t="shared" si="9"/>
        <v>-3.9999999999999925E-2</v>
      </c>
      <c r="AK13" s="207">
        <f t="shared" si="10"/>
        <v>-6</v>
      </c>
      <c r="AL13" s="300">
        <f t="shared" si="11"/>
        <v>0</v>
      </c>
      <c r="AM13" s="727">
        <f t="shared" si="12"/>
        <v>0</v>
      </c>
      <c r="AN13" s="207">
        <f t="shared" si="13"/>
        <v>0</v>
      </c>
      <c r="AO13" s="300">
        <f t="shared" si="14"/>
        <v>0</v>
      </c>
      <c r="AP13" s="170">
        <f t="shared" si="15"/>
        <v>0</v>
      </c>
      <c r="AQ13" s="409">
        <f t="shared" si="16"/>
        <v>0</v>
      </c>
      <c r="AR13" s="300">
        <f t="shared" si="17"/>
        <v>0</v>
      </c>
      <c r="AS13" s="170">
        <f t="shared" si="18"/>
        <v>0</v>
      </c>
    </row>
    <row r="14" spans="1:45" x14ac:dyDescent="0.2">
      <c r="A14" s="13">
        <f>LB_stat!A14</f>
        <v>10</v>
      </c>
      <c r="B14" s="11">
        <f>LB_stat!B14</f>
        <v>600079287</v>
      </c>
      <c r="C14" s="11">
        <f>LB_stat!C14</f>
        <v>2321</v>
      </c>
      <c r="D14" s="11" t="str">
        <f>LB_stat!D14</f>
        <v>MŠ Liberec, Horská 166/27</v>
      </c>
      <c r="E14" s="11">
        <f>LB_stat!E14</f>
        <v>3141</v>
      </c>
      <c r="F14" s="60" t="str">
        <f>LB_stat!F14</f>
        <v>MŠ Liberec, Horská 166/27</v>
      </c>
      <c r="G14" s="5">
        <v>49</v>
      </c>
      <c r="H14" s="11">
        <v>0</v>
      </c>
      <c r="I14" s="259">
        <v>0</v>
      </c>
      <c r="J14" s="13">
        <v>0</v>
      </c>
      <c r="K14" s="11">
        <v>0</v>
      </c>
      <c r="L14" s="60">
        <v>0</v>
      </c>
      <c r="M14" s="13">
        <v>0</v>
      </c>
      <c r="N14" s="11">
        <v>0</v>
      </c>
      <c r="O14" s="60">
        <v>0</v>
      </c>
      <c r="P14" s="105">
        <v>497376</v>
      </c>
      <c r="Q14" s="29">
        <f t="shared" si="3"/>
        <v>165792</v>
      </c>
      <c r="R14" s="74">
        <v>1.57</v>
      </c>
      <c r="S14" s="47">
        <f t="shared" si="4"/>
        <v>0.52</v>
      </c>
      <c r="T14" s="5">
        <f>LB_stat!H14</f>
        <v>48</v>
      </c>
      <c r="U14" s="11">
        <f>LB_stat!I14</f>
        <v>0</v>
      </c>
      <c r="V14" s="259">
        <f>LB_stat!J14</f>
        <v>0</v>
      </c>
      <c r="W14" s="13">
        <f>LB_stat!K14</f>
        <v>0</v>
      </c>
      <c r="X14" s="11">
        <f>LB_stat!L14</f>
        <v>0</v>
      </c>
      <c r="Y14" s="60">
        <f>LB_stat!M14</f>
        <v>0</v>
      </c>
      <c r="Z14" s="5">
        <f>LB_stat!N14</f>
        <v>0</v>
      </c>
      <c r="AA14" s="11">
        <f>LB_stat!O14</f>
        <v>0</v>
      </c>
      <c r="AB14" s="259">
        <f>LB_stat!P14</f>
        <v>0</v>
      </c>
      <c r="AC14" s="105">
        <f>LB_ZUKA!H14</f>
        <v>490407</v>
      </c>
      <c r="AD14" s="29">
        <f t="shared" si="5"/>
        <v>163469</v>
      </c>
      <c r="AE14" s="708">
        <f>LB_ZUKA!L14</f>
        <v>1.54</v>
      </c>
      <c r="AF14" s="47">
        <f t="shared" si="6"/>
        <v>0.51</v>
      </c>
      <c r="AG14" s="378">
        <f t="shared" si="7"/>
        <v>-2323</v>
      </c>
      <c r="AH14" s="74">
        <f t="shared" si="8"/>
        <v>-1.0000000000000009E-2</v>
      </c>
      <c r="AI14" s="74">
        <v>0</v>
      </c>
      <c r="AJ14" s="419">
        <f t="shared" si="9"/>
        <v>-1.0000000000000009E-2</v>
      </c>
      <c r="AK14" s="207">
        <f t="shared" si="10"/>
        <v>-1</v>
      </c>
      <c r="AL14" s="300">
        <f t="shared" si="11"/>
        <v>0</v>
      </c>
      <c r="AM14" s="727">
        <f t="shared" si="12"/>
        <v>0</v>
      </c>
      <c r="AN14" s="207">
        <f t="shared" si="13"/>
        <v>0</v>
      </c>
      <c r="AO14" s="300">
        <f t="shared" si="14"/>
        <v>0</v>
      </c>
      <c r="AP14" s="170">
        <f t="shared" si="15"/>
        <v>0</v>
      </c>
      <c r="AQ14" s="409">
        <f t="shared" si="16"/>
        <v>0</v>
      </c>
      <c r="AR14" s="300">
        <f t="shared" si="17"/>
        <v>0</v>
      </c>
      <c r="AS14" s="170">
        <f t="shared" si="18"/>
        <v>0</v>
      </c>
    </row>
    <row r="15" spans="1:45" x14ac:dyDescent="0.2">
      <c r="A15" s="13">
        <f>LB_stat!A15</f>
        <v>10</v>
      </c>
      <c r="B15" s="11">
        <f>LB_stat!B15</f>
        <v>600079287</v>
      </c>
      <c r="C15" s="11">
        <f>LB_stat!C15</f>
        <v>2321</v>
      </c>
      <c r="D15" s="11" t="str">
        <f>LB_stat!D15</f>
        <v>MŠ Liberec, Horská 166/27</v>
      </c>
      <c r="E15" s="11">
        <f>LB_stat!E15</f>
        <v>3141</v>
      </c>
      <c r="F15" s="60" t="str">
        <f>LB_stat!F15</f>
        <v xml:space="preserve">MŠ Liberec, Markova 1334/10 </v>
      </c>
      <c r="G15" s="5">
        <v>74</v>
      </c>
      <c r="H15" s="11">
        <v>0</v>
      </c>
      <c r="I15" s="259">
        <v>0</v>
      </c>
      <c r="J15" s="13">
        <v>0</v>
      </c>
      <c r="K15" s="11">
        <v>0</v>
      </c>
      <c r="L15" s="60">
        <v>0</v>
      </c>
      <c r="M15" s="13">
        <v>0</v>
      </c>
      <c r="N15" s="11">
        <v>0</v>
      </c>
      <c r="O15" s="60">
        <v>0</v>
      </c>
      <c r="P15" s="105">
        <v>657080</v>
      </c>
      <c r="Q15" s="29">
        <f t="shared" si="3"/>
        <v>219027</v>
      </c>
      <c r="R15" s="74">
        <v>2.0699999999999998</v>
      </c>
      <c r="S15" s="47">
        <f t="shared" si="4"/>
        <v>0.69</v>
      </c>
      <c r="T15" s="5">
        <f>LB_stat!H15</f>
        <v>74</v>
      </c>
      <c r="U15" s="11">
        <f>LB_stat!I15</f>
        <v>0</v>
      </c>
      <c r="V15" s="259">
        <f>LB_stat!J15</f>
        <v>0</v>
      </c>
      <c r="W15" s="13">
        <f>LB_stat!K15</f>
        <v>0</v>
      </c>
      <c r="X15" s="11">
        <f>LB_stat!L15</f>
        <v>0</v>
      </c>
      <c r="Y15" s="60">
        <f>LB_stat!M15</f>
        <v>0</v>
      </c>
      <c r="Z15" s="5">
        <f>LB_stat!N15</f>
        <v>0</v>
      </c>
      <c r="AA15" s="11">
        <f>LB_stat!O15</f>
        <v>0</v>
      </c>
      <c r="AB15" s="259">
        <f>LB_stat!P15</f>
        <v>0</v>
      </c>
      <c r="AC15" s="105">
        <f>LB_ZUKA!H15</f>
        <v>657080</v>
      </c>
      <c r="AD15" s="29">
        <f t="shared" si="5"/>
        <v>219027</v>
      </c>
      <c r="AE15" s="708">
        <f>LB_ZUKA!L15</f>
        <v>2.0699999999999998</v>
      </c>
      <c r="AF15" s="47">
        <f t="shared" si="6"/>
        <v>0.69</v>
      </c>
      <c r="AG15" s="378">
        <f t="shared" si="7"/>
        <v>0</v>
      </c>
      <c r="AH15" s="74">
        <f t="shared" si="8"/>
        <v>0</v>
      </c>
      <c r="AI15" s="74">
        <v>0</v>
      </c>
      <c r="AJ15" s="419">
        <f t="shared" si="9"/>
        <v>0</v>
      </c>
      <c r="AK15" s="207">
        <f t="shared" si="10"/>
        <v>0</v>
      </c>
      <c r="AL15" s="300">
        <f t="shared" si="11"/>
        <v>0</v>
      </c>
      <c r="AM15" s="727">
        <f t="shared" si="12"/>
        <v>0</v>
      </c>
      <c r="AN15" s="207">
        <f t="shared" si="13"/>
        <v>0</v>
      </c>
      <c r="AO15" s="300">
        <f t="shared" si="14"/>
        <v>0</v>
      </c>
      <c r="AP15" s="170">
        <f t="shared" si="15"/>
        <v>0</v>
      </c>
      <c r="AQ15" s="409">
        <f t="shared" si="16"/>
        <v>0</v>
      </c>
      <c r="AR15" s="300">
        <f t="shared" si="17"/>
        <v>0</v>
      </c>
      <c r="AS15" s="170">
        <f t="shared" si="18"/>
        <v>0</v>
      </c>
    </row>
    <row r="16" spans="1:45" x14ac:dyDescent="0.2">
      <c r="A16" s="13">
        <f>LB_stat!A16</f>
        <v>11</v>
      </c>
      <c r="B16" s="11">
        <f>LB_stat!B16</f>
        <v>600079368</v>
      </c>
      <c r="C16" s="11">
        <f>LB_stat!C16</f>
        <v>2423</v>
      </c>
      <c r="D16" s="11" t="str">
        <f>LB_stat!D16</f>
        <v>MŠ Liberec, Husova 184/72</v>
      </c>
      <c r="E16" s="11">
        <f>LB_stat!E16</f>
        <v>3141</v>
      </c>
      <c r="F16" s="60" t="str">
        <f>LB_stat!F16</f>
        <v>MŠ Liberec, Husova 184/72</v>
      </c>
      <c r="G16" s="5">
        <v>50</v>
      </c>
      <c r="H16" s="11">
        <v>0</v>
      </c>
      <c r="I16" s="259">
        <v>0</v>
      </c>
      <c r="J16" s="13">
        <v>0</v>
      </c>
      <c r="K16" s="11">
        <v>0</v>
      </c>
      <c r="L16" s="60">
        <v>0</v>
      </c>
      <c r="M16" s="13">
        <v>0</v>
      </c>
      <c r="N16" s="11">
        <v>0</v>
      </c>
      <c r="O16" s="60">
        <v>0</v>
      </c>
      <c r="P16" s="105">
        <v>504284</v>
      </c>
      <c r="Q16" s="29">
        <f t="shared" si="3"/>
        <v>168095</v>
      </c>
      <c r="R16" s="74">
        <v>1.59</v>
      </c>
      <c r="S16" s="47">
        <f t="shared" si="4"/>
        <v>0.53</v>
      </c>
      <c r="T16" s="5">
        <f>LB_stat!H16</f>
        <v>50</v>
      </c>
      <c r="U16" s="11">
        <f>LB_stat!I16</f>
        <v>0</v>
      </c>
      <c r="V16" s="259">
        <f>LB_stat!J16</f>
        <v>0</v>
      </c>
      <c r="W16" s="13">
        <f>LB_stat!K16</f>
        <v>0</v>
      </c>
      <c r="X16" s="11">
        <f>LB_stat!L16</f>
        <v>0</v>
      </c>
      <c r="Y16" s="60">
        <f>LB_stat!M16</f>
        <v>0</v>
      </c>
      <c r="Z16" s="5">
        <f>LB_stat!N16</f>
        <v>0</v>
      </c>
      <c r="AA16" s="11">
        <f>LB_stat!O16</f>
        <v>0</v>
      </c>
      <c r="AB16" s="259">
        <f>LB_stat!P16</f>
        <v>0</v>
      </c>
      <c r="AC16" s="105">
        <f>LB_ZUKA!H16</f>
        <v>504284</v>
      </c>
      <c r="AD16" s="29">
        <f t="shared" si="5"/>
        <v>168095</v>
      </c>
      <c r="AE16" s="708">
        <f>LB_ZUKA!L16</f>
        <v>1.59</v>
      </c>
      <c r="AF16" s="47">
        <f t="shared" si="6"/>
        <v>0.53</v>
      </c>
      <c r="AG16" s="378">
        <f t="shared" si="7"/>
        <v>0</v>
      </c>
      <c r="AH16" s="74">
        <f t="shared" si="8"/>
        <v>0</v>
      </c>
      <c r="AI16" s="74">
        <v>0</v>
      </c>
      <c r="AJ16" s="419">
        <f t="shared" si="9"/>
        <v>0</v>
      </c>
      <c r="AK16" s="207">
        <f t="shared" si="10"/>
        <v>0</v>
      </c>
      <c r="AL16" s="300">
        <f t="shared" si="11"/>
        <v>0</v>
      </c>
      <c r="AM16" s="727">
        <f t="shared" si="12"/>
        <v>0</v>
      </c>
      <c r="AN16" s="207">
        <f t="shared" si="13"/>
        <v>0</v>
      </c>
      <c r="AO16" s="300">
        <f t="shared" si="14"/>
        <v>0</v>
      </c>
      <c r="AP16" s="170">
        <f t="shared" si="15"/>
        <v>0</v>
      </c>
      <c r="AQ16" s="409">
        <f t="shared" si="16"/>
        <v>0</v>
      </c>
      <c r="AR16" s="300">
        <f t="shared" si="17"/>
        <v>0</v>
      </c>
      <c r="AS16" s="170">
        <f t="shared" si="18"/>
        <v>0</v>
      </c>
    </row>
    <row r="17" spans="1:45" x14ac:dyDescent="0.2">
      <c r="A17" s="13">
        <f>LB_stat!A17</f>
        <v>12</v>
      </c>
      <c r="B17" s="11">
        <f>LB_stat!B17</f>
        <v>600079112</v>
      </c>
      <c r="C17" s="11">
        <f>LB_stat!C17</f>
        <v>2428</v>
      </c>
      <c r="D17" s="11" t="str">
        <f>LB_stat!D17</f>
        <v>MŠ Liberec, Jabloňová 446/29</v>
      </c>
      <c r="E17" s="11">
        <f>LB_stat!E17</f>
        <v>3141</v>
      </c>
      <c r="F17" s="60" t="str">
        <f>LB_stat!F17</f>
        <v>MŠ Liberec, Jabloňová 446/29</v>
      </c>
      <c r="G17" s="5">
        <v>96</v>
      </c>
      <c r="H17" s="11">
        <v>0</v>
      </c>
      <c r="I17" s="259">
        <v>0</v>
      </c>
      <c r="J17" s="13">
        <v>0</v>
      </c>
      <c r="K17" s="11">
        <v>0</v>
      </c>
      <c r="L17" s="60">
        <v>0</v>
      </c>
      <c r="M17" s="13">
        <v>0</v>
      </c>
      <c r="N17" s="11">
        <v>0</v>
      </c>
      <c r="O17" s="60">
        <v>0</v>
      </c>
      <c r="P17" s="105">
        <v>786626</v>
      </c>
      <c r="Q17" s="29">
        <f t="shared" si="3"/>
        <v>262209</v>
      </c>
      <c r="R17" s="74">
        <v>2.48</v>
      </c>
      <c r="S17" s="47">
        <f t="shared" si="4"/>
        <v>0.83</v>
      </c>
      <c r="T17" s="5">
        <f>LB_stat!H17</f>
        <v>96</v>
      </c>
      <c r="U17" s="11">
        <f>LB_stat!I17</f>
        <v>0</v>
      </c>
      <c r="V17" s="259">
        <f>LB_stat!J17</f>
        <v>0</v>
      </c>
      <c r="W17" s="13">
        <f>LB_stat!K17</f>
        <v>0</v>
      </c>
      <c r="X17" s="11">
        <f>LB_stat!L17</f>
        <v>0</v>
      </c>
      <c r="Y17" s="60">
        <f>LB_stat!M17</f>
        <v>0</v>
      </c>
      <c r="Z17" s="5">
        <f>LB_stat!N17</f>
        <v>0</v>
      </c>
      <c r="AA17" s="11">
        <f>LB_stat!O17</f>
        <v>0</v>
      </c>
      <c r="AB17" s="259">
        <f>LB_stat!P17</f>
        <v>0</v>
      </c>
      <c r="AC17" s="105">
        <f>LB_ZUKA!H17</f>
        <v>786626</v>
      </c>
      <c r="AD17" s="29">
        <f t="shared" si="5"/>
        <v>262209</v>
      </c>
      <c r="AE17" s="708">
        <f>LB_ZUKA!L17</f>
        <v>2.48</v>
      </c>
      <c r="AF17" s="47">
        <f t="shared" si="6"/>
        <v>0.83</v>
      </c>
      <c r="AG17" s="378">
        <f t="shared" si="7"/>
        <v>0</v>
      </c>
      <c r="AH17" s="74">
        <f t="shared" si="8"/>
        <v>0</v>
      </c>
      <c r="AI17" s="74">
        <v>0</v>
      </c>
      <c r="AJ17" s="419">
        <f t="shared" si="9"/>
        <v>0</v>
      </c>
      <c r="AK17" s="207">
        <f t="shared" si="10"/>
        <v>0</v>
      </c>
      <c r="AL17" s="300">
        <f t="shared" si="11"/>
        <v>0</v>
      </c>
      <c r="AM17" s="727">
        <f t="shared" si="12"/>
        <v>0</v>
      </c>
      <c r="AN17" s="207">
        <f t="shared" si="13"/>
        <v>0</v>
      </c>
      <c r="AO17" s="300">
        <f t="shared" si="14"/>
        <v>0</v>
      </c>
      <c r="AP17" s="170">
        <f t="shared" si="15"/>
        <v>0</v>
      </c>
      <c r="AQ17" s="409">
        <f t="shared" si="16"/>
        <v>0</v>
      </c>
      <c r="AR17" s="300">
        <f t="shared" si="17"/>
        <v>0</v>
      </c>
      <c r="AS17" s="170">
        <f t="shared" si="18"/>
        <v>0</v>
      </c>
    </row>
    <row r="18" spans="1:45" x14ac:dyDescent="0.2">
      <c r="A18" s="13">
        <f>LB_stat!A18</f>
        <v>13</v>
      </c>
      <c r="B18" s="11">
        <f>LB_stat!B18</f>
        <v>600079601</v>
      </c>
      <c r="C18" s="11">
        <f>LB_stat!C18</f>
        <v>2413</v>
      </c>
      <c r="D18" s="11" t="str">
        <f>LB_stat!D18</f>
        <v>MŠ Liberec, Jeřmanická 487/27</v>
      </c>
      <c r="E18" s="11">
        <f>LB_stat!E18</f>
        <v>3141</v>
      </c>
      <c r="F18" s="60" t="str">
        <f>LB_stat!F18</f>
        <v>MŠ Liberec, Jeřmanická 487/27</v>
      </c>
      <c r="G18" s="5">
        <v>72</v>
      </c>
      <c r="H18" s="11">
        <v>0</v>
      </c>
      <c r="I18" s="259">
        <v>0</v>
      </c>
      <c r="J18" s="13">
        <v>0</v>
      </c>
      <c r="K18" s="11">
        <v>0</v>
      </c>
      <c r="L18" s="60">
        <v>0</v>
      </c>
      <c r="M18" s="13">
        <v>0</v>
      </c>
      <c r="N18" s="11">
        <v>0</v>
      </c>
      <c r="O18" s="60">
        <v>0</v>
      </c>
      <c r="P18" s="105">
        <v>645021</v>
      </c>
      <c r="Q18" s="29">
        <f t="shared" si="3"/>
        <v>215007</v>
      </c>
      <c r="R18" s="74">
        <v>2.0299999999999998</v>
      </c>
      <c r="S18" s="47">
        <f t="shared" si="4"/>
        <v>0.68</v>
      </c>
      <c r="T18" s="5">
        <f>LB_stat!H18</f>
        <v>68</v>
      </c>
      <c r="U18" s="11">
        <f>LB_stat!I18</f>
        <v>0</v>
      </c>
      <c r="V18" s="259">
        <f>LB_stat!J18</f>
        <v>0</v>
      </c>
      <c r="W18" s="13">
        <f>LB_stat!K18</f>
        <v>0</v>
      </c>
      <c r="X18" s="11">
        <f>LB_stat!L18</f>
        <v>0</v>
      </c>
      <c r="Y18" s="60">
        <f>LB_stat!M18</f>
        <v>0</v>
      </c>
      <c r="Z18" s="5">
        <f>LB_stat!N18</f>
        <v>0</v>
      </c>
      <c r="AA18" s="11">
        <f>LB_stat!O18</f>
        <v>0</v>
      </c>
      <c r="AB18" s="259">
        <f>LB_stat!P18</f>
        <v>0</v>
      </c>
      <c r="AC18" s="105">
        <f>LB_ZUKA!H18</f>
        <v>620638</v>
      </c>
      <c r="AD18" s="29">
        <f t="shared" si="5"/>
        <v>206879</v>
      </c>
      <c r="AE18" s="708">
        <f>LB_ZUKA!L18</f>
        <v>1.95</v>
      </c>
      <c r="AF18" s="47">
        <f t="shared" si="6"/>
        <v>0.65</v>
      </c>
      <c r="AG18" s="378">
        <f t="shared" si="7"/>
        <v>-8128</v>
      </c>
      <c r="AH18" s="74">
        <f t="shared" si="8"/>
        <v>-3.0000000000000027E-2</v>
      </c>
      <c r="AI18" s="74">
        <v>0</v>
      </c>
      <c r="AJ18" s="419">
        <f t="shared" si="9"/>
        <v>-3.0000000000000027E-2</v>
      </c>
      <c r="AK18" s="207">
        <f t="shared" si="10"/>
        <v>-4</v>
      </c>
      <c r="AL18" s="300">
        <f t="shared" si="11"/>
        <v>0</v>
      </c>
      <c r="AM18" s="727">
        <f t="shared" si="12"/>
        <v>0</v>
      </c>
      <c r="AN18" s="207">
        <f t="shared" si="13"/>
        <v>0</v>
      </c>
      <c r="AO18" s="300">
        <f t="shared" si="14"/>
        <v>0</v>
      </c>
      <c r="AP18" s="170">
        <f t="shared" si="15"/>
        <v>0</v>
      </c>
      <c r="AQ18" s="409">
        <f t="shared" si="16"/>
        <v>0</v>
      </c>
      <c r="AR18" s="300">
        <f t="shared" si="17"/>
        <v>0</v>
      </c>
      <c r="AS18" s="170">
        <f t="shared" si="18"/>
        <v>0</v>
      </c>
    </row>
    <row r="19" spans="1:45" x14ac:dyDescent="0.2">
      <c r="A19" s="13">
        <f>LB_stat!A19</f>
        <v>14</v>
      </c>
      <c r="B19" s="11">
        <f>LB_stat!B19</f>
        <v>600079121</v>
      </c>
      <c r="C19" s="11">
        <f>LB_stat!C19</f>
        <v>2410</v>
      </c>
      <c r="D19" s="11" t="str">
        <f>LB_stat!D19</f>
        <v>MŠ Liberec, Jugoslávská 128/1</v>
      </c>
      <c r="E19" s="11">
        <f>LB_stat!E19</f>
        <v>3141</v>
      </c>
      <c r="F19" s="60" t="str">
        <f>LB_stat!F19</f>
        <v>MŠ Liberec, Jugoslávská 128/1</v>
      </c>
      <c r="G19" s="5">
        <v>85</v>
      </c>
      <c r="H19" s="11">
        <v>0</v>
      </c>
      <c r="I19" s="259">
        <v>0</v>
      </c>
      <c r="J19" s="13">
        <v>0</v>
      </c>
      <c r="K19" s="11">
        <v>0</v>
      </c>
      <c r="L19" s="60">
        <v>0</v>
      </c>
      <c r="M19" s="13">
        <v>0</v>
      </c>
      <c r="N19" s="11">
        <v>0</v>
      </c>
      <c r="O19" s="60">
        <v>0</v>
      </c>
      <c r="P19" s="105">
        <v>722300</v>
      </c>
      <c r="Q19" s="29">
        <f t="shared" si="3"/>
        <v>240767</v>
      </c>
      <c r="R19" s="74">
        <v>2.27</v>
      </c>
      <c r="S19" s="47">
        <f t="shared" si="4"/>
        <v>0.76</v>
      </c>
      <c r="T19" s="5">
        <f>LB_stat!H19</f>
        <v>86</v>
      </c>
      <c r="U19" s="11">
        <f>LB_stat!I19</f>
        <v>0</v>
      </c>
      <c r="V19" s="259">
        <f>LB_stat!J19</f>
        <v>0</v>
      </c>
      <c r="W19" s="13">
        <f>LB_stat!K19</f>
        <v>0</v>
      </c>
      <c r="X19" s="11">
        <f>LB_stat!L19</f>
        <v>0</v>
      </c>
      <c r="Y19" s="60">
        <f>LB_stat!M19</f>
        <v>0</v>
      </c>
      <c r="Z19" s="5">
        <f>LB_stat!N19</f>
        <v>0</v>
      </c>
      <c r="AA19" s="11">
        <f>LB_stat!O19</f>
        <v>0</v>
      </c>
      <c r="AB19" s="259">
        <f>LB_stat!P19</f>
        <v>0</v>
      </c>
      <c r="AC19" s="105">
        <f>LB_ZUKA!H19</f>
        <v>728166</v>
      </c>
      <c r="AD19" s="29">
        <f t="shared" si="5"/>
        <v>242722</v>
      </c>
      <c r="AE19" s="708">
        <f>LB_ZUKA!L19</f>
        <v>2.29</v>
      </c>
      <c r="AF19" s="47">
        <f t="shared" si="6"/>
        <v>0.76</v>
      </c>
      <c r="AG19" s="378">
        <f t="shared" si="7"/>
        <v>1955</v>
      </c>
      <c r="AH19" s="74">
        <f t="shared" si="8"/>
        <v>0</v>
      </c>
      <c r="AI19" s="74">
        <v>0</v>
      </c>
      <c r="AJ19" s="419">
        <f t="shared" si="9"/>
        <v>0</v>
      </c>
      <c r="AK19" s="207">
        <f t="shared" si="10"/>
        <v>1</v>
      </c>
      <c r="AL19" s="300">
        <f t="shared" si="11"/>
        <v>0</v>
      </c>
      <c r="AM19" s="727">
        <f t="shared" si="12"/>
        <v>0</v>
      </c>
      <c r="AN19" s="207">
        <f t="shared" si="13"/>
        <v>0</v>
      </c>
      <c r="AO19" s="300">
        <f t="shared" si="14"/>
        <v>0</v>
      </c>
      <c r="AP19" s="170">
        <f t="shared" si="15"/>
        <v>0</v>
      </c>
      <c r="AQ19" s="409">
        <f t="shared" si="16"/>
        <v>0</v>
      </c>
      <c r="AR19" s="300">
        <f t="shared" si="17"/>
        <v>0</v>
      </c>
      <c r="AS19" s="170">
        <f t="shared" si="18"/>
        <v>0</v>
      </c>
    </row>
    <row r="20" spans="1:45" x14ac:dyDescent="0.2">
      <c r="A20" s="13">
        <f>LB_stat!A20</f>
        <v>15</v>
      </c>
      <c r="B20" s="11">
        <f>LB_stat!B20</f>
        <v>600079538</v>
      </c>
      <c r="C20" s="11">
        <f>LB_stat!C20</f>
        <v>2436</v>
      </c>
      <c r="D20" s="11" t="str">
        <f>LB_stat!D20</f>
        <v>MŠ Liberec, Kaplického 386</v>
      </c>
      <c r="E20" s="11">
        <f>LB_stat!E20</f>
        <v>3141</v>
      </c>
      <c r="F20" s="60" t="str">
        <f>LB_stat!F20</f>
        <v>MŠ Liberec, Kaplického 386</v>
      </c>
      <c r="G20" s="5">
        <v>54</v>
      </c>
      <c r="H20" s="11">
        <v>0</v>
      </c>
      <c r="I20" s="259">
        <v>0</v>
      </c>
      <c r="J20" s="13">
        <v>0</v>
      </c>
      <c r="K20" s="11">
        <v>0</v>
      </c>
      <c r="L20" s="60">
        <v>0</v>
      </c>
      <c r="M20" s="13">
        <v>0</v>
      </c>
      <c r="N20" s="11">
        <v>0</v>
      </c>
      <c r="O20" s="60">
        <v>0</v>
      </c>
      <c r="P20" s="105">
        <v>531356</v>
      </c>
      <c r="Q20" s="29">
        <f t="shared" si="3"/>
        <v>177119</v>
      </c>
      <c r="R20" s="74">
        <v>1.67</v>
      </c>
      <c r="S20" s="47">
        <f t="shared" si="4"/>
        <v>0.56000000000000005</v>
      </c>
      <c r="T20" s="5">
        <f>LB_stat!H20</f>
        <v>106</v>
      </c>
      <c r="U20" s="11">
        <f>LB_stat!I20</f>
        <v>0</v>
      </c>
      <c r="V20" s="259">
        <f>LB_stat!J20</f>
        <v>0</v>
      </c>
      <c r="W20" s="13">
        <f>LB_stat!K20</f>
        <v>0</v>
      </c>
      <c r="X20" s="11">
        <f>LB_stat!L20</f>
        <v>0</v>
      </c>
      <c r="Y20" s="60">
        <f>LB_stat!M20</f>
        <v>0</v>
      </c>
      <c r="Z20" s="5">
        <f>LB_stat!N20</f>
        <v>0</v>
      </c>
      <c r="AA20" s="11">
        <f>LB_stat!O20</f>
        <v>0</v>
      </c>
      <c r="AB20" s="259">
        <f>LB_stat!P20</f>
        <v>0</v>
      </c>
      <c r="AC20" s="105">
        <f>LB_ZUKA!H20</f>
        <v>845314</v>
      </c>
      <c r="AD20" s="29">
        <f t="shared" si="5"/>
        <v>281771</v>
      </c>
      <c r="AE20" s="708">
        <f>LB_ZUKA!L20</f>
        <v>2.66</v>
      </c>
      <c r="AF20" s="47">
        <f t="shared" si="6"/>
        <v>0.89</v>
      </c>
      <c r="AG20" s="378">
        <f t="shared" si="7"/>
        <v>104652</v>
      </c>
      <c r="AH20" s="74">
        <f t="shared" si="8"/>
        <v>0.32999999999999996</v>
      </c>
      <c r="AI20" s="74">
        <v>0</v>
      </c>
      <c r="AJ20" s="419">
        <f t="shared" si="9"/>
        <v>0.32999999999999996</v>
      </c>
      <c r="AK20" s="207">
        <f t="shared" si="10"/>
        <v>52</v>
      </c>
      <c r="AL20" s="300">
        <f t="shared" si="11"/>
        <v>0</v>
      </c>
      <c r="AM20" s="727">
        <f t="shared" si="12"/>
        <v>0</v>
      </c>
      <c r="AN20" s="207">
        <f t="shared" si="13"/>
        <v>0</v>
      </c>
      <c r="AO20" s="300">
        <f t="shared" si="14"/>
        <v>0</v>
      </c>
      <c r="AP20" s="170">
        <f t="shared" si="15"/>
        <v>0</v>
      </c>
      <c r="AQ20" s="409">
        <f t="shared" si="16"/>
        <v>0</v>
      </c>
      <c r="AR20" s="300">
        <f t="shared" si="17"/>
        <v>0</v>
      </c>
      <c r="AS20" s="170">
        <f t="shared" si="18"/>
        <v>0</v>
      </c>
    </row>
    <row r="21" spans="1:45" x14ac:dyDescent="0.2">
      <c r="A21" s="13">
        <f>LB_stat!A21</f>
        <v>16</v>
      </c>
      <c r="B21" s="11">
        <f>LB_stat!B21</f>
        <v>600079147</v>
      </c>
      <c r="C21" s="11">
        <f>LB_stat!C21</f>
        <v>2424</v>
      </c>
      <c r="D21" s="11" t="str">
        <f>LB_stat!D21</f>
        <v>MŠ Liberec, Klášterní 149/16</v>
      </c>
      <c r="E21" s="11">
        <f>LB_stat!E21</f>
        <v>3141</v>
      </c>
      <c r="F21" s="60" t="str">
        <f>LB_stat!F21</f>
        <v>MŠ Liberec, Klášterní 149/16</v>
      </c>
      <c r="G21" s="5">
        <v>44</v>
      </c>
      <c r="H21" s="11">
        <v>0</v>
      </c>
      <c r="I21" s="259">
        <v>0</v>
      </c>
      <c r="J21" s="13">
        <v>0</v>
      </c>
      <c r="K21" s="11">
        <v>0</v>
      </c>
      <c r="L21" s="60">
        <v>0</v>
      </c>
      <c r="M21" s="13">
        <v>0</v>
      </c>
      <c r="N21" s="11">
        <v>0</v>
      </c>
      <c r="O21" s="60">
        <v>0</v>
      </c>
      <c r="P21" s="105">
        <v>461879</v>
      </c>
      <c r="Q21" s="29">
        <f t="shared" si="3"/>
        <v>153960</v>
      </c>
      <c r="R21" s="74">
        <v>1.45</v>
      </c>
      <c r="S21" s="47">
        <f t="shared" si="4"/>
        <v>0.48</v>
      </c>
      <c r="T21" s="5">
        <f>LB_stat!H21</f>
        <v>48</v>
      </c>
      <c r="U21" s="11">
        <f>LB_stat!I21</f>
        <v>0</v>
      </c>
      <c r="V21" s="259">
        <f>LB_stat!J21</f>
        <v>0</v>
      </c>
      <c r="W21" s="13">
        <f>LB_stat!K21</f>
        <v>0</v>
      </c>
      <c r="X21" s="11">
        <f>LB_stat!L21</f>
        <v>0</v>
      </c>
      <c r="Y21" s="60">
        <f>LB_stat!M21</f>
        <v>0</v>
      </c>
      <c r="Z21" s="5">
        <f>LB_stat!N21</f>
        <v>0</v>
      </c>
      <c r="AA21" s="11">
        <f>LB_stat!O21</f>
        <v>0</v>
      </c>
      <c r="AB21" s="259">
        <f>LB_stat!P21</f>
        <v>0</v>
      </c>
      <c r="AC21" s="105">
        <f>LB_ZUKA!H21</f>
        <v>490407</v>
      </c>
      <c r="AD21" s="29">
        <f t="shared" si="5"/>
        <v>163469</v>
      </c>
      <c r="AE21" s="708">
        <f>LB_ZUKA!L21</f>
        <v>1.54</v>
      </c>
      <c r="AF21" s="47">
        <f t="shared" si="6"/>
        <v>0.51</v>
      </c>
      <c r="AG21" s="378">
        <f t="shared" si="7"/>
        <v>9509</v>
      </c>
      <c r="AH21" s="74">
        <f t="shared" si="8"/>
        <v>3.0000000000000027E-2</v>
      </c>
      <c r="AI21" s="74">
        <v>0</v>
      </c>
      <c r="AJ21" s="419">
        <f t="shared" si="9"/>
        <v>3.0000000000000027E-2</v>
      </c>
      <c r="AK21" s="207">
        <f t="shared" si="10"/>
        <v>4</v>
      </c>
      <c r="AL21" s="300">
        <f t="shared" si="11"/>
        <v>0</v>
      </c>
      <c r="AM21" s="727">
        <f t="shared" si="12"/>
        <v>0</v>
      </c>
      <c r="AN21" s="207">
        <f t="shared" si="13"/>
        <v>0</v>
      </c>
      <c r="AO21" s="300">
        <f t="shared" si="14"/>
        <v>0</v>
      </c>
      <c r="AP21" s="170">
        <f t="shared" si="15"/>
        <v>0</v>
      </c>
      <c r="AQ21" s="409">
        <f t="shared" si="16"/>
        <v>0</v>
      </c>
      <c r="AR21" s="300">
        <f t="shared" si="17"/>
        <v>0</v>
      </c>
      <c r="AS21" s="170">
        <f t="shared" si="18"/>
        <v>0</v>
      </c>
    </row>
    <row r="22" spans="1:45" x14ac:dyDescent="0.2">
      <c r="A22" s="13">
        <f>LB_stat!A22</f>
        <v>17</v>
      </c>
      <c r="B22" s="11">
        <f>LB_stat!B22</f>
        <v>600079562</v>
      </c>
      <c r="C22" s="11">
        <f>LB_stat!C22</f>
        <v>2417</v>
      </c>
      <c r="D22" s="11" t="str">
        <f>LB_stat!D22</f>
        <v>MŠ Liberec, Klášterní 466/4</v>
      </c>
      <c r="E22" s="11">
        <f>LB_stat!E22</f>
        <v>3141</v>
      </c>
      <c r="F22" s="60" t="str">
        <f>LB_stat!F22</f>
        <v>MŠ Liberec, Klášterní 466/4</v>
      </c>
      <c r="G22" s="5">
        <v>141</v>
      </c>
      <c r="H22" s="11">
        <v>0</v>
      </c>
      <c r="I22" s="259">
        <v>0</v>
      </c>
      <c r="J22" s="13">
        <v>0</v>
      </c>
      <c r="K22" s="11">
        <v>0</v>
      </c>
      <c r="L22" s="60">
        <v>0</v>
      </c>
      <c r="M22" s="13">
        <v>0</v>
      </c>
      <c r="N22" s="11">
        <v>0</v>
      </c>
      <c r="O22" s="60">
        <v>0</v>
      </c>
      <c r="P22" s="105">
        <v>1063405</v>
      </c>
      <c r="Q22" s="29">
        <f t="shared" si="3"/>
        <v>354468</v>
      </c>
      <c r="R22" s="74">
        <v>3.35</v>
      </c>
      <c r="S22" s="47">
        <f t="shared" si="4"/>
        <v>1.1200000000000001</v>
      </c>
      <c r="T22" s="5">
        <f>LB_stat!H22</f>
        <v>138</v>
      </c>
      <c r="U22" s="11">
        <f>LB_stat!I22</f>
        <v>0</v>
      </c>
      <c r="V22" s="259">
        <f>LB_stat!J22</f>
        <v>0</v>
      </c>
      <c r="W22" s="13">
        <f>LB_stat!K22</f>
        <v>0</v>
      </c>
      <c r="X22" s="11">
        <f>LB_stat!L22</f>
        <v>0</v>
      </c>
      <c r="Y22" s="60">
        <f>LB_stat!M22</f>
        <v>0</v>
      </c>
      <c r="Z22" s="5">
        <f>LB_stat!N22</f>
        <v>0</v>
      </c>
      <c r="AA22" s="11">
        <f>LB_stat!O22</f>
        <v>0</v>
      </c>
      <c r="AB22" s="259">
        <f>LB_stat!P22</f>
        <v>0</v>
      </c>
      <c r="AC22" s="105">
        <f>LB_ZUKA!H22</f>
        <v>1043449</v>
      </c>
      <c r="AD22" s="29">
        <f t="shared" si="5"/>
        <v>347816</v>
      </c>
      <c r="AE22" s="708">
        <f>LB_ZUKA!L22</f>
        <v>3.29</v>
      </c>
      <c r="AF22" s="47">
        <f t="shared" si="6"/>
        <v>1.1000000000000001</v>
      </c>
      <c r="AG22" s="378">
        <f t="shared" si="7"/>
        <v>-6652</v>
      </c>
      <c r="AH22" s="74">
        <f t="shared" si="8"/>
        <v>-2.0000000000000018E-2</v>
      </c>
      <c r="AI22" s="74">
        <v>0</v>
      </c>
      <c r="AJ22" s="419">
        <f t="shared" si="9"/>
        <v>-2.0000000000000018E-2</v>
      </c>
      <c r="AK22" s="207">
        <f t="shared" si="10"/>
        <v>-3</v>
      </c>
      <c r="AL22" s="300">
        <f t="shared" si="11"/>
        <v>0</v>
      </c>
      <c r="AM22" s="727">
        <f t="shared" si="12"/>
        <v>0</v>
      </c>
      <c r="AN22" s="207">
        <f t="shared" si="13"/>
        <v>0</v>
      </c>
      <c r="AO22" s="300">
        <f t="shared" si="14"/>
        <v>0</v>
      </c>
      <c r="AP22" s="170">
        <f t="shared" si="15"/>
        <v>0</v>
      </c>
      <c r="AQ22" s="409">
        <f t="shared" si="16"/>
        <v>0</v>
      </c>
      <c r="AR22" s="300">
        <f t="shared" si="17"/>
        <v>0</v>
      </c>
      <c r="AS22" s="170">
        <f t="shared" si="18"/>
        <v>0</v>
      </c>
    </row>
    <row r="23" spans="1:45" x14ac:dyDescent="0.2">
      <c r="A23" s="13">
        <f>LB_stat!A23</f>
        <v>17</v>
      </c>
      <c r="B23" s="11">
        <f>LB_stat!B23</f>
        <v>600079562</v>
      </c>
      <c r="C23" s="11">
        <f>LB_stat!C23</f>
        <v>2417</v>
      </c>
      <c r="D23" s="11" t="str">
        <f>LB_stat!D23</f>
        <v>MŠ Liberec, Klášterní 466/4</v>
      </c>
      <c r="E23" s="11">
        <f>LB_stat!E23</f>
        <v>3141</v>
      </c>
      <c r="F23" s="60" t="str">
        <f>LB_stat!F23</f>
        <v>MŠ Liberec, Husova 991/35</v>
      </c>
      <c r="G23" s="5">
        <v>44</v>
      </c>
      <c r="H23" s="11">
        <v>0</v>
      </c>
      <c r="I23" s="259">
        <v>0</v>
      </c>
      <c r="J23" s="13">
        <v>0</v>
      </c>
      <c r="K23" s="11">
        <v>0</v>
      </c>
      <c r="L23" s="60">
        <v>0</v>
      </c>
      <c r="M23" s="13">
        <v>0</v>
      </c>
      <c r="N23" s="11">
        <v>0</v>
      </c>
      <c r="O23" s="60">
        <v>0</v>
      </c>
      <c r="P23" s="105">
        <v>461879</v>
      </c>
      <c r="Q23" s="29">
        <f t="shared" si="3"/>
        <v>153960</v>
      </c>
      <c r="R23" s="74">
        <v>1.45</v>
      </c>
      <c r="S23" s="47">
        <f t="shared" si="4"/>
        <v>0.48</v>
      </c>
      <c r="T23" s="5">
        <f>LB_stat!H23</f>
        <v>43</v>
      </c>
      <c r="U23" s="11">
        <f>LB_stat!I23</f>
        <v>0</v>
      </c>
      <c r="V23" s="259">
        <f>LB_stat!J23</f>
        <v>0</v>
      </c>
      <c r="W23" s="13">
        <f>LB_stat!K23</f>
        <v>0</v>
      </c>
      <c r="X23" s="11">
        <f>LB_stat!L23</f>
        <v>0</v>
      </c>
      <c r="Y23" s="60">
        <f>LB_stat!M23</f>
        <v>0</v>
      </c>
      <c r="Z23" s="5">
        <f>LB_stat!N23</f>
        <v>0</v>
      </c>
      <c r="AA23" s="11">
        <f>LB_stat!O23</f>
        <v>0</v>
      </c>
      <c r="AB23" s="259">
        <f>LB_stat!P23</f>
        <v>0</v>
      </c>
      <c r="AC23" s="105">
        <f>LB_ZUKA!H23</f>
        <v>454571</v>
      </c>
      <c r="AD23" s="29">
        <f t="shared" si="5"/>
        <v>151524</v>
      </c>
      <c r="AE23" s="708">
        <f>LB_ZUKA!L23</f>
        <v>1.43</v>
      </c>
      <c r="AF23" s="47">
        <f t="shared" si="6"/>
        <v>0.48</v>
      </c>
      <c r="AG23" s="378">
        <f t="shared" si="7"/>
        <v>-2436</v>
      </c>
      <c r="AH23" s="74">
        <f t="shared" si="8"/>
        <v>0</v>
      </c>
      <c r="AI23" s="74">
        <v>0</v>
      </c>
      <c r="AJ23" s="419">
        <f t="shared" si="9"/>
        <v>0</v>
      </c>
      <c r="AK23" s="207">
        <f t="shared" si="10"/>
        <v>-1</v>
      </c>
      <c r="AL23" s="300">
        <f t="shared" si="11"/>
        <v>0</v>
      </c>
      <c r="AM23" s="727">
        <f t="shared" si="12"/>
        <v>0</v>
      </c>
      <c r="AN23" s="207">
        <f t="shared" si="13"/>
        <v>0</v>
      </c>
      <c r="AO23" s="300">
        <f t="shared" si="14"/>
        <v>0</v>
      </c>
      <c r="AP23" s="170">
        <f t="shared" si="15"/>
        <v>0</v>
      </c>
      <c r="AQ23" s="409">
        <f t="shared" si="16"/>
        <v>0</v>
      </c>
      <c r="AR23" s="300">
        <f t="shared" si="17"/>
        <v>0</v>
      </c>
      <c r="AS23" s="170">
        <f t="shared" si="18"/>
        <v>0</v>
      </c>
    </row>
    <row r="24" spans="1:45" x14ac:dyDescent="0.2">
      <c r="A24" s="13">
        <f>LB_stat!A24</f>
        <v>18</v>
      </c>
      <c r="B24" s="11">
        <f>LB_stat!B24</f>
        <v>600079571</v>
      </c>
      <c r="C24" s="11">
        <f>LB_stat!C24</f>
        <v>2416</v>
      </c>
      <c r="D24" s="11" t="str">
        <f>LB_stat!D24</f>
        <v>MŠ Liberec, Matoušova 468/12</v>
      </c>
      <c r="E24" s="11">
        <f>LB_stat!E24</f>
        <v>3141</v>
      </c>
      <c r="F24" s="60" t="str">
        <f>LB_stat!F24</f>
        <v>MŠ Liberec, Matoušova 468/12</v>
      </c>
      <c r="G24" s="5">
        <v>48</v>
      </c>
      <c r="H24" s="11">
        <v>0</v>
      </c>
      <c r="I24" s="259">
        <v>0</v>
      </c>
      <c r="J24" s="13">
        <v>0</v>
      </c>
      <c r="K24" s="11">
        <v>0</v>
      </c>
      <c r="L24" s="60">
        <v>0</v>
      </c>
      <c r="M24" s="13">
        <v>0</v>
      </c>
      <c r="N24" s="11">
        <v>0</v>
      </c>
      <c r="O24" s="60">
        <v>0</v>
      </c>
      <c r="P24" s="105">
        <v>490407</v>
      </c>
      <c r="Q24" s="29">
        <f t="shared" si="3"/>
        <v>163469</v>
      </c>
      <c r="R24" s="74">
        <v>1.54</v>
      </c>
      <c r="S24" s="47">
        <f t="shared" si="4"/>
        <v>0.51</v>
      </c>
      <c r="T24" s="5">
        <f>LB_stat!H24</f>
        <v>41</v>
      </c>
      <c r="U24" s="11">
        <f>LB_stat!I24</f>
        <v>0</v>
      </c>
      <c r="V24" s="259">
        <f>LB_stat!J24</f>
        <v>0</v>
      </c>
      <c r="W24" s="13">
        <f>LB_stat!K24</f>
        <v>0</v>
      </c>
      <c r="X24" s="11">
        <f>LB_stat!L24</f>
        <v>0</v>
      </c>
      <c r="Y24" s="60">
        <f>LB_stat!M24</f>
        <v>0</v>
      </c>
      <c r="Z24" s="5">
        <f>LB_stat!N24</f>
        <v>0</v>
      </c>
      <c r="AA24" s="11">
        <f>LB_stat!O24</f>
        <v>0</v>
      </c>
      <c r="AB24" s="259">
        <f>LB_stat!P24</f>
        <v>0</v>
      </c>
      <c r="AC24" s="105">
        <f>LB_ZUKA!H24</f>
        <v>439720</v>
      </c>
      <c r="AD24" s="29">
        <f t="shared" si="5"/>
        <v>146573</v>
      </c>
      <c r="AE24" s="708">
        <f>LB_ZUKA!L24</f>
        <v>1.38</v>
      </c>
      <c r="AF24" s="47">
        <f t="shared" si="6"/>
        <v>0.46</v>
      </c>
      <c r="AG24" s="378">
        <f t="shared" si="7"/>
        <v>-16896</v>
      </c>
      <c r="AH24" s="74">
        <f t="shared" si="8"/>
        <v>-4.9999999999999989E-2</v>
      </c>
      <c r="AI24" s="74">
        <v>0</v>
      </c>
      <c r="AJ24" s="419">
        <f t="shared" si="9"/>
        <v>-4.9999999999999989E-2</v>
      </c>
      <c r="AK24" s="207">
        <f t="shared" si="10"/>
        <v>-7</v>
      </c>
      <c r="AL24" s="300">
        <f t="shared" si="11"/>
        <v>0</v>
      </c>
      <c r="AM24" s="727">
        <f t="shared" si="12"/>
        <v>0</v>
      </c>
      <c r="AN24" s="207">
        <f t="shared" si="13"/>
        <v>0</v>
      </c>
      <c r="AO24" s="300">
        <f t="shared" si="14"/>
        <v>0</v>
      </c>
      <c r="AP24" s="170">
        <f t="shared" si="15"/>
        <v>0</v>
      </c>
      <c r="AQ24" s="409">
        <f t="shared" si="16"/>
        <v>0</v>
      </c>
      <c r="AR24" s="300">
        <f t="shared" si="17"/>
        <v>0</v>
      </c>
      <c r="AS24" s="170">
        <f t="shared" si="18"/>
        <v>0</v>
      </c>
    </row>
    <row r="25" spans="1:45" x14ac:dyDescent="0.2">
      <c r="A25" s="13">
        <f>LB_stat!A25</f>
        <v>19</v>
      </c>
      <c r="B25" s="11">
        <f>LB_stat!B25</f>
        <v>600079163</v>
      </c>
      <c r="C25" s="11">
        <f>LB_stat!C25</f>
        <v>2421</v>
      </c>
      <c r="D25" s="11" t="str">
        <f>LB_stat!D25</f>
        <v>MŠ Liberec, Na Pískovně 761/3</v>
      </c>
      <c r="E25" s="11">
        <f>LB_stat!E25</f>
        <v>3141</v>
      </c>
      <c r="F25" s="60" t="str">
        <f>LB_stat!F25</f>
        <v>MŠ Liberec, Na Pískovně 761/3</v>
      </c>
      <c r="G25" s="5">
        <v>144</v>
      </c>
      <c r="H25" s="11">
        <v>0</v>
      </c>
      <c r="I25" s="259">
        <v>0</v>
      </c>
      <c r="J25" s="13">
        <v>0</v>
      </c>
      <c r="K25" s="11">
        <v>0</v>
      </c>
      <c r="L25" s="60">
        <v>0</v>
      </c>
      <c r="M25" s="13">
        <v>0</v>
      </c>
      <c r="N25" s="11">
        <v>0</v>
      </c>
      <c r="O25" s="60">
        <v>0</v>
      </c>
      <c r="P25" s="105">
        <v>1083683</v>
      </c>
      <c r="Q25" s="29">
        <f t="shared" si="3"/>
        <v>361228</v>
      </c>
      <c r="R25" s="74">
        <v>3.41</v>
      </c>
      <c r="S25" s="47">
        <f t="shared" si="4"/>
        <v>1.1399999999999999</v>
      </c>
      <c r="T25" s="5">
        <f>LB_stat!H25</f>
        <v>144</v>
      </c>
      <c r="U25" s="11">
        <f>LB_stat!I25</f>
        <v>0</v>
      </c>
      <c r="V25" s="259">
        <f>LB_stat!J25</f>
        <v>0</v>
      </c>
      <c r="W25" s="13">
        <f>LB_stat!K25</f>
        <v>0</v>
      </c>
      <c r="X25" s="11">
        <f>LB_stat!L25</f>
        <v>0</v>
      </c>
      <c r="Y25" s="60">
        <f>LB_stat!M25</f>
        <v>0</v>
      </c>
      <c r="Z25" s="5">
        <f>LB_stat!N25</f>
        <v>0</v>
      </c>
      <c r="AA25" s="11">
        <f>LB_stat!O25</f>
        <v>0</v>
      </c>
      <c r="AB25" s="259">
        <f>LB_stat!P25</f>
        <v>0</v>
      </c>
      <c r="AC25" s="105">
        <f>LB_ZUKA!H25</f>
        <v>1083683</v>
      </c>
      <c r="AD25" s="29">
        <f t="shared" si="5"/>
        <v>361228</v>
      </c>
      <c r="AE25" s="708">
        <f>LB_ZUKA!L25</f>
        <v>3.41</v>
      </c>
      <c r="AF25" s="47">
        <f t="shared" si="6"/>
        <v>1.1399999999999999</v>
      </c>
      <c r="AG25" s="378">
        <f t="shared" si="7"/>
        <v>0</v>
      </c>
      <c r="AH25" s="74">
        <f t="shared" si="8"/>
        <v>0</v>
      </c>
      <c r="AI25" s="74">
        <v>0</v>
      </c>
      <c r="AJ25" s="419">
        <f t="shared" si="9"/>
        <v>0</v>
      </c>
      <c r="AK25" s="207">
        <f t="shared" si="10"/>
        <v>0</v>
      </c>
      <c r="AL25" s="300">
        <f t="shared" si="11"/>
        <v>0</v>
      </c>
      <c r="AM25" s="727">
        <f t="shared" si="12"/>
        <v>0</v>
      </c>
      <c r="AN25" s="207">
        <f t="shared" si="13"/>
        <v>0</v>
      </c>
      <c r="AO25" s="300">
        <f t="shared" si="14"/>
        <v>0</v>
      </c>
      <c r="AP25" s="170">
        <f t="shared" si="15"/>
        <v>0</v>
      </c>
      <c r="AQ25" s="409">
        <f t="shared" si="16"/>
        <v>0</v>
      </c>
      <c r="AR25" s="300">
        <f t="shared" si="17"/>
        <v>0</v>
      </c>
      <c r="AS25" s="170">
        <f t="shared" si="18"/>
        <v>0</v>
      </c>
    </row>
    <row r="26" spans="1:45" x14ac:dyDescent="0.2">
      <c r="A26" s="13">
        <f>LB_stat!A26</f>
        <v>20</v>
      </c>
      <c r="B26" s="11">
        <f>LB_stat!B26</f>
        <v>600079171</v>
      </c>
      <c r="C26" s="11">
        <f>LB_stat!C26</f>
        <v>2419</v>
      </c>
      <c r="D26" s="11" t="str">
        <f>LB_stat!D26</f>
        <v>MŠ Liberec, Nezvalova 661/20</v>
      </c>
      <c r="E26" s="11">
        <f>LB_stat!E26</f>
        <v>3141</v>
      </c>
      <c r="F26" s="60" t="str">
        <f>LB_stat!F26</f>
        <v>MŠ Liberec, Nezvalova 661/20</v>
      </c>
      <c r="G26" s="5">
        <v>69</v>
      </c>
      <c r="H26" s="11">
        <v>0</v>
      </c>
      <c r="I26" s="259">
        <v>0</v>
      </c>
      <c r="J26" s="13">
        <v>0</v>
      </c>
      <c r="K26" s="11">
        <v>0</v>
      </c>
      <c r="L26" s="60">
        <v>0</v>
      </c>
      <c r="M26" s="13">
        <v>0</v>
      </c>
      <c r="N26" s="11">
        <v>0</v>
      </c>
      <c r="O26" s="60">
        <v>0</v>
      </c>
      <c r="P26" s="105">
        <v>626770</v>
      </c>
      <c r="Q26" s="29">
        <f t="shared" si="3"/>
        <v>208923</v>
      </c>
      <c r="R26" s="74">
        <v>1.97</v>
      </c>
      <c r="S26" s="47">
        <f t="shared" si="4"/>
        <v>0.66</v>
      </c>
      <c r="T26" s="5">
        <f>LB_stat!H26</f>
        <v>68</v>
      </c>
      <c r="U26" s="11">
        <f>LB_stat!I26</f>
        <v>0</v>
      </c>
      <c r="V26" s="259">
        <f>LB_stat!J26</f>
        <v>0</v>
      </c>
      <c r="W26" s="13">
        <f>LB_stat!K26</f>
        <v>0</v>
      </c>
      <c r="X26" s="11">
        <f>LB_stat!L26</f>
        <v>0</v>
      </c>
      <c r="Y26" s="60">
        <f>LB_stat!M26</f>
        <v>0</v>
      </c>
      <c r="Z26" s="5">
        <f>LB_stat!N26</f>
        <v>0</v>
      </c>
      <c r="AA26" s="11">
        <f>LB_stat!O26</f>
        <v>0</v>
      </c>
      <c r="AB26" s="259">
        <f>LB_stat!P26</f>
        <v>0</v>
      </c>
      <c r="AC26" s="105">
        <f>LB_ZUKA!H26</f>
        <v>620638</v>
      </c>
      <c r="AD26" s="29">
        <f t="shared" si="5"/>
        <v>206879</v>
      </c>
      <c r="AE26" s="708">
        <f>LB_ZUKA!L26</f>
        <v>1.95</v>
      </c>
      <c r="AF26" s="47">
        <f t="shared" si="6"/>
        <v>0.65</v>
      </c>
      <c r="AG26" s="378">
        <f t="shared" si="7"/>
        <v>-2044</v>
      </c>
      <c r="AH26" s="74">
        <f t="shared" si="8"/>
        <v>-1.0000000000000009E-2</v>
      </c>
      <c r="AI26" s="74">
        <v>0</v>
      </c>
      <c r="AJ26" s="419">
        <f t="shared" si="9"/>
        <v>-1.0000000000000009E-2</v>
      </c>
      <c r="AK26" s="207">
        <f t="shared" si="10"/>
        <v>-1</v>
      </c>
      <c r="AL26" s="300">
        <f t="shared" si="11"/>
        <v>0</v>
      </c>
      <c r="AM26" s="727">
        <f t="shared" si="12"/>
        <v>0</v>
      </c>
      <c r="AN26" s="207">
        <f t="shared" si="13"/>
        <v>0</v>
      </c>
      <c r="AO26" s="300">
        <f t="shared" si="14"/>
        <v>0</v>
      </c>
      <c r="AP26" s="170">
        <f t="shared" si="15"/>
        <v>0</v>
      </c>
      <c r="AQ26" s="409">
        <f t="shared" si="16"/>
        <v>0</v>
      </c>
      <c r="AR26" s="300">
        <f t="shared" si="17"/>
        <v>0</v>
      </c>
      <c r="AS26" s="170">
        <f t="shared" si="18"/>
        <v>0</v>
      </c>
    </row>
    <row r="27" spans="1:45" x14ac:dyDescent="0.2">
      <c r="A27" s="13">
        <f>LB_stat!A27</f>
        <v>21</v>
      </c>
      <c r="B27" s="11">
        <f>LB_stat!B27</f>
        <v>600079180</v>
      </c>
      <c r="C27" s="11">
        <f>LB_stat!C27</f>
        <v>2430</v>
      </c>
      <c r="D27" s="11" t="str">
        <f>LB_stat!D27</f>
        <v>MŠ Liberec, Oldřichova 836/5</v>
      </c>
      <c r="E27" s="11">
        <f>LB_stat!E27</f>
        <v>3141</v>
      </c>
      <c r="F27" s="60" t="str">
        <f>LB_stat!F27</f>
        <v>MŠ Liberec, Oldřichova 836/5</v>
      </c>
      <c r="G27" s="5">
        <v>72</v>
      </c>
      <c r="H27" s="11">
        <v>0</v>
      </c>
      <c r="I27" s="259">
        <v>0</v>
      </c>
      <c r="J27" s="13">
        <v>0</v>
      </c>
      <c r="K27" s="11">
        <v>0</v>
      </c>
      <c r="L27" s="60">
        <v>0</v>
      </c>
      <c r="M27" s="13">
        <v>0</v>
      </c>
      <c r="N27" s="11">
        <v>0</v>
      </c>
      <c r="O27" s="60">
        <v>0</v>
      </c>
      <c r="P27" s="105">
        <v>645021</v>
      </c>
      <c r="Q27" s="29">
        <f t="shared" si="3"/>
        <v>215007</v>
      </c>
      <c r="R27" s="74">
        <v>2.0299999999999998</v>
      </c>
      <c r="S27" s="47">
        <f t="shared" si="4"/>
        <v>0.68</v>
      </c>
      <c r="T27" s="5">
        <f>LB_stat!H27</f>
        <v>71</v>
      </c>
      <c r="U27" s="11">
        <f>LB_stat!I27</f>
        <v>0</v>
      </c>
      <c r="V27" s="259">
        <f>LB_stat!J27</f>
        <v>0</v>
      </c>
      <c r="W27" s="13">
        <f>LB_stat!K27</f>
        <v>0</v>
      </c>
      <c r="X27" s="11">
        <f>LB_stat!L27</f>
        <v>0</v>
      </c>
      <c r="Y27" s="60">
        <f>LB_stat!M27</f>
        <v>0</v>
      </c>
      <c r="Z27" s="5">
        <f>LB_stat!N27</f>
        <v>0</v>
      </c>
      <c r="AA27" s="11">
        <f>LB_stat!O27</f>
        <v>0</v>
      </c>
      <c r="AB27" s="259">
        <f>LB_stat!P27</f>
        <v>0</v>
      </c>
      <c r="AC27" s="105">
        <f>LB_ZUKA!H27</f>
        <v>638960</v>
      </c>
      <c r="AD27" s="29">
        <f t="shared" si="5"/>
        <v>212987</v>
      </c>
      <c r="AE27" s="708">
        <f>LB_ZUKA!L27</f>
        <v>2.0099999999999998</v>
      </c>
      <c r="AF27" s="47">
        <f t="shared" si="6"/>
        <v>0.67</v>
      </c>
      <c r="AG27" s="378">
        <f t="shared" si="7"/>
        <v>-2020</v>
      </c>
      <c r="AH27" s="74">
        <f t="shared" si="8"/>
        <v>-1.0000000000000009E-2</v>
      </c>
      <c r="AI27" s="74">
        <v>0</v>
      </c>
      <c r="AJ27" s="419">
        <f t="shared" si="9"/>
        <v>-1.0000000000000009E-2</v>
      </c>
      <c r="AK27" s="207">
        <f t="shared" si="10"/>
        <v>-1</v>
      </c>
      <c r="AL27" s="300">
        <f t="shared" si="11"/>
        <v>0</v>
      </c>
      <c r="AM27" s="727">
        <f t="shared" si="12"/>
        <v>0</v>
      </c>
      <c r="AN27" s="207">
        <f t="shared" si="13"/>
        <v>0</v>
      </c>
      <c r="AO27" s="300">
        <f t="shared" si="14"/>
        <v>0</v>
      </c>
      <c r="AP27" s="170">
        <f t="shared" si="15"/>
        <v>0</v>
      </c>
      <c r="AQ27" s="409">
        <f t="shared" si="16"/>
        <v>0</v>
      </c>
      <c r="AR27" s="300">
        <f t="shared" si="17"/>
        <v>0</v>
      </c>
      <c r="AS27" s="170">
        <f t="shared" si="18"/>
        <v>0</v>
      </c>
    </row>
    <row r="28" spans="1:45" x14ac:dyDescent="0.2">
      <c r="A28" s="13">
        <f>LB_stat!A28</f>
        <v>22</v>
      </c>
      <c r="B28" s="11">
        <f>LB_stat!B28</f>
        <v>600079635</v>
      </c>
      <c r="C28" s="11">
        <f>LB_stat!C28</f>
        <v>2409</v>
      </c>
      <c r="D28" s="11" t="str">
        <f>LB_stat!D28</f>
        <v>MŠ Liberec, Purkyňova 458/19</v>
      </c>
      <c r="E28" s="11">
        <f>LB_stat!E28</f>
        <v>3141</v>
      </c>
      <c r="F28" s="60" t="str">
        <f>LB_stat!F28</f>
        <v>MŠ Liberec, Purkyňova 458/19</v>
      </c>
      <c r="G28" s="5">
        <v>50</v>
      </c>
      <c r="H28" s="11">
        <v>0</v>
      </c>
      <c r="I28" s="259">
        <v>0</v>
      </c>
      <c r="J28" s="13">
        <v>0</v>
      </c>
      <c r="K28" s="11">
        <v>0</v>
      </c>
      <c r="L28" s="60">
        <v>0</v>
      </c>
      <c r="M28" s="13">
        <v>0</v>
      </c>
      <c r="N28" s="11">
        <v>0</v>
      </c>
      <c r="O28" s="60">
        <v>0</v>
      </c>
      <c r="P28" s="105">
        <v>504284</v>
      </c>
      <c r="Q28" s="29">
        <f t="shared" si="3"/>
        <v>168095</v>
      </c>
      <c r="R28" s="74">
        <v>1.59</v>
      </c>
      <c r="S28" s="47">
        <f t="shared" si="4"/>
        <v>0.53</v>
      </c>
      <c r="T28" s="5">
        <f>LB_stat!H28</f>
        <v>50</v>
      </c>
      <c r="U28" s="11">
        <f>LB_stat!I28</f>
        <v>0</v>
      </c>
      <c r="V28" s="259">
        <f>LB_stat!J28</f>
        <v>0</v>
      </c>
      <c r="W28" s="13">
        <f>LB_stat!K28</f>
        <v>0</v>
      </c>
      <c r="X28" s="11">
        <f>LB_stat!L28</f>
        <v>0</v>
      </c>
      <c r="Y28" s="60">
        <f>LB_stat!M28</f>
        <v>0</v>
      </c>
      <c r="Z28" s="5">
        <f>LB_stat!N28</f>
        <v>0</v>
      </c>
      <c r="AA28" s="11">
        <f>LB_stat!O28</f>
        <v>0</v>
      </c>
      <c r="AB28" s="259">
        <f>LB_stat!P28</f>
        <v>0</v>
      </c>
      <c r="AC28" s="105">
        <f>LB_ZUKA!H28</f>
        <v>504284</v>
      </c>
      <c r="AD28" s="29">
        <f t="shared" si="5"/>
        <v>168095</v>
      </c>
      <c r="AE28" s="708">
        <f>LB_ZUKA!L28</f>
        <v>1.59</v>
      </c>
      <c r="AF28" s="47">
        <f t="shared" si="6"/>
        <v>0.53</v>
      </c>
      <c r="AG28" s="378">
        <f t="shared" si="7"/>
        <v>0</v>
      </c>
      <c r="AH28" s="74">
        <f t="shared" si="8"/>
        <v>0</v>
      </c>
      <c r="AI28" s="74">
        <v>0</v>
      </c>
      <c r="AJ28" s="419">
        <f t="shared" si="9"/>
        <v>0</v>
      </c>
      <c r="AK28" s="207">
        <f t="shared" si="10"/>
        <v>0</v>
      </c>
      <c r="AL28" s="300">
        <f t="shared" si="11"/>
        <v>0</v>
      </c>
      <c r="AM28" s="727">
        <f t="shared" si="12"/>
        <v>0</v>
      </c>
      <c r="AN28" s="207">
        <f t="shared" si="13"/>
        <v>0</v>
      </c>
      <c r="AO28" s="300">
        <f t="shared" si="14"/>
        <v>0</v>
      </c>
      <c r="AP28" s="170">
        <f t="shared" si="15"/>
        <v>0</v>
      </c>
      <c r="AQ28" s="409">
        <f t="shared" si="16"/>
        <v>0</v>
      </c>
      <c r="AR28" s="300">
        <f t="shared" si="17"/>
        <v>0</v>
      </c>
      <c r="AS28" s="170">
        <f t="shared" si="18"/>
        <v>0</v>
      </c>
    </row>
    <row r="29" spans="1:45" x14ac:dyDescent="0.2">
      <c r="A29" s="13">
        <f>LB_stat!A29</f>
        <v>22</v>
      </c>
      <c r="B29" s="11">
        <f>LB_stat!B29</f>
        <v>600079635</v>
      </c>
      <c r="C29" s="11">
        <f>LB_stat!C29</f>
        <v>2409</v>
      </c>
      <c r="D29" s="11" t="str">
        <f>LB_stat!D29</f>
        <v>MŠ Liberec, Purkyňova 458/19</v>
      </c>
      <c r="E29" s="11">
        <f>LB_stat!E29</f>
        <v>3141</v>
      </c>
      <c r="F29" s="60" t="str">
        <f>LB_stat!F29</f>
        <v>MŠ Liberec, Údolní 958/2</v>
      </c>
      <c r="G29" s="5">
        <v>50</v>
      </c>
      <c r="H29" s="11">
        <v>0</v>
      </c>
      <c r="I29" s="259">
        <v>0</v>
      </c>
      <c r="J29" s="13">
        <v>0</v>
      </c>
      <c r="K29" s="11">
        <v>0</v>
      </c>
      <c r="L29" s="60">
        <v>0</v>
      </c>
      <c r="M29" s="13">
        <v>0</v>
      </c>
      <c r="N29" s="11">
        <v>0</v>
      </c>
      <c r="O29" s="60">
        <v>0</v>
      </c>
      <c r="P29" s="105">
        <v>504284</v>
      </c>
      <c r="Q29" s="29">
        <f t="shared" si="3"/>
        <v>168095</v>
      </c>
      <c r="R29" s="74">
        <v>1.59</v>
      </c>
      <c r="S29" s="47">
        <f t="shared" si="4"/>
        <v>0.53</v>
      </c>
      <c r="T29" s="5">
        <f>LB_stat!H29</f>
        <v>50</v>
      </c>
      <c r="U29" s="11">
        <f>LB_stat!I29</f>
        <v>0</v>
      </c>
      <c r="V29" s="259">
        <f>LB_stat!J29</f>
        <v>0</v>
      </c>
      <c r="W29" s="13">
        <f>LB_stat!K29</f>
        <v>0</v>
      </c>
      <c r="X29" s="11">
        <f>LB_stat!L29</f>
        <v>0</v>
      </c>
      <c r="Y29" s="60">
        <f>LB_stat!M29</f>
        <v>0</v>
      </c>
      <c r="Z29" s="5">
        <f>LB_stat!N29</f>
        <v>0</v>
      </c>
      <c r="AA29" s="11">
        <f>LB_stat!O29</f>
        <v>0</v>
      </c>
      <c r="AB29" s="259">
        <f>LB_stat!P29</f>
        <v>0</v>
      </c>
      <c r="AC29" s="105">
        <f>LB_ZUKA!H29</f>
        <v>504284</v>
      </c>
      <c r="AD29" s="29">
        <f t="shared" si="5"/>
        <v>168095</v>
      </c>
      <c r="AE29" s="708">
        <f>LB_ZUKA!L29</f>
        <v>1.59</v>
      </c>
      <c r="AF29" s="47">
        <f t="shared" si="6"/>
        <v>0.53</v>
      </c>
      <c r="AG29" s="378">
        <f t="shared" si="7"/>
        <v>0</v>
      </c>
      <c r="AH29" s="74">
        <f t="shared" si="8"/>
        <v>0</v>
      </c>
      <c r="AI29" s="74">
        <v>0</v>
      </c>
      <c r="AJ29" s="419">
        <f t="shared" si="9"/>
        <v>0</v>
      </c>
      <c r="AK29" s="207">
        <f t="shared" si="10"/>
        <v>0</v>
      </c>
      <c r="AL29" s="300">
        <f t="shared" si="11"/>
        <v>0</v>
      </c>
      <c r="AM29" s="727">
        <f t="shared" si="12"/>
        <v>0</v>
      </c>
      <c r="AN29" s="207">
        <f t="shared" si="13"/>
        <v>0</v>
      </c>
      <c r="AO29" s="300">
        <f t="shared" si="14"/>
        <v>0</v>
      </c>
      <c r="AP29" s="170">
        <f t="shared" si="15"/>
        <v>0</v>
      </c>
      <c r="AQ29" s="409">
        <f t="shared" si="16"/>
        <v>0</v>
      </c>
      <c r="AR29" s="300">
        <f t="shared" si="17"/>
        <v>0</v>
      </c>
      <c r="AS29" s="170">
        <f t="shared" si="18"/>
        <v>0</v>
      </c>
    </row>
    <row r="30" spans="1:45" x14ac:dyDescent="0.2">
      <c r="A30" s="13">
        <f>LB_stat!A30</f>
        <v>23</v>
      </c>
      <c r="B30" s="11">
        <f>LB_stat!B30</f>
        <v>600079244</v>
      </c>
      <c r="C30" s="11">
        <f>LB_stat!C30</f>
        <v>2429</v>
      </c>
      <c r="D30" s="11" t="str">
        <f>LB_stat!D30</f>
        <v>MŠ Liberec, Strakonická 211/12</v>
      </c>
      <c r="E30" s="11">
        <f>LB_stat!E30</f>
        <v>3141</v>
      </c>
      <c r="F30" s="60" t="str">
        <f>LB_stat!F30</f>
        <v>MŠ Liberec, Strakonická 211/12</v>
      </c>
      <c r="G30" s="5">
        <v>95</v>
      </c>
      <c r="H30" s="11">
        <v>0</v>
      </c>
      <c r="I30" s="259">
        <v>0</v>
      </c>
      <c r="J30" s="13">
        <v>0</v>
      </c>
      <c r="K30" s="11">
        <v>0</v>
      </c>
      <c r="L30" s="60">
        <v>0</v>
      </c>
      <c r="M30" s="13">
        <v>0</v>
      </c>
      <c r="N30" s="11">
        <v>0</v>
      </c>
      <c r="O30" s="60">
        <v>0</v>
      </c>
      <c r="P30" s="105">
        <v>780783</v>
      </c>
      <c r="Q30" s="29">
        <f t="shared" si="3"/>
        <v>260261</v>
      </c>
      <c r="R30" s="74">
        <v>2.46</v>
      </c>
      <c r="S30" s="47">
        <f t="shared" si="4"/>
        <v>0.82</v>
      </c>
      <c r="T30" s="5">
        <f>LB_stat!H30</f>
        <v>96</v>
      </c>
      <c r="U30" s="11">
        <f>LB_stat!I30</f>
        <v>0</v>
      </c>
      <c r="V30" s="259">
        <f>LB_stat!J30</f>
        <v>0</v>
      </c>
      <c r="W30" s="13">
        <f>LB_stat!K30</f>
        <v>0</v>
      </c>
      <c r="X30" s="11">
        <f>LB_stat!L30</f>
        <v>0</v>
      </c>
      <c r="Y30" s="60">
        <f>LB_stat!M30</f>
        <v>0</v>
      </c>
      <c r="Z30" s="5">
        <f>LB_stat!N30</f>
        <v>0</v>
      </c>
      <c r="AA30" s="11">
        <f>LB_stat!O30</f>
        <v>0</v>
      </c>
      <c r="AB30" s="259">
        <f>LB_stat!P30</f>
        <v>0</v>
      </c>
      <c r="AC30" s="105">
        <f>LB_ZUKA!H30</f>
        <v>786626</v>
      </c>
      <c r="AD30" s="29">
        <f t="shared" si="5"/>
        <v>262209</v>
      </c>
      <c r="AE30" s="708">
        <f>LB_ZUKA!L30</f>
        <v>2.48</v>
      </c>
      <c r="AF30" s="47">
        <f t="shared" si="6"/>
        <v>0.83</v>
      </c>
      <c r="AG30" s="378">
        <f t="shared" si="7"/>
        <v>1948</v>
      </c>
      <c r="AH30" s="74">
        <f t="shared" si="8"/>
        <v>1.0000000000000009E-2</v>
      </c>
      <c r="AI30" s="74">
        <v>0</v>
      </c>
      <c r="AJ30" s="419">
        <f t="shared" si="9"/>
        <v>1.0000000000000009E-2</v>
      </c>
      <c r="AK30" s="207">
        <f t="shared" si="10"/>
        <v>1</v>
      </c>
      <c r="AL30" s="300">
        <f t="shared" si="11"/>
        <v>0</v>
      </c>
      <c r="AM30" s="727">
        <f t="shared" si="12"/>
        <v>0</v>
      </c>
      <c r="AN30" s="207">
        <f t="shared" si="13"/>
        <v>0</v>
      </c>
      <c r="AO30" s="300">
        <f t="shared" si="14"/>
        <v>0</v>
      </c>
      <c r="AP30" s="170">
        <f t="shared" si="15"/>
        <v>0</v>
      </c>
      <c r="AQ30" s="409">
        <f t="shared" si="16"/>
        <v>0</v>
      </c>
      <c r="AR30" s="300">
        <f t="shared" si="17"/>
        <v>0</v>
      </c>
      <c r="AS30" s="170">
        <f t="shared" si="18"/>
        <v>0</v>
      </c>
    </row>
    <row r="31" spans="1:45" x14ac:dyDescent="0.2">
      <c r="A31" s="13">
        <f>LB_stat!A31</f>
        <v>24</v>
      </c>
      <c r="B31" s="11">
        <f>LB_stat!B31</f>
        <v>600079252</v>
      </c>
      <c r="C31" s="11">
        <f>LB_stat!C31</f>
        <v>2412</v>
      </c>
      <c r="D31" s="11" t="str">
        <f>LB_stat!D31</f>
        <v>MŠ Liberec, Stromovka 285/1</v>
      </c>
      <c r="E31" s="11">
        <f>LB_stat!E31</f>
        <v>3141</v>
      </c>
      <c r="F31" s="60" t="str">
        <f>LB_stat!F31</f>
        <v>MŠ Liberec, Stromovka 285/1</v>
      </c>
      <c r="G31" s="5">
        <v>100</v>
      </c>
      <c r="H31" s="11">
        <v>0</v>
      </c>
      <c r="I31" s="259">
        <v>0</v>
      </c>
      <c r="J31" s="13">
        <v>0</v>
      </c>
      <c r="K31" s="11">
        <v>0</v>
      </c>
      <c r="L31" s="60">
        <v>0</v>
      </c>
      <c r="M31" s="13">
        <v>0</v>
      </c>
      <c r="N31" s="11">
        <v>0</v>
      </c>
      <c r="O31" s="60">
        <v>0</v>
      </c>
      <c r="P31" s="105">
        <v>810029</v>
      </c>
      <c r="Q31" s="29">
        <f t="shared" si="3"/>
        <v>270010</v>
      </c>
      <c r="R31" s="74">
        <v>2.5499999999999998</v>
      </c>
      <c r="S31" s="47">
        <f t="shared" si="4"/>
        <v>0.85</v>
      </c>
      <c r="T31" s="5">
        <f>LB_stat!H31</f>
        <v>93</v>
      </c>
      <c r="U31" s="11">
        <f>LB_stat!I31</f>
        <v>0</v>
      </c>
      <c r="V31" s="259">
        <f>LB_stat!J31</f>
        <v>0</v>
      </c>
      <c r="W31" s="13">
        <f>LB_stat!K31</f>
        <v>0</v>
      </c>
      <c r="X31" s="11">
        <f>LB_stat!L31</f>
        <v>0</v>
      </c>
      <c r="Y31" s="60">
        <f>LB_stat!M31</f>
        <v>0</v>
      </c>
      <c r="Z31" s="5">
        <f>LB_stat!N31</f>
        <v>0</v>
      </c>
      <c r="AA31" s="11">
        <f>LB_stat!O31</f>
        <v>0</v>
      </c>
      <c r="AB31" s="259">
        <f>LB_stat!P31</f>
        <v>0</v>
      </c>
      <c r="AC31" s="105">
        <f>LB_ZUKA!H31</f>
        <v>769101</v>
      </c>
      <c r="AD31" s="29">
        <f t="shared" si="5"/>
        <v>256367</v>
      </c>
      <c r="AE31" s="708">
        <f>LB_ZUKA!L31</f>
        <v>2.42</v>
      </c>
      <c r="AF31" s="47">
        <f t="shared" si="6"/>
        <v>0.81</v>
      </c>
      <c r="AG31" s="378">
        <f t="shared" si="7"/>
        <v>-13643</v>
      </c>
      <c r="AH31" s="74">
        <f t="shared" si="8"/>
        <v>-3.9999999999999925E-2</v>
      </c>
      <c r="AI31" s="74">
        <v>0</v>
      </c>
      <c r="AJ31" s="419">
        <f t="shared" si="9"/>
        <v>-3.9999999999999925E-2</v>
      </c>
      <c r="AK31" s="207">
        <f t="shared" si="10"/>
        <v>-7</v>
      </c>
      <c r="AL31" s="300">
        <f t="shared" si="11"/>
        <v>0</v>
      </c>
      <c r="AM31" s="727">
        <f t="shared" si="12"/>
        <v>0</v>
      </c>
      <c r="AN31" s="207">
        <f t="shared" si="13"/>
        <v>0</v>
      </c>
      <c r="AO31" s="300">
        <f t="shared" si="14"/>
        <v>0</v>
      </c>
      <c r="AP31" s="170">
        <f t="shared" si="15"/>
        <v>0</v>
      </c>
      <c r="AQ31" s="409">
        <f t="shared" si="16"/>
        <v>0</v>
      </c>
      <c r="AR31" s="300">
        <f t="shared" si="17"/>
        <v>0</v>
      </c>
      <c r="AS31" s="170">
        <f t="shared" si="18"/>
        <v>0</v>
      </c>
    </row>
    <row r="32" spans="1:45" x14ac:dyDescent="0.2">
      <c r="A32" s="13">
        <f>LB_stat!A32</f>
        <v>24</v>
      </c>
      <c r="B32" s="11">
        <f>LB_stat!B32</f>
        <v>600079252</v>
      </c>
      <c r="C32" s="11">
        <f>LB_stat!C32</f>
        <v>2412</v>
      </c>
      <c r="D32" s="11" t="str">
        <f>LB_stat!D32</f>
        <v>MŠ Liberec, Stromovka 285/1</v>
      </c>
      <c r="E32" s="11">
        <f>LB_stat!E32</f>
        <v>3141</v>
      </c>
      <c r="F32" s="60" t="str">
        <f>LB_stat!F32</f>
        <v>MŠ Liberec, Stará 107</v>
      </c>
      <c r="G32" s="5">
        <v>34</v>
      </c>
      <c r="H32" s="11">
        <v>0</v>
      </c>
      <c r="I32" s="259">
        <v>0</v>
      </c>
      <c r="J32" s="13">
        <v>0</v>
      </c>
      <c r="K32" s="11">
        <v>0</v>
      </c>
      <c r="L32" s="60">
        <v>0</v>
      </c>
      <c r="M32" s="13">
        <v>0</v>
      </c>
      <c r="N32" s="11">
        <v>0</v>
      </c>
      <c r="O32" s="60">
        <v>0</v>
      </c>
      <c r="P32" s="105">
        <v>384959</v>
      </c>
      <c r="Q32" s="29">
        <f t="shared" si="3"/>
        <v>128320</v>
      </c>
      <c r="R32" s="74">
        <v>1.21</v>
      </c>
      <c r="S32" s="47">
        <f t="shared" si="4"/>
        <v>0.4</v>
      </c>
      <c r="T32" s="5">
        <f>LB_stat!H32</f>
        <v>35</v>
      </c>
      <c r="U32" s="11">
        <f>LB_stat!I32</f>
        <v>0</v>
      </c>
      <c r="V32" s="259">
        <f>LB_stat!J32</f>
        <v>0</v>
      </c>
      <c r="W32" s="13">
        <f>LB_stat!K32</f>
        <v>0</v>
      </c>
      <c r="X32" s="11">
        <f>LB_stat!L32</f>
        <v>0</v>
      </c>
      <c r="Y32" s="60">
        <f>LB_stat!M32</f>
        <v>0</v>
      </c>
      <c r="Z32" s="5">
        <f>LB_stat!N32</f>
        <v>0</v>
      </c>
      <c r="AA32" s="11">
        <f>LB_stat!O32</f>
        <v>0</v>
      </c>
      <c r="AB32" s="259">
        <f>LB_stat!P32</f>
        <v>0</v>
      </c>
      <c r="AC32" s="105">
        <f>LB_ZUKA!H32</f>
        <v>393077</v>
      </c>
      <c r="AD32" s="29">
        <f t="shared" si="5"/>
        <v>131026</v>
      </c>
      <c r="AE32" s="708">
        <f>LB_ZUKA!L32</f>
        <v>1.24</v>
      </c>
      <c r="AF32" s="47">
        <f t="shared" si="6"/>
        <v>0.41</v>
      </c>
      <c r="AG32" s="378">
        <f t="shared" si="7"/>
        <v>2706</v>
      </c>
      <c r="AH32" s="74">
        <f t="shared" si="8"/>
        <v>9.9999999999999534E-3</v>
      </c>
      <c r="AI32" s="74">
        <v>0</v>
      </c>
      <c r="AJ32" s="419">
        <f t="shared" si="9"/>
        <v>9.9999999999999534E-3</v>
      </c>
      <c r="AK32" s="207">
        <f t="shared" si="10"/>
        <v>1</v>
      </c>
      <c r="AL32" s="300">
        <f t="shared" si="11"/>
        <v>0</v>
      </c>
      <c r="AM32" s="727">
        <f t="shared" si="12"/>
        <v>0</v>
      </c>
      <c r="AN32" s="207">
        <f t="shared" si="13"/>
        <v>0</v>
      </c>
      <c r="AO32" s="300">
        <f t="shared" si="14"/>
        <v>0</v>
      </c>
      <c r="AP32" s="170">
        <f t="shared" si="15"/>
        <v>0</v>
      </c>
      <c r="AQ32" s="409">
        <f t="shared" si="16"/>
        <v>0</v>
      </c>
      <c r="AR32" s="300">
        <f t="shared" si="17"/>
        <v>0</v>
      </c>
      <c r="AS32" s="170">
        <f t="shared" si="18"/>
        <v>0</v>
      </c>
    </row>
    <row r="33" spans="1:45" x14ac:dyDescent="0.2">
      <c r="A33" s="13">
        <f>LB_stat!A33</f>
        <v>25</v>
      </c>
      <c r="B33" s="11">
        <f>LB_stat!B33</f>
        <v>600079261</v>
      </c>
      <c r="C33" s="11">
        <f>LB_stat!C33</f>
        <v>2418</v>
      </c>
      <c r="D33" s="11" t="str">
        <f>LB_stat!D33</f>
        <v>MŠ Liberec, Školní vršek 503/3</v>
      </c>
      <c r="E33" s="11">
        <f>LB_stat!E33</f>
        <v>3141</v>
      </c>
      <c r="F33" s="60" t="str">
        <f>LB_stat!F33</f>
        <v>MŠ Liberec, Školní vršek 503/3</v>
      </c>
      <c r="G33" s="5">
        <v>44</v>
      </c>
      <c r="H33" s="11">
        <v>0</v>
      </c>
      <c r="I33" s="259">
        <v>0</v>
      </c>
      <c r="J33" s="13">
        <v>0</v>
      </c>
      <c r="K33" s="11">
        <v>0</v>
      </c>
      <c r="L33" s="60">
        <v>0</v>
      </c>
      <c r="M33" s="13">
        <v>0</v>
      </c>
      <c r="N33" s="11">
        <v>0</v>
      </c>
      <c r="O33" s="60">
        <v>0</v>
      </c>
      <c r="P33" s="105">
        <v>461879</v>
      </c>
      <c r="Q33" s="29">
        <f t="shared" si="3"/>
        <v>153960</v>
      </c>
      <c r="R33" s="74">
        <v>1.45</v>
      </c>
      <c r="S33" s="47">
        <f t="shared" si="4"/>
        <v>0.48</v>
      </c>
      <c r="T33" s="5">
        <f>LB_stat!H33</f>
        <v>42</v>
      </c>
      <c r="U33" s="11">
        <f>LB_stat!I33</f>
        <v>0</v>
      </c>
      <c r="V33" s="259">
        <f>LB_stat!J33</f>
        <v>0</v>
      </c>
      <c r="W33" s="13">
        <f>LB_stat!K33</f>
        <v>0</v>
      </c>
      <c r="X33" s="11">
        <f>LB_stat!L33</f>
        <v>0</v>
      </c>
      <c r="Y33" s="60">
        <f>LB_stat!M33</f>
        <v>0</v>
      </c>
      <c r="Z33" s="5">
        <f>LB_stat!N33</f>
        <v>0</v>
      </c>
      <c r="AA33" s="11">
        <f>LB_stat!O33</f>
        <v>0</v>
      </c>
      <c r="AB33" s="259">
        <f>LB_stat!P33</f>
        <v>0</v>
      </c>
      <c r="AC33" s="105">
        <f>LB_ZUKA!H33</f>
        <v>447185</v>
      </c>
      <c r="AD33" s="29">
        <f t="shared" si="5"/>
        <v>149062</v>
      </c>
      <c r="AE33" s="708">
        <f>LB_ZUKA!L33</f>
        <v>1.41</v>
      </c>
      <c r="AF33" s="47">
        <f t="shared" si="6"/>
        <v>0.47</v>
      </c>
      <c r="AG33" s="378">
        <f t="shared" si="7"/>
        <v>-4898</v>
      </c>
      <c r="AH33" s="74">
        <f t="shared" si="8"/>
        <v>-1.0000000000000009E-2</v>
      </c>
      <c r="AI33" s="74">
        <v>0</v>
      </c>
      <c r="AJ33" s="419">
        <f t="shared" si="9"/>
        <v>-1.0000000000000009E-2</v>
      </c>
      <c r="AK33" s="207">
        <f t="shared" si="10"/>
        <v>-2</v>
      </c>
      <c r="AL33" s="300">
        <f t="shared" si="11"/>
        <v>0</v>
      </c>
      <c r="AM33" s="727">
        <f t="shared" si="12"/>
        <v>0</v>
      </c>
      <c r="AN33" s="207">
        <f t="shared" si="13"/>
        <v>0</v>
      </c>
      <c r="AO33" s="300">
        <f t="shared" si="14"/>
        <v>0</v>
      </c>
      <c r="AP33" s="170">
        <f t="shared" si="15"/>
        <v>0</v>
      </c>
      <c r="AQ33" s="409">
        <f t="shared" si="16"/>
        <v>0</v>
      </c>
      <c r="AR33" s="300">
        <f t="shared" si="17"/>
        <v>0</v>
      </c>
      <c r="AS33" s="170">
        <f t="shared" si="18"/>
        <v>0</v>
      </c>
    </row>
    <row r="34" spans="1:45" x14ac:dyDescent="0.2">
      <c r="A34" s="13">
        <f>LB_stat!A34</f>
        <v>26</v>
      </c>
      <c r="B34" s="11">
        <f>LB_stat!B34</f>
        <v>600079295</v>
      </c>
      <c r="C34" s="11">
        <f>LB_stat!C34</f>
        <v>2414</v>
      </c>
      <c r="D34" s="11" t="str">
        <f>LB_stat!D34</f>
        <v>MŠ Liberec, Truhlářská 340/7</v>
      </c>
      <c r="E34" s="11">
        <f>LB_stat!E34</f>
        <v>3141</v>
      </c>
      <c r="F34" s="60" t="str">
        <f>LB_stat!F34</f>
        <v>MŠ Liberec, Truhlářská 340/7</v>
      </c>
      <c r="G34" s="5">
        <v>60</v>
      </c>
      <c r="H34" s="11">
        <v>0</v>
      </c>
      <c r="I34" s="259">
        <v>0</v>
      </c>
      <c r="J34" s="13">
        <v>0</v>
      </c>
      <c r="K34" s="11">
        <v>0</v>
      </c>
      <c r="L34" s="60">
        <v>0</v>
      </c>
      <c r="M34" s="13">
        <v>0</v>
      </c>
      <c r="N34" s="11">
        <v>0</v>
      </c>
      <c r="O34" s="60">
        <v>0</v>
      </c>
      <c r="P34" s="105">
        <v>570519</v>
      </c>
      <c r="Q34" s="29">
        <f t="shared" si="3"/>
        <v>190173</v>
      </c>
      <c r="R34" s="74">
        <v>1.8</v>
      </c>
      <c r="S34" s="47">
        <f t="shared" si="4"/>
        <v>0.6</v>
      </c>
      <c r="T34" s="5">
        <f>LB_stat!H34</f>
        <v>60</v>
      </c>
      <c r="U34" s="11">
        <f>LB_stat!I34</f>
        <v>0</v>
      </c>
      <c r="V34" s="259">
        <f>LB_stat!J34</f>
        <v>0</v>
      </c>
      <c r="W34" s="13">
        <f>LB_stat!K34</f>
        <v>0</v>
      </c>
      <c r="X34" s="11">
        <f>LB_stat!L34</f>
        <v>0</v>
      </c>
      <c r="Y34" s="60">
        <f>LB_stat!M34</f>
        <v>0</v>
      </c>
      <c r="Z34" s="5">
        <f>LB_stat!N34</f>
        <v>0</v>
      </c>
      <c r="AA34" s="11">
        <f>LB_stat!O34</f>
        <v>0</v>
      </c>
      <c r="AB34" s="259">
        <f>LB_stat!P34</f>
        <v>0</v>
      </c>
      <c r="AC34" s="105">
        <f>LB_ZUKA!H34</f>
        <v>570519</v>
      </c>
      <c r="AD34" s="29">
        <f t="shared" si="5"/>
        <v>190173</v>
      </c>
      <c r="AE34" s="708">
        <f>LB_ZUKA!L34</f>
        <v>1.8</v>
      </c>
      <c r="AF34" s="47">
        <f t="shared" si="6"/>
        <v>0.6</v>
      </c>
      <c r="AG34" s="378">
        <f t="shared" si="7"/>
        <v>0</v>
      </c>
      <c r="AH34" s="74">
        <f t="shared" si="8"/>
        <v>0</v>
      </c>
      <c r="AI34" s="74">
        <v>0</v>
      </c>
      <c r="AJ34" s="419">
        <f t="shared" si="9"/>
        <v>0</v>
      </c>
      <c r="AK34" s="207">
        <f t="shared" si="10"/>
        <v>0</v>
      </c>
      <c r="AL34" s="300">
        <f t="shared" si="11"/>
        <v>0</v>
      </c>
      <c r="AM34" s="727">
        <f t="shared" si="12"/>
        <v>0</v>
      </c>
      <c r="AN34" s="207">
        <f t="shared" si="13"/>
        <v>0</v>
      </c>
      <c r="AO34" s="300">
        <f t="shared" si="14"/>
        <v>0</v>
      </c>
      <c r="AP34" s="170">
        <f t="shared" si="15"/>
        <v>0</v>
      </c>
      <c r="AQ34" s="409">
        <f t="shared" si="16"/>
        <v>0</v>
      </c>
      <c r="AR34" s="300">
        <f t="shared" si="17"/>
        <v>0</v>
      </c>
      <c r="AS34" s="170">
        <f t="shared" si="18"/>
        <v>0</v>
      </c>
    </row>
    <row r="35" spans="1:45" x14ac:dyDescent="0.2">
      <c r="A35" s="13">
        <f>LB_stat!A35</f>
        <v>27</v>
      </c>
      <c r="B35" s="11">
        <f>LB_stat!B35</f>
        <v>600079309</v>
      </c>
      <c r="C35" s="11">
        <f>LB_stat!C35</f>
        <v>2443</v>
      </c>
      <c r="D35" s="11" t="str">
        <f>LB_stat!D35</f>
        <v>MŠ Liberec, U Školky 67</v>
      </c>
      <c r="E35" s="11">
        <f>LB_stat!E35</f>
        <v>3141</v>
      </c>
      <c r="F35" s="60" t="str">
        <f>LB_stat!F35</f>
        <v>MŠ Liberec, U Školky 67</v>
      </c>
      <c r="G35" s="5">
        <v>60</v>
      </c>
      <c r="H35" s="11">
        <v>0</v>
      </c>
      <c r="I35" s="259">
        <v>0</v>
      </c>
      <c r="J35" s="13">
        <v>0</v>
      </c>
      <c r="K35" s="11">
        <v>0</v>
      </c>
      <c r="L35" s="60">
        <v>0</v>
      </c>
      <c r="M35" s="13">
        <v>0</v>
      </c>
      <c r="N35" s="11">
        <v>0</v>
      </c>
      <c r="O35" s="60">
        <v>0</v>
      </c>
      <c r="P35" s="105">
        <v>570519</v>
      </c>
      <c r="Q35" s="29">
        <f t="shared" si="3"/>
        <v>190173</v>
      </c>
      <c r="R35" s="74">
        <v>1.8</v>
      </c>
      <c r="S35" s="47">
        <f t="shared" si="4"/>
        <v>0.6</v>
      </c>
      <c r="T35" s="5">
        <f>LB_stat!H35</f>
        <v>60</v>
      </c>
      <c r="U35" s="11">
        <f>LB_stat!I35</f>
        <v>0</v>
      </c>
      <c r="V35" s="259">
        <f>LB_stat!J35</f>
        <v>0</v>
      </c>
      <c r="W35" s="13">
        <f>LB_stat!K35</f>
        <v>0</v>
      </c>
      <c r="X35" s="11">
        <f>LB_stat!L35</f>
        <v>0</v>
      </c>
      <c r="Y35" s="60">
        <f>LB_stat!M35</f>
        <v>0</v>
      </c>
      <c r="Z35" s="5">
        <f>LB_stat!N35</f>
        <v>0</v>
      </c>
      <c r="AA35" s="11">
        <f>LB_stat!O35</f>
        <v>0</v>
      </c>
      <c r="AB35" s="259">
        <f>LB_stat!P35</f>
        <v>0</v>
      </c>
      <c r="AC35" s="105">
        <f>LB_ZUKA!H35</f>
        <v>570519</v>
      </c>
      <c r="AD35" s="29">
        <f t="shared" si="5"/>
        <v>190173</v>
      </c>
      <c r="AE35" s="708">
        <f>LB_ZUKA!L35</f>
        <v>1.8</v>
      </c>
      <c r="AF35" s="47">
        <f t="shared" si="6"/>
        <v>0.6</v>
      </c>
      <c r="AG35" s="378">
        <f t="shared" si="7"/>
        <v>0</v>
      </c>
      <c r="AH35" s="74">
        <f t="shared" si="8"/>
        <v>0</v>
      </c>
      <c r="AI35" s="74">
        <v>0</v>
      </c>
      <c r="AJ35" s="419">
        <f t="shared" si="9"/>
        <v>0</v>
      </c>
      <c r="AK35" s="207">
        <f t="shared" si="10"/>
        <v>0</v>
      </c>
      <c r="AL35" s="300">
        <f t="shared" si="11"/>
        <v>0</v>
      </c>
      <c r="AM35" s="727">
        <f t="shared" si="12"/>
        <v>0</v>
      </c>
      <c r="AN35" s="207">
        <f t="shared" si="13"/>
        <v>0</v>
      </c>
      <c r="AO35" s="300">
        <f t="shared" si="14"/>
        <v>0</v>
      </c>
      <c r="AP35" s="170">
        <f t="shared" si="15"/>
        <v>0</v>
      </c>
      <c r="AQ35" s="409">
        <f t="shared" si="16"/>
        <v>0</v>
      </c>
      <c r="AR35" s="300">
        <f t="shared" si="17"/>
        <v>0</v>
      </c>
      <c r="AS35" s="170">
        <f t="shared" si="18"/>
        <v>0</v>
      </c>
    </row>
    <row r="36" spans="1:45" x14ac:dyDescent="0.2">
      <c r="A36" s="13">
        <f>LB_stat!A36</f>
        <v>28</v>
      </c>
      <c r="B36" s="11">
        <f>LB_stat!B36</f>
        <v>600079333</v>
      </c>
      <c r="C36" s="11">
        <f>LB_stat!C36</f>
        <v>2425</v>
      </c>
      <c r="D36" s="11" t="str">
        <f>LB_stat!D36</f>
        <v>MŠ Liberec, Vzdušná 509/20</v>
      </c>
      <c r="E36" s="11">
        <f>LB_stat!E36</f>
        <v>3141</v>
      </c>
      <c r="F36" s="60" t="str">
        <f>LB_stat!F36</f>
        <v>MŠ Liberec, Vzdušná 509/20</v>
      </c>
      <c r="G36" s="5">
        <v>48</v>
      </c>
      <c r="H36" s="11">
        <v>0</v>
      </c>
      <c r="I36" s="259">
        <v>0</v>
      </c>
      <c r="J36" s="13">
        <v>0</v>
      </c>
      <c r="K36" s="11">
        <v>0</v>
      </c>
      <c r="L36" s="60">
        <v>0</v>
      </c>
      <c r="M36" s="13">
        <v>0</v>
      </c>
      <c r="N36" s="11">
        <v>0</v>
      </c>
      <c r="O36" s="60">
        <v>0</v>
      </c>
      <c r="P36" s="105">
        <v>490407</v>
      </c>
      <c r="Q36" s="29">
        <f t="shared" si="3"/>
        <v>163469</v>
      </c>
      <c r="R36" s="74">
        <v>1.54</v>
      </c>
      <c r="S36" s="47">
        <f t="shared" si="4"/>
        <v>0.51</v>
      </c>
      <c r="T36" s="5">
        <f>LB_stat!H36</f>
        <v>48</v>
      </c>
      <c r="U36" s="11">
        <f>LB_stat!I36</f>
        <v>0</v>
      </c>
      <c r="V36" s="259">
        <f>LB_stat!J36</f>
        <v>0</v>
      </c>
      <c r="W36" s="13">
        <f>LB_stat!K36</f>
        <v>0</v>
      </c>
      <c r="X36" s="11">
        <f>LB_stat!L36</f>
        <v>0</v>
      </c>
      <c r="Y36" s="60">
        <f>LB_stat!M36</f>
        <v>0</v>
      </c>
      <c r="Z36" s="5">
        <f>LB_stat!N36</f>
        <v>0</v>
      </c>
      <c r="AA36" s="11">
        <f>LB_stat!O36</f>
        <v>0</v>
      </c>
      <c r="AB36" s="259">
        <f>LB_stat!P36</f>
        <v>0</v>
      </c>
      <c r="AC36" s="105">
        <f>LB_ZUKA!H36</f>
        <v>490407</v>
      </c>
      <c r="AD36" s="29">
        <f t="shared" si="5"/>
        <v>163469</v>
      </c>
      <c r="AE36" s="708">
        <f>LB_ZUKA!L36</f>
        <v>1.54</v>
      </c>
      <c r="AF36" s="47">
        <f t="shared" si="6"/>
        <v>0.51</v>
      </c>
      <c r="AG36" s="378">
        <f t="shared" si="7"/>
        <v>0</v>
      </c>
      <c r="AH36" s="74">
        <f t="shared" si="8"/>
        <v>0</v>
      </c>
      <c r="AI36" s="74">
        <v>0</v>
      </c>
      <c r="AJ36" s="419">
        <f t="shared" si="9"/>
        <v>0</v>
      </c>
      <c r="AK36" s="207">
        <f t="shared" si="10"/>
        <v>0</v>
      </c>
      <c r="AL36" s="300">
        <f t="shared" si="11"/>
        <v>0</v>
      </c>
      <c r="AM36" s="727">
        <f t="shared" si="12"/>
        <v>0</v>
      </c>
      <c r="AN36" s="207">
        <f t="shared" si="13"/>
        <v>0</v>
      </c>
      <c r="AO36" s="300">
        <f t="shared" si="14"/>
        <v>0</v>
      </c>
      <c r="AP36" s="170">
        <f t="shared" si="15"/>
        <v>0</v>
      </c>
      <c r="AQ36" s="409">
        <f t="shared" si="16"/>
        <v>0</v>
      </c>
      <c r="AR36" s="300">
        <f t="shared" si="17"/>
        <v>0</v>
      </c>
      <c r="AS36" s="170">
        <f t="shared" si="18"/>
        <v>0</v>
      </c>
    </row>
    <row r="37" spans="1:45" x14ac:dyDescent="0.2">
      <c r="A37" s="13">
        <f>LB_stat!A37</f>
        <v>29</v>
      </c>
      <c r="B37" s="11">
        <f>LB_stat!B37</f>
        <v>600079643</v>
      </c>
      <c r="C37" s="11">
        <f>LB_stat!C37</f>
        <v>2433</v>
      </c>
      <c r="D37" s="11" t="str">
        <f>LB_stat!D37</f>
        <v>MŠ Liberec, Žitavská 122/68</v>
      </c>
      <c r="E37" s="11">
        <f>LB_stat!E37</f>
        <v>3141</v>
      </c>
      <c r="F37" s="60" t="str">
        <f>LB_stat!F37</f>
        <v>MŠ Liberec, Žitavská 122/68</v>
      </c>
      <c r="G37" s="5">
        <v>77</v>
      </c>
      <c r="H37" s="11">
        <v>0</v>
      </c>
      <c r="I37" s="259">
        <v>0</v>
      </c>
      <c r="J37" s="13">
        <v>0</v>
      </c>
      <c r="K37" s="11">
        <v>0</v>
      </c>
      <c r="L37" s="60">
        <v>0</v>
      </c>
      <c r="M37" s="13">
        <v>0</v>
      </c>
      <c r="N37" s="11">
        <v>0</v>
      </c>
      <c r="O37" s="60">
        <v>0</v>
      </c>
      <c r="P37" s="105">
        <v>675030</v>
      </c>
      <c r="Q37" s="29">
        <f t="shared" si="3"/>
        <v>225010</v>
      </c>
      <c r="R37" s="74">
        <v>2.13</v>
      </c>
      <c r="S37" s="47">
        <f t="shared" si="4"/>
        <v>0.71</v>
      </c>
      <c r="T37" s="5">
        <f>LB_stat!H37</f>
        <v>76</v>
      </c>
      <c r="U37" s="11">
        <f>LB_stat!I37</f>
        <v>0</v>
      </c>
      <c r="V37" s="259">
        <f>LB_stat!J37</f>
        <v>0</v>
      </c>
      <c r="W37" s="13">
        <f>LB_stat!K37</f>
        <v>0</v>
      </c>
      <c r="X37" s="11">
        <f>LB_stat!L37</f>
        <v>0</v>
      </c>
      <c r="Y37" s="60">
        <f>LB_stat!M37</f>
        <v>0</v>
      </c>
      <c r="Z37" s="5">
        <f>LB_stat!N37</f>
        <v>0</v>
      </c>
      <c r="AA37" s="11">
        <f>LB_stat!O37</f>
        <v>0</v>
      </c>
      <c r="AB37" s="259">
        <f>LB_stat!P37</f>
        <v>0</v>
      </c>
      <c r="AC37" s="105">
        <f>LB_ZUKA!H37</f>
        <v>669063</v>
      </c>
      <c r="AD37" s="29">
        <f t="shared" si="5"/>
        <v>223021</v>
      </c>
      <c r="AE37" s="708">
        <f>LB_ZUKA!L37</f>
        <v>2.11</v>
      </c>
      <c r="AF37" s="47">
        <f t="shared" si="6"/>
        <v>0.7</v>
      </c>
      <c r="AG37" s="378">
        <f t="shared" si="7"/>
        <v>-1989</v>
      </c>
      <c r="AH37" s="74">
        <f t="shared" si="8"/>
        <v>-1.0000000000000009E-2</v>
      </c>
      <c r="AI37" s="74">
        <v>0</v>
      </c>
      <c r="AJ37" s="419">
        <f t="shared" si="9"/>
        <v>-1.0000000000000009E-2</v>
      </c>
      <c r="AK37" s="207">
        <f t="shared" si="10"/>
        <v>-1</v>
      </c>
      <c r="AL37" s="300">
        <f t="shared" si="11"/>
        <v>0</v>
      </c>
      <c r="AM37" s="727">
        <f t="shared" si="12"/>
        <v>0</v>
      </c>
      <c r="AN37" s="207">
        <f t="shared" si="13"/>
        <v>0</v>
      </c>
      <c r="AO37" s="300">
        <f t="shared" si="14"/>
        <v>0</v>
      </c>
      <c r="AP37" s="170">
        <f t="shared" si="15"/>
        <v>0</v>
      </c>
      <c r="AQ37" s="409">
        <f t="shared" si="16"/>
        <v>0</v>
      </c>
      <c r="AR37" s="300">
        <f t="shared" si="17"/>
        <v>0</v>
      </c>
      <c r="AS37" s="170">
        <f t="shared" si="18"/>
        <v>0</v>
      </c>
    </row>
    <row r="38" spans="1:45" x14ac:dyDescent="0.2">
      <c r="A38" s="13">
        <f>LB_stat!A38</f>
        <v>30</v>
      </c>
      <c r="B38" s="11">
        <f>LB_stat!B38</f>
        <v>600079341</v>
      </c>
      <c r="C38" s="11">
        <f>LB_stat!C38</f>
        <v>2435</v>
      </c>
      <c r="D38" s="11" t="str">
        <f>LB_stat!D38</f>
        <v>MŠ Liberec, Žitná 832/19</v>
      </c>
      <c r="E38" s="11">
        <f>LB_stat!E38</f>
        <v>3141</v>
      </c>
      <c r="F38" s="60" t="str">
        <f>LB_stat!F38</f>
        <v>MŠ Liberec, Žitná 832/19</v>
      </c>
      <c r="G38" s="5">
        <v>85</v>
      </c>
      <c r="H38" s="11">
        <v>0</v>
      </c>
      <c r="I38" s="259">
        <v>0</v>
      </c>
      <c r="J38" s="13">
        <v>0</v>
      </c>
      <c r="K38" s="11">
        <v>0</v>
      </c>
      <c r="L38" s="60">
        <v>0</v>
      </c>
      <c r="M38" s="13">
        <v>0</v>
      </c>
      <c r="N38" s="11">
        <v>0</v>
      </c>
      <c r="O38" s="60">
        <v>0</v>
      </c>
      <c r="P38" s="105">
        <v>722300</v>
      </c>
      <c r="Q38" s="29">
        <f t="shared" si="3"/>
        <v>240767</v>
      </c>
      <c r="R38" s="74">
        <v>2.27</v>
      </c>
      <c r="S38" s="47">
        <f t="shared" si="4"/>
        <v>0.76</v>
      </c>
      <c r="T38" s="5">
        <f>LB_stat!H38</f>
        <v>79</v>
      </c>
      <c r="U38" s="11">
        <f>LB_stat!I38</f>
        <v>0</v>
      </c>
      <c r="V38" s="259">
        <f>LB_stat!J38</f>
        <v>0</v>
      </c>
      <c r="W38" s="13">
        <f>LB_stat!K38</f>
        <v>0</v>
      </c>
      <c r="X38" s="11">
        <f>LB_stat!L38</f>
        <v>0</v>
      </c>
      <c r="Y38" s="60">
        <f>LB_stat!M38</f>
        <v>0</v>
      </c>
      <c r="Z38" s="5">
        <f>LB_stat!N38</f>
        <v>0</v>
      </c>
      <c r="AA38" s="11">
        <f>LB_stat!O38</f>
        <v>0</v>
      </c>
      <c r="AB38" s="259">
        <f>LB_stat!P38</f>
        <v>0</v>
      </c>
      <c r="AC38" s="105">
        <f>LB_ZUKA!H38</f>
        <v>686918</v>
      </c>
      <c r="AD38" s="29">
        <f t="shared" si="5"/>
        <v>228973</v>
      </c>
      <c r="AE38" s="708">
        <f>LB_ZUKA!L38</f>
        <v>2.16</v>
      </c>
      <c r="AF38" s="47">
        <f t="shared" si="6"/>
        <v>0.72</v>
      </c>
      <c r="AG38" s="378">
        <f t="shared" si="7"/>
        <v>-11794</v>
      </c>
      <c r="AH38" s="74">
        <f t="shared" si="8"/>
        <v>-4.0000000000000036E-2</v>
      </c>
      <c r="AI38" s="74">
        <v>0</v>
      </c>
      <c r="AJ38" s="419">
        <f t="shared" si="9"/>
        <v>-4.0000000000000036E-2</v>
      </c>
      <c r="AK38" s="207">
        <f t="shared" si="10"/>
        <v>-6</v>
      </c>
      <c r="AL38" s="300">
        <f t="shared" si="11"/>
        <v>0</v>
      </c>
      <c r="AM38" s="727">
        <f t="shared" si="12"/>
        <v>0</v>
      </c>
      <c r="AN38" s="207">
        <f t="shared" si="13"/>
        <v>0</v>
      </c>
      <c r="AO38" s="300">
        <f t="shared" si="14"/>
        <v>0</v>
      </c>
      <c r="AP38" s="170">
        <f t="shared" si="15"/>
        <v>0</v>
      </c>
      <c r="AQ38" s="409">
        <f t="shared" si="16"/>
        <v>0</v>
      </c>
      <c r="AR38" s="300">
        <f t="shared" si="17"/>
        <v>0</v>
      </c>
      <c r="AS38" s="170">
        <f t="shared" si="18"/>
        <v>0</v>
      </c>
    </row>
    <row r="39" spans="1:45" x14ac:dyDescent="0.2">
      <c r="A39" s="13">
        <f>LB_stat!A39</f>
        <v>31</v>
      </c>
      <c r="B39" s="11">
        <f>LB_stat!B39</f>
        <v>600080307</v>
      </c>
      <c r="C39" s="11">
        <f>LB_stat!C39</f>
        <v>2474</v>
      </c>
      <c r="D39" s="11" t="str">
        <f>LB_stat!D39</f>
        <v>ZŠ a MŠ Liberec, Proboštská 38/6</v>
      </c>
      <c r="E39" s="11">
        <f>LB_stat!E39</f>
        <v>3141</v>
      </c>
      <c r="F39" s="60" t="str">
        <f>LB_stat!F39</f>
        <v>ZŠ a MŠ Liberec, Proboštská 38/6 - výdejna</v>
      </c>
      <c r="G39" s="5">
        <v>0</v>
      </c>
      <c r="H39" s="11">
        <v>0</v>
      </c>
      <c r="I39" s="259">
        <v>0</v>
      </c>
      <c r="J39" s="13">
        <v>0</v>
      </c>
      <c r="K39" s="11">
        <v>0</v>
      </c>
      <c r="L39" s="60">
        <v>0</v>
      </c>
      <c r="M39" s="13">
        <v>52</v>
      </c>
      <c r="N39" s="11">
        <v>0</v>
      </c>
      <c r="O39" s="60">
        <v>0</v>
      </c>
      <c r="P39" s="105">
        <v>207171</v>
      </c>
      <c r="Q39" s="29">
        <f t="shared" si="3"/>
        <v>69057</v>
      </c>
      <c r="R39" s="74">
        <v>0.65</v>
      </c>
      <c r="S39" s="47">
        <f t="shared" si="4"/>
        <v>0.22</v>
      </c>
      <c r="T39" s="5">
        <f>LB_stat!H39</f>
        <v>0</v>
      </c>
      <c r="U39" s="11">
        <f>LB_stat!I39</f>
        <v>0</v>
      </c>
      <c r="V39" s="259">
        <f>LB_stat!J39</f>
        <v>0</v>
      </c>
      <c r="W39" s="13">
        <f>LB_stat!K39</f>
        <v>0</v>
      </c>
      <c r="X39" s="11">
        <f>LB_stat!L39</f>
        <v>0</v>
      </c>
      <c r="Y39" s="60">
        <f>LB_stat!M39</f>
        <v>0</v>
      </c>
      <c r="Z39" s="5">
        <f>LB_stat!N39</f>
        <v>46</v>
      </c>
      <c r="AA39" s="11">
        <f>LB_stat!O39</f>
        <v>0</v>
      </c>
      <c r="AB39" s="259">
        <f>LB_stat!P39</f>
        <v>0</v>
      </c>
      <c r="AC39" s="105">
        <f>LB_ZUKA!H39</f>
        <v>190512</v>
      </c>
      <c r="AD39" s="29">
        <f t="shared" si="5"/>
        <v>63504</v>
      </c>
      <c r="AE39" s="708">
        <f>LB_ZUKA!L39</f>
        <v>0.6</v>
      </c>
      <c r="AF39" s="47">
        <f t="shared" si="6"/>
        <v>0.2</v>
      </c>
      <c r="AG39" s="378">
        <f t="shared" si="7"/>
        <v>-5553</v>
      </c>
      <c r="AH39" s="74">
        <f t="shared" si="8"/>
        <v>-1.999999999999999E-2</v>
      </c>
      <c r="AI39" s="74">
        <v>0</v>
      </c>
      <c r="AJ39" s="419">
        <f t="shared" si="9"/>
        <v>-1.999999999999999E-2</v>
      </c>
      <c r="AK39" s="207">
        <f t="shared" si="10"/>
        <v>0</v>
      </c>
      <c r="AL39" s="300">
        <f t="shared" si="11"/>
        <v>0</v>
      </c>
      <c r="AM39" s="727">
        <f t="shared" si="12"/>
        <v>0</v>
      </c>
      <c r="AN39" s="207">
        <f t="shared" si="13"/>
        <v>0</v>
      </c>
      <c r="AO39" s="300">
        <f t="shared" si="14"/>
        <v>0</v>
      </c>
      <c r="AP39" s="170">
        <f t="shared" si="15"/>
        <v>0</v>
      </c>
      <c r="AQ39" s="409">
        <f t="shared" si="16"/>
        <v>-6</v>
      </c>
      <c r="AR39" s="300">
        <f t="shared" si="17"/>
        <v>0</v>
      </c>
      <c r="AS39" s="170">
        <f t="shared" si="18"/>
        <v>0</v>
      </c>
    </row>
    <row r="40" spans="1:45" x14ac:dyDescent="0.2">
      <c r="A40" s="13">
        <f>LB_stat!A40</f>
        <v>32</v>
      </c>
      <c r="B40" s="11">
        <f>LB_stat!B40</f>
        <v>600079899</v>
      </c>
      <c r="C40" s="11">
        <f>LB_stat!C40</f>
        <v>2312</v>
      </c>
      <c r="D40" s="11" t="str">
        <f>LB_stat!D40</f>
        <v>ZŠ a ZUŠ Liberec, Jabloňová 564/43</v>
      </c>
      <c r="E40" s="11">
        <f>LB_stat!E40</f>
        <v>3141</v>
      </c>
      <c r="F40" s="60" t="str">
        <f>LB_stat!F40</f>
        <v>ZŠ a ZUŠ Liberec, Jabloňová 564/43</v>
      </c>
      <c r="G40" s="5">
        <v>0</v>
      </c>
      <c r="H40" s="11">
        <v>182</v>
      </c>
      <c r="I40" s="259">
        <v>0</v>
      </c>
      <c r="J40" s="13">
        <v>0</v>
      </c>
      <c r="K40" s="11">
        <v>0</v>
      </c>
      <c r="L40" s="60">
        <v>0</v>
      </c>
      <c r="M40" s="13">
        <v>0</v>
      </c>
      <c r="N40" s="11">
        <v>0</v>
      </c>
      <c r="O40" s="60">
        <v>0</v>
      </c>
      <c r="P40" s="105">
        <v>1027700</v>
      </c>
      <c r="Q40" s="29">
        <f t="shared" si="3"/>
        <v>342567</v>
      </c>
      <c r="R40" s="74">
        <v>3.24</v>
      </c>
      <c r="S40" s="47">
        <f t="shared" si="4"/>
        <v>1.08</v>
      </c>
      <c r="T40" s="5">
        <f>LB_stat!H40</f>
        <v>0</v>
      </c>
      <c r="U40" s="11">
        <f>LB_stat!I40</f>
        <v>235</v>
      </c>
      <c r="V40" s="259">
        <f>LB_stat!J40</f>
        <v>0</v>
      </c>
      <c r="W40" s="13">
        <f>LB_stat!K40</f>
        <v>0</v>
      </c>
      <c r="X40" s="11">
        <f>LB_stat!L40</f>
        <v>0</v>
      </c>
      <c r="Y40" s="60">
        <f>LB_stat!M40</f>
        <v>0</v>
      </c>
      <c r="Z40" s="5">
        <f>LB_stat!N40</f>
        <v>0</v>
      </c>
      <c r="AA40" s="11">
        <f>LB_stat!O40</f>
        <v>0</v>
      </c>
      <c r="AB40" s="259">
        <f>LB_stat!P40</f>
        <v>0</v>
      </c>
      <c r="AC40" s="105">
        <f>LB_ZUKA!H40</f>
        <v>1257397</v>
      </c>
      <c r="AD40" s="29">
        <f t="shared" si="5"/>
        <v>419132</v>
      </c>
      <c r="AE40" s="708">
        <f>LB_ZUKA!L40</f>
        <v>3.96</v>
      </c>
      <c r="AF40" s="47">
        <f t="shared" si="6"/>
        <v>1.32</v>
      </c>
      <c r="AG40" s="378">
        <f t="shared" si="7"/>
        <v>76565</v>
      </c>
      <c r="AH40" s="74">
        <f t="shared" si="8"/>
        <v>0.24</v>
      </c>
      <c r="AI40" s="74">
        <v>0</v>
      </c>
      <c r="AJ40" s="419">
        <f t="shared" si="9"/>
        <v>0.24</v>
      </c>
      <c r="AK40" s="207">
        <f t="shared" si="10"/>
        <v>0</v>
      </c>
      <c r="AL40" s="300">
        <f t="shared" si="11"/>
        <v>53</v>
      </c>
      <c r="AM40" s="727">
        <f t="shared" si="12"/>
        <v>0</v>
      </c>
      <c r="AN40" s="207">
        <f t="shared" si="13"/>
        <v>0</v>
      </c>
      <c r="AO40" s="300">
        <f t="shared" si="14"/>
        <v>0</v>
      </c>
      <c r="AP40" s="170">
        <f t="shared" si="15"/>
        <v>0</v>
      </c>
      <c r="AQ40" s="409">
        <f t="shared" si="16"/>
        <v>0</v>
      </c>
      <c r="AR40" s="300">
        <f t="shared" si="17"/>
        <v>0</v>
      </c>
      <c r="AS40" s="170">
        <f t="shared" si="18"/>
        <v>0</v>
      </c>
    </row>
    <row r="41" spans="1:45" x14ac:dyDescent="0.2">
      <c r="A41" s="13">
        <f>LB_stat!A41</f>
        <v>33</v>
      </c>
      <c r="B41" s="11">
        <f>LB_stat!B41</f>
        <v>600080340</v>
      </c>
      <c r="C41" s="11">
        <f>LB_stat!C41</f>
        <v>2479</v>
      </c>
      <c r="D41" s="11" t="str">
        <f>LB_stat!D41</f>
        <v>ZŠ Liberec, Aloisina výšina 642</v>
      </c>
      <c r="E41" s="11">
        <f>LB_stat!E41</f>
        <v>3141</v>
      </c>
      <c r="F41" s="60" t="str">
        <f>LB_stat!F41</f>
        <v>ZŠ Liberec, Aloisina výšina 642</v>
      </c>
      <c r="G41" s="5">
        <v>0</v>
      </c>
      <c r="H41" s="11">
        <v>553</v>
      </c>
      <c r="I41" s="259">
        <v>0</v>
      </c>
      <c r="J41" s="13">
        <v>0</v>
      </c>
      <c r="K41" s="11">
        <v>0</v>
      </c>
      <c r="L41" s="60">
        <v>0</v>
      </c>
      <c r="M41" s="13">
        <v>0</v>
      </c>
      <c r="N41" s="11">
        <v>0</v>
      </c>
      <c r="O41" s="60">
        <v>0</v>
      </c>
      <c r="P41" s="105">
        <v>2491395</v>
      </c>
      <c r="Q41" s="29">
        <f t="shared" si="3"/>
        <v>830465</v>
      </c>
      <c r="R41" s="74">
        <v>7.85</v>
      </c>
      <c r="S41" s="47">
        <f t="shared" si="4"/>
        <v>2.62</v>
      </c>
      <c r="T41" s="5">
        <f>LB_stat!H41</f>
        <v>0</v>
      </c>
      <c r="U41" s="11">
        <f>LB_stat!I41</f>
        <v>523</v>
      </c>
      <c r="V41" s="259">
        <f>LB_stat!J41</f>
        <v>0</v>
      </c>
      <c r="W41" s="13">
        <f>LB_stat!K41</f>
        <v>0</v>
      </c>
      <c r="X41" s="11">
        <f>LB_stat!L41</f>
        <v>0</v>
      </c>
      <c r="Y41" s="60">
        <f>LB_stat!M41</f>
        <v>0</v>
      </c>
      <c r="Z41" s="5">
        <f>LB_stat!N41</f>
        <v>0</v>
      </c>
      <c r="AA41" s="11">
        <f>LB_stat!O41</f>
        <v>0</v>
      </c>
      <c r="AB41" s="259">
        <f>LB_stat!P41</f>
        <v>0</v>
      </c>
      <c r="AC41" s="105">
        <f>LB_ZUKA!H41</f>
        <v>2382370</v>
      </c>
      <c r="AD41" s="29">
        <f t="shared" si="5"/>
        <v>794123</v>
      </c>
      <c r="AE41" s="708">
        <f>LB_ZUKA!L41</f>
        <v>7.5</v>
      </c>
      <c r="AF41" s="47">
        <f t="shared" si="6"/>
        <v>2.5</v>
      </c>
      <c r="AG41" s="378">
        <f t="shared" si="7"/>
        <v>-36342</v>
      </c>
      <c r="AH41" s="74">
        <f t="shared" si="8"/>
        <v>-0.12000000000000011</v>
      </c>
      <c r="AI41" s="74">
        <v>0</v>
      </c>
      <c r="AJ41" s="419">
        <f t="shared" si="9"/>
        <v>-0.12000000000000011</v>
      </c>
      <c r="AK41" s="207">
        <f t="shared" si="10"/>
        <v>0</v>
      </c>
      <c r="AL41" s="300">
        <f t="shared" si="11"/>
        <v>-30</v>
      </c>
      <c r="AM41" s="727">
        <f t="shared" si="12"/>
        <v>0</v>
      </c>
      <c r="AN41" s="207">
        <f t="shared" si="13"/>
        <v>0</v>
      </c>
      <c r="AO41" s="300">
        <f t="shared" si="14"/>
        <v>0</v>
      </c>
      <c r="AP41" s="170">
        <f t="shared" si="15"/>
        <v>0</v>
      </c>
      <c r="AQ41" s="409">
        <f t="shared" si="16"/>
        <v>0</v>
      </c>
      <c r="AR41" s="300">
        <f t="shared" si="17"/>
        <v>0</v>
      </c>
      <c r="AS41" s="170">
        <f t="shared" si="18"/>
        <v>0</v>
      </c>
    </row>
    <row r="42" spans="1:45" x14ac:dyDescent="0.2">
      <c r="A42" s="13">
        <f>LB_stat!A42</f>
        <v>34</v>
      </c>
      <c r="B42" s="11">
        <f>LB_stat!B42</f>
        <v>600080331</v>
      </c>
      <c r="C42" s="11">
        <f>LB_stat!C42</f>
        <v>2475</v>
      </c>
      <c r="D42" s="11" t="str">
        <f>LB_stat!D42</f>
        <v xml:space="preserve">ZŠ Liberec, Broumovská 847/7 </v>
      </c>
      <c r="E42" s="11">
        <f>LB_stat!E42</f>
        <v>3141</v>
      </c>
      <c r="F42" s="60" t="str">
        <f>LB_stat!F42</f>
        <v>ZŠ Liberec, Broumovská 847/7 - výdejna</v>
      </c>
      <c r="G42" s="5">
        <v>0</v>
      </c>
      <c r="H42" s="11">
        <v>0</v>
      </c>
      <c r="I42" s="259">
        <v>0</v>
      </c>
      <c r="J42" s="13">
        <v>0</v>
      </c>
      <c r="K42" s="11">
        <v>0</v>
      </c>
      <c r="L42" s="60">
        <v>0</v>
      </c>
      <c r="M42" s="13">
        <v>0</v>
      </c>
      <c r="N42" s="11">
        <v>606</v>
      </c>
      <c r="O42" s="60">
        <v>39</v>
      </c>
      <c r="P42" s="105">
        <v>1127476</v>
      </c>
      <c r="Q42" s="29">
        <f t="shared" si="3"/>
        <v>375825</v>
      </c>
      <c r="R42" s="74">
        <v>3.55</v>
      </c>
      <c r="S42" s="47">
        <f t="shared" si="4"/>
        <v>1.18</v>
      </c>
      <c r="T42" s="5">
        <f>LB_stat!H42</f>
        <v>0</v>
      </c>
      <c r="U42" s="11">
        <f>LB_stat!I42</f>
        <v>0</v>
      </c>
      <c r="V42" s="259">
        <f>LB_stat!J42</f>
        <v>0</v>
      </c>
      <c r="W42" s="13">
        <f>LB_stat!K42</f>
        <v>0</v>
      </c>
      <c r="X42" s="11">
        <f>LB_stat!L42</f>
        <v>0</v>
      </c>
      <c r="Y42" s="60">
        <f>LB_stat!M42</f>
        <v>0</v>
      </c>
      <c r="Z42" s="5">
        <f>LB_stat!N42</f>
        <v>0</v>
      </c>
      <c r="AA42" s="11">
        <f>LB_stat!O42</f>
        <v>594</v>
      </c>
      <c r="AB42" s="259">
        <f>LB_stat!P42</f>
        <v>43</v>
      </c>
      <c r="AC42" s="105">
        <f>LB_ZUKA!H42</f>
        <v>1116250</v>
      </c>
      <c r="AD42" s="29">
        <f t="shared" si="5"/>
        <v>372083</v>
      </c>
      <c r="AE42" s="708">
        <f>LB_ZUKA!L42</f>
        <v>3.52</v>
      </c>
      <c r="AF42" s="47">
        <f t="shared" si="6"/>
        <v>1.17</v>
      </c>
      <c r="AG42" s="378">
        <f t="shared" si="7"/>
        <v>-3742</v>
      </c>
      <c r="AH42" s="74">
        <f t="shared" si="8"/>
        <v>-1.0000000000000009E-2</v>
      </c>
      <c r="AI42" s="74">
        <v>0</v>
      </c>
      <c r="AJ42" s="419">
        <f t="shared" si="9"/>
        <v>-1.0000000000000009E-2</v>
      </c>
      <c r="AK42" s="207">
        <f t="shared" si="10"/>
        <v>0</v>
      </c>
      <c r="AL42" s="300">
        <f t="shared" si="11"/>
        <v>0</v>
      </c>
      <c r="AM42" s="727">
        <f t="shared" si="12"/>
        <v>0</v>
      </c>
      <c r="AN42" s="207">
        <f t="shared" si="13"/>
        <v>0</v>
      </c>
      <c r="AO42" s="300">
        <f t="shared" si="14"/>
        <v>0</v>
      </c>
      <c r="AP42" s="170">
        <f t="shared" si="15"/>
        <v>0</v>
      </c>
      <c r="AQ42" s="409">
        <f t="shared" si="16"/>
        <v>0</v>
      </c>
      <c r="AR42" s="300">
        <f t="shared" si="17"/>
        <v>-12</v>
      </c>
      <c r="AS42" s="170">
        <f t="shared" si="18"/>
        <v>4</v>
      </c>
    </row>
    <row r="43" spans="1:45" x14ac:dyDescent="0.2">
      <c r="A43" s="13">
        <f>LB_stat!A43</f>
        <v>35</v>
      </c>
      <c r="B43" s="11">
        <f>LB_stat!B43</f>
        <v>600080170</v>
      </c>
      <c r="C43" s="11">
        <f>LB_stat!C43</f>
        <v>2476</v>
      </c>
      <c r="D43" s="11" t="str">
        <f>LB_stat!D43</f>
        <v>ZŠ Liberec, Česká 354</v>
      </c>
      <c r="E43" s="11">
        <f>LB_stat!E43</f>
        <v>3141</v>
      </c>
      <c r="F43" s="60" t="str">
        <f>LB_stat!F43</f>
        <v>ZŠ Liberec, Česká 354</v>
      </c>
      <c r="G43" s="5">
        <v>0</v>
      </c>
      <c r="H43" s="11">
        <v>569</v>
      </c>
      <c r="I43" s="259">
        <v>0</v>
      </c>
      <c r="J43" s="13">
        <v>0</v>
      </c>
      <c r="K43" s="11">
        <v>0</v>
      </c>
      <c r="L43" s="60">
        <v>0</v>
      </c>
      <c r="M43" s="13">
        <v>0</v>
      </c>
      <c r="N43" s="11">
        <v>0</v>
      </c>
      <c r="O43" s="60">
        <v>0</v>
      </c>
      <c r="P43" s="105">
        <v>2549059</v>
      </c>
      <c r="Q43" s="29">
        <f t="shared" si="3"/>
        <v>849686</v>
      </c>
      <c r="R43" s="74">
        <v>8.0299999999999994</v>
      </c>
      <c r="S43" s="47">
        <f t="shared" si="4"/>
        <v>2.68</v>
      </c>
      <c r="T43" s="5">
        <f>LB_stat!H43</f>
        <v>0</v>
      </c>
      <c r="U43" s="11">
        <f>LB_stat!I43</f>
        <v>578</v>
      </c>
      <c r="V43" s="259">
        <f>LB_stat!J43</f>
        <v>0</v>
      </c>
      <c r="W43" s="13">
        <f>LB_stat!K43</f>
        <v>0</v>
      </c>
      <c r="X43" s="11">
        <f>LB_stat!L43</f>
        <v>0</v>
      </c>
      <c r="Y43" s="60">
        <f>LB_stat!M43</f>
        <v>0</v>
      </c>
      <c r="Z43" s="5">
        <f>LB_stat!N43</f>
        <v>0</v>
      </c>
      <c r="AA43" s="11">
        <f>LB_stat!O43</f>
        <v>0</v>
      </c>
      <c r="AB43" s="259">
        <f>LB_stat!P43</f>
        <v>0</v>
      </c>
      <c r="AC43" s="105">
        <f>LB_ZUKA!H43</f>
        <v>2581353</v>
      </c>
      <c r="AD43" s="29">
        <f t="shared" si="5"/>
        <v>860451</v>
      </c>
      <c r="AE43" s="708">
        <f>LB_ZUKA!L43</f>
        <v>8.1300000000000008</v>
      </c>
      <c r="AF43" s="47">
        <f t="shared" si="6"/>
        <v>2.71</v>
      </c>
      <c r="AG43" s="378">
        <f t="shared" si="7"/>
        <v>10765</v>
      </c>
      <c r="AH43" s="74">
        <f t="shared" si="8"/>
        <v>2.9999999999999805E-2</v>
      </c>
      <c r="AI43" s="74">
        <v>0</v>
      </c>
      <c r="AJ43" s="419">
        <f t="shared" si="9"/>
        <v>2.9999999999999805E-2</v>
      </c>
      <c r="AK43" s="207">
        <f t="shared" si="10"/>
        <v>0</v>
      </c>
      <c r="AL43" s="300">
        <f t="shared" si="11"/>
        <v>9</v>
      </c>
      <c r="AM43" s="727">
        <f t="shared" si="12"/>
        <v>0</v>
      </c>
      <c r="AN43" s="207">
        <f t="shared" si="13"/>
        <v>0</v>
      </c>
      <c r="AO43" s="300">
        <f t="shared" si="14"/>
        <v>0</v>
      </c>
      <c r="AP43" s="170">
        <f t="shared" si="15"/>
        <v>0</v>
      </c>
      <c r="AQ43" s="409">
        <f t="shared" si="16"/>
        <v>0</v>
      </c>
      <c r="AR43" s="300">
        <f t="shared" si="17"/>
        <v>0</v>
      </c>
      <c r="AS43" s="170">
        <f t="shared" si="18"/>
        <v>0</v>
      </c>
    </row>
    <row r="44" spans="1:45" x14ac:dyDescent="0.2">
      <c r="A44" s="13">
        <f>LB_stat!A44</f>
        <v>37</v>
      </c>
      <c r="B44" s="11">
        <f>LB_stat!B44</f>
        <v>600080013</v>
      </c>
      <c r="C44" s="11">
        <f>LB_stat!C44</f>
        <v>2470</v>
      </c>
      <c r="D44" s="11" t="str">
        <f>LB_stat!D44</f>
        <v>ZŠ Liberec, Husova 142/44</v>
      </c>
      <c r="E44" s="11">
        <f>LB_stat!E44</f>
        <v>3141</v>
      </c>
      <c r="F44" s="60" t="str">
        <f>LB_stat!F44</f>
        <v>ZŠ Liberec, Husova 142/44</v>
      </c>
      <c r="G44" s="5">
        <v>0</v>
      </c>
      <c r="H44" s="11">
        <v>560</v>
      </c>
      <c r="I44" s="259">
        <v>0</v>
      </c>
      <c r="J44" s="13">
        <v>0</v>
      </c>
      <c r="K44" s="11">
        <v>0</v>
      </c>
      <c r="L44" s="60">
        <v>0</v>
      </c>
      <c r="M44" s="13">
        <v>0</v>
      </c>
      <c r="N44" s="11">
        <v>0</v>
      </c>
      <c r="O44" s="60">
        <v>0</v>
      </c>
      <c r="P44" s="105">
        <v>2516663</v>
      </c>
      <c r="Q44" s="29">
        <f t="shared" si="3"/>
        <v>838888</v>
      </c>
      <c r="R44" s="74">
        <v>7.93</v>
      </c>
      <c r="S44" s="47">
        <f t="shared" si="4"/>
        <v>2.64</v>
      </c>
      <c r="T44" s="5">
        <f>LB_stat!H44</f>
        <v>0</v>
      </c>
      <c r="U44" s="11">
        <f>LB_stat!I44</f>
        <v>555</v>
      </c>
      <c r="V44" s="259">
        <f>LB_stat!J44</f>
        <v>0</v>
      </c>
      <c r="W44" s="13">
        <f>LB_stat!K44</f>
        <v>0</v>
      </c>
      <c r="X44" s="11">
        <f>LB_stat!L44</f>
        <v>0</v>
      </c>
      <c r="Y44" s="60">
        <f>LB_stat!M44</f>
        <v>0</v>
      </c>
      <c r="Z44" s="5">
        <f>LB_stat!N44</f>
        <v>0</v>
      </c>
      <c r="AA44" s="11">
        <f>LB_stat!O44</f>
        <v>0</v>
      </c>
      <c r="AB44" s="259">
        <f>LB_stat!P44</f>
        <v>0</v>
      </c>
      <c r="AC44" s="105">
        <f>LB_ZUKA!H44</f>
        <v>2498621</v>
      </c>
      <c r="AD44" s="29">
        <f t="shared" si="5"/>
        <v>832874</v>
      </c>
      <c r="AE44" s="708">
        <f>LB_ZUKA!L44</f>
        <v>7.87</v>
      </c>
      <c r="AF44" s="47">
        <f t="shared" si="6"/>
        <v>2.62</v>
      </c>
      <c r="AG44" s="378">
        <f t="shared" si="7"/>
        <v>-6014</v>
      </c>
      <c r="AH44" s="74">
        <f t="shared" si="8"/>
        <v>-2.0000000000000018E-2</v>
      </c>
      <c r="AI44" s="74">
        <v>0</v>
      </c>
      <c r="AJ44" s="419">
        <f t="shared" si="9"/>
        <v>-2.0000000000000018E-2</v>
      </c>
      <c r="AK44" s="207">
        <f t="shared" si="10"/>
        <v>0</v>
      </c>
      <c r="AL44" s="300">
        <f t="shared" si="11"/>
        <v>-5</v>
      </c>
      <c r="AM44" s="727">
        <f t="shared" si="12"/>
        <v>0</v>
      </c>
      <c r="AN44" s="207">
        <f t="shared" si="13"/>
        <v>0</v>
      </c>
      <c r="AO44" s="300">
        <f t="shared" si="14"/>
        <v>0</v>
      </c>
      <c r="AP44" s="170">
        <f t="shared" si="15"/>
        <v>0</v>
      </c>
      <c r="AQ44" s="409">
        <f t="shared" si="16"/>
        <v>0</v>
      </c>
      <c r="AR44" s="300">
        <f t="shared" si="17"/>
        <v>0</v>
      </c>
      <c r="AS44" s="170">
        <f t="shared" si="18"/>
        <v>0</v>
      </c>
    </row>
    <row r="45" spans="1:45" x14ac:dyDescent="0.2">
      <c r="A45" s="13">
        <f>LB_stat!A45</f>
        <v>39</v>
      </c>
      <c r="B45" s="11">
        <f>LB_stat!B45</f>
        <v>600079929</v>
      </c>
      <c r="C45" s="11">
        <f>LB_stat!C45</f>
        <v>2478</v>
      </c>
      <c r="D45" s="11" t="str">
        <f>LB_stat!D45</f>
        <v>ZŠ Liberec, Kaplického 384</v>
      </c>
      <c r="E45" s="11">
        <f>LB_stat!E45</f>
        <v>3141</v>
      </c>
      <c r="F45" s="60" t="str">
        <f>LB_stat!F45</f>
        <v>ZŠ Liberec, Kaplického 384</v>
      </c>
      <c r="G45" s="5">
        <v>0</v>
      </c>
      <c r="H45" s="11">
        <v>357</v>
      </c>
      <c r="I45" s="259">
        <v>0</v>
      </c>
      <c r="J45" s="13">
        <v>0</v>
      </c>
      <c r="K45" s="11">
        <v>0</v>
      </c>
      <c r="L45" s="60">
        <v>0</v>
      </c>
      <c r="M45" s="13">
        <v>0</v>
      </c>
      <c r="N45" s="11">
        <v>0</v>
      </c>
      <c r="O45" s="60">
        <v>0</v>
      </c>
      <c r="P45" s="105">
        <v>1754353</v>
      </c>
      <c r="Q45" s="29">
        <f t="shared" si="3"/>
        <v>584784</v>
      </c>
      <c r="R45" s="74">
        <v>5.53</v>
      </c>
      <c r="S45" s="47">
        <f t="shared" si="4"/>
        <v>1.84</v>
      </c>
      <c r="T45" s="5">
        <f>LB_stat!H45</f>
        <v>0</v>
      </c>
      <c r="U45" s="11">
        <f>LB_stat!I45</f>
        <v>359</v>
      </c>
      <c r="V45" s="259">
        <f>LB_stat!J45</f>
        <v>0</v>
      </c>
      <c r="W45" s="13">
        <f>LB_stat!K45</f>
        <v>0</v>
      </c>
      <c r="X45" s="11">
        <f>LB_stat!L45</f>
        <v>0</v>
      </c>
      <c r="Y45" s="60">
        <f>LB_stat!M45</f>
        <v>0</v>
      </c>
      <c r="Z45" s="5">
        <f>LB_stat!N45</f>
        <v>0</v>
      </c>
      <c r="AA45" s="11">
        <f>LB_stat!O45</f>
        <v>0</v>
      </c>
      <c r="AB45" s="259">
        <f>LB_stat!P45</f>
        <v>0</v>
      </c>
      <c r="AC45" s="105">
        <f>LB_ZUKA!H45</f>
        <v>1762209</v>
      </c>
      <c r="AD45" s="29">
        <f t="shared" si="5"/>
        <v>587403</v>
      </c>
      <c r="AE45" s="708">
        <f>LB_ZUKA!L45</f>
        <v>5.55</v>
      </c>
      <c r="AF45" s="47">
        <f t="shared" si="6"/>
        <v>1.85</v>
      </c>
      <c r="AG45" s="378">
        <f t="shared" si="7"/>
        <v>2619</v>
      </c>
      <c r="AH45" s="74">
        <f t="shared" si="8"/>
        <v>1.0000000000000009E-2</v>
      </c>
      <c r="AI45" s="74">
        <v>0</v>
      </c>
      <c r="AJ45" s="419">
        <f t="shared" si="9"/>
        <v>1.0000000000000009E-2</v>
      </c>
      <c r="AK45" s="207">
        <f t="shared" si="10"/>
        <v>0</v>
      </c>
      <c r="AL45" s="300">
        <f t="shared" si="11"/>
        <v>2</v>
      </c>
      <c r="AM45" s="727">
        <f t="shared" si="12"/>
        <v>0</v>
      </c>
      <c r="AN45" s="207">
        <f t="shared" si="13"/>
        <v>0</v>
      </c>
      <c r="AO45" s="300">
        <f t="shared" si="14"/>
        <v>0</v>
      </c>
      <c r="AP45" s="170">
        <f t="shared" si="15"/>
        <v>0</v>
      </c>
      <c r="AQ45" s="409">
        <f t="shared" si="16"/>
        <v>0</v>
      </c>
      <c r="AR45" s="300">
        <f t="shared" si="17"/>
        <v>0</v>
      </c>
      <c r="AS45" s="170">
        <f t="shared" si="18"/>
        <v>0</v>
      </c>
    </row>
    <row r="46" spans="1:45" x14ac:dyDescent="0.2">
      <c r="A46" s="13">
        <f>LB_stat!A46</f>
        <v>39</v>
      </c>
      <c r="B46" s="11">
        <f>LB_stat!B46</f>
        <v>600079929</v>
      </c>
      <c r="C46" s="11">
        <f>LB_stat!C46</f>
        <v>2478</v>
      </c>
      <c r="D46" s="11" t="str">
        <f>LB_stat!D46</f>
        <v>ZŠ Liberec, Kaplického 384</v>
      </c>
      <c r="E46" s="11">
        <f>LB_stat!E46</f>
        <v>3141</v>
      </c>
      <c r="F46" s="60" t="str">
        <f>LB_stat!F46</f>
        <v>ZŠ Liberec, Mařanova 650 - výdejna</v>
      </c>
      <c r="G46" s="5">
        <v>0</v>
      </c>
      <c r="H46" s="11">
        <v>0</v>
      </c>
      <c r="I46" s="259">
        <v>0</v>
      </c>
      <c r="J46" s="13">
        <v>0</v>
      </c>
      <c r="K46" s="11">
        <v>0</v>
      </c>
      <c r="L46" s="60">
        <v>0</v>
      </c>
      <c r="M46" s="13">
        <v>0</v>
      </c>
      <c r="N46" s="11">
        <v>361</v>
      </c>
      <c r="O46" s="60">
        <v>26</v>
      </c>
      <c r="P46" s="105">
        <v>748546</v>
      </c>
      <c r="Q46" s="29">
        <f t="shared" si="3"/>
        <v>249515</v>
      </c>
      <c r="R46" s="74">
        <v>2.36</v>
      </c>
      <c r="S46" s="47">
        <f t="shared" si="4"/>
        <v>0.79</v>
      </c>
      <c r="T46" s="5">
        <f>LB_stat!H46</f>
        <v>0</v>
      </c>
      <c r="U46" s="11">
        <f>LB_stat!I46</f>
        <v>0</v>
      </c>
      <c r="V46" s="259">
        <f>LB_stat!J46</f>
        <v>0</v>
      </c>
      <c r="W46" s="13">
        <f>LB_stat!K46</f>
        <v>0</v>
      </c>
      <c r="X46" s="11">
        <f>LB_stat!L46</f>
        <v>0</v>
      </c>
      <c r="Y46" s="60">
        <f>LB_stat!M46</f>
        <v>0</v>
      </c>
      <c r="Z46" s="5">
        <f>LB_stat!N46</f>
        <v>0</v>
      </c>
      <c r="AA46" s="11">
        <f>LB_stat!O46</f>
        <v>369</v>
      </c>
      <c r="AB46" s="259">
        <f>LB_stat!P46</f>
        <v>34</v>
      </c>
      <c r="AC46" s="105">
        <f>LB_ZUKA!H46</f>
        <v>773230</v>
      </c>
      <c r="AD46" s="29">
        <f t="shared" si="5"/>
        <v>257743</v>
      </c>
      <c r="AE46" s="708">
        <f>LB_ZUKA!L46</f>
        <v>2.44</v>
      </c>
      <c r="AF46" s="47">
        <f t="shared" si="6"/>
        <v>0.81</v>
      </c>
      <c r="AG46" s="378">
        <f t="shared" si="7"/>
        <v>8228</v>
      </c>
      <c r="AH46" s="74">
        <f t="shared" si="8"/>
        <v>2.0000000000000018E-2</v>
      </c>
      <c r="AI46" s="74">
        <v>0</v>
      </c>
      <c r="AJ46" s="419">
        <f t="shared" si="9"/>
        <v>2.0000000000000018E-2</v>
      </c>
      <c r="AK46" s="207">
        <f t="shared" si="10"/>
        <v>0</v>
      </c>
      <c r="AL46" s="300">
        <f t="shared" si="11"/>
        <v>0</v>
      </c>
      <c r="AM46" s="727">
        <f t="shared" si="12"/>
        <v>0</v>
      </c>
      <c r="AN46" s="207">
        <f t="shared" si="13"/>
        <v>0</v>
      </c>
      <c r="AO46" s="300">
        <f t="shared" si="14"/>
        <v>0</v>
      </c>
      <c r="AP46" s="170">
        <f t="shared" si="15"/>
        <v>0</v>
      </c>
      <c r="AQ46" s="409">
        <f t="shared" si="16"/>
        <v>0</v>
      </c>
      <c r="AR46" s="300">
        <f t="shared" si="17"/>
        <v>8</v>
      </c>
      <c r="AS46" s="170">
        <f t="shared" si="18"/>
        <v>8</v>
      </c>
    </row>
    <row r="47" spans="1:45" x14ac:dyDescent="0.2">
      <c r="A47" s="13">
        <f>LB_stat!A47</f>
        <v>40</v>
      </c>
      <c r="B47" s="11">
        <f>LB_stat!B47</f>
        <v>650018273</v>
      </c>
      <c r="C47" s="11">
        <f>LB_stat!C47</f>
        <v>2465</v>
      </c>
      <c r="D47" s="11" t="str">
        <f>LB_stat!D47</f>
        <v>ZŠ a MŠ Liberec, Křížanská 80</v>
      </c>
      <c r="E47" s="11">
        <f>LB_stat!E47</f>
        <v>3141</v>
      </c>
      <c r="F47" s="60" t="str">
        <f>LB_stat!F47</f>
        <v>ZŠ Liberec, Křížanská 80 - výdejna</v>
      </c>
      <c r="G47" s="5">
        <v>0</v>
      </c>
      <c r="H47" s="11">
        <v>0</v>
      </c>
      <c r="I47" s="259">
        <v>0</v>
      </c>
      <c r="J47" s="13">
        <v>0</v>
      </c>
      <c r="K47" s="11">
        <v>0</v>
      </c>
      <c r="L47" s="60">
        <v>0</v>
      </c>
      <c r="M47" s="13">
        <v>0</v>
      </c>
      <c r="N47" s="11">
        <v>193</v>
      </c>
      <c r="O47" s="60">
        <v>0</v>
      </c>
      <c r="P47" s="105">
        <v>430501</v>
      </c>
      <c r="Q47" s="29">
        <f t="shared" si="3"/>
        <v>143500</v>
      </c>
      <c r="R47" s="74">
        <v>1.36</v>
      </c>
      <c r="S47" s="47">
        <f t="shared" si="4"/>
        <v>0.45</v>
      </c>
      <c r="T47" s="5">
        <f>LB_stat!H47</f>
        <v>0</v>
      </c>
      <c r="U47" s="11">
        <f>LB_stat!I47</f>
        <v>0</v>
      </c>
      <c r="V47" s="259">
        <f>LB_stat!J47</f>
        <v>0</v>
      </c>
      <c r="W47" s="13">
        <f>LB_stat!K47</f>
        <v>0</v>
      </c>
      <c r="X47" s="11">
        <f>LB_stat!L47</f>
        <v>0</v>
      </c>
      <c r="Y47" s="60">
        <f>LB_stat!M47</f>
        <v>0</v>
      </c>
      <c r="Z47" s="5">
        <f>LB_stat!N47</f>
        <v>0</v>
      </c>
      <c r="AA47" s="11">
        <f>LB_stat!O47</f>
        <v>203</v>
      </c>
      <c r="AB47" s="259">
        <f>LB_stat!P47</f>
        <v>0</v>
      </c>
      <c r="AC47" s="105">
        <f>LB_ZUKA!H47</f>
        <v>447987</v>
      </c>
      <c r="AD47" s="29">
        <f t="shared" si="5"/>
        <v>149329</v>
      </c>
      <c r="AE47" s="708">
        <f>LB_ZUKA!L47</f>
        <v>1.41</v>
      </c>
      <c r="AF47" s="47">
        <f t="shared" si="6"/>
        <v>0.47</v>
      </c>
      <c r="AG47" s="378">
        <f t="shared" si="7"/>
        <v>5829</v>
      </c>
      <c r="AH47" s="74">
        <f t="shared" si="8"/>
        <v>1.9999999999999962E-2</v>
      </c>
      <c r="AI47" s="74">
        <v>0</v>
      </c>
      <c r="AJ47" s="419">
        <f t="shared" si="9"/>
        <v>1.9999999999999962E-2</v>
      </c>
      <c r="AK47" s="207">
        <f t="shared" si="10"/>
        <v>0</v>
      </c>
      <c r="AL47" s="300">
        <f t="shared" si="11"/>
        <v>0</v>
      </c>
      <c r="AM47" s="727">
        <f t="shared" si="12"/>
        <v>0</v>
      </c>
      <c r="AN47" s="207">
        <f t="shared" si="13"/>
        <v>0</v>
      </c>
      <c r="AO47" s="300">
        <f t="shared" si="14"/>
        <v>0</v>
      </c>
      <c r="AP47" s="170">
        <f t="shared" si="15"/>
        <v>0</v>
      </c>
      <c r="AQ47" s="409">
        <f t="shared" si="16"/>
        <v>0</v>
      </c>
      <c r="AR47" s="300">
        <f t="shared" si="17"/>
        <v>10</v>
      </c>
      <c r="AS47" s="170">
        <f t="shared" si="18"/>
        <v>0</v>
      </c>
    </row>
    <row r="48" spans="1:45" x14ac:dyDescent="0.2">
      <c r="A48" s="13">
        <f>LB_stat!A48</f>
        <v>40</v>
      </c>
      <c r="B48" s="11">
        <f>LB_stat!B48</f>
        <v>650018273</v>
      </c>
      <c r="C48" s="11">
        <f>LB_stat!C48</f>
        <v>2465</v>
      </c>
      <c r="D48" s="11" t="str">
        <f>LB_stat!D48</f>
        <v>ZŠ a MŠ Liberec, Křížanská 80</v>
      </c>
      <c r="E48" s="11">
        <f>LB_stat!E48</f>
        <v>3141</v>
      </c>
      <c r="F48" s="60" t="str">
        <f>LB_stat!F48</f>
        <v>ZŠ Liberec, Heřmánkova 95 - výdejna</v>
      </c>
      <c r="G48" s="5">
        <v>0</v>
      </c>
      <c r="H48" s="11">
        <v>0</v>
      </c>
      <c r="I48" s="259">
        <v>0</v>
      </c>
      <c r="J48" s="13">
        <v>0</v>
      </c>
      <c r="K48" s="11">
        <v>0</v>
      </c>
      <c r="L48" s="60">
        <v>0</v>
      </c>
      <c r="M48" s="13">
        <v>0</v>
      </c>
      <c r="N48" s="11">
        <v>51</v>
      </c>
      <c r="O48" s="60">
        <v>0</v>
      </c>
      <c r="P48" s="105">
        <v>156383</v>
      </c>
      <c r="Q48" s="29">
        <f t="shared" si="3"/>
        <v>52128</v>
      </c>
      <c r="R48" s="74">
        <v>0.49</v>
      </c>
      <c r="S48" s="47">
        <f t="shared" si="4"/>
        <v>0.16</v>
      </c>
      <c r="T48" s="5">
        <f>LB_stat!H48</f>
        <v>0</v>
      </c>
      <c r="U48" s="11">
        <f>LB_stat!I48</f>
        <v>0</v>
      </c>
      <c r="V48" s="259">
        <f>LB_stat!J48</f>
        <v>0</v>
      </c>
      <c r="W48" s="13">
        <f>LB_stat!K48</f>
        <v>0</v>
      </c>
      <c r="X48" s="11">
        <f>LB_stat!L48</f>
        <v>0</v>
      </c>
      <c r="Y48" s="60">
        <f>LB_stat!M48</f>
        <v>0</v>
      </c>
      <c r="Z48" s="5">
        <f>LB_stat!N48</f>
        <v>0</v>
      </c>
      <c r="AA48" s="11">
        <f>LB_stat!O48</f>
        <v>41</v>
      </c>
      <c r="AB48" s="259">
        <f>LB_stat!P48</f>
        <v>0</v>
      </c>
      <c r="AC48" s="105">
        <f>LB_ZUKA!H48</f>
        <v>133717</v>
      </c>
      <c r="AD48" s="29">
        <f t="shared" si="5"/>
        <v>44572</v>
      </c>
      <c r="AE48" s="708">
        <f>LB_ZUKA!L48</f>
        <v>0.42</v>
      </c>
      <c r="AF48" s="47">
        <f t="shared" si="6"/>
        <v>0.14000000000000001</v>
      </c>
      <c r="AG48" s="378">
        <f t="shared" si="7"/>
        <v>-7556</v>
      </c>
      <c r="AH48" s="74">
        <f t="shared" si="8"/>
        <v>-1.999999999999999E-2</v>
      </c>
      <c r="AI48" s="74">
        <v>0</v>
      </c>
      <c r="AJ48" s="419">
        <f t="shared" si="9"/>
        <v>-1.999999999999999E-2</v>
      </c>
      <c r="AK48" s="207">
        <f t="shared" si="10"/>
        <v>0</v>
      </c>
      <c r="AL48" s="300">
        <f t="shared" si="11"/>
        <v>0</v>
      </c>
      <c r="AM48" s="727">
        <f t="shared" si="12"/>
        <v>0</v>
      </c>
      <c r="AN48" s="207">
        <f t="shared" si="13"/>
        <v>0</v>
      </c>
      <c r="AO48" s="300">
        <f t="shared" si="14"/>
        <v>0</v>
      </c>
      <c r="AP48" s="170">
        <f t="shared" si="15"/>
        <v>0</v>
      </c>
      <c r="AQ48" s="409">
        <f t="shared" si="16"/>
        <v>0</v>
      </c>
      <c r="AR48" s="300">
        <f t="shared" si="17"/>
        <v>-10</v>
      </c>
      <c r="AS48" s="170">
        <f t="shared" si="18"/>
        <v>0</v>
      </c>
    </row>
    <row r="49" spans="1:45" x14ac:dyDescent="0.2">
      <c r="A49" s="13">
        <f>LB_stat!A49</f>
        <v>40</v>
      </c>
      <c r="B49" s="11">
        <f>LB_stat!B49</f>
        <v>650018273</v>
      </c>
      <c r="C49" s="11">
        <f>LB_stat!C49</f>
        <v>2465</v>
      </c>
      <c r="D49" s="11" t="str">
        <f>LB_stat!D49</f>
        <v>ZŠ a MŠ Liberec, Křížanská 80</v>
      </c>
      <c r="E49" s="11">
        <f>LB_stat!E49</f>
        <v>3141</v>
      </c>
      <c r="F49" s="60" t="str">
        <f>LB_stat!F49</f>
        <v xml:space="preserve">MŠ Liberec, Švermova 100 </v>
      </c>
      <c r="G49" s="5">
        <v>93</v>
      </c>
      <c r="H49" s="11">
        <v>0</v>
      </c>
      <c r="I49" s="259">
        <v>0</v>
      </c>
      <c r="J49" s="13">
        <v>0</v>
      </c>
      <c r="K49" s="11">
        <v>0</v>
      </c>
      <c r="L49" s="60">
        <v>0</v>
      </c>
      <c r="M49" s="13">
        <v>0</v>
      </c>
      <c r="N49" s="11">
        <v>0</v>
      </c>
      <c r="O49" s="60">
        <v>0</v>
      </c>
      <c r="P49" s="105">
        <v>769101</v>
      </c>
      <c r="Q49" s="29">
        <f t="shared" si="3"/>
        <v>256367</v>
      </c>
      <c r="R49" s="74">
        <v>2.42</v>
      </c>
      <c r="S49" s="47">
        <f t="shared" si="4"/>
        <v>0.81</v>
      </c>
      <c r="T49" s="5">
        <f>LB_stat!H49</f>
        <v>91</v>
      </c>
      <c r="U49" s="11">
        <f>LB_stat!I49</f>
        <v>0</v>
      </c>
      <c r="V49" s="259">
        <f>LB_stat!J49</f>
        <v>0</v>
      </c>
      <c r="W49" s="13">
        <f>LB_stat!K49</f>
        <v>0</v>
      </c>
      <c r="X49" s="11">
        <f>LB_stat!L49</f>
        <v>0</v>
      </c>
      <c r="Y49" s="60">
        <f>LB_stat!M49</f>
        <v>0</v>
      </c>
      <c r="Z49" s="5">
        <f>LB_stat!N49</f>
        <v>0</v>
      </c>
      <c r="AA49" s="11">
        <f>LB_stat!O49</f>
        <v>0</v>
      </c>
      <c r="AB49" s="259">
        <f>LB_stat!P49</f>
        <v>0</v>
      </c>
      <c r="AC49" s="105">
        <f>LB_ZUKA!H49</f>
        <v>757419</v>
      </c>
      <c r="AD49" s="29">
        <f t="shared" si="5"/>
        <v>252473</v>
      </c>
      <c r="AE49" s="708">
        <f>LB_ZUKA!L49</f>
        <v>2.39</v>
      </c>
      <c r="AF49" s="47">
        <f t="shared" si="6"/>
        <v>0.8</v>
      </c>
      <c r="AG49" s="378">
        <f t="shared" si="7"/>
        <v>-3894</v>
      </c>
      <c r="AH49" s="74">
        <f t="shared" si="8"/>
        <v>-1.0000000000000009E-2</v>
      </c>
      <c r="AI49" s="74">
        <v>0</v>
      </c>
      <c r="AJ49" s="419">
        <f t="shared" si="9"/>
        <v>-1.0000000000000009E-2</v>
      </c>
      <c r="AK49" s="207">
        <f t="shared" si="10"/>
        <v>-2</v>
      </c>
      <c r="AL49" s="300">
        <f t="shared" si="11"/>
        <v>0</v>
      </c>
      <c r="AM49" s="727">
        <f t="shared" si="12"/>
        <v>0</v>
      </c>
      <c r="AN49" s="207">
        <f t="shared" si="13"/>
        <v>0</v>
      </c>
      <c r="AO49" s="300">
        <f t="shared" si="14"/>
        <v>0</v>
      </c>
      <c r="AP49" s="170">
        <f t="shared" si="15"/>
        <v>0</v>
      </c>
      <c r="AQ49" s="409">
        <f t="shared" si="16"/>
        <v>0</v>
      </c>
      <c r="AR49" s="300">
        <f t="shared" si="17"/>
        <v>0</v>
      </c>
      <c r="AS49" s="170">
        <f t="shared" si="18"/>
        <v>0</v>
      </c>
    </row>
    <row r="50" spans="1:45" x14ac:dyDescent="0.2">
      <c r="A50" s="13">
        <f>LB_stat!A50</f>
        <v>41</v>
      </c>
      <c r="B50" s="11">
        <f>LB_stat!B50</f>
        <v>600080293</v>
      </c>
      <c r="C50" s="11">
        <f>LB_stat!C50</f>
        <v>2480</v>
      </c>
      <c r="D50" s="11" t="str">
        <f>LB_stat!D50</f>
        <v>ZŠ Liberec, Lesní 575/12</v>
      </c>
      <c r="E50" s="11">
        <f>LB_stat!E50</f>
        <v>3141</v>
      </c>
      <c r="F50" s="60" t="str">
        <f>LB_stat!F50</f>
        <v>ZŠ Liberec, Lesní 575/12</v>
      </c>
      <c r="G50" s="5">
        <v>0</v>
      </c>
      <c r="H50" s="11">
        <v>508</v>
      </c>
      <c r="I50" s="259">
        <v>0</v>
      </c>
      <c r="J50" s="13">
        <v>0</v>
      </c>
      <c r="K50" s="11">
        <v>0</v>
      </c>
      <c r="L50" s="60">
        <v>0</v>
      </c>
      <c r="M50" s="13">
        <v>0</v>
      </c>
      <c r="N50" s="11">
        <v>0</v>
      </c>
      <c r="O50" s="60">
        <v>0</v>
      </c>
      <c r="P50" s="105">
        <v>2327398</v>
      </c>
      <c r="Q50" s="29">
        <f t="shared" si="3"/>
        <v>775799</v>
      </c>
      <c r="R50" s="74">
        <v>7.33</v>
      </c>
      <c r="S50" s="47">
        <f t="shared" si="4"/>
        <v>2.44</v>
      </c>
      <c r="T50" s="5">
        <f>LB_stat!H50</f>
        <v>0</v>
      </c>
      <c r="U50" s="11">
        <f>LB_stat!I50</f>
        <v>512</v>
      </c>
      <c r="V50" s="259">
        <f>LB_stat!J50</f>
        <v>0</v>
      </c>
      <c r="W50" s="13">
        <f>LB_stat!K50</f>
        <v>0</v>
      </c>
      <c r="X50" s="11">
        <f>LB_stat!L50</f>
        <v>0</v>
      </c>
      <c r="Y50" s="60">
        <f>LB_stat!M50</f>
        <v>0</v>
      </c>
      <c r="Z50" s="5">
        <f>LB_stat!N50</f>
        <v>0</v>
      </c>
      <c r="AA50" s="11">
        <f>LB_stat!O50</f>
        <v>0</v>
      </c>
      <c r="AB50" s="259">
        <f>LB_stat!P50</f>
        <v>0</v>
      </c>
      <c r="AC50" s="105">
        <f>LB_ZUKA!H50</f>
        <v>2342088</v>
      </c>
      <c r="AD50" s="29">
        <f t="shared" si="5"/>
        <v>780696</v>
      </c>
      <c r="AE50" s="708">
        <f>LB_ZUKA!L50</f>
        <v>7.38</v>
      </c>
      <c r="AF50" s="47">
        <f t="shared" si="6"/>
        <v>2.46</v>
      </c>
      <c r="AG50" s="378">
        <f t="shared" si="7"/>
        <v>4897</v>
      </c>
      <c r="AH50" s="74">
        <f t="shared" si="8"/>
        <v>2.0000000000000018E-2</v>
      </c>
      <c r="AI50" s="74">
        <v>0</v>
      </c>
      <c r="AJ50" s="419">
        <f t="shared" si="9"/>
        <v>2.0000000000000018E-2</v>
      </c>
      <c r="AK50" s="207">
        <f t="shared" si="10"/>
        <v>0</v>
      </c>
      <c r="AL50" s="300">
        <f t="shared" si="11"/>
        <v>4</v>
      </c>
      <c r="AM50" s="727">
        <f t="shared" si="12"/>
        <v>0</v>
      </c>
      <c r="AN50" s="207">
        <f t="shared" si="13"/>
        <v>0</v>
      </c>
      <c r="AO50" s="300">
        <f t="shared" si="14"/>
        <v>0</v>
      </c>
      <c r="AP50" s="170">
        <f t="shared" si="15"/>
        <v>0</v>
      </c>
      <c r="AQ50" s="409">
        <f t="shared" si="16"/>
        <v>0</v>
      </c>
      <c r="AR50" s="300">
        <f t="shared" si="17"/>
        <v>0</v>
      </c>
      <c r="AS50" s="170">
        <f t="shared" si="18"/>
        <v>0</v>
      </c>
    </row>
    <row r="51" spans="1:45" x14ac:dyDescent="0.2">
      <c r="A51" s="13">
        <f>LB_stat!A51</f>
        <v>42</v>
      </c>
      <c r="B51" s="11">
        <f>LB_stat!B51</f>
        <v>600079945</v>
      </c>
      <c r="C51" s="11">
        <f>LB_stat!C51</f>
        <v>2482</v>
      </c>
      <c r="D51" s="11" t="str">
        <f>LB_stat!D51</f>
        <v>ZŠ Liberec, Na Výběžku 118</v>
      </c>
      <c r="E51" s="11">
        <f>LB_stat!E51</f>
        <v>3141</v>
      </c>
      <c r="F51" s="60" t="str">
        <f>LB_stat!F51</f>
        <v>ZŠ Liberec, Na Výběžku 118</v>
      </c>
      <c r="G51" s="5">
        <v>0</v>
      </c>
      <c r="H51" s="11">
        <v>207</v>
      </c>
      <c r="I51" s="259">
        <v>0</v>
      </c>
      <c r="J51" s="13">
        <v>0</v>
      </c>
      <c r="K51" s="11">
        <v>0</v>
      </c>
      <c r="L51" s="60">
        <v>0</v>
      </c>
      <c r="M51" s="13">
        <v>0</v>
      </c>
      <c r="N51" s="11">
        <v>0</v>
      </c>
      <c r="O51" s="60">
        <v>0</v>
      </c>
      <c r="P51" s="105">
        <v>1137347</v>
      </c>
      <c r="Q51" s="29">
        <f t="shared" si="3"/>
        <v>379116</v>
      </c>
      <c r="R51" s="74">
        <v>3.58</v>
      </c>
      <c r="S51" s="47">
        <f t="shared" si="4"/>
        <v>1.19</v>
      </c>
      <c r="T51" s="5">
        <f>LB_stat!H51</f>
        <v>0</v>
      </c>
      <c r="U51" s="11">
        <f>LB_stat!I51</f>
        <v>207</v>
      </c>
      <c r="V51" s="259">
        <f>LB_stat!J51</f>
        <v>0</v>
      </c>
      <c r="W51" s="13">
        <f>LB_stat!K51</f>
        <v>0</v>
      </c>
      <c r="X51" s="11">
        <f>LB_stat!L51</f>
        <v>0</v>
      </c>
      <c r="Y51" s="60">
        <f>LB_stat!M51</f>
        <v>0</v>
      </c>
      <c r="Z51" s="5">
        <f>LB_stat!N51</f>
        <v>0</v>
      </c>
      <c r="AA51" s="11">
        <f>LB_stat!O51</f>
        <v>0</v>
      </c>
      <c r="AB51" s="259">
        <f>LB_stat!P51</f>
        <v>0</v>
      </c>
      <c r="AC51" s="105">
        <f>LB_ZUKA!H51</f>
        <v>1137347</v>
      </c>
      <c r="AD51" s="29">
        <f t="shared" si="5"/>
        <v>379116</v>
      </c>
      <c r="AE51" s="708">
        <f>LB_ZUKA!L51</f>
        <v>3.58</v>
      </c>
      <c r="AF51" s="47">
        <f t="shared" si="6"/>
        <v>1.19</v>
      </c>
      <c r="AG51" s="378">
        <f t="shared" si="7"/>
        <v>0</v>
      </c>
      <c r="AH51" s="74">
        <f t="shared" si="8"/>
        <v>0</v>
      </c>
      <c r="AI51" s="74">
        <v>0</v>
      </c>
      <c r="AJ51" s="419">
        <f t="shared" si="9"/>
        <v>0</v>
      </c>
      <c r="AK51" s="207">
        <f t="shared" si="10"/>
        <v>0</v>
      </c>
      <c r="AL51" s="300">
        <f t="shared" si="11"/>
        <v>0</v>
      </c>
      <c r="AM51" s="727">
        <f t="shared" si="12"/>
        <v>0</v>
      </c>
      <c r="AN51" s="207">
        <f t="shared" si="13"/>
        <v>0</v>
      </c>
      <c r="AO51" s="300">
        <f t="shared" si="14"/>
        <v>0</v>
      </c>
      <c r="AP51" s="170">
        <f t="shared" si="15"/>
        <v>0</v>
      </c>
      <c r="AQ51" s="409">
        <f t="shared" si="16"/>
        <v>0</v>
      </c>
      <c r="AR51" s="300">
        <f t="shared" si="17"/>
        <v>0</v>
      </c>
      <c r="AS51" s="170">
        <f t="shared" si="18"/>
        <v>0</v>
      </c>
    </row>
    <row r="52" spans="1:45" x14ac:dyDescent="0.2">
      <c r="A52" s="13">
        <f>LB_stat!A52</f>
        <v>43</v>
      </c>
      <c r="B52" s="11">
        <f>LB_stat!B52</f>
        <v>691006041</v>
      </c>
      <c r="C52" s="11">
        <f>LB_stat!C52</f>
        <v>2328</v>
      </c>
      <c r="D52" s="11" t="str">
        <f>LB_stat!D52</f>
        <v>ZŠ Liberec, Nám. Míru 212/2</v>
      </c>
      <c r="E52" s="11">
        <f>LB_stat!E52</f>
        <v>3141</v>
      </c>
      <c r="F52" s="60" t="str">
        <f>LB_stat!F52</f>
        <v>ZŠ Liberec, Náměstí Míru 212/2</v>
      </c>
      <c r="G52" s="5">
        <v>0</v>
      </c>
      <c r="H52" s="11">
        <v>406</v>
      </c>
      <c r="I52" s="259">
        <v>0</v>
      </c>
      <c r="J52" s="13">
        <v>0</v>
      </c>
      <c r="K52" s="11">
        <v>0</v>
      </c>
      <c r="L52" s="60">
        <v>0</v>
      </c>
      <c r="M52" s="13">
        <v>0</v>
      </c>
      <c r="N52" s="11">
        <v>0</v>
      </c>
      <c r="O52" s="60">
        <v>0</v>
      </c>
      <c r="P52" s="105">
        <v>1944593</v>
      </c>
      <c r="Q52" s="29">
        <f t="shared" si="3"/>
        <v>648198</v>
      </c>
      <c r="R52" s="74">
        <v>6.12</v>
      </c>
      <c r="S52" s="47">
        <f t="shared" si="4"/>
        <v>2.04</v>
      </c>
      <c r="T52" s="5">
        <f>LB_stat!H52</f>
        <v>0</v>
      </c>
      <c r="U52" s="11">
        <f>LB_stat!I52</f>
        <v>407</v>
      </c>
      <c r="V52" s="259">
        <f>LB_stat!J52</f>
        <v>0</v>
      </c>
      <c r="W52" s="13">
        <f>LB_stat!K52</f>
        <v>0</v>
      </c>
      <c r="X52" s="11">
        <f>LB_stat!L52</f>
        <v>0</v>
      </c>
      <c r="Y52" s="60">
        <f>LB_stat!M52</f>
        <v>0</v>
      </c>
      <c r="Z52" s="5">
        <f>LB_stat!N52</f>
        <v>0</v>
      </c>
      <c r="AA52" s="11">
        <f>LB_stat!O52</f>
        <v>0</v>
      </c>
      <c r="AB52" s="259">
        <f>LB_stat!P52</f>
        <v>0</v>
      </c>
      <c r="AC52" s="105">
        <f>LB_ZUKA!H52</f>
        <v>1948429</v>
      </c>
      <c r="AD52" s="29">
        <f t="shared" si="5"/>
        <v>649476</v>
      </c>
      <c r="AE52" s="708">
        <f>LB_ZUKA!L52</f>
        <v>6.14</v>
      </c>
      <c r="AF52" s="47">
        <f t="shared" si="6"/>
        <v>2.0499999999999998</v>
      </c>
      <c r="AG52" s="378">
        <f t="shared" si="7"/>
        <v>1278</v>
      </c>
      <c r="AH52" s="74">
        <f t="shared" si="8"/>
        <v>9.9999999999997868E-3</v>
      </c>
      <c r="AI52" s="74">
        <v>0</v>
      </c>
      <c r="AJ52" s="419">
        <f t="shared" si="9"/>
        <v>9.9999999999997868E-3</v>
      </c>
      <c r="AK52" s="207">
        <f t="shared" si="10"/>
        <v>0</v>
      </c>
      <c r="AL52" s="300">
        <f t="shared" si="11"/>
        <v>1</v>
      </c>
      <c r="AM52" s="727">
        <f t="shared" si="12"/>
        <v>0</v>
      </c>
      <c r="AN52" s="207">
        <f t="shared" si="13"/>
        <v>0</v>
      </c>
      <c r="AO52" s="300">
        <f t="shared" si="14"/>
        <v>0</v>
      </c>
      <c r="AP52" s="170">
        <f t="shared" si="15"/>
        <v>0</v>
      </c>
      <c r="AQ52" s="409">
        <f t="shared" si="16"/>
        <v>0</v>
      </c>
      <c r="AR52" s="300">
        <f t="shared" si="17"/>
        <v>0</v>
      </c>
      <c r="AS52" s="170">
        <f t="shared" si="18"/>
        <v>0</v>
      </c>
    </row>
    <row r="53" spans="1:45" x14ac:dyDescent="0.2">
      <c r="A53" s="13">
        <f>LB_stat!A53</f>
        <v>44</v>
      </c>
      <c r="B53" s="11">
        <f>LB_stat!B53</f>
        <v>600079970</v>
      </c>
      <c r="C53" s="11">
        <f>LB_stat!C53</f>
        <v>2486</v>
      </c>
      <c r="D53" s="11" t="str">
        <f>LB_stat!D53</f>
        <v>ZŠ Liberec, Oblačná 101/15</v>
      </c>
      <c r="E53" s="11">
        <f>LB_stat!E53</f>
        <v>3141</v>
      </c>
      <c r="F53" s="60" t="str">
        <f>LB_stat!F53</f>
        <v>ZŠ Liberec, Oblačná 11 - výdejna</v>
      </c>
      <c r="G53" s="5">
        <v>0</v>
      </c>
      <c r="H53" s="11">
        <v>0</v>
      </c>
      <c r="I53" s="259">
        <v>0</v>
      </c>
      <c r="J53" s="13">
        <v>0</v>
      </c>
      <c r="K53" s="11">
        <v>0</v>
      </c>
      <c r="L53" s="60">
        <v>0</v>
      </c>
      <c r="M53" s="13">
        <v>0</v>
      </c>
      <c r="N53" s="11">
        <v>270</v>
      </c>
      <c r="O53" s="60">
        <v>0</v>
      </c>
      <c r="P53" s="105">
        <v>561572</v>
      </c>
      <c r="Q53" s="29">
        <f t="shared" si="3"/>
        <v>187191</v>
      </c>
      <c r="R53" s="74">
        <v>1.77</v>
      </c>
      <c r="S53" s="47">
        <f t="shared" si="4"/>
        <v>0.59</v>
      </c>
      <c r="T53" s="5">
        <f>LB_stat!H53</f>
        <v>0</v>
      </c>
      <c r="U53" s="11">
        <f>LB_stat!I53</f>
        <v>0</v>
      </c>
      <c r="V53" s="259">
        <f>LB_stat!J53</f>
        <v>0</v>
      </c>
      <c r="W53" s="13">
        <f>LB_stat!K53</f>
        <v>0</v>
      </c>
      <c r="X53" s="11">
        <f>LB_stat!L53</f>
        <v>0</v>
      </c>
      <c r="Y53" s="60">
        <f>LB_stat!M53</f>
        <v>0</v>
      </c>
      <c r="Z53" s="5">
        <f>LB_stat!N53</f>
        <v>0</v>
      </c>
      <c r="AA53" s="11">
        <f>LB_stat!O53</f>
        <v>254</v>
      </c>
      <c r="AB53" s="259">
        <f>LB_stat!P53</f>
        <v>0</v>
      </c>
      <c r="AC53" s="105">
        <f>LB_ZUKA!H53</f>
        <v>534958</v>
      </c>
      <c r="AD53" s="29">
        <f t="shared" si="5"/>
        <v>178319</v>
      </c>
      <c r="AE53" s="708">
        <f>LB_ZUKA!L53</f>
        <v>1.68</v>
      </c>
      <c r="AF53" s="47">
        <f t="shared" si="6"/>
        <v>0.56000000000000005</v>
      </c>
      <c r="AG53" s="378">
        <f t="shared" si="7"/>
        <v>-8872</v>
      </c>
      <c r="AH53" s="74">
        <f t="shared" si="8"/>
        <v>-2.9999999999999916E-2</v>
      </c>
      <c r="AI53" s="74">
        <v>0</v>
      </c>
      <c r="AJ53" s="419">
        <f t="shared" si="9"/>
        <v>-2.9999999999999916E-2</v>
      </c>
      <c r="AK53" s="207">
        <f t="shared" si="10"/>
        <v>0</v>
      </c>
      <c r="AL53" s="300">
        <f t="shared" si="11"/>
        <v>0</v>
      </c>
      <c r="AM53" s="727">
        <f t="shared" si="12"/>
        <v>0</v>
      </c>
      <c r="AN53" s="207">
        <f t="shared" si="13"/>
        <v>0</v>
      </c>
      <c r="AO53" s="300">
        <f t="shared" si="14"/>
        <v>0</v>
      </c>
      <c r="AP53" s="170">
        <f t="shared" si="15"/>
        <v>0</v>
      </c>
      <c r="AQ53" s="409">
        <f t="shared" si="16"/>
        <v>0</v>
      </c>
      <c r="AR53" s="300">
        <f t="shared" si="17"/>
        <v>-16</v>
      </c>
      <c r="AS53" s="170">
        <f t="shared" si="18"/>
        <v>0</v>
      </c>
    </row>
    <row r="54" spans="1:45" x14ac:dyDescent="0.2">
      <c r="A54" s="13">
        <f>LB_stat!A54</f>
        <v>45</v>
      </c>
      <c r="B54" s="11">
        <f>LB_stat!B54</f>
        <v>600079996</v>
      </c>
      <c r="C54" s="11">
        <f>LB_stat!C54</f>
        <v>2487</v>
      </c>
      <c r="D54" s="11" t="str">
        <f>LB_stat!D54</f>
        <v>ZŠ Liberec, Sokolovská 328</v>
      </c>
      <c r="E54" s="11">
        <f>LB_stat!E54</f>
        <v>3141</v>
      </c>
      <c r="F54" s="60" t="str">
        <f>LB_stat!F54</f>
        <v>ZŠ Liberec, Sokolovská 328</v>
      </c>
      <c r="G54" s="5">
        <v>0</v>
      </c>
      <c r="H54" s="11">
        <v>406</v>
      </c>
      <c r="I54" s="259">
        <v>115</v>
      </c>
      <c r="J54" s="13">
        <v>0</v>
      </c>
      <c r="K54" s="11">
        <v>0</v>
      </c>
      <c r="L54" s="60">
        <v>0</v>
      </c>
      <c r="M54" s="13">
        <v>0</v>
      </c>
      <c r="N54" s="11">
        <v>0</v>
      </c>
      <c r="O54" s="60">
        <v>0</v>
      </c>
      <c r="P54" s="105">
        <v>2375058</v>
      </c>
      <c r="Q54" s="29">
        <f t="shared" si="3"/>
        <v>791686</v>
      </c>
      <c r="R54" s="74">
        <v>7.48</v>
      </c>
      <c r="S54" s="47">
        <f t="shared" si="4"/>
        <v>2.4900000000000002</v>
      </c>
      <c r="T54" s="5">
        <f>LB_stat!H54</f>
        <v>0</v>
      </c>
      <c r="U54" s="11">
        <f>LB_stat!I54</f>
        <v>434</v>
      </c>
      <c r="V54" s="259">
        <f>LB_stat!J54</f>
        <v>128</v>
      </c>
      <c r="W54" s="13">
        <f>LB_stat!K54</f>
        <v>0</v>
      </c>
      <c r="X54" s="11">
        <f>LB_stat!L54</f>
        <v>0</v>
      </c>
      <c r="Y54" s="60">
        <f>LB_stat!M54</f>
        <v>0</v>
      </c>
      <c r="Z54" s="5">
        <f>LB_stat!N54</f>
        <v>0</v>
      </c>
      <c r="AA54" s="11">
        <f>LB_stat!O54</f>
        <v>0</v>
      </c>
      <c r="AB54" s="259">
        <f>LB_stat!P54</f>
        <v>0</v>
      </c>
      <c r="AC54" s="105">
        <f>LB_ZUKA!H54</f>
        <v>2523871</v>
      </c>
      <c r="AD54" s="29">
        <f t="shared" si="5"/>
        <v>841290</v>
      </c>
      <c r="AE54" s="708">
        <f>LB_ZUKA!L54</f>
        <v>7.95</v>
      </c>
      <c r="AF54" s="47">
        <f t="shared" si="6"/>
        <v>2.65</v>
      </c>
      <c r="AG54" s="378">
        <f t="shared" si="7"/>
        <v>49604</v>
      </c>
      <c r="AH54" s="74">
        <f t="shared" si="8"/>
        <v>0.1599999999999997</v>
      </c>
      <c r="AI54" s="74">
        <v>0</v>
      </c>
      <c r="AJ54" s="419">
        <f t="shared" si="9"/>
        <v>0.1599999999999997</v>
      </c>
      <c r="AK54" s="207">
        <f t="shared" si="10"/>
        <v>0</v>
      </c>
      <c r="AL54" s="300">
        <f t="shared" si="11"/>
        <v>28</v>
      </c>
      <c r="AM54" s="727">
        <f t="shared" si="12"/>
        <v>13</v>
      </c>
      <c r="AN54" s="207">
        <f t="shared" si="13"/>
        <v>0</v>
      </c>
      <c r="AO54" s="300">
        <f t="shared" si="14"/>
        <v>0</v>
      </c>
      <c r="AP54" s="170">
        <f t="shared" si="15"/>
        <v>0</v>
      </c>
      <c r="AQ54" s="409">
        <f t="shared" si="16"/>
        <v>0</v>
      </c>
      <c r="AR54" s="300">
        <f t="shared" si="17"/>
        <v>0</v>
      </c>
      <c r="AS54" s="170">
        <f t="shared" si="18"/>
        <v>0</v>
      </c>
    </row>
    <row r="55" spans="1:45" x14ac:dyDescent="0.2">
      <c r="A55" s="13">
        <f>LB_stat!A55</f>
        <v>46</v>
      </c>
      <c r="B55" s="11">
        <f>LB_stat!B55</f>
        <v>600079902</v>
      </c>
      <c r="C55" s="11">
        <f>LB_stat!C55</f>
        <v>2488</v>
      </c>
      <c r="D55" s="11" t="str">
        <f>LB_stat!D55</f>
        <v>ZŠ Liberec, Švermova 403/40</v>
      </c>
      <c r="E55" s="11">
        <f>LB_stat!E55</f>
        <v>3141</v>
      </c>
      <c r="F55" s="60" t="str">
        <f>LB_stat!F55</f>
        <v>ZŠ Liberec, Švermova 403/40</v>
      </c>
      <c r="G55" s="5">
        <v>0</v>
      </c>
      <c r="H55" s="11">
        <v>298</v>
      </c>
      <c r="I55" s="259">
        <v>0</v>
      </c>
      <c r="J55" s="13">
        <v>0</v>
      </c>
      <c r="K55" s="11">
        <v>0</v>
      </c>
      <c r="L55" s="60">
        <v>0</v>
      </c>
      <c r="M55" s="13">
        <v>0</v>
      </c>
      <c r="N55" s="11">
        <v>0</v>
      </c>
      <c r="O55" s="60">
        <v>0</v>
      </c>
      <c r="P55" s="105">
        <v>1518691</v>
      </c>
      <c r="Q55" s="29">
        <f t="shared" si="3"/>
        <v>506230</v>
      </c>
      <c r="R55" s="74">
        <v>4.78</v>
      </c>
      <c r="S55" s="47">
        <f t="shared" si="4"/>
        <v>1.59</v>
      </c>
      <c r="T55" s="5">
        <f>LB_stat!H55</f>
        <v>0</v>
      </c>
      <c r="U55" s="11">
        <f>LB_stat!I55</f>
        <v>251</v>
      </c>
      <c r="V55" s="259">
        <f>LB_stat!J55</f>
        <v>0</v>
      </c>
      <c r="W55" s="13">
        <f>LB_stat!K55</f>
        <v>0</v>
      </c>
      <c r="X55" s="11">
        <f>LB_stat!L55</f>
        <v>0</v>
      </c>
      <c r="Y55" s="60">
        <f>LB_stat!M55</f>
        <v>0</v>
      </c>
      <c r="Z55" s="5">
        <f>LB_stat!N55</f>
        <v>0</v>
      </c>
      <c r="AA55" s="11">
        <f>LB_stat!O55</f>
        <v>0</v>
      </c>
      <c r="AB55" s="259">
        <f>LB_stat!P55</f>
        <v>0</v>
      </c>
      <c r="AC55" s="105">
        <f>LB_ZUKA!H55</f>
        <v>1324837</v>
      </c>
      <c r="AD55" s="29">
        <f t="shared" si="5"/>
        <v>441612</v>
      </c>
      <c r="AE55" s="708">
        <f>LB_ZUKA!L55</f>
        <v>4.17</v>
      </c>
      <c r="AF55" s="47">
        <f t="shared" si="6"/>
        <v>1.39</v>
      </c>
      <c r="AG55" s="378">
        <f t="shared" si="7"/>
        <v>-64618</v>
      </c>
      <c r="AH55" s="74">
        <f t="shared" si="8"/>
        <v>-0.20000000000000018</v>
      </c>
      <c r="AI55" s="74">
        <v>0</v>
      </c>
      <c r="AJ55" s="419">
        <f t="shared" si="9"/>
        <v>-0.20000000000000018</v>
      </c>
      <c r="AK55" s="207">
        <f t="shared" si="10"/>
        <v>0</v>
      </c>
      <c r="AL55" s="300">
        <f t="shared" si="11"/>
        <v>-47</v>
      </c>
      <c r="AM55" s="727">
        <f t="shared" si="12"/>
        <v>0</v>
      </c>
      <c r="AN55" s="207">
        <f t="shared" si="13"/>
        <v>0</v>
      </c>
      <c r="AO55" s="300">
        <f t="shared" si="14"/>
        <v>0</v>
      </c>
      <c r="AP55" s="170">
        <f t="shared" si="15"/>
        <v>0</v>
      </c>
      <c r="AQ55" s="409">
        <f t="shared" si="16"/>
        <v>0</v>
      </c>
      <c r="AR55" s="300">
        <f t="shared" si="17"/>
        <v>0</v>
      </c>
      <c r="AS55" s="170">
        <f t="shared" si="18"/>
        <v>0</v>
      </c>
    </row>
    <row r="56" spans="1:45" x14ac:dyDescent="0.2">
      <c r="A56" s="13">
        <f>LB_stat!A56</f>
        <v>47</v>
      </c>
      <c r="B56" s="11">
        <f>LB_stat!B56</f>
        <v>600080277</v>
      </c>
      <c r="C56" s="11">
        <f>LB_stat!C56</f>
        <v>2472</v>
      </c>
      <c r="D56" s="11" t="str">
        <f>LB_stat!D56</f>
        <v>ZŠ Liberec, U Soudu 369/8</v>
      </c>
      <c r="E56" s="11">
        <f>LB_stat!E56</f>
        <v>3141</v>
      </c>
      <c r="F56" s="60" t="str">
        <f>LB_stat!F56</f>
        <v>ZŠ Liberec, U Soudu 531/9</v>
      </c>
      <c r="G56" s="5">
        <v>0</v>
      </c>
      <c r="H56" s="11">
        <v>269</v>
      </c>
      <c r="I56" s="259">
        <v>1</v>
      </c>
      <c r="J56" s="13">
        <v>0</v>
      </c>
      <c r="K56" s="11">
        <v>0</v>
      </c>
      <c r="L56" s="60">
        <v>0</v>
      </c>
      <c r="M56" s="13">
        <v>0</v>
      </c>
      <c r="N56" s="11">
        <v>0</v>
      </c>
      <c r="O56" s="60">
        <v>0</v>
      </c>
      <c r="P56" s="105">
        <v>1403931</v>
      </c>
      <c r="Q56" s="29">
        <f t="shared" si="3"/>
        <v>467977</v>
      </c>
      <c r="R56" s="74">
        <v>4.42</v>
      </c>
      <c r="S56" s="47">
        <f t="shared" si="4"/>
        <v>1.47</v>
      </c>
      <c r="T56" s="5">
        <f>LB_stat!H56</f>
        <v>0</v>
      </c>
      <c r="U56" s="11">
        <f>LB_stat!I56</f>
        <v>287</v>
      </c>
      <c r="V56" s="259">
        <f>LB_stat!J56</f>
        <v>1</v>
      </c>
      <c r="W56" s="13">
        <f>LB_stat!K56</f>
        <v>0</v>
      </c>
      <c r="X56" s="11">
        <f>LB_stat!L56</f>
        <v>0</v>
      </c>
      <c r="Y56" s="60">
        <f>LB_stat!M56</f>
        <v>0</v>
      </c>
      <c r="Z56" s="5">
        <f>LB_stat!N56</f>
        <v>0</v>
      </c>
      <c r="AA56" s="11">
        <f>LB_stat!O56</f>
        <v>0</v>
      </c>
      <c r="AB56" s="259">
        <f>LB_stat!P56</f>
        <v>0</v>
      </c>
      <c r="AC56" s="105">
        <f>LB_ZUKA!H56</f>
        <v>1477940</v>
      </c>
      <c r="AD56" s="29">
        <f t="shared" si="5"/>
        <v>492647</v>
      </c>
      <c r="AE56" s="708">
        <f>LB_ZUKA!L56</f>
        <v>4.6500000000000004</v>
      </c>
      <c r="AF56" s="47">
        <f t="shared" si="6"/>
        <v>1.55</v>
      </c>
      <c r="AG56" s="378">
        <f t="shared" si="7"/>
        <v>24670</v>
      </c>
      <c r="AH56" s="74">
        <f t="shared" si="8"/>
        <v>8.0000000000000071E-2</v>
      </c>
      <c r="AI56" s="74">
        <v>0</v>
      </c>
      <c r="AJ56" s="419">
        <f t="shared" si="9"/>
        <v>8.0000000000000071E-2</v>
      </c>
      <c r="AK56" s="207">
        <f t="shared" si="10"/>
        <v>0</v>
      </c>
      <c r="AL56" s="300">
        <f t="shared" si="11"/>
        <v>18</v>
      </c>
      <c r="AM56" s="727">
        <f t="shared" si="12"/>
        <v>0</v>
      </c>
      <c r="AN56" s="207">
        <f t="shared" si="13"/>
        <v>0</v>
      </c>
      <c r="AO56" s="300">
        <f t="shared" si="14"/>
        <v>0</v>
      </c>
      <c r="AP56" s="170">
        <f t="shared" si="15"/>
        <v>0</v>
      </c>
      <c r="AQ56" s="409">
        <f t="shared" si="16"/>
        <v>0</v>
      </c>
      <c r="AR56" s="300">
        <f t="shared" si="17"/>
        <v>0</v>
      </c>
      <c r="AS56" s="170">
        <f t="shared" si="18"/>
        <v>0</v>
      </c>
    </row>
    <row r="57" spans="1:45" x14ac:dyDescent="0.2">
      <c r="A57" s="13">
        <f>LB_stat!A57</f>
        <v>48</v>
      </c>
      <c r="B57" s="11">
        <f>LB_stat!B57</f>
        <v>600080188</v>
      </c>
      <c r="C57" s="11">
        <f>LB_stat!C57</f>
        <v>2489</v>
      </c>
      <c r="D57" s="11" t="str">
        <f>LB_stat!D57</f>
        <v>ZŠ Liberec, U Školy 222/6</v>
      </c>
      <c r="E57" s="11">
        <f>LB_stat!E57</f>
        <v>3141</v>
      </c>
      <c r="F57" s="60" t="str">
        <f>LB_stat!F57</f>
        <v>ZŠ Liberec, U Školy 222/6</v>
      </c>
      <c r="G57" s="5">
        <v>0</v>
      </c>
      <c r="H57" s="11">
        <v>440</v>
      </c>
      <c r="I57" s="259">
        <v>0</v>
      </c>
      <c r="J57" s="13">
        <v>0</v>
      </c>
      <c r="K57" s="11">
        <v>0</v>
      </c>
      <c r="L57" s="60">
        <v>0</v>
      </c>
      <c r="M57" s="13">
        <v>0</v>
      </c>
      <c r="N57" s="11">
        <v>0</v>
      </c>
      <c r="O57" s="60">
        <v>0</v>
      </c>
      <c r="P57" s="105">
        <v>2074045</v>
      </c>
      <c r="Q57" s="29">
        <f t="shared" si="3"/>
        <v>691348</v>
      </c>
      <c r="R57" s="74">
        <v>6.53</v>
      </c>
      <c r="S57" s="47">
        <f t="shared" si="4"/>
        <v>2.1800000000000002</v>
      </c>
      <c r="T57" s="5">
        <f>LB_stat!H57</f>
        <v>0</v>
      </c>
      <c r="U57" s="11">
        <f>LB_stat!I57</f>
        <v>448</v>
      </c>
      <c r="V57" s="259">
        <f>LB_stat!J57</f>
        <v>0</v>
      </c>
      <c r="W57" s="13">
        <f>LB_stat!K57</f>
        <v>0</v>
      </c>
      <c r="X57" s="11">
        <f>LB_stat!L57</f>
        <v>0</v>
      </c>
      <c r="Y57" s="60">
        <f>LB_stat!M57</f>
        <v>0</v>
      </c>
      <c r="Z57" s="5">
        <f>LB_stat!N57</f>
        <v>0</v>
      </c>
      <c r="AA57" s="11">
        <f>LB_stat!O57</f>
        <v>0</v>
      </c>
      <c r="AB57" s="259">
        <f>LB_stat!P57</f>
        <v>0</v>
      </c>
      <c r="AC57" s="105">
        <f>LB_ZUKA!H57</f>
        <v>2104222</v>
      </c>
      <c r="AD57" s="29">
        <f t="shared" si="5"/>
        <v>701407</v>
      </c>
      <c r="AE57" s="708">
        <f>LB_ZUKA!L57</f>
        <v>6.63</v>
      </c>
      <c r="AF57" s="47">
        <f t="shared" si="6"/>
        <v>2.21</v>
      </c>
      <c r="AG57" s="378">
        <f t="shared" si="7"/>
        <v>10059</v>
      </c>
      <c r="AH57" s="74">
        <f t="shared" si="8"/>
        <v>2.9999999999999805E-2</v>
      </c>
      <c r="AI57" s="74">
        <v>0</v>
      </c>
      <c r="AJ57" s="419">
        <f t="shared" si="9"/>
        <v>2.9999999999999805E-2</v>
      </c>
      <c r="AK57" s="207">
        <f t="shared" si="10"/>
        <v>0</v>
      </c>
      <c r="AL57" s="300">
        <f t="shared" si="11"/>
        <v>8</v>
      </c>
      <c r="AM57" s="727">
        <f t="shared" si="12"/>
        <v>0</v>
      </c>
      <c r="AN57" s="207">
        <f t="shared" si="13"/>
        <v>0</v>
      </c>
      <c r="AO57" s="300">
        <f t="shared" si="14"/>
        <v>0</v>
      </c>
      <c r="AP57" s="170">
        <f t="shared" si="15"/>
        <v>0</v>
      </c>
      <c r="AQ57" s="409">
        <f t="shared" si="16"/>
        <v>0</v>
      </c>
      <c r="AR57" s="300">
        <f t="shared" si="17"/>
        <v>0</v>
      </c>
      <c r="AS57" s="170">
        <f t="shared" si="18"/>
        <v>0</v>
      </c>
    </row>
    <row r="58" spans="1:45" x14ac:dyDescent="0.2">
      <c r="A58" s="13">
        <f>LB_stat!A58</f>
        <v>49</v>
      </c>
      <c r="B58" s="11">
        <f>LB_stat!B58</f>
        <v>600080285</v>
      </c>
      <c r="C58" s="11">
        <f>LB_stat!C58</f>
        <v>2473</v>
      </c>
      <c r="D58" s="11" t="str">
        <f>LB_stat!D58</f>
        <v>ZŠ Liberec, ul. 5. května 64/49</v>
      </c>
      <c r="E58" s="11">
        <f>LB_stat!E58</f>
        <v>3141</v>
      </c>
      <c r="F58" s="60" t="str">
        <f>LB_stat!F58</f>
        <v>ZŠ Liberec, Masarykova 400 - výdejna</v>
      </c>
      <c r="G58" s="5">
        <v>0</v>
      </c>
      <c r="H58" s="11">
        <v>0</v>
      </c>
      <c r="I58" s="259">
        <v>0</v>
      </c>
      <c r="J58" s="13">
        <v>0</v>
      </c>
      <c r="K58" s="11">
        <v>0</v>
      </c>
      <c r="L58" s="60">
        <v>0</v>
      </c>
      <c r="M58" s="13">
        <v>0</v>
      </c>
      <c r="N58" s="11">
        <v>613</v>
      </c>
      <c r="O58" s="60">
        <v>0</v>
      </c>
      <c r="P58" s="105">
        <v>1082398</v>
      </c>
      <c r="Q58" s="29">
        <f t="shared" si="3"/>
        <v>360799</v>
      </c>
      <c r="R58" s="74">
        <v>3.41</v>
      </c>
      <c r="S58" s="47">
        <f t="shared" si="4"/>
        <v>1.1399999999999999</v>
      </c>
      <c r="T58" s="5">
        <f>LB_stat!H58</f>
        <v>0</v>
      </c>
      <c r="U58" s="11">
        <f>LB_stat!I58</f>
        <v>0</v>
      </c>
      <c r="V58" s="259">
        <f>LB_stat!J58</f>
        <v>0</v>
      </c>
      <c r="W58" s="13">
        <f>LB_stat!K58</f>
        <v>0</v>
      </c>
      <c r="X58" s="11">
        <f>LB_stat!L58</f>
        <v>0</v>
      </c>
      <c r="Y58" s="60">
        <f>LB_stat!M58</f>
        <v>0</v>
      </c>
      <c r="Z58" s="5">
        <f>LB_stat!N58</f>
        <v>0</v>
      </c>
      <c r="AA58" s="11">
        <f>LB_stat!O58</f>
        <v>637</v>
      </c>
      <c r="AB58" s="259">
        <f>LB_stat!P58</f>
        <v>0</v>
      </c>
      <c r="AC58" s="105">
        <f>LB_ZUKA!H58</f>
        <v>1116250</v>
      </c>
      <c r="AD58" s="29">
        <f t="shared" si="5"/>
        <v>372083</v>
      </c>
      <c r="AE58" s="708">
        <f>LB_ZUKA!L58</f>
        <v>3.52</v>
      </c>
      <c r="AF58" s="47">
        <f t="shared" si="6"/>
        <v>1.17</v>
      </c>
      <c r="AG58" s="378">
        <f t="shared" si="7"/>
        <v>11284</v>
      </c>
      <c r="AH58" s="74">
        <f t="shared" si="8"/>
        <v>3.0000000000000027E-2</v>
      </c>
      <c r="AI58" s="74">
        <v>0</v>
      </c>
      <c r="AJ58" s="419">
        <f t="shared" si="9"/>
        <v>3.0000000000000027E-2</v>
      </c>
      <c r="AK58" s="207">
        <f t="shared" si="10"/>
        <v>0</v>
      </c>
      <c r="AL58" s="300">
        <f t="shared" si="11"/>
        <v>0</v>
      </c>
      <c r="AM58" s="727">
        <f t="shared" si="12"/>
        <v>0</v>
      </c>
      <c r="AN58" s="207">
        <f t="shared" si="13"/>
        <v>0</v>
      </c>
      <c r="AO58" s="300">
        <f t="shared" si="14"/>
        <v>0</v>
      </c>
      <c r="AP58" s="170">
        <f t="shared" si="15"/>
        <v>0</v>
      </c>
      <c r="AQ58" s="409">
        <f t="shared" si="16"/>
        <v>0</v>
      </c>
      <c r="AR58" s="300">
        <f t="shared" si="17"/>
        <v>24</v>
      </c>
      <c r="AS58" s="170">
        <f t="shared" si="18"/>
        <v>0</v>
      </c>
    </row>
    <row r="59" spans="1:45" x14ac:dyDescent="0.2">
      <c r="A59" s="13">
        <f>LB_stat!A59</f>
        <v>50</v>
      </c>
      <c r="B59" s="11">
        <f>LB_stat!B59</f>
        <v>600080005</v>
      </c>
      <c r="C59" s="11">
        <f>LB_stat!C59</f>
        <v>2490</v>
      </c>
      <c r="D59" s="11" t="str">
        <f>LB_stat!D59</f>
        <v>ZŠ Liberec, Vrchlického 262/17</v>
      </c>
      <c r="E59" s="11">
        <f>LB_stat!E59</f>
        <v>3141</v>
      </c>
      <c r="F59" s="60" t="str">
        <f>LB_stat!F59</f>
        <v>ZŠ Liberec, Vrchlického 262/17</v>
      </c>
      <c r="G59" s="5">
        <v>0</v>
      </c>
      <c r="H59" s="11">
        <v>315</v>
      </c>
      <c r="I59" s="259">
        <v>0</v>
      </c>
      <c r="J59" s="13">
        <v>0</v>
      </c>
      <c r="K59" s="11">
        <v>0</v>
      </c>
      <c r="L59" s="60">
        <v>0</v>
      </c>
      <c r="M59" s="13">
        <v>0</v>
      </c>
      <c r="N59" s="11">
        <v>0</v>
      </c>
      <c r="O59" s="60">
        <v>0</v>
      </c>
      <c r="P59" s="105">
        <v>1587405</v>
      </c>
      <c r="Q59" s="29">
        <f t="shared" si="3"/>
        <v>529135</v>
      </c>
      <c r="R59" s="74">
        <v>5</v>
      </c>
      <c r="S59" s="47">
        <f t="shared" si="4"/>
        <v>1.67</v>
      </c>
      <c r="T59" s="5">
        <f>LB_stat!H59</f>
        <v>0</v>
      </c>
      <c r="U59" s="11">
        <f>LB_stat!I59</f>
        <v>249</v>
      </c>
      <c r="V59" s="259">
        <f>LB_stat!J59</f>
        <v>0</v>
      </c>
      <c r="W59" s="13">
        <f>LB_stat!K59</f>
        <v>0</v>
      </c>
      <c r="X59" s="11">
        <f>LB_stat!L59</f>
        <v>0</v>
      </c>
      <c r="Y59" s="60">
        <f>LB_stat!M59</f>
        <v>0</v>
      </c>
      <c r="Z59" s="5">
        <f>LB_stat!N59</f>
        <v>0</v>
      </c>
      <c r="AA59" s="11">
        <f>LB_stat!O59</f>
        <v>0</v>
      </c>
      <c r="AB59" s="259">
        <f>LB_stat!P59</f>
        <v>0</v>
      </c>
      <c r="AC59" s="105">
        <f>LB_ZUKA!H59</f>
        <v>1316451</v>
      </c>
      <c r="AD59" s="29">
        <f t="shared" si="5"/>
        <v>438817</v>
      </c>
      <c r="AE59" s="708">
        <f>LB_ZUKA!L59</f>
        <v>4.1500000000000004</v>
      </c>
      <c r="AF59" s="47">
        <f t="shared" si="6"/>
        <v>1.38</v>
      </c>
      <c r="AG59" s="378">
        <f t="shared" si="7"/>
        <v>-90318</v>
      </c>
      <c r="AH59" s="74">
        <f t="shared" si="8"/>
        <v>-0.29000000000000004</v>
      </c>
      <c r="AI59" s="74">
        <v>0</v>
      </c>
      <c r="AJ59" s="419">
        <f t="shared" si="9"/>
        <v>-0.29000000000000004</v>
      </c>
      <c r="AK59" s="207">
        <f t="shared" si="10"/>
        <v>0</v>
      </c>
      <c r="AL59" s="300">
        <f t="shared" si="11"/>
        <v>-66</v>
      </c>
      <c r="AM59" s="727">
        <f t="shared" si="12"/>
        <v>0</v>
      </c>
      <c r="AN59" s="207">
        <f t="shared" si="13"/>
        <v>0</v>
      </c>
      <c r="AO59" s="300">
        <f t="shared" si="14"/>
        <v>0</v>
      </c>
      <c r="AP59" s="170">
        <f t="shared" si="15"/>
        <v>0</v>
      </c>
      <c r="AQ59" s="409">
        <f t="shared" si="16"/>
        <v>0</v>
      </c>
      <c r="AR59" s="300">
        <f t="shared" si="17"/>
        <v>0</v>
      </c>
      <c r="AS59" s="170">
        <f t="shared" si="18"/>
        <v>0</v>
      </c>
    </row>
    <row r="60" spans="1:45" x14ac:dyDescent="0.2">
      <c r="A60" s="13">
        <f>LB_stat!A60</f>
        <v>51</v>
      </c>
      <c r="B60" s="11">
        <f>LB_stat!B60</f>
        <v>600080412</v>
      </c>
      <c r="C60" s="11">
        <f>LB_stat!C60</f>
        <v>2310</v>
      </c>
      <c r="D60" s="11" t="str">
        <f>LB_stat!D60</f>
        <v>ZŠ, Liberec, Orlí 140/7</v>
      </c>
      <c r="E60" s="11">
        <f>LB_stat!E60</f>
        <v>3141</v>
      </c>
      <c r="F60" s="60" t="str">
        <f>LB_stat!F60</f>
        <v>ZŠ Liberec Gollova 394/4 - výdejna</v>
      </c>
      <c r="G60" s="5">
        <v>0</v>
      </c>
      <c r="H60" s="11">
        <v>0</v>
      </c>
      <c r="I60" s="259">
        <v>0</v>
      </c>
      <c r="J60" s="13">
        <v>0</v>
      </c>
      <c r="K60" s="11">
        <v>0</v>
      </c>
      <c r="L60" s="60">
        <v>0</v>
      </c>
      <c r="M60" s="13">
        <v>0</v>
      </c>
      <c r="N60" s="11">
        <v>19</v>
      </c>
      <c r="O60" s="60">
        <v>0</v>
      </c>
      <c r="P60" s="105">
        <v>67437</v>
      </c>
      <c r="Q60" s="29">
        <f t="shared" si="3"/>
        <v>22479</v>
      </c>
      <c r="R60" s="74">
        <v>0.21</v>
      </c>
      <c r="S60" s="47">
        <f t="shared" si="4"/>
        <v>7.0000000000000007E-2</v>
      </c>
      <c r="T60" s="5">
        <f>LB_stat!H60</f>
        <v>0</v>
      </c>
      <c r="U60" s="11">
        <f>LB_stat!I60</f>
        <v>0</v>
      </c>
      <c r="V60" s="259">
        <f>LB_stat!J60</f>
        <v>0</v>
      </c>
      <c r="W60" s="13">
        <f>LB_stat!K60</f>
        <v>0</v>
      </c>
      <c r="X60" s="11">
        <f>LB_stat!L60</f>
        <v>0</v>
      </c>
      <c r="Y60" s="60">
        <f>LB_stat!M60</f>
        <v>0</v>
      </c>
      <c r="Z60" s="5">
        <f>LB_stat!N60</f>
        <v>0</v>
      </c>
      <c r="AA60" s="11">
        <f>LB_stat!O60</f>
        <v>17</v>
      </c>
      <c r="AB60" s="259">
        <f>LB_stat!P60</f>
        <v>0</v>
      </c>
      <c r="AC60" s="105">
        <f>LB_ZUKA!H60</f>
        <v>60338</v>
      </c>
      <c r="AD60" s="29">
        <f t="shared" si="5"/>
        <v>20113</v>
      </c>
      <c r="AE60" s="708">
        <f>LB_ZUKA!L60</f>
        <v>0.19</v>
      </c>
      <c r="AF60" s="47">
        <f t="shared" si="6"/>
        <v>0.06</v>
      </c>
      <c r="AG60" s="378">
        <f t="shared" si="7"/>
        <v>-2366</v>
      </c>
      <c r="AH60" s="74">
        <f t="shared" si="8"/>
        <v>-1.0000000000000009E-2</v>
      </c>
      <c r="AI60" s="74">
        <v>0</v>
      </c>
      <c r="AJ60" s="419">
        <f t="shared" si="9"/>
        <v>-1.0000000000000009E-2</v>
      </c>
      <c r="AK60" s="207">
        <f t="shared" si="10"/>
        <v>0</v>
      </c>
      <c r="AL60" s="300">
        <f t="shared" si="11"/>
        <v>0</v>
      </c>
      <c r="AM60" s="727">
        <f t="shared" si="12"/>
        <v>0</v>
      </c>
      <c r="AN60" s="207">
        <f t="shared" si="13"/>
        <v>0</v>
      </c>
      <c r="AO60" s="300">
        <f t="shared" si="14"/>
        <v>0</v>
      </c>
      <c r="AP60" s="170">
        <f t="shared" si="15"/>
        <v>0</v>
      </c>
      <c r="AQ60" s="409">
        <f t="shared" si="16"/>
        <v>0</v>
      </c>
      <c r="AR60" s="300">
        <f t="shared" si="17"/>
        <v>-2</v>
      </c>
      <c r="AS60" s="170">
        <f t="shared" si="18"/>
        <v>0</v>
      </c>
    </row>
    <row r="61" spans="1:45" x14ac:dyDescent="0.2">
      <c r="A61" s="13">
        <f>LB_stat!A61</f>
        <v>53</v>
      </c>
      <c r="B61" s="11">
        <f>LB_stat!B61</f>
        <v>600079228</v>
      </c>
      <c r="C61" s="11">
        <f>LB_stat!C61</f>
        <v>2431</v>
      </c>
      <c r="D61" s="11" t="str">
        <f>LB_stat!D61</f>
        <v>MŠ Liberec, Skloněná 1414</v>
      </c>
      <c r="E61" s="11">
        <f>LB_stat!E61</f>
        <v>3141</v>
      </c>
      <c r="F61" s="60" t="str">
        <f>LB_stat!F61</f>
        <v>MŠ Liberec, Skloněná 1414</v>
      </c>
      <c r="G61" s="5">
        <v>100</v>
      </c>
      <c r="H61" s="11">
        <v>0</v>
      </c>
      <c r="I61" s="259">
        <v>0</v>
      </c>
      <c r="J61" s="13">
        <v>0</v>
      </c>
      <c r="K61" s="11">
        <v>0</v>
      </c>
      <c r="L61" s="60">
        <v>0</v>
      </c>
      <c r="M61" s="13">
        <v>0</v>
      </c>
      <c r="N61" s="11">
        <v>0</v>
      </c>
      <c r="O61" s="60">
        <v>0</v>
      </c>
      <c r="P61" s="105">
        <v>810029</v>
      </c>
      <c r="Q61" s="29">
        <f t="shared" si="3"/>
        <v>270010</v>
      </c>
      <c r="R61" s="74">
        <v>2.5499999999999998</v>
      </c>
      <c r="S61" s="47">
        <f t="shared" si="4"/>
        <v>0.85</v>
      </c>
      <c r="T61" s="5">
        <f>LB_stat!H61</f>
        <v>83</v>
      </c>
      <c r="U61" s="11">
        <f>LB_stat!I61</f>
        <v>0</v>
      </c>
      <c r="V61" s="259">
        <f>LB_stat!J61</f>
        <v>0</v>
      </c>
      <c r="W61" s="13">
        <f>LB_stat!K61</f>
        <v>0</v>
      </c>
      <c r="X61" s="11">
        <f>LB_stat!L61</f>
        <v>0</v>
      </c>
      <c r="Y61" s="60">
        <f>LB_stat!M61</f>
        <v>0</v>
      </c>
      <c r="Z61" s="5">
        <f>LB_stat!N61</f>
        <v>0</v>
      </c>
      <c r="AA61" s="11">
        <f>LB_stat!O61</f>
        <v>0</v>
      </c>
      <c r="AB61" s="259">
        <f>LB_stat!P61</f>
        <v>0</v>
      </c>
      <c r="AC61" s="105">
        <f>LB_ZUKA!H61</f>
        <v>710545</v>
      </c>
      <c r="AD61" s="29">
        <f t="shared" si="5"/>
        <v>236848</v>
      </c>
      <c r="AE61" s="708">
        <f>LB_ZUKA!L61</f>
        <v>2.2400000000000002</v>
      </c>
      <c r="AF61" s="47">
        <f t="shared" si="6"/>
        <v>0.75</v>
      </c>
      <c r="AG61" s="378">
        <f t="shared" si="7"/>
        <v>-33162</v>
      </c>
      <c r="AH61" s="74">
        <f t="shared" si="8"/>
        <v>-9.9999999999999978E-2</v>
      </c>
      <c r="AI61" s="74">
        <v>0</v>
      </c>
      <c r="AJ61" s="419">
        <f t="shared" si="9"/>
        <v>-9.9999999999999978E-2</v>
      </c>
      <c r="AK61" s="207">
        <f t="shared" si="10"/>
        <v>-17</v>
      </c>
      <c r="AL61" s="300">
        <f t="shared" si="11"/>
        <v>0</v>
      </c>
      <c r="AM61" s="727">
        <f t="shared" si="12"/>
        <v>0</v>
      </c>
      <c r="AN61" s="207">
        <f t="shared" si="13"/>
        <v>0</v>
      </c>
      <c r="AO61" s="300">
        <f t="shared" si="14"/>
        <v>0</v>
      </c>
      <c r="AP61" s="170">
        <f t="shared" si="15"/>
        <v>0</v>
      </c>
      <c r="AQ61" s="409">
        <f t="shared" si="16"/>
        <v>0</v>
      </c>
      <c r="AR61" s="300">
        <f t="shared" si="17"/>
        <v>0</v>
      </c>
      <c r="AS61" s="170">
        <f t="shared" si="18"/>
        <v>0</v>
      </c>
    </row>
    <row r="62" spans="1:45" x14ac:dyDescent="0.2">
      <c r="A62" s="13">
        <f>LB_stat!A62</f>
        <v>54</v>
      </c>
      <c r="B62" s="11">
        <f>LB_stat!B62</f>
        <v>600079317</v>
      </c>
      <c r="C62" s="11">
        <f>LB_stat!C62</f>
        <v>2434</v>
      </c>
      <c r="D62" s="11" t="str">
        <f>LB_stat!D62</f>
        <v>MŠ Liberec, Východní 270</v>
      </c>
      <c r="E62" s="11">
        <f>LB_stat!E62</f>
        <v>3141</v>
      </c>
      <c r="F62" s="60" t="str">
        <f>LB_stat!F62</f>
        <v>MŠ Liberec, Tanvaldská 282</v>
      </c>
      <c r="G62" s="5">
        <v>49</v>
      </c>
      <c r="H62" s="11">
        <v>0</v>
      </c>
      <c r="I62" s="259">
        <v>0</v>
      </c>
      <c r="J62" s="13">
        <v>0</v>
      </c>
      <c r="K62" s="11">
        <v>0</v>
      </c>
      <c r="L62" s="60">
        <v>0</v>
      </c>
      <c r="M62" s="13">
        <v>0</v>
      </c>
      <c r="N62" s="11">
        <v>0</v>
      </c>
      <c r="O62" s="60">
        <v>0</v>
      </c>
      <c r="P62" s="105">
        <v>497376</v>
      </c>
      <c r="Q62" s="29">
        <f t="shared" si="3"/>
        <v>165792</v>
      </c>
      <c r="R62" s="74">
        <v>1.57</v>
      </c>
      <c r="S62" s="47">
        <f t="shared" si="4"/>
        <v>0.52</v>
      </c>
      <c r="T62" s="5">
        <f>LB_stat!H62</f>
        <v>44</v>
      </c>
      <c r="U62" s="11">
        <f>LB_stat!I62</f>
        <v>0</v>
      </c>
      <c r="V62" s="259">
        <f>LB_stat!J62</f>
        <v>0</v>
      </c>
      <c r="W62" s="13">
        <f>LB_stat!K62</f>
        <v>0</v>
      </c>
      <c r="X62" s="11">
        <f>LB_stat!L62</f>
        <v>0</v>
      </c>
      <c r="Y62" s="60">
        <f>LB_stat!M62</f>
        <v>0</v>
      </c>
      <c r="Z62" s="5">
        <f>LB_stat!N62</f>
        <v>0</v>
      </c>
      <c r="AA62" s="11">
        <f>LB_stat!O62</f>
        <v>0</v>
      </c>
      <c r="AB62" s="259">
        <f>LB_stat!P62</f>
        <v>0</v>
      </c>
      <c r="AC62" s="105">
        <f>LB_ZUKA!H62</f>
        <v>461879</v>
      </c>
      <c r="AD62" s="29">
        <f t="shared" si="5"/>
        <v>153960</v>
      </c>
      <c r="AE62" s="708">
        <f>LB_ZUKA!L62</f>
        <v>1.45</v>
      </c>
      <c r="AF62" s="47">
        <f t="shared" si="6"/>
        <v>0.48</v>
      </c>
      <c r="AG62" s="378">
        <f t="shared" si="7"/>
        <v>-11832</v>
      </c>
      <c r="AH62" s="74">
        <f t="shared" si="8"/>
        <v>-4.0000000000000036E-2</v>
      </c>
      <c r="AI62" s="74">
        <v>0</v>
      </c>
      <c r="AJ62" s="419">
        <f t="shared" si="9"/>
        <v>-4.0000000000000036E-2</v>
      </c>
      <c r="AK62" s="207">
        <f t="shared" si="10"/>
        <v>-5</v>
      </c>
      <c r="AL62" s="300">
        <f t="shared" si="11"/>
        <v>0</v>
      </c>
      <c r="AM62" s="727">
        <f t="shared" si="12"/>
        <v>0</v>
      </c>
      <c r="AN62" s="207">
        <f t="shared" si="13"/>
        <v>0</v>
      </c>
      <c r="AO62" s="300">
        <f t="shared" si="14"/>
        <v>0</v>
      </c>
      <c r="AP62" s="170">
        <f t="shared" si="15"/>
        <v>0</v>
      </c>
      <c r="AQ62" s="409">
        <f t="shared" si="16"/>
        <v>0</v>
      </c>
      <c r="AR62" s="300">
        <f t="shared" si="17"/>
        <v>0</v>
      </c>
      <c r="AS62" s="170">
        <f t="shared" si="18"/>
        <v>0</v>
      </c>
    </row>
    <row r="63" spans="1:45" x14ac:dyDescent="0.2">
      <c r="A63" s="13">
        <f>LB_stat!A63</f>
        <v>54</v>
      </c>
      <c r="B63" s="11">
        <f>LB_stat!B63</f>
        <v>600079317</v>
      </c>
      <c r="C63" s="11">
        <f>LB_stat!C63</f>
        <v>2434</v>
      </c>
      <c r="D63" s="11" t="str">
        <f>LB_stat!D63</f>
        <v>MŠ Liberec, Východní 270</v>
      </c>
      <c r="E63" s="11">
        <f>LB_stat!E63</f>
        <v>3141</v>
      </c>
      <c r="F63" s="60" t="str">
        <f>LB_stat!F63</f>
        <v>MŠ Liberec, Tanvaldská 1122</v>
      </c>
      <c r="G63" s="5">
        <v>23</v>
      </c>
      <c r="H63" s="11">
        <v>0</v>
      </c>
      <c r="I63" s="259">
        <v>0</v>
      </c>
      <c r="J63" s="13">
        <v>0</v>
      </c>
      <c r="K63" s="11">
        <v>0</v>
      </c>
      <c r="L63" s="60">
        <v>0</v>
      </c>
      <c r="M63" s="13">
        <v>0</v>
      </c>
      <c r="N63" s="11">
        <v>0</v>
      </c>
      <c r="O63" s="60">
        <v>0</v>
      </c>
      <c r="P63" s="105">
        <v>287439</v>
      </c>
      <c r="Q63" s="29">
        <f t="shared" si="3"/>
        <v>95813</v>
      </c>
      <c r="R63" s="74">
        <v>0.91</v>
      </c>
      <c r="S63" s="47">
        <f t="shared" si="4"/>
        <v>0.3</v>
      </c>
      <c r="T63" s="5">
        <f>LB_stat!H63</f>
        <v>22</v>
      </c>
      <c r="U63" s="11">
        <f>LB_stat!I63</f>
        <v>0</v>
      </c>
      <c r="V63" s="259">
        <f>LB_stat!J63</f>
        <v>0</v>
      </c>
      <c r="W63" s="13">
        <f>LB_stat!K63</f>
        <v>0</v>
      </c>
      <c r="X63" s="11">
        <f>LB_stat!L63</f>
        <v>0</v>
      </c>
      <c r="Y63" s="60">
        <f>LB_stat!M63</f>
        <v>0</v>
      </c>
      <c r="Z63" s="5">
        <f>LB_stat!N63</f>
        <v>0</v>
      </c>
      <c r="AA63" s="11">
        <f>LB_stat!O63</f>
        <v>0</v>
      </c>
      <c r="AB63" s="259">
        <f>LB_stat!P63</f>
        <v>0</v>
      </c>
      <c r="AC63" s="105">
        <f>LB_ZUKA!H63</f>
        <v>277682</v>
      </c>
      <c r="AD63" s="29">
        <f t="shared" si="5"/>
        <v>92561</v>
      </c>
      <c r="AE63" s="708">
        <f>LB_ZUKA!L63</f>
        <v>0.87</v>
      </c>
      <c r="AF63" s="47">
        <f t="shared" si="6"/>
        <v>0.28999999999999998</v>
      </c>
      <c r="AG63" s="378">
        <f t="shared" si="7"/>
        <v>-3252</v>
      </c>
      <c r="AH63" s="74">
        <f t="shared" si="8"/>
        <v>-1.0000000000000009E-2</v>
      </c>
      <c r="AI63" s="74">
        <v>0</v>
      </c>
      <c r="AJ63" s="419">
        <f t="shared" si="9"/>
        <v>-1.0000000000000009E-2</v>
      </c>
      <c r="AK63" s="207">
        <f t="shared" si="10"/>
        <v>-1</v>
      </c>
      <c r="AL63" s="300">
        <f t="shared" si="11"/>
        <v>0</v>
      </c>
      <c r="AM63" s="727">
        <f t="shared" si="12"/>
        <v>0</v>
      </c>
      <c r="AN63" s="207">
        <f t="shared" si="13"/>
        <v>0</v>
      </c>
      <c r="AO63" s="300">
        <f t="shared" si="14"/>
        <v>0</v>
      </c>
      <c r="AP63" s="170">
        <f t="shared" si="15"/>
        <v>0</v>
      </c>
      <c r="AQ63" s="409">
        <f t="shared" si="16"/>
        <v>0</v>
      </c>
      <c r="AR63" s="300">
        <f t="shared" si="17"/>
        <v>0</v>
      </c>
      <c r="AS63" s="170">
        <f t="shared" si="18"/>
        <v>0</v>
      </c>
    </row>
    <row r="64" spans="1:45" x14ac:dyDescent="0.2">
      <c r="A64" s="13">
        <f>LB_stat!A64</f>
        <v>54</v>
      </c>
      <c r="B64" s="11">
        <f>LB_stat!B64</f>
        <v>600079317</v>
      </c>
      <c r="C64" s="11">
        <f>LB_stat!C64</f>
        <v>2434</v>
      </c>
      <c r="D64" s="11" t="str">
        <f>LB_stat!D64</f>
        <v>MŠ Liberec, Východní 270</v>
      </c>
      <c r="E64" s="11">
        <f>LB_stat!E64</f>
        <v>3141</v>
      </c>
      <c r="F64" s="60" t="str">
        <f>LB_stat!F64</f>
        <v>MŠ Liberec, Východní 270</v>
      </c>
      <c r="G64" s="5">
        <v>74</v>
      </c>
      <c r="H64" s="11">
        <v>0</v>
      </c>
      <c r="I64" s="259">
        <v>0</v>
      </c>
      <c r="J64" s="13">
        <v>0</v>
      </c>
      <c r="K64" s="11">
        <v>0</v>
      </c>
      <c r="L64" s="60">
        <v>0</v>
      </c>
      <c r="M64" s="13">
        <v>0</v>
      </c>
      <c r="N64" s="11">
        <v>0</v>
      </c>
      <c r="O64" s="60">
        <v>0</v>
      </c>
      <c r="P64" s="105">
        <v>657080</v>
      </c>
      <c r="Q64" s="29">
        <f t="shared" si="3"/>
        <v>219027</v>
      </c>
      <c r="R64" s="74">
        <v>2.0699999999999998</v>
      </c>
      <c r="S64" s="47">
        <f t="shared" si="4"/>
        <v>0.69</v>
      </c>
      <c r="T64" s="5">
        <f>LB_stat!H64</f>
        <v>66</v>
      </c>
      <c r="U64" s="11">
        <f>LB_stat!I64</f>
        <v>0</v>
      </c>
      <c r="V64" s="259">
        <f>LB_stat!J64</f>
        <v>0</v>
      </c>
      <c r="W64" s="13">
        <f>LB_stat!K64</f>
        <v>0</v>
      </c>
      <c r="X64" s="11">
        <f>LB_stat!L64</f>
        <v>0</v>
      </c>
      <c r="Y64" s="60">
        <f>LB_stat!M64</f>
        <v>0</v>
      </c>
      <c r="Z64" s="5">
        <f>LB_stat!N64</f>
        <v>0</v>
      </c>
      <c r="AA64" s="11">
        <f>LB_stat!O64</f>
        <v>0</v>
      </c>
      <c r="AB64" s="259">
        <f>LB_stat!P64</f>
        <v>0</v>
      </c>
      <c r="AC64" s="105">
        <f>LB_ZUKA!H64</f>
        <v>608295</v>
      </c>
      <c r="AD64" s="29">
        <f t="shared" si="5"/>
        <v>202765</v>
      </c>
      <c r="AE64" s="708">
        <f>LB_ZUKA!L64</f>
        <v>1.92</v>
      </c>
      <c r="AF64" s="47">
        <f t="shared" si="6"/>
        <v>0.64</v>
      </c>
      <c r="AG64" s="378">
        <f t="shared" si="7"/>
        <v>-16262</v>
      </c>
      <c r="AH64" s="74">
        <f t="shared" si="8"/>
        <v>-4.9999999999999933E-2</v>
      </c>
      <c r="AI64" s="74">
        <v>0</v>
      </c>
      <c r="AJ64" s="419">
        <f t="shared" si="9"/>
        <v>-4.9999999999999933E-2</v>
      </c>
      <c r="AK64" s="207">
        <f t="shared" si="10"/>
        <v>-8</v>
      </c>
      <c r="AL64" s="300">
        <f t="shared" si="11"/>
        <v>0</v>
      </c>
      <c r="AM64" s="727">
        <f t="shared" si="12"/>
        <v>0</v>
      </c>
      <c r="AN64" s="207">
        <f t="shared" si="13"/>
        <v>0</v>
      </c>
      <c r="AO64" s="300">
        <f t="shared" si="14"/>
        <v>0</v>
      </c>
      <c r="AP64" s="170">
        <f t="shared" si="15"/>
        <v>0</v>
      </c>
      <c r="AQ64" s="409">
        <f t="shared" si="16"/>
        <v>0</v>
      </c>
      <c r="AR64" s="300">
        <f t="shared" si="17"/>
        <v>0</v>
      </c>
      <c r="AS64" s="170">
        <f t="shared" si="18"/>
        <v>0</v>
      </c>
    </row>
    <row r="65" spans="1:45" x14ac:dyDescent="0.2">
      <c r="A65" s="13">
        <f>LB_stat!A65</f>
        <v>54</v>
      </c>
      <c r="B65" s="11">
        <f>LB_stat!B65</f>
        <v>600079317</v>
      </c>
      <c r="C65" s="11">
        <f>LB_stat!C65</f>
        <v>2434</v>
      </c>
      <c r="D65" s="11" t="str">
        <f>LB_stat!D65</f>
        <v>MŠ Liberec, Východní 270</v>
      </c>
      <c r="E65" s="11">
        <f>LB_stat!E65</f>
        <v>3141</v>
      </c>
      <c r="F65" s="60" t="str">
        <f>LB_stat!F65</f>
        <v>MŠ Liberec, Donská 1835 - výdejna</v>
      </c>
      <c r="G65" s="5">
        <v>0</v>
      </c>
      <c r="H65" s="11">
        <v>0</v>
      </c>
      <c r="I65" s="259">
        <v>0</v>
      </c>
      <c r="J65" s="13">
        <v>0</v>
      </c>
      <c r="K65" s="11">
        <v>0</v>
      </c>
      <c r="L65" s="60">
        <v>0</v>
      </c>
      <c r="M65" s="13">
        <v>43</v>
      </c>
      <c r="N65" s="11">
        <v>0</v>
      </c>
      <c r="O65" s="60">
        <v>0</v>
      </c>
      <c r="P65" s="105">
        <v>181828</v>
      </c>
      <c r="Q65" s="29">
        <f t="shared" si="3"/>
        <v>60609</v>
      </c>
      <c r="R65" s="74">
        <v>0.56999999999999995</v>
      </c>
      <c r="S65" s="47">
        <f t="shared" si="4"/>
        <v>0.19</v>
      </c>
      <c r="T65" s="5">
        <f>LB_stat!H65</f>
        <v>0</v>
      </c>
      <c r="U65" s="11">
        <f>LB_stat!I65</f>
        <v>0</v>
      </c>
      <c r="V65" s="259">
        <f>LB_stat!J65</f>
        <v>0</v>
      </c>
      <c r="W65" s="13">
        <f>LB_stat!K65</f>
        <v>0</v>
      </c>
      <c r="X65" s="11">
        <f>LB_stat!L65</f>
        <v>0</v>
      </c>
      <c r="Y65" s="60">
        <f>LB_stat!M65</f>
        <v>0</v>
      </c>
      <c r="Z65" s="5">
        <f>LB_stat!N65</f>
        <v>46</v>
      </c>
      <c r="AA65" s="11">
        <f>LB_stat!O65</f>
        <v>0</v>
      </c>
      <c r="AB65" s="259">
        <f>LB_stat!P65</f>
        <v>0</v>
      </c>
      <c r="AC65" s="105">
        <f>LB_ZUKA!H65</f>
        <v>190512</v>
      </c>
      <c r="AD65" s="29">
        <f t="shared" si="5"/>
        <v>63504</v>
      </c>
      <c r="AE65" s="708">
        <f>LB_ZUKA!L65</f>
        <v>0.6</v>
      </c>
      <c r="AF65" s="47">
        <f t="shared" si="6"/>
        <v>0.2</v>
      </c>
      <c r="AG65" s="378">
        <f t="shared" si="7"/>
        <v>2895</v>
      </c>
      <c r="AH65" s="74">
        <f t="shared" si="8"/>
        <v>1.0000000000000009E-2</v>
      </c>
      <c r="AI65" s="74">
        <v>0</v>
      </c>
      <c r="AJ65" s="419">
        <f t="shared" si="9"/>
        <v>1.0000000000000009E-2</v>
      </c>
      <c r="AK65" s="207">
        <f t="shared" si="10"/>
        <v>0</v>
      </c>
      <c r="AL65" s="300">
        <f t="shared" si="11"/>
        <v>0</v>
      </c>
      <c r="AM65" s="727">
        <f t="shared" si="12"/>
        <v>0</v>
      </c>
      <c r="AN65" s="207">
        <f t="shared" si="13"/>
        <v>0</v>
      </c>
      <c r="AO65" s="300">
        <f t="shared" si="14"/>
        <v>0</v>
      </c>
      <c r="AP65" s="170">
        <f t="shared" si="15"/>
        <v>0</v>
      </c>
      <c r="AQ65" s="409">
        <f t="shared" si="16"/>
        <v>3</v>
      </c>
      <c r="AR65" s="300">
        <f t="shared" si="17"/>
        <v>0</v>
      </c>
      <c r="AS65" s="170">
        <f t="shared" si="18"/>
        <v>0</v>
      </c>
    </row>
    <row r="66" spans="1:45" x14ac:dyDescent="0.2">
      <c r="A66" s="13">
        <f>LB_stat!A66</f>
        <v>55</v>
      </c>
      <c r="B66" s="11">
        <f>LB_stat!B66</f>
        <v>600079864</v>
      </c>
      <c r="C66" s="11">
        <f>LB_stat!C66</f>
        <v>2484</v>
      </c>
      <c r="D66" s="11" t="str">
        <f>LB_stat!D66</f>
        <v>ZŠ Liberec, Nad Školou 278</v>
      </c>
      <c r="E66" s="11">
        <f>LB_stat!E66</f>
        <v>3141</v>
      </c>
      <c r="F66" s="60" t="str">
        <f>LB_stat!F66</f>
        <v>ZŠ Liberec, Nad Školou 278</v>
      </c>
      <c r="G66" s="5">
        <v>0</v>
      </c>
      <c r="H66" s="11">
        <v>647</v>
      </c>
      <c r="I66" s="259">
        <v>0</v>
      </c>
      <c r="J66" s="13">
        <v>0</v>
      </c>
      <c r="K66" s="11">
        <v>0</v>
      </c>
      <c r="L66" s="60">
        <v>0</v>
      </c>
      <c r="M66" s="13">
        <v>0</v>
      </c>
      <c r="N66" s="11">
        <v>0</v>
      </c>
      <c r="O66" s="60">
        <v>0</v>
      </c>
      <c r="P66" s="105">
        <v>2825694</v>
      </c>
      <c r="Q66" s="29">
        <f t="shared" si="3"/>
        <v>941898</v>
      </c>
      <c r="R66" s="74">
        <v>8.9</v>
      </c>
      <c r="S66" s="47">
        <f t="shared" si="4"/>
        <v>2.97</v>
      </c>
      <c r="T66" s="5">
        <f>LB_stat!H66</f>
        <v>0</v>
      </c>
      <c r="U66" s="11">
        <f>LB_stat!I66</f>
        <v>654</v>
      </c>
      <c r="V66" s="259">
        <f>LB_stat!J66</f>
        <v>0</v>
      </c>
      <c r="W66" s="13">
        <f>LB_stat!K66</f>
        <v>0</v>
      </c>
      <c r="X66" s="11">
        <f>LB_stat!L66</f>
        <v>0</v>
      </c>
      <c r="Y66" s="60">
        <f>LB_stat!M66</f>
        <v>0</v>
      </c>
      <c r="Z66" s="5">
        <f>LB_stat!N66</f>
        <v>0</v>
      </c>
      <c r="AA66" s="11">
        <f>LB_stat!O66</f>
        <v>0</v>
      </c>
      <c r="AB66" s="259">
        <f>LB_stat!P66</f>
        <v>0</v>
      </c>
      <c r="AC66" s="105">
        <f>LB_ZUKA!H66</f>
        <v>2850177</v>
      </c>
      <c r="AD66" s="29">
        <f t="shared" si="5"/>
        <v>950059</v>
      </c>
      <c r="AE66" s="708">
        <f>LB_ZUKA!L66</f>
        <v>8.98</v>
      </c>
      <c r="AF66" s="47">
        <f t="shared" si="6"/>
        <v>2.99</v>
      </c>
      <c r="AG66" s="378">
        <f t="shared" si="7"/>
        <v>8161</v>
      </c>
      <c r="AH66" s="74">
        <f t="shared" si="8"/>
        <v>2.0000000000000018E-2</v>
      </c>
      <c r="AI66" s="74">
        <v>0</v>
      </c>
      <c r="AJ66" s="419">
        <f t="shared" si="9"/>
        <v>2.0000000000000018E-2</v>
      </c>
      <c r="AK66" s="207">
        <f t="shared" si="10"/>
        <v>0</v>
      </c>
      <c r="AL66" s="300">
        <f t="shared" si="11"/>
        <v>7</v>
      </c>
      <c r="AM66" s="727">
        <f t="shared" si="12"/>
        <v>0</v>
      </c>
      <c r="AN66" s="207">
        <f t="shared" si="13"/>
        <v>0</v>
      </c>
      <c r="AO66" s="300">
        <f t="shared" si="14"/>
        <v>0</v>
      </c>
      <c r="AP66" s="170">
        <f t="shared" si="15"/>
        <v>0</v>
      </c>
      <c r="AQ66" s="409">
        <f t="shared" si="16"/>
        <v>0</v>
      </c>
      <c r="AR66" s="300">
        <f t="shared" si="17"/>
        <v>0</v>
      </c>
      <c r="AS66" s="170">
        <f t="shared" si="18"/>
        <v>0</v>
      </c>
    </row>
    <row r="67" spans="1:45" x14ac:dyDescent="0.2">
      <c r="A67" s="13">
        <f>LB_stat!A67</f>
        <v>56</v>
      </c>
      <c r="B67" s="11">
        <f>LB_stat!B67</f>
        <v>600079597</v>
      </c>
      <c r="C67" s="11">
        <f>LB_stat!C67</f>
        <v>2401</v>
      </c>
      <c r="D67" s="11" t="str">
        <f>LB_stat!D67</f>
        <v>MŠ Bílá 76</v>
      </c>
      <c r="E67" s="11">
        <f>LB_stat!E67</f>
        <v>3141</v>
      </c>
      <c r="F67" s="60" t="str">
        <f>LB_stat!F67</f>
        <v>MŠ Bílá 76</v>
      </c>
      <c r="G67" s="5">
        <v>43</v>
      </c>
      <c r="H67" s="11">
        <v>0</v>
      </c>
      <c r="I67" s="259">
        <v>0</v>
      </c>
      <c r="J67" s="13">
        <v>0</v>
      </c>
      <c r="K67" s="11">
        <v>0</v>
      </c>
      <c r="L67" s="60">
        <v>0</v>
      </c>
      <c r="M67" s="13">
        <v>0</v>
      </c>
      <c r="N67" s="11">
        <v>0</v>
      </c>
      <c r="O67" s="60">
        <v>0</v>
      </c>
      <c r="P67" s="105">
        <v>454571</v>
      </c>
      <c r="Q67" s="29">
        <f t="shared" si="3"/>
        <v>151524</v>
      </c>
      <c r="R67" s="74">
        <v>1.43</v>
      </c>
      <c r="S67" s="47">
        <f t="shared" si="4"/>
        <v>0.48</v>
      </c>
      <c r="T67" s="5">
        <f>LB_stat!H67</f>
        <v>39</v>
      </c>
      <c r="U67" s="11">
        <f>LB_stat!I67</f>
        <v>0</v>
      </c>
      <c r="V67" s="259">
        <f>LB_stat!J67</f>
        <v>0</v>
      </c>
      <c r="W67" s="13">
        <f>LB_stat!K67</f>
        <v>0</v>
      </c>
      <c r="X67" s="11">
        <f>LB_stat!L67</f>
        <v>0</v>
      </c>
      <c r="Y67" s="60">
        <f>LB_stat!M67</f>
        <v>0</v>
      </c>
      <c r="Z67" s="5">
        <f>LB_stat!N67</f>
        <v>0</v>
      </c>
      <c r="AA67" s="11">
        <f>LB_stat!O67</f>
        <v>0</v>
      </c>
      <c r="AB67" s="259">
        <f>LB_stat!P67</f>
        <v>0</v>
      </c>
      <c r="AC67" s="105">
        <f>LB_ZUKA!H67</f>
        <v>424540</v>
      </c>
      <c r="AD67" s="29">
        <f t="shared" si="5"/>
        <v>141513</v>
      </c>
      <c r="AE67" s="708">
        <f>LB_ZUKA!L67</f>
        <v>1.34</v>
      </c>
      <c r="AF67" s="47">
        <f t="shared" si="6"/>
        <v>0.45</v>
      </c>
      <c r="AG67" s="378">
        <f t="shared" si="7"/>
        <v>-10011</v>
      </c>
      <c r="AH67" s="74">
        <f t="shared" si="8"/>
        <v>-2.9999999999999971E-2</v>
      </c>
      <c r="AI67" s="74">
        <v>0</v>
      </c>
      <c r="AJ67" s="419">
        <f t="shared" si="9"/>
        <v>-2.9999999999999971E-2</v>
      </c>
      <c r="AK67" s="207">
        <f t="shared" si="10"/>
        <v>-4</v>
      </c>
      <c r="AL67" s="300">
        <f t="shared" si="11"/>
        <v>0</v>
      </c>
      <c r="AM67" s="727">
        <f t="shared" si="12"/>
        <v>0</v>
      </c>
      <c r="AN67" s="207">
        <f t="shared" si="13"/>
        <v>0</v>
      </c>
      <c r="AO67" s="300">
        <f t="shared" si="14"/>
        <v>0</v>
      </c>
      <c r="AP67" s="170">
        <f t="shared" si="15"/>
        <v>0</v>
      </c>
      <c r="AQ67" s="409">
        <f t="shared" si="16"/>
        <v>0</v>
      </c>
      <c r="AR67" s="300">
        <f t="shared" si="17"/>
        <v>0</v>
      </c>
      <c r="AS67" s="170">
        <f t="shared" si="18"/>
        <v>0</v>
      </c>
    </row>
    <row r="68" spans="1:45" x14ac:dyDescent="0.2">
      <c r="A68" s="13">
        <f>LB_stat!A68</f>
        <v>57</v>
      </c>
      <c r="B68" s="11">
        <f>LB_stat!B68</f>
        <v>650029348</v>
      </c>
      <c r="C68" s="11">
        <f>LB_stat!C68</f>
        <v>2449</v>
      </c>
      <c r="D68" s="11" t="str">
        <f>LB_stat!D68</f>
        <v>ZŠ a MŠ Bílý Kostel n. N. 227</v>
      </c>
      <c r="E68" s="11">
        <f>LB_stat!E68</f>
        <v>3141</v>
      </c>
      <c r="F68" s="60" t="str">
        <f>LB_stat!F68</f>
        <v xml:space="preserve">MŠ Bílý Kostel n. N. 11 </v>
      </c>
      <c r="G68" s="5">
        <v>54</v>
      </c>
      <c r="H68" s="11">
        <v>47</v>
      </c>
      <c r="I68" s="259">
        <v>0</v>
      </c>
      <c r="J68" s="13">
        <v>0</v>
      </c>
      <c r="K68" s="11">
        <v>0</v>
      </c>
      <c r="L68" s="60">
        <v>0</v>
      </c>
      <c r="M68" s="13">
        <v>0</v>
      </c>
      <c r="N68" s="11">
        <v>0</v>
      </c>
      <c r="O68" s="60">
        <v>0</v>
      </c>
      <c r="P68" s="105">
        <v>899912</v>
      </c>
      <c r="Q68" s="29">
        <f t="shared" si="3"/>
        <v>299971</v>
      </c>
      <c r="R68" s="74">
        <v>2.83</v>
      </c>
      <c r="S68" s="47">
        <f t="shared" si="4"/>
        <v>0.94</v>
      </c>
      <c r="T68" s="5">
        <f>LB_stat!H68</f>
        <v>43</v>
      </c>
      <c r="U68" s="11">
        <f>LB_stat!I68</f>
        <v>48</v>
      </c>
      <c r="V68" s="259">
        <f>LB_stat!J68</f>
        <v>0</v>
      </c>
      <c r="W68" s="13">
        <f>LB_stat!K68</f>
        <v>0</v>
      </c>
      <c r="X68" s="11">
        <f>LB_stat!L68</f>
        <v>0</v>
      </c>
      <c r="Y68" s="60">
        <f>LB_stat!M68</f>
        <v>0</v>
      </c>
      <c r="Z68" s="5">
        <f>LB_stat!N68</f>
        <v>0</v>
      </c>
      <c r="AA68" s="11">
        <f>LB_stat!O68</f>
        <v>0</v>
      </c>
      <c r="AB68" s="259">
        <f>LB_stat!P68</f>
        <v>0</v>
      </c>
      <c r="AC68" s="105">
        <f>LB_ZUKA!H68</f>
        <v>828758</v>
      </c>
      <c r="AD68" s="29">
        <f t="shared" si="5"/>
        <v>276253</v>
      </c>
      <c r="AE68" s="708">
        <f>LB_ZUKA!L68</f>
        <v>2.61</v>
      </c>
      <c r="AF68" s="47">
        <f t="shared" si="6"/>
        <v>0.87</v>
      </c>
      <c r="AG68" s="378">
        <f t="shared" si="7"/>
        <v>-23718</v>
      </c>
      <c r="AH68" s="74">
        <f t="shared" si="8"/>
        <v>-6.9999999999999951E-2</v>
      </c>
      <c r="AI68" s="74">
        <v>0</v>
      </c>
      <c r="AJ68" s="419">
        <f t="shared" si="9"/>
        <v>-6.9999999999999951E-2</v>
      </c>
      <c r="AK68" s="207">
        <f t="shared" si="10"/>
        <v>-11</v>
      </c>
      <c r="AL68" s="300">
        <f t="shared" si="11"/>
        <v>1</v>
      </c>
      <c r="AM68" s="727">
        <f t="shared" si="12"/>
        <v>0</v>
      </c>
      <c r="AN68" s="207">
        <f t="shared" si="13"/>
        <v>0</v>
      </c>
      <c r="AO68" s="300">
        <f t="shared" si="14"/>
        <v>0</v>
      </c>
      <c r="AP68" s="170">
        <f t="shared" si="15"/>
        <v>0</v>
      </c>
      <c r="AQ68" s="409">
        <f t="shared" si="16"/>
        <v>0</v>
      </c>
      <c r="AR68" s="300">
        <f t="shared" si="17"/>
        <v>0</v>
      </c>
      <c r="AS68" s="170">
        <f t="shared" si="18"/>
        <v>0</v>
      </c>
    </row>
    <row r="69" spans="1:45" x14ac:dyDescent="0.2">
      <c r="A69" s="13">
        <f>LB_stat!A69</f>
        <v>58</v>
      </c>
      <c r="B69" s="11">
        <f>LB_stat!B69</f>
        <v>600079546</v>
      </c>
      <c r="C69" s="11">
        <f>LB_stat!C69</f>
        <v>2318</v>
      </c>
      <c r="D69" s="11" t="str">
        <f>LB_stat!D69</f>
        <v>MŠ Český Dub, Kostelní 4/IV</v>
      </c>
      <c r="E69" s="11">
        <f>LB_stat!E69</f>
        <v>3141</v>
      </c>
      <c r="F69" s="60" t="str">
        <f>LB_stat!F69</f>
        <v>MŠ Český Dub, Kostelní 4/IV</v>
      </c>
      <c r="G69" s="5">
        <v>102</v>
      </c>
      <c r="H69" s="11">
        <v>0</v>
      </c>
      <c r="I69" s="259">
        <v>0</v>
      </c>
      <c r="J69" s="13">
        <v>0</v>
      </c>
      <c r="K69" s="11">
        <v>0</v>
      </c>
      <c r="L69" s="60">
        <v>0</v>
      </c>
      <c r="M69" s="13">
        <v>0</v>
      </c>
      <c r="N69" s="11">
        <v>0</v>
      </c>
      <c r="O69" s="60">
        <v>0</v>
      </c>
      <c r="P69" s="105">
        <v>821761</v>
      </c>
      <c r="Q69" s="29">
        <f t="shared" si="3"/>
        <v>273920</v>
      </c>
      <c r="R69" s="74">
        <v>2.59</v>
      </c>
      <c r="S69" s="47">
        <f t="shared" si="4"/>
        <v>0.86</v>
      </c>
      <c r="T69" s="5">
        <f>LB_stat!H69</f>
        <v>103</v>
      </c>
      <c r="U69" s="11">
        <f>LB_stat!I69</f>
        <v>0</v>
      </c>
      <c r="V69" s="259">
        <f>LB_stat!J69</f>
        <v>0</v>
      </c>
      <c r="W69" s="13">
        <f>LB_stat!K69</f>
        <v>0</v>
      </c>
      <c r="X69" s="11">
        <f>LB_stat!L69</f>
        <v>0</v>
      </c>
      <c r="Y69" s="60">
        <f>LB_stat!M69</f>
        <v>0</v>
      </c>
      <c r="Z69" s="5">
        <f>LB_stat!N69</f>
        <v>0</v>
      </c>
      <c r="AA69" s="11">
        <f>LB_stat!O69</f>
        <v>0</v>
      </c>
      <c r="AB69" s="259">
        <f>LB_stat!P69</f>
        <v>0</v>
      </c>
      <c r="AC69" s="105">
        <f>LB_ZUKA!H69</f>
        <v>827636</v>
      </c>
      <c r="AD69" s="29">
        <f t="shared" si="5"/>
        <v>275879</v>
      </c>
      <c r="AE69" s="708">
        <f>LB_ZUKA!L69</f>
        <v>2.61</v>
      </c>
      <c r="AF69" s="47">
        <f t="shared" si="6"/>
        <v>0.87</v>
      </c>
      <c r="AG69" s="378">
        <f t="shared" si="7"/>
        <v>1959</v>
      </c>
      <c r="AH69" s="74">
        <f t="shared" si="8"/>
        <v>1.0000000000000009E-2</v>
      </c>
      <c r="AI69" s="74">
        <v>0</v>
      </c>
      <c r="AJ69" s="419">
        <f t="shared" si="9"/>
        <v>1.0000000000000009E-2</v>
      </c>
      <c r="AK69" s="207">
        <f t="shared" si="10"/>
        <v>1</v>
      </c>
      <c r="AL69" s="300">
        <f t="shared" si="11"/>
        <v>0</v>
      </c>
      <c r="AM69" s="727">
        <f t="shared" si="12"/>
        <v>0</v>
      </c>
      <c r="AN69" s="207">
        <f t="shared" si="13"/>
        <v>0</v>
      </c>
      <c r="AO69" s="300">
        <f t="shared" si="14"/>
        <v>0</v>
      </c>
      <c r="AP69" s="170">
        <f t="shared" si="15"/>
        <v>0</v>
      </c>
      <c r="AQ69" s="409">
        <f t="shared" si="16"/>
        <v>0</v>
      </c>
      <c r="AR69" s="300">
        <f t="shared" si="17"/>
        <v>0</v>
      </c>
      <c r="AS69" s="170">
        <f t="shared" si="18"/>
        <v>0</v>
      </c>
    </row>
    <row r="70" spans="1:45" x14ac:dyDescent="0.2">
      <c r="A70" s="13">
        <f>LB_stat!A70</f>
        <v>59</v>
      </c>
      <c r="B70" s="11">
        <f>LB_stat!B70</f>
        <v>600079660</v>
      </c>
      <c r="C70" s="11">
        <f>LB_stat!C70</f>
        <v>2452</v>
      </c>
      <c r="D70" s="11" t="str">
        <f>LB_stat!D70</f>
        <v>ZŠ Český Dub, Komenského 46/I</v>
      </c>
      <c r="E70" s="11">
        <f>LB_stat!E70</f>
        <v>3141</v>
      </c>
      <c r="F70" s="60" t="str">
        <f>LB_stat!F70</f>
        <v>ZŠ Český Dub, Komenského 43/I</v>
      </c>
      <c r="G70" s="5">
        <v>0</v>
      </c>
      <c r="H70" s="11">
        <v>374</v>
      </c>
      <c r="I70" s="259">
        <v>0</v>
      </c>
      <c r="J70" s="13">
        <v>0</v>
      </c>
      <c r="K70" s="11">
        <v>0</v>
      </c>
      <c r="L70" s="60">
        <v>0</v>
      </c>
      <c r="M70" s="13">
        <v>0</v>
      </c>
      <c r="N70" s="11">
        <v>0</v>
      </c>
      <c r="O70" s="60">
        <v>0</v>
      </c>
      <c r="P70" s="105">
        <v>1820876</v>
      </c>
      <c r="Q70" s="29">
        <f t="shared" si="3"/>
        <v>606959</v>
      </c>
      <c r="R70" s="74">
        <v>5.73</v>
      </c>
      <c r="S70" s="47">
        <f t="shared" si="4"/>
        <v>1.91</v>
      </c>
      <c r="T70" s="5">
        <f>LB_stat!H70</f>
        <v>0</v>
      </c>
      <c r="U70" s="11">
        <f>LB_stat!I70</f>
        <v>396</v>
      </c>
      <c r="V70" s="259">
        <f>LB_stat!J70</f>
        <v>0</v>
      </c>
      <c r="W70" s="13">
        <f>LB_stat!K70</f>
        <v>0</v>
      </c>
      <c r="X70" s="11">
        <f>LB_stat!L70</f>
        <v>0</v>
      </c>
      <c r="Y70" s="60">
        <f>LB_stat!M70</f>
        <v>0</v>
      </c>
      <c r="Z70" s="5">
        <f>LB_stat!N70</f>
        <v>0</v>
      </c>
      <c r="AA70" s="11">
        <f>LB_stat!O70</f>
        <v>0</v>
      </c>
      <c r="AB70" s="259">
        <f>LB_stat!P70</f>
        <v>0</v>
      </c>
      <c r="AC70" s="105">
        <f>LB_ZUKA!H70</f>
        <v>1906135</v>
      </c>
      <c r="AD70" s="29">
        <f t="shared" si="5"/>
        <v>635378</v>
      </c>
      <c r="AE70" s="708">
        <f>LB_ZUKA!L70</f>
        <v>6</v>
      </c>
      <c r="AF70" s="47">
        <f t="shared" si="6"/>
        <v>2</v>
      </c>
      <c r="AG70" s="378">
        <f t="shared" si="7"/>
        <v>28419</v>
      </c>
      <c r="AH70" s="74">
        <f t="shared" si="8"/>
        <v>9.000000000000008E-2</v>
      </c>
      <c r="AI70" s="74">
        <v>0</v>
      </c>
      <c r="AJ70" s="419">
        <f t="shared" si="9"/>
        <v>9.000000000000008E-2</v>
      </c>
      <c r="AK70" s="207">
        <f t="shared" si="10"/>
        <v>0</v>
      </c>
      <c r="AL70" s="300">
        <f t="shared" si="11"/>
        <v>22</v>
      </c>
      <c r="AM70" s="727">
        <f t="shared" si="12"/>
        <v>0</v>
      </c>
      <c r="AN70" s="207">
        <f t="shared" si="13"/>
        <v>0</v>
      </c>
      <c r="AO70" s="300">
        <f t="shared" si="14"/>
        <v>0</v>
      </c>
      <c r="AP70" s="170">
        <f t="shared" si="15"/>
        <v>0</v>
      </c>
      <c r="AQ70" s="409">
        <f t="shared" si="16"/>
        <v>0</v>
      </c>
      <c r="AR70" s="300">
        <f t="shared" si="17"/>
        <v>0</v>
      </c>
      <c r="AS70" s="170">
        <f t="shared" si="18"/>
        <v>0</v>
      </c>
    </row>
    <row r="71" spans="1:45" x14ac:dyDescent="0.2">
      <c r="A71" s="13">
        <f>LB_stat!A71</f>
        <v>61</v>
      </c>
      <c r="B71" s="11">
        <f>LB_stat!B71</f>
        <v>600079848</v>
      </c>
      <c r="C71" s="11">
        <f>LB_stat!C71</f>
        <v>2444</v>
      </c>
      <c r="D71" s="11" t="str">
        <f>LB_stat!D71</f>
        <v>ZŠ a MŠ Dlouhý Most 102</v>
      </c>
      <c r="E71" s="11">
        <f>LB_stat!E71</f>
        <v>3141</v>
      </c>
      <c r="F71" s="60" t="str">
        <f>LB_stat!F71</f>
        <v>ZŠ a MŠ Dlouhý Most 102</v>
      </c>
      <c r="G71" s="5">
        <v>53</v>
      </c>
      <c r="H71" s="11">
        <v>56</v>
      </c>
      <c r="I71" s="259">
        <v>0</v>
      </c>
      <c r="J71" s="13">
        <v>0</v>
      </c>
      <c r="K71" s="11">
        <v>0</v>
      </c>
      <c r="L71" s="60">
        <v>0</v>
      </c>
      <c r="M71" s="13">
        <v>0</v>
      </c>
      <c r="N71" s="11">
        <v>0</v>
      </c>
      <c r="O71" s="60">
        <v>0</v>
      </c>
      <c r="P71" s="105">
        <v>943191</v>
      </c>
      <c r="Q71" s="29">
        <f t="shared" ref="Q71:Q106" si="19">ROUND(P71/12*4,0)</f>
        <v>314397</v>
      </c>
      <c r="R71" s="74">
        <v>2.97</v>
      </c>
      <c r="S71" s="47">
        <f t="shared" ref="S71:S106" si="20">ROUND(R71/12*4,2)</f>
        <v>0.99</v>
      </c>
      <c r="T71" s="5">
        <f>LB_stat!H71</f>
        <v>52</v>
      </c>
      <c r="U71" s="11">
        <f>LB_stat!I71</f>
        <v>60</v>
      </c>
      <c r="V71" s="259">
        <f>LB_stat!J71</f>
        <v>0</v>
      </c>
      <c r="W71" s="13">
        <f>LB_stat!K71</f>
        <v>0</v>
      </c>
      <c r="X71" s="11">
        <f>LB_stat!L71</f>
        <v>0</v>
      </c>
      <c r="Y71" s="60">
        <f>LB_stat!M71</f>
        <v>0</v>
      </c>
      <c r="Z71" s="5">
        <f>LB_stat!N71</f>
        <v>0</v>
      </c>
      <c r="AA71" s="11">
        <f>LB_stat!O71</f>
        <v>0</v>
      </c>
      <c r="AB71" s="259">
        <f>LB_stat!P71</f>
        <v>0</v>
      </c>
      <c r="AC71" s="105">
        <f>LB_ZUKA!H71</f>
        <v>958186</v>
      </c>
      <c r="AD71" s="29">
        <f t="shared" ref="AD71:AD106" si="21">ROUND(AC71/12*4,0)</f>
        <v>319395</v>
      </c>
      <c r="AE71" s="708">
        <f>LB_ZUKA!L71</f>
        <v>3.02</v>
      </c>
      <c r="AF71" s="47">
        <f t="shared" ref="AF71:AF106" si="22">ROUND(AE71/12*4,2)</f>
        <v>1.01</v>
      </c>
      <c r="AG71" s="378">
        <f t="shared" ref="AG71:AG106" si="23">AD71-Q71</f>
        <v>4998</v>
      </c>
      <c r="AH71" s="74">
        <f t="shared" ref="AH71:AH106" si="24">AF71-S71</f>
        <v>2.0000000000000018E-2</v>
      </c>
      <c r="AI71" s="74">
        <v>0</v>
      </c>
      <c r="AJ71" s="419">
        <f t="shared" ref="AJ71:AJ106" si="25">AH71</f>
        <v>2.0000000000000018E-2</v>
      </c>
      <c r="AK71" s="207">
        <f t="shared" ref="AK71:AK106" si="26">T71-G71</f>
        <v>-1</v>
      </c>
      <c r="AL71" s="300">
        <f t="shared" ref="AL71:AL106" si="27">U71-H71</f>
        <v>4</v>
      </c>
      <c r="AM71" s="727">
        <f t="shared" ref="AM71:AM106" si="28">V71-I71</f>
        <v>0</v>
      </c>
      <c r="AN71" s="207">
        <f t="shared" ref="AN71:AN106" si="29">W71-J71</f>
        <v>0</v>
      </c>
      <c r="AO71" s="300">
        <f t="shared" ref="AO71:AO106" si="30">X71-K71</f>
        <v>0</v>
      </c>
      <c r="AP71" s="170">
        <f t="shared" ref="AP71:AP106" si="31">Y71-L71</f>
        <v>0</v>
      </c>
      <c r="AQ71" s="409">
        <f t="shared" ref="AQ71:AQ106" si="32">Z71-M71</f>
        <v>0</v>
      </c>
      <c r="AR71" s="300">
        <f t="shared" ref="AR71:AR106" si="33">AA71-N71</f>
        <v>0</v>
      </c>
      <c r="AS71" s="170">
        <f t="shared" ref="AS71:AS106" si="34">AB71-O71</f>
        <v>0</v>
      </c>
    </row>
    <row r="72" spans="1:45" x14ac:dyDescent="0.2">
      <c r="A72" s="13">
        <f>LB_stat!A72</f>
        <v>62</v>
      </c>
      <c r="B72" s="11">
        <f>LB_stat!B72</f>
        <v>650021479</v>
      </c>
      <c r="C72" s="11">
        <f>LB_stat!C72</f>
        <v>2457</v>
      </c>
      <c r="D72" s="11" t="str">
        <f>LB_stat!D72</f>
        <v>ZŠ a MŠ Hlavice 3</v>
      </c>
      <c r="E72" s="11">
        <f>LB_stat!E72</f>
        <v>3141</v>
      </c>
      <c r="F72" s="60" t="str">
        <f>LB_stat!F72</f>
        <v>ZŠ a MŠ Hlavice 48</v>
      </c>
      <c r="G72" s="5">
        <v>20</v>
      </c>
      <c r="H72" s="11">
        <v>12</v>
      </c>
      <c r="I72" s="259">
        <v>0</v>
      </c>
      <c r="J72" s="13">
        <v>0</v>
      </c>
      <c r="K72" s="11">
        <v>0</v>
      </c>
      <c r="L72" s="60">
        <v>0</v>
      </c>
      <c r="M72" s="13">
        <v>0</v>
      </c>
      <c r="N72" s="11">
        <v>0</v>
      </c>
      <c r="O72" s="60">
        <v>0</v>
      </c>
      <c r="P72" s="105">
        <v>364109</v>
      </c>
      <c r="Q72" s="29">
        <f t="shared" si="19"/>
        <v>121370</v>
      </c>
      <c r="R72" s="74">
        <v>1.1499999999999999</v>
      </c>
      <c r="S72" s="47">
        <f t="shared" si="20"/>
        <v>0.38</v>
      </c>
      <c r="T72" s="5">
        <f>LB_stat!H72</f>
        <v>19</v>
      </c>
      <c r="U72" s="11">
        <f>LB_stat!I72</f>
        <v>12</v>
      </c>
      <c r="V72" s="259">
        <f>LB_stat!J72</f>
        <v>0</v>
      </c>
      <c r="W72" s="13">
        <f>LB_stat!K72</f>
        <v>0</v>
      </c>
      <c r="X72" s="11">
        <f>LB_stat!L72</f>
        <v>0</v>
      </c>
      <c r="Y72" s="60">
        <f>LB_stat!M72</f>
        <v>0</v>
      </c>
      <c r="Z72" s="5">
        <f>LB_stat!N72</f>
        <v>0</v>
      </c>
      <c r="AA72" s="11">
        <f>LB_stat!O72</f>
        <v>0</v>
      </c>
      <c r="AB72" s="259">
        <f>LB_stat!P72</f>
        <v>0</v>
      </c>
      <c r="AC72" s="105">
        <f>LB_ZUKA!H72</f>
        <v>353798</v>
      </c>
      <c r="AD72" s="29">
        <f t="shared" si="21"/>
        <v>117933</v>
      </c>
      <c r="AE72" s="708">
        <f>LB_ZUKA!L72</f>
        <v>1.1100000000000001</v>
      </c>
      <c r="AF72" s="47">
        <f t="shared" si="22"/>
        <v>0.37</v>
      </c>
      <c r="AG72" s="378">
        <f t="shared" si="23"/>
        <v>-3437</v>
      </c>
      <c r="AH72" s="74">
        <f t="shared" si="24"/>
        <v>-1.0000000000000009E-2</v>
      </c>
      <c r="AI72" s="74">
        <v>0</v>
      </c>
      <c r="AJ72" s="419">
        <f t="shared" si="25"/>
        <v>-1.0000000000000009E-2</v>
      </c>
      <c r="AK72" s="207">
        <f t="shared" si="26"/>
        <v>-1</v>
      </c>
      <c r="AL72" s="300">
        <f t="shared" si="27"/>
        <v>0</v>
      </c>
      <c r="AM72" s="727">
        <f t="shared" si="28"/>
        <v>0</v>
      </c>
      <c r="AN72" s="207">
        <f t="shared" si="29"/>
        <v>0</v>
      </c>
      <c r="AO72" s="300">
        <f t="shared" si="30"/>
        <v>0</v>
      </c>
      <c r="AP72" s="170">
        <f t="shared" si="31"/>
        <v>0</v>
      </c>
      <c r="AQ72" s="409">
        <f t="shared" si="32"/>
        <v>0</v>
      </c>
      <c r="AR72" s="300">
        <f t="shared" si="33"/>
        <v>0</v>
      </c>
      <c r="AS72" s="170">
        <f t="shared" si="34"/>
        <v>0</v>
      </c>
    </row>
    <row r="73" spans="1:45" x14ac:dyDescent="0.2">
      <c r="A73" s="13">
        <f>LB_stat!A73</f>
        <v>63</v>
      </c>
      <c r="B73" s="11">
        <f>LB_stat!B73</f>
        <v>600078931</v>
      </c>
      <c r="C73" s="11">
        <f>LB_stat!C73</f>
        <v>2403</v>
      </c>
      <c r="D73" s="11" t="str">
        <f>LB_stat!D73</f>
        <v>MŠ Hodkovice n. M., Podlesí 560</v>
      </c>
      <c r="E73" s="11">
        <f>LB_stat!E73</f>
        <v>3141</v>
      </c>
      <c r="F73" s="60" t="str">
        <f>LB_stat!F73</f>
        <v>MŠ Hodkovice n. M., Podlesí 560</v>
      </c>
      <c r="G73" s="5">
        <v>92</v>
      </c>
      <c r="H73" s="11">
        <v>0</v>
      </c>
      <c r="I73" s="259">
        <v>0</v>
      </c>
      <c r="J73" s="13">
        <v>0</v>
      </c>
      <c r="K73" s="11">
        <v>0</v>
      </c>
      <c r="L73" s="60">
        <v>0</v>
      </c>
      <c r="M73" s="13">
        <v>0</v>
      </c>
      <c r="N73" s="11">
        <v>0</v>
      </c>
      <c r="O73" s="60">
        <v>0</v>
      </c>
      <c r="P73" s="105">
        <v>763261</v>
      </c>
      <c r="Q73" s="29">
        <f t="shared" si="19"/>
        <v>254420</v>
      </c>
      <c r="R73" s="74">
        <v>2.4</v>
      </c>
      <c r="S73" s="47">
        <f t="shared" si="20"/>
        <v>0.8</v>
      </c>
      <c r="T73" s="5">
        <f>LB_stat!H73</f>
        <v>91</v>
      </c>
      <c r="U73" s="11">
        <f>LB_stat!I73</f>
        <v>0</v>
      </c>
      <c r="V73" s="259">
        <f>LB_stat!J73</f>
        <v>0</v>
      </c>
      <c r="W73" s="13">
        <f>LB_stat!K73</f>
        <v>0</v>
      </c>
      <c r="X73" s="11">
        <f>LB_stat!L73</f>
        <v>0</v>
      </c>
      <c r="Y73" s="60">
        <f>LB_stat!M73</f>
        <v>0</v>
      </c>
      <c r="Z73" s="5">
        <f>LB_stat!N73</f>
        <v>0</v>
      </c>
      <c r="AA73" s="11">
        <f>LB_stat!O73</f>
        <v>0</v>
      </c>
      <c r="AB73" s="259">
        <f>LB_stat!P73</f>
        <v>0</v>
      </c>
      <c r="AC73" s="105">
        <f>LB_ZUKA!H73</f>
        <v>757419</v>
      </c>
      <c r="AD73" s="29">
        <f t="shared" si="21"/>
        <v>252473</v>
      </c>
      <c r="AE73" s="708">
        <f>LB_ZUKA!L73</f>
        <v>2.39</v>
      </c>
      <c r="AF73" s="47">
        <f t="shared" si="22"/>
        <v>0.8</v>
      </c>
      <c r="AG73" s="378">
        <f t="shared" si="23"/>
        <v>-1947</v>
      </c>
      <c r="AH73" s="74">
        <f t="shared" si="24"/>
        <v>0</v>
      </c>
      <c r="AI73" s="74">
        <v>0</v>
      </c>
      <c r="AJ73" s="419">
        <f t="shared" si="25"/>
        <v>0</v>
      </c>
      <c r="AK73" s="207">
        <f t="shared" si="26"/>
        <v>-1</v>
      </c>
      <c r="AL73" s="300">
        <f t="shared" si="27"/>
        <v>0</v>
      </c>
      <c r="AM73" s="727">
        <f t="shared" si="28"/>
        <v>0</v>
      </c>
      <c r="AN73" s="207">
        <f t="shared" si="29"/>
        <v>0</v>
      </c>
      <c r="AO73" s="300">
        <f t="shared" si="30"/>
        <v>0</v>
      </c>
      <c r="AP73" s="170">
        <f t="shared" si="31"/>
        <v>0</v>
      </c>
      <c r="AQ73" s="409">
        <f t="shared" si="32"/>
        <v>0</v>
      </c>
      <c r="AR73" s="300">
        <f t="shared" si="33"/>
        <v>0</v>
      </c>
      <c r="AS73" s="170">
        <f t="shared" si="34"/>
        <v>0</v>
      </c>
    </row>
    <row r="74" spans="1:45" x14ac:dyDescent="0.2">
      <c r="A74" s="13">
        <f>LB_stat!A74</f>
        <v>64</v>
      </c>
      <c r="B74" s="11">
        <f>LB_stat!B74</f>
        <v>600079741</v>
      </c>
      <c r="C74" s="11">
        <f>LB_stat!C74</f>
        <v>2458</v>
      </c>
      <c r="D74" s="11" t="str">
        <f>LB_stat!D74</f>
        <v>ZŠ Hodkovice n. M., J.A. Komenského 467</v>
      </c>
      <c r="E74" s="11">
        <f>LB_stat!E74</f>
        <v>3141</v>
      </c>
      <c r="F74" s="60" t="str">
        <f>LB_stat!F74</f>
        <v>ZŠ Hodkovice n. M., J.A. Komenského 467</v>
      </c>
      <c r="G74" s="5">
        <v>0</v>
      </c>
      <c r="H74" s="11">
        <v>268</v>
      </c>
      <c r="I74" s="259">
        <v>0</v>
      </c>
      <c r="J74" s="13">
        <v>0</v>
      </c>
      <c r="K74" s="11">
        <v>38</v>
      </c>
      <c r="L74" s="60">
        <v>0</v>
      </c>
      <c r="M74" s="13">
        <v>0</v>
      </c>
      <c r="N74" s="11">
        <v>0</v>
      </c>
      <c r="O74" s="60">
        <v>0</v>
      </c>
      <c r="P74" s="105">
        <v>1585752</v>
      </c>
      <c r="Q74" s="29">
        <f t="shared" si="19"/>
        <v>528584</v>
      </c>
      <c r="R74" s="74">
        <v>4.99</v>
      </c>
      <c r="S74" s="47">
        <f t="shared" si="20"/>
        <v>1.66</v>
      </c>
      <c r="T74" s="5">
        <f>LB_stat!H74</f>
        <v>0</v>
      </c>
      <c r="U74" s="11">
        <f>LB_stat!I74</f>
        <v>276</v>
      </c>
      <c r="V74" s="259">
        <f>LB_stat!J74</f>
        <v>0</v>
      </c>
      <c r="W74" s="13">
        <f>LB_stat!K74</f>
        <v>0</v>
      </c>
      <c r="X74" s="11">
        <f>LB_stat!L74</f>
        <v>45</v>
      </c>
      <c r="Y74" s="60">
        <f>LB_stat!M74</f>
        <v>0</v>
      </c>
      <c r="Z74" s="5">
        <f>LB_stat!N74</f>
        <v>0</v>
      </c>
      <c r="AA74" s="11">
        <f>LB_stat!O74</f>
        <v>0</v>
      </c>
      <c r="AB74" s="259">
        <f>LB_stat!P74</f>
        <v>0</v>
      </c>
      <c r="AC74" s="105">
        <f>LB_ZUKA!H74</f>
        <v>1643033</v>
      </c>
      <c r="AD74" s="29">
        <f t="shared" si="21"/>
        <v>547678</v>
      </c>
      <c r="AE74" s="708">
        <f>LB_ZUKA!L74</f>
        <v>5.17</v>
      </c>
      <c r="AF74" s="47">
        <f t="shared" si="22"/>
        <v>1.72</v>
      </c>
      <c r="AG74" s="378">
        <f t="shared" si="23"/>
        <v>19094</v>
      </c>
      <c r="AH74" s="74">
        <f t="shared" si="24"/>
        <v>6.0000000000000053E-2</v>
      </c>
      <c r="AI74" s="74">
        <v>0</v>
      </c>
      <c r="AJ74" s="419">
        <f t="shared" si="25"/>
        <v>6.0000000000000053E-2</v>
      </c>
      <c r="AK74" s="207">
        <f t="shared" si="26"/>
        <v>0</v>
      </c>
      <c r="AL74" s="300">
        <f t="shared" si="27"/>
        <v>8</v>
      </c>
      <c r="AM74" s="727">
        <f t="shared" si="28"/>
        <v>0</v>
      </c>
      <c r="AN74" s="207">
        <f t="shared" si="29"/>
        <v>0</v>
      </c>
      <c r="AO74" s="300">
        <f t="shared" si="30"/>
        <v>7</v>
      </c>
      <c r="AP74" s="170">
        <f t="shared" si="31"/>
        <v>0</v>
      </c>
      <c r="AQ74" s="409">
        <f t="shared" si="32"/>
        <v>0</v>
      </c>
      <c r="AR74" s="300">
        <f t="shared" si="33"/>
        <v>0</v>
      </c>
      <c r="AS74" s="170">
        <f t="shared" si="34"/>
        <v>0</v>
      </c>
    </row>
    <row r="75" spans="1:45" x14ac:dyDescent="0.2">
      <c r="A75" s="13">
        <f>LB_stat!A75</f>
        <v>66</v>
      </c>
      <c r="B75" s="11">
        <f>LB_stat!B75</f>
        <v>600078949</v>
      </c>
      <c r="C75" s="11">
        <f>LB_stat!C75</f>
        <v>2402</v>
      </c>
      <c r="D75" s="11" t="str">
        <f>LB_stat!D75</f>
        <v>MŠ Hrádek n. N. - Donín, Rybářská 36</v>
      </c>
      <c r="E75" s="11">
        <f>LB_stat!E75</f>
        <v>3141</v>
      </c>
      <c r="F75" s="60" t="str">
        <f>LB_stat!F75</f>
        <v>MŠ Hrádek n. N., Donín -  Rybářská 36</v>
      </c>
      <c r="G75" s="5">
        <v>66</v>
      </c>
      <c r="H75" s="11">
        <v>0</v>
      </c>
      <c r="I75" s="259">
        <v>0</v>
      </c>
      <c r="J75" s="13">
        <v>24</v>
      </c>
      <c r="K75" s="11">
        <v>0</v>
      </c>
      <c r="L75" s="60">
        <v>0</v>
      </c>
      <c r="M75" s="13">
        <v>0</v>
      </c>
      <c r="N75" s="11">
        <v>0</v>
      </c>
      <c r="O75" s="60">
        <v>0</v>
      </c>
      <c r="P75" s="105">
        <v>786511</v>
      </c>
      <c r="Q75" s="29">
        <f t="shared" si="19"/>
        <v>262170</v>
      </c>
      <c r="R75" s="74">
        <v>2.48</v>
      </c>
      <c r="S75" s="47">
        <f t="shared" si="20"/>
        <v>0.83</v>
      </c>
      <c r="T75" s="5">
        <f>LB_stat!H75</f>
        <v>65</v>
      </c>
      <c r="U75" s="11">
        <f>LB_stat!I75</f>
        <v>0</v>
      </c>
      <c r="V75" s="259">
        <f>LB_stat!J75</f>
        <v>0</v>
      </c>
      <c r="W75" s="13">
        <f>LB_stat!K75</f>
        <v>21</v>
      </c>
      <c r="X75" s="11">
        <f>LB_stat!L75</f>
        <v>0</v>
      </c>
      <c r="Y75" s="60">
        <f>LB_stat!M75</f>
        <v>0</v>
      </c>
      <c r="Z75" s="5">
        <f>LB_stat!N75</f>
        <v>0</v>
      </c>
      <c r="AA75" s="11">
        <f>LB_stat!O75</f>
        <v>0</v>
      </c>
      <c r="AB75" s="259">
        <f>LB_stat!P75</f>
        <v>0</v>
      </c>
      <c r="AC75" s="105">
        <f>LB_ZUKA!H75</f>
        <v>762729</v>
      </c>
      <c r="AD75" s="29">
        <f t="shared" si="21"/>
        <v>254243</v>
      </c>
      <c r="AE75" s="708">
        <f>LB_ZUKA!L75</f>
        <v>2.4</v>
      </c>
      <c r="AF75" s="47">
        <f t="shared" si="22"/>
        <v>0.8</v>
      </c>
      <c r="AG75" s="378">
        <f t="shared" si="23"/>
        <v>-7927</v>
      </c>
      <c r="AH75" s="74">
        <f t="shared" si="24"/>
        <v>-2.9999999999999916E-2</v>
      </c>
      <c r="AI75" s="74">
        <v>0</v>
      </c>
      <c r="AJ75" s="419">
        <f t="shared" si="25"/>
        <v>-2.9999999999999916E-2</v>
      </c>
      <c r="AK75" s="207">
        <f t="shared" si="26"/>
        <v>-1</v>
      </c>
      <c r="AL75" s="300">
        <f t="shared" si="27"/>
        <v>0</v>
      </c>
      <c r="AM75" s="727">
        <f t="shared" si="28"/>
        <v>0</v>
      </c>
      <c r="AN75" s="207">
        <f t="shared" si="29"/>
        <v>-3</v>
      </c>
      <c r="AO75" s="300">
        <f t="shared" si="30"/>
        <v>0</v>
      </c>
      <c r="AP75" s="170">
        <f t="shared" si="31"/>
        <v>0</v>
      </c>
      <c r="AQ75" s="409">
        <f t="shared" si="32"/>
        <v>0</v>
      </c>
      <c r="AR75" s="300">
        <f t="shared" si="33"/>
        <v>0</v>
      </c>
      <c r="AS75" s="170">
        <f t="shared" si="34"/>
        <v>0</v>
      </c>
    </row>
    <row r="76" spans="1:45" x14ac:dyDescent="0.2">
      <c r="A76" s="13">
        <f>LB_stat!A76</f>
        <v>66</v>
      </c>
      <c r="B76" s="11">
        <f>LB_stat!B76</f>
        <v>600078949</v>
      </c>
      <c r="C76" s="11">
        <f>LB_stat!C76</f>
        <v>2402</v>
      </c>
      <c r="D76" s="11" t="str">
        <f>LB_stat!D76</f>
        <v>MŠ Hrádek n. N. - Donín, Rybářská 36</v>
      </c>
      <c r="E76" s="11">
        <f>LB_stat!E76</f>
        <v>3141</v>
      </c>
      <c r="F76" s="60" t="str">
        <f>LB_stat!F76</f>
        <v>MŠ Hrádek n. N., Václavice 327 -výdejna</v>
      </c>
      <c r="G76" s="5">
        <v>0</v>
      </c>
      <c r="H76" s="11">
        <v>0</v>
      </c>
      <c r="I76" s="259">
        <v>0</v>
      </c>
      <c r="J76" s="13">
        <v>0</v>
      </c>
      <c r="K76" s="11">
        <v>0</v>
      </c>
      <c r="L76" s="60">
        <v>0</v>
      </c>
      <c r="M76" s="13">
        <v>24</v>
      </c>
      <c r="N76" s="11">
        <v>0</v>
      </c>
      <c r="O76" s="60">
        <v>0</v>
      </c>
      <c r="P76" s="105">
        <v>118811</v>
      </c>
      <c r="Q76" s="29">
        <f t="shared" si="19"/>
        <v>39604</v>
      </c>
      <c r="R76" s="74">
        <v>0.37</v>
      </c>
      <c r="S76" s="47">
        <f t="shared" si="20"/>
        <v>0.12</v>
      </c>
      <c r="T76" s="5">
        <f>LB_stat!H76</f>
        <v>0</v>
      </c>
      <c r="U76" s="11">
        <f>LB_stat!I76</f>
        <v>0</v>
      </c>
      <c r="V76" s="259">
        <f>LB_stat!J76</f>
        <v>0</v>
      </c>
      <c r="W76" s="13">
        <f>LB_stat!K76</f>
        <v>0</v>
      </c>
      <c r="X76" s="11">
        <f>LB_stat!L76</f>
        <v>0</v>
      </c>
      <c r="Y76" s="60">
        <f>LB_stat!M76</f>
        <v>0</v>
      </c>
      <c r="Z76" s="5">
        <f>LB_stat!N76</f>
        <v>21</v>
      </c>
      <c r="AA76" s="11">
        <f>LB_stat!O76</f>
        <v>0</v>
      </c>
      <c r="AB76" s="259">
        <f>LB_stat!P76</f>
        <v>0</v>
      </c>
      <c r="AC76" s="105">
        <f>LB_ZUKA!H76</f>
        <v>107099</v>
      </c>
      <c r="AD76" s="29">
        <f t="shared" si="21"/>
        <v>35700</v>
      </c>
      <c r="AE76" s="708">
        <f>LB_ZUKA!L76</f>
        <v>0.34</v>
      </c>
      <c r="AF76" s="47">
        <f t="shared" si="22"/>
        <v>0.11</v>
      </c>
      <c r="AG76" s="378">
        <f t="shared" si="23"/>
        <v>-3904</v>
      </c>
      <c r="AH76" s="74">
        <f t="shared" si="24"/>
        <v>-9.999999999999995E-3</v>
      </c>
      <c r="AI76" s="74">
        <v>0</v>
      </c>
      <c r="AJ76" s="419">
        <f t="shared" si="25"/>
        <v>-9.999999999999995E-3</v>
      </c>
      <c r="AK76" s="207">
        <f t="shared" si="26"/>
        <v>0</v>
      </c>
      <c r="AL76" s="300">
        <f t="shared" si="27"/>
        <v>0</v>
      </c>
      <c r="AM76" s="727">
        <f t="shared" si="28"/>
        <v>0</v>
      </c>
      <c r="AN76" s="207">
        <f t="shared" si="29"/>
        <v>0</v>
      </c>
      <c r="AO76" s="300">
        <f t="shared" si="30"/>
        <v>0</v>
      </c>
      <c r="AP76" s="170">
        <f t="shared" si="31"/>
        <v>0</v>
      </c>
      <c r="AQ76" s="409">
        <f t="shared" si="32"/>
        <v>-3</v>
      </c>
      <c r="AR76" s="300">
        <f t="shared" si="33"/>
        <v>0</v>
      </c>
      <c r="AS76" s="170">
        <f t="shared" si="34"/>
        <v>0</v>
      </c>
    </row>
    <row r="77" spans="1:45" x14ac:dyDescent="0.2">
      <c r="A77" s="13">
        <f>LB_stat!A77</f>
        <v>67</v>
      </c>
      <c r="B77" s="11">
        <f>LB_stat!B77</f>
        <v>600078957</v>
      </c>
      <c r="C77" s="11">
        <f>LB_stat!C77</f>
        <v>2404</v>
      </c>
      <c r="D77" s="11" t="str">
        <f>LB_stat!D77</f>
        <v>MŠ Hrádek n. N., Liberecká 607</v>
      </c>
      <c r="E77" s="11">
        <f>LB_stat!E77</f>
        <v>3141</v>
      </c>
      <c r="F77" s="60" t="str">
        <f>LB_stat!F77</f>
        <v>MŠ Hrádek n. N., Liberecká 607</v>
      </c>
      <c r="G77" s="5">
        <v>70</v>
      </c>
      <c r="H77" s="11">
        <v>0</v>
      </c>
      <c r="I77" s="259">
        <v>0</v>
      </c>
      <c r="J77" s="13">
        <v>0</v>
      </c>
      <c r="K77" s="11">
        <v>0</v>
      </c>
      <c r="L77" s="60">
        <v>0</v>
      </c>
      <c r="M77" s="13">
        <v>0</v>
      </c>
      <c r="N77" s="11">
        <v>0</v>
      </c>
      <c r="O77" s="60">
        <v>0</v>
      </c>
      <c r="P77" s="105">
        <v>632877</v>
      </c>
      <c r="Q77" s="29">
        <f t="shared" si="19"/>
        <v>210959</v>
      </c>
      <c r="R77" s="74">
        <v>1.99</v>
      </c>
      <c r="S77" s="47">
        <f t="shared" si="20"/>
        <v>0.66</v>
      </c>
      <c r="T77" s="5">
        <f>LB_stat!H77</f>
        <v>69</v>
      </c>
      <c r="U77" s="11">
        <f>LB_stat!I77</f>
        <v>0</v>
      </c>
      <c r="V77" s="259">
        <f>LB_stat!J77</f>
        <v>0</v>
      </c>
      <c r="W77" s="13">
        <f>LB_stat!K77</f>
        <v>0</v>
      </c>
      <c r="X77" s="11">
        <f>LB_stat!L77</f>
        <v>0</v>
      </c>
      <c r="Y77" s="60">
        <f>LB_stat!M77</f>
        <v>0</v>
      </c>
      <c r="Z77" s="5">
        <f>LB_stat!N77</f>
        <v>0</v>
      </c>
      <c r="AA77" s="11">
        <f>LB_stat!O77</f>
        <v>0</v>
      </c>
      <c r="AB77" s="259">
        <f>LB_stat!P77</f>
        <v>0</v>
      </c>
      <c r="AC77" s="105">
        <f>LB_ZUKA!H77</f>
        <v>626770</v>
      </c>
      <c r="AD77" s="29">
        <f t="shared" si="21"/>
        <v>208923</v>
      </c>
      <c r="AE77" s="708">
        <f>LB_ZUKA!L77</f>
        <v>1.97</v>
      </c>
      <c r="AF77" s="47">
        <f t="shared" si="22"/>
        <v>0.66</v>
      </c>
      <c r="AG77" s="378">
        <f t="shared" si="23"/>
        <v>-2036</v>
      </c>
      <c r="AH77" s="74">
        <f t="shared" si="24"/>
        <v>0</v>
      </c>
      <c r="AI77" s="74">
        <v>0</v>
      </c>
      <c r="AJ77" s="419">
        <f t="shared" si="25"/>
        <v>0</v>
      </c>
      <c r="AK77" s="207">
        <f t="shared" si="26"/>
        <v>-1</v>
      </c>
      <c r="AL77" s="300">
        <f t="shared" si="27"/>
        <v>0</v>
      </c>
      <c r="AM77" s="727">
        <f t="shared" si="28"/>
        <v>0</v>
      </c>
      <c r="AN77" s="207">
        <f t="shared" si="29"/>
        <v>0</v>
      </c>
      <c r="AO77" s="300">
        <f t="shared" si="30"/>
        <v>0</v>
      </c>
      <c r="AP77" s="170">
        <f t="shared" si="31"/>
        <v>0</v>
      </c>
      <c r="AQ77" s="409">
        <f t="shared" si="32"/>
        <v>0</v>
      </c>
      <c r="AR77" s="300">
        <f t="shared" si="33"/>
        <v>0</v>
      </c>
      <c r="AS77" s="170">
        <f t="shared" si="34"/>
        <v>0</v>
      </c>
    </row>
    <row r="78" spans="1:45" x14ac:dyDescent="0.2">
      <c r="A78" s="13">
        <f>LB_stat!A78</f>
        <v>68</v>
      </c>
      <c r="B78" s="11">
        <f>LB_stat!B78</f>
        <v>600078965</v>
      </c>
      <c r="C78" s="11">
        <f>LB_stat!C78</f>
        <v>2439</v>
      </c>
      <c r="D78" s="11" t="str">
        <f>LB_stat!D78</f>
        <v>MŠ Hrádek n. N., Oldřichovská 462</v>
      </c>
      <c r="E78" s="11">
        <f>LB_stat!E78</f>
        <v>3141</v>
      </c>
      <c r="F78" s="60" t="str">
        <f>LB_stat!F78</f>
        <v>MŠ Hrádek n. N., Oldřichovská 462</v>
      </c>
      <c r="G78" s="5">
        <v>40</v>
      </c>
      <c r="H78" s="11">
        <v>0</v>
      </c>
      <c r="I78" s="259">
        <v>0</v>
      </c>
      <c r="J78" s="13">
        <v>0</v>
      </c>
      <c r="K78" s="11">
        <v>0</v>
      </c>
      <c r="L78" s="60">
        <v>0</v>
      </c>
      <c r="M78" s="13">
        <v>0</v>
      </c>
      <c r="N78" s="11">
        <v>0</v>
      </c>
      <c r="O78" s="60">
        <v>0</v>
      </c>
      <c r="P78" s="105">
        <v>432173</v>
      </c>
      <c r="Q78" s="29">
        <f t="shared" si="19"/>
        <v>144058</v>
      </c>
      <c r="R78" s="74">
        <v>1.36</v>
      </c>
      <c r="S78" s="47">
        <f t="shared" si="20"/>
        <v>0.45</v>
      </c>
      <c r="T78" s="5">
        <f>LB_stat!H78</f>
        <v>40</v>
      </c>
      <c r="U78" s="11">
        <f>LB_stat!I78</f>
        <v>0</v>
      </c>
      <c r="V78" s="259">
        <f>LB_stat!J78</f>
        <v>0</v>
      </c>
      <c r="W78" s="13">
        <f>LB_stat!K78</f>
        <v>0</v>
      </c>
      <c r="X78" s="11">
        <f>LB_stat!L78</f>
        <v>0</v>
      </c>
      <c r="Y78" s="60">
        <f>LB_stat!M78</f>
        <v>0</v>
      </c>
      <c r="Z78" s="5">
        <f>LB_stat!N78</f>
        <v>0</v>
      </c>
      <c r="AA78" s="11">
        <f>LB_stat!O78</f>
        <v>0</v>
      </c>
      <c r="AB78" s="259">
        <f>LB_stat!P78</f>
        <v>0</v>
      </c>
      <c r="AC78" s="105">
        <f>LB_ZUKA!H78</f>
        <v>432173</v>
      </c>
      <c r="AD78" s="29">
        <f t="shared" si="21"/>
        <v>144058</v>
      </c>
      <c r="AE78" s="708">
        <f>LB_ZUKA!L78</f>
        <v>1.36</v>
      </c>
      <c r="AF78" s="47">
        <f t="shared" si="22"/>
        <v>0.45</v>
      </c>
      <c r="AG78" s="378">
        <f t="shared" si="23"/>
        <v>0</v>
      </c>
      <c r="AH78" s="74">
        <f t="shared" si="24"/>
        <v>0</v>
      </c>
      <c r="AI78" s="74">
        <v>0</v>
      </c>
      <c r="AJ78" s="419">
        <f t="shared" si="25"/>
        <v>0</v>
      </c>
      <c r="AK78" s="207">
        <f t="shared" si="26"/>
        <v>0</v>
      </c>
      <c r="AL78" s="300">
        <f t="shared" si="27"/>
        <v>0</v>
      </c>
      <c r="AM78" s="727">
        <f t="shared" si="28"/>
        <v>0</v>
      </c>
      <c r="AN78" s="207">
        <f t="shared" si="29"/>
        <v>0</v>
      </c>
      <c r="AO78" s="300">
        <f t="shared" si="30"/>
        <v>0</v>
      </c>
      <c r="AP78" s="170">
        <f t="shared" si="31"/>
        <v>0</v>
      </c>
      <c r="AQ78" s="409">
        <f t="shared" si="32"/>
        <v>0</v>
      </c>
      <c r="AR78" s="300">
        <f t="shared" si="33"/>
        <v>0</v>
      </c>
      <c r="AS78" s="170">
        <f t="shared" si="34"/>
        <v>0</v>
      </c>
    </row>
    <row r="79" spans="1:45" x14ac:dyDescent="0.2">
      <c r="A79" s="13">
        <f>LB_stat!A79</f>
        <v>69</v>
      </c>
      <c r="B79" s="11">
        <f>LB_stat!B79</f>
        <v>600080366</v>
      </c>
      <c r="C79" s="11">
        <f>LB_stat!C79</f>
        <v>2302</v>
      </c>
      <c r="D79" s="11" t="str">
        <f>LB_stat!D79</f>
        <v>ZŠ a MŠ Hrádek n. N., Hartavská 220</v>
      </c>
      <c r="E79" s="11">
        <f>LB_stat!E79</f>
        <v>3141</v>
      </c>
      <c r="F79" s="60" t="str">
        <f>LB_stat!F79</f>
        <v>ZŠ a MŠ Hrádek n. N., Hartavská 220 - výdejna</v>
      </c>
      <c r="G79" s="5">
        <v>0</v>
      </c>
      <c r="H79" s="11">
        <v>0</v>
      </c>
      <c r="I79" s="259">
        <v>0</v>
      </c>
      <c r="J79" s="13">
        <v>0</v>
      </c>
      <c r="K79" s="11">
        <v>0</v>
      </c>
      <c r="L79" s="60">
        <v>0</v>
      </c>
      <c r="M79" s="13">
        <v>67</v>
      </c>
      <c r="N79" s="11">
        <v>38</v>
      </c>
      <c r="O79" s="60">
        <v>0</v>
      </c>
      <c r="P79" s="105">
        <v>372524</v>
      </c>
      <c r="Q79" s="29">
        <f t="shared" si="19"/>
        <v>124175</v>
      </c>
      <c r="R79" s="74">
        <v>1.17</v>
      </c>
      <c r="S79" s="47">
        <f t="shared" si="20"/>
        <v>0.39</v>
      </c>
      <c r="T79" s="5">
        <f>LB_stat!H79</f>
        <v>0</v>
      </c>
      <c r="U79" s="11">
        <f>LB_stat!I79</f>
        <v>0</v>
      </c>
      <c r="V79" s="259">
        <f>LB_stat!J79</f>
        <v>0</v>
      </c>
      <c r="W79" s="13">
        <f>LB_stat!K79</f>
        <v>0</v>
      </c>
      <c r="X79" s="11">
        <f>LB_stat!L79</f>
        <v>0</v>
      </c>
      <c r="Y79" s="60">
        <f>LB_stat!M79</f>
        <v>0</v>
      </c>
      <c r="Z79" s="5">
        <f>LB_stat!N79</f>
        <v>68</v>
      </c>
      <c r="AA79" s="11">
        <f>LB_stat!O79</f>
        <v>29</v>
      </c>
      <c r="AB79" s="259">
        <f>LB_stat!P79</f>
        <v>0</v>
      </c>
      <c r="AC79" s="105">
        <f>LB_ZUKA!H79</f>
        <v>351186</v>
      </c>
      <c r="AD79" s="29">
        <f t="shared" si="21"/>
        <v>117062</v>
      </c>
      <c r="AE79" s="708">
        <f>LB_ZUKA!L79</f>
        <v>1.1100000000000001</v>
      </c>
      <c r="AF79" s="47">
        <f t="shared" si="22"/>
        <v>0.37</v>
      </c>
      <c r="AG79" s="378">
        <f t="shared" si="23"/>
        <v>-7113</v>
      </c>
      <c r="AH79" s="74">
        <f t="shared" si="24"/>
        <v>-2.0000000000000018E-2</v>
      </c>
      <c r="AI79" s="74">
        <v>0</v>
      </c>
      <c r="AJ79" s="419">
        <f t="shared" si="25"/>
        <v>-2.0000000000000018E-2</v>
      </c>
      <c r="AK79" s="207">
        <f t="shared" si="26"/>
        <v>0</v>
      </c>
      <c r="AL79" s="300">
        <f t="shared" si="27"/>
        <v>0</v>
      </c>
      <c r="AM79" s="727">
        <f t="shared" si="28"/>
        <v>0</v>
      </c>
      <c r="AN79" s="207">
        <f t="shared" si="29"/>
        <v>0</v>
      </c>
      <c r="AO79" s="300">
        <f t="shared" si="30"/>
        <v>0</v>
      </c>
      <c r="AP79" s="170">
        <f t="shared" si="31"/>
        <v>0</v>
      </c>
      <c r="AQ79" s="409">
        <f t="shared" si="32"/>
        <v>1</v>
      </c>
      <c r="AR79" s="300">
        <f t="shared" si="33"/>
        <v>-9</v>
      </c>
      <c r="AS79" s="170">
        <f t="shared" si="34"/>
        <v>0</v>
      </c>
    </row>
    <row r="80" spans="1:45" x14ac:dyDescent="0.2">
      <c r="A80" s="13">
        <f>LB_stat!A80</f>
        <v>70</v>
      </c>
      <c r="B80" s="11">
        <f>LB_stat!B80</f>
        <v>600079759</v>
      </c>
      <c r="C80" s="11">
        <f>LB_stat!C80</f>
        <v>2454</v>
      </c>
      <c r="D80" s="11" t="str">
        <f>LB_stat!D80</f>
        <v>ZŠ Hrádek n. N., Donínská 244</v>
      </c>
      <c r="E80" s="11">
        <f>LB_stat!E80</f>
        <v>3141</v>
      </c>
      <c r="F80" s="60" t="str">
        <f>LB_stat!F80</f>
        <v>ZŠ Hrádek n. N., Donínská 244 - výdejna</v>
      </c>
      <c r="G80" s="5">
        <v>0</v>
      </c>
      <c r="H80" s="11">
        <v>0</v>
      </c>
      <c r="I80" s="259">
        <v>0</v>
      </c>
      <c r="J80" s="13">
        <v>0</v>
      </c>
      <c r="K80" s="11">
        <v>0</v>
      </c>
      <c r="L80" s="60">
        <v>0</v>
      </c>
      <c r="M80" s="13">
        <v>0</v>
      </c>
      <c r="N80" s="11">
        <v>92</v>
      </c>
      <c r="O80" s="60">
        <v>0</v>
      </c>
      <c r="P80" s="105">
        <v>242483</v>
      </c>
      <c r="Q80" s="29">
        <f t="shared" si="19"/>
        <v>80828</v>
      </c>
      <c r="R80" s="74">
        <v>0.76</v>
      </c>
      <c r="S80" s="47">
        <f t="shared" si="20"/>
        <v>0.25</v>
      </c>
      <c r="T80" s="5">
        <f>LB_stat!H80</f>
        <v>0</v>
      </c>
      <c r="U80" s="11">
        <f>LB_stat!I80</f>
        <v>0</v>
      </c>
      <c r="V80" s="259">
        <f>LB_stat!J80</f>
        <v>0</v>
      </c>
      <c r="W80" s="13">
        <f>LB_stat!K80</f>
        <v>0</v>
      </c>
      <c r="X80" s="11">
        <f>LB_stat!L80</f>
        <v>0</v>
      </c>
      <c r="Y80" s="60">
        <f>LB_stat!M80</f>
        <v>0</v>
      </c>
      <c r="Z80" s="5">
        <f>LB_stat!N80</f>
        <v>0</v>
      </c>
      <c r="AA80" s="11">
        <f>LB_stat!O80</f>
        <v>74</v>
      </c>
      <c r="AB80" s="259">
        <f>LB_stat!P80</f>
        <v>0</v>
      </c>
      <c r="AC80" s="105">
        <f>LB_ZUKA!H80</f>
        <v>205768</v>
      </c>
      <c r="AD80" s="29">
        <f t="shared" si="21"/>
        <v>68589</v>
      </c>
      <c r="AE80" s="708">
        <f>LB_ZUKA!L80</f>
        <v>0.65</v>
      </c>
      <c r="AF80" s="47">
        <f t="shared" si="22"/>
        <v>0.22</v>
      </c>
      <c r="AG80" s="378">
        <f t="shared" si="23"/>
        <v>-12239</v>
      </c>
      <c r="AH80" s="74">
        <f t="shared" si="24"/>
        <v>-0.03</v>
      </c>
      <c r="AI80" s="74">
        <v>0</v>
      </c>
      <c r="AJ80" s="419">
        <f t="shared" si="25"/>
        <v>-0.03</v>
      </c>
      <c r="AK80" s="207">
        <f t="shared" si="26"/>
        <v>0</v>
      </c>
      <c r="AL80" s="300">
        <f t="shared" si="27"/>
        <v>0</v>
      </c>
      <c r="AM80" s="727">
        <f t="shared" si="28"/>
        <v>0</v>
      </c>
      <c r="AN80" s="207">
        <f t="shared" si="29"/>
        <v>0</v>
      </c>
      <c r="AO80" s="300">
        <f t="shared" si="30"/>
        <v>0</v>
      </c>
      <c r="AP80" s="170">
        <f t="shared" si="31"/>
        <v>0</v>
      </c>
      <c r="AQ80" s="409">
        <f t="shared" si="32"/>
        <v>0</v>
      </c>
      <c r="AR80" s="300">
        <f t="shared" si="33"/>
        <v>-18</v>
      </c>
      <c r="AS80" s="170">
        <f t="shared" si="34"/>
        <v>0</v>
      </c>
    </row>
    <row r="81" spans="1:45" x14ac:dyDescent="0.2">
      <c r="A81" s="13">
        <f>LB_stat!A81</f>
        <v>71</v>
      </c>
      <c r="B81" s="11">
        <f>LB_stat!B81</f>
        <v>600079767</v>
      </c>
      <c r="C81" s="11">
        <f>LB_stat!C81</f>
        <v>2492</v>
      </c>
      <c r="D81" s="11" t="str">
        <f>LB_stat!D81</f>
        <v>ZŠ Hrádek n. N., Komenského 478</v>
      </c>
      <c r="E81" s="11">
        <f>LB_stat!E81</f>
        <v>3141</v>
      </c>
      <c r="F81" s="60" t="str">
        <f>LB_stat!F81</f>
        <v>ZŠ Hrádek n. N., Komenského 478</v>
      </c>
      <c r="G81" s="5">
        <v>0</v>
      </c>
      <c r="H81" s="11">
        <v>436</v>
      </c>
      <c r="I81" s="259">
        <v>0</v>
      </c>
      <c r="J81" s="13">
        <v>67</v>
      </c>
      <c r="K81" s="11">
        <v>130</v>
      </c>
      <c r="L81" s="60">
        <v>0</v>
      </c>
      <c r="M81" s="13">
        <v>0</v>
      </c>
      <c r="N81" s="11">
        <v>0</v>
      </c>
      <c r="O81" s="60">
        <v>0</v>
      </c>
      <c r="P81" s="105">
        <v>2901831</v>
      </c>
      <c r="Q81" s="29">
        <f t="shared" si="19"/>
        <v>967277</v>
      </c>
      <c r="R81" s="74">
        <v>9.14</v>
      </c>
      <c r="S81" s="47">
        <f t="shared" si="20"/>
        <v>3.05</v>
      </c>
      <c r="T81" s="5">
        <f>LB_stat!H81</f>
        <v>0</v>
      </c>
      <c r="U81" s="11">
        <f>LB_stat!I81</f>
        <v>505</v>
      </c>
      <c r="V81" s="259">
        <f>LB_stat!J81</f>
        <v>0</v>
      </c>
      <c r="W81" s="13">
        <f>LB_stat!K81</f>
        <v>68</v>
      </c>
      <c r="X81" s="11">
        <f>LB_stat!L81</f>
        <v>103</v>
      </c>
      <c r="Y81" s="60">
        <f>LB_stat!M81</f>
        <v>0</v>
      </c>
      <c r="Z81" s="5">
        <f>LB_stat!N81</f>
        <v>0</v>
      </c>
      <c r="AA81" s="11">
        <f>LB_stat!O81</f>
        <v>0</v>
      </c>
      <c r="AB81" s="259">
        <f>LB_stat!P81</f>
        <v>0</v>
      </c>
      <c r="AC81" s="105">
        <f>LB_ZUKA!H81</f>
        <v>3085172</v>
      </c>
      <c r="AD81" s="29">
        <f t="shared" si="21"/>
        <v>1028391</v>
      </c>
      <c r="AE81" s="708">
        <f>LB_ZUKA!L81</f>
        <v>9.7200000000000006</v>
      </c>
      <c r="AF81" s="47">
        <f t="shared" si="22"/>
        <v>3.24</v>
      </c>
      <c r="AG81" s="378">
        <f t="shared" si="23"/>
        <v>61114</v>
      </c>
      <c r="AH81" s="74">
        <f t="shared" si="24"/>
        <v>0.19000000000000039</v>
      </c>
      <c r="AI81" s="74">
        <v>0</v>
      </c>
      <c r="AJ81" s="419">
        <f t="shared" si="25"/>
        <v>0.19000000000000039</v>
      </c>
      <c r="AK81" s="207">
        <f t="shared" si="26"/>
        <v>0</v>
      </c>
      <c r="AL81" s="300">
        <f t="shared" si="27"/>
        <v>69</v>
      </c>
      <c r="AM81" s="727">
        <f t="shared" si="28"/>
        <v>0</v>
      </c>
      <c r="AN81" s="207">
        <f t="shared" si="29"/>
        <v>1</v>
      </c>
      <c r="AO81" s="300">
        <f t="shared" si="30"/>
        <v>-27</v>
      </c>
      <c r="AP81" s="170">
        <f t="shared" si="31"/>
        <v>0</v>
      </c>
      <c r="AQ81" s="409">
        <f t="shared" si="32"/>
        <v>0</v>
      </c>
      <c r="AR81" s="300">
        <f t="shared" si="33"/>
        <v>0</v>
      </c>
      <c r="AS81" s="170">
        <f t="shared" si="34"/>
        <v>0</v>
      </c>
    </row>
    <row r="82" spans="1:45" x14ac:dyDescent="0.2">
      <c r="A82" s="13">
        <f>LB_stat!A82</f>
        <v>73</v>
      </c>
      <c r="B82" s="11">
        <f>LB_stat!B82</f>
        <v>650030583</v>
      </c>
      <c r="C82" s="11">
        <f>LB_stat!C82</f>
        <v>2459</v>
      </c>
      <c r="D82" s="11" t="str">
        <f>LB_stat!D82</f>
        <v>ZŠ a MŠ Chotyně 79</v>
      </c>
      <c r="E82" s="11">
        <f>LB_stat!E82</f>
        <v>3141</v>
      </c>
      <c r="F82" s="60" t="str">
        <f>LB_stat!F82</f>
        <v>ZŠ a MŠ Chotyně 129</v>
      </c>
      <c r="G82" s="5">
        <v>48</v>
      </c>
      <c r="H82" s="11">
        <v>47</v>
      </c>
      <c r="I82" s="259">
        <v>0</v>
      </c>
      <c r="J82" s="13">
        <v>0</v>
      </c>
      <c r="K82" s="11">
        <v>0</v>
      </c>
      <c r="L82" s="60">
        <v>0</v>
      </c>
      <c r="M82" s="13">
        <v>0</v>
      </c>
      <c r="N82" s="11">
        <v>0</v>
      </c>
      <c r="O82" s="60">
        <v>0</v>
      </c>
      <c r="P82" s="105">
        <v>858962</v>
      </c>
      <c r="Q82" s="29">
        <f t="shared" si="19"/>
        <v>286321</v>
      </c>
      <c r="R82" s="74">
        <v>2.71</v>
      </c>
      <c r="S82" s="47">
        <f t="shared" si="20"/>
        <v>0.9</v>
      </c>
      <c r="T82" s="5">
        <f>LB_stat!H82</f>
        <v>46</v>
      </c>
      <c r="U82" s="11">
        <f>LB_stat!I82</f>
        <v>49</v>
      </c>
      <c r="V82" s="259">
        <f>LB_stat!J82</f>
        <v>0</v>
      </c>
      <c r="W82" s="13">
        <f>LB_stat!K82</f>
        <v>0</v>
      </c>
      <c r="X82" s="11">
        <f>LB_stat!L82</f>
        <v>0</v>
      </c>
      <c r="Y82" s="60">
        <f>LB_stat!M82</f>
        <v>0</v>
      </c>
      <c r="Z82" s="5">
        <f>LB_stat!N82</f>
        <v>0</v>
      </c>
      <c r="AA82" s="11">
        <f>LB_stat!O82</f>
        <v>0</v>
      </c>
      <c r="AB82" s="259">
        <f>LB_stat!P82</f>
        <v>0</v>
      </c>
      <c r="AC82" s="105">
        <f>LB_ZUKA!H82</f>
        <v>856077</v>
      </c>
      <c r="AD82" s="29">
        <f t="shared" si="21"/>
        <v>285359</v>
      </c>
      <c r="AE82" s="708">
        <f>LB_ZUKA!L82</f>
        <v>2.7</v>
      </c>
      <c r="AF82" s="47">
        <f t="shared" si="22"/>
        <v>0.9</v>
      </c>
      <c r="AG82" s="378">
        <f t="shared" si="23"/>
        <v>-962</v>
      </c>
      <c r="AH82" s="74">
        <f t="shared" si="24"/>
        <v>0</v>
      </c>
      <c r="AI82" s="74">
        <v>0</v>
      </c>
      <c r="AJ82" s="419">
        <f t="shared" si="25"/>
        <v>0</v>
      </c>
      <c r="AK82" s="207">
        <f t="shared" si="26"/>
        <v>-2</v>
      </c>
      <c r="AL82" s="300">
        <f t="shared" si="27"/>
        <v>2</v>
      </c>
      <c r="AM82" s="727">
        <f t="shared" si="28"/>
        <v>0</v>
      </c>
      <c r="AN82" s="207">
        <f t="shared" si="29"/>
        <v>0</v>
      </c>
      <c r="AO82" s="300">
        <f t="shared" si="30"/>
        <v>0</v>
      </c>
      <c r="AP82" s="170">
        <f t="shared" si="31"/>
        <v>0</v>
      </c>
      <c r="AQ82" s="409">
        <f t="shared" si="32"/>
        <v>0</v>
      </c>
      <c r="AR82" s="300">
        <f t="shared" si="33"/>
        <v>0</v>
      </c>
      <c r="AS82" s="170">
        <f t="shared" si="34"/>
        <v>0</v>
      </c>
    </row>
    <row r="83" spans="1:45" x14ac:dyDescent="0.2">
      <c r="A83" s="13">
        <f>LB_stat!A83</f>
        <v>74</v>
      </c>
      <c r="B83" s="11">
        <f>LB_stat!B83</f>
        <v>600079023</v>
      </c>
      <c r="C83" s="11">
        <f>LB_stat!C83</f>
        <v>2405</v>
      </c>
      <c r="D83" s="11" t="str">
        <f>LB_stat!D83</f>
        <v>MŠ Chrastava, Revoluční 488</v>
      </c>
      <c r="E83" s="11">
        <f>LB_stat!E83</f>
        <v>3141</v>
      </c>
      <c r="F83" s="60" t="str">
        <f>LB_stat!F83</f>
        <v>MŠ Chrastava, Revoluční 488 - výdejna</v>
      </c>
      <c r="G83" s="5">
        <v>0</v>
      </c>
      <c r="H83" s="11">
        <v>0</v>
      </c>
      <c r="I83" s="259">
        <v>0</v>
      </c>
      <c r="J83" s="13">
        <v>0</v>
      </c>
      <c r="K83" s="11">
        <v>0</v>
      </c>
      <c r="L83" s="60">
        <v>0</v>
      </c>
      <c r="M83" s="13">
        <v>66</v>
      </c>
      <c r="N83" s="11">
        <v>0</v>
      </c>
      <c r="O83" s="60">
        <v>0</v>
      </c>
      <c r="P83" s="105">
        <v>243318</v>
      </c>
      <c r="Q83" s="29">
        <f t="shared" si="19"/>
        <v>81106</v>
      </c>
      <c r="R83" s="74">
        <v>0.77</v>
      </c>
      <c r="S83" s="47">
        <f t="shared" si="20"/>
        <v>0.26</v>
      </c>
      <c r="T83" s="5">
        <f>LB_stat!H83</f>
        <v>0</v>
      </c>
      <c r="U83" s="11">
        <f>LB_stat!I83</f>
        <v>0</v>
      </c>
      <c r="V83" s="259">
        <f>LB_stat!J83</f>
        <v>0</v>
      </c>
      <c r="W83" s="13">
        <f>LB_stat!K83</f>
        <v>0</v>
      </c>
      <c r="X83" s="11">
        <f>LB_stat!L83</f>
        <v>0</v>
      </c>
      <c r="Y83" s="60">
        <f>LB_stat!M83</f>
        <v>0</v>
      </c>
      <c r="Z83" s="5">
        <f>LB_stat!N83</f>
        <v>68</v>
      </c>
      <c r="AA83" s="11">
        <f>LB_stat!O83</f>
        <v>0</v>
      </c>
      <c r="AB83" s="259">
        <f>LB_stat!P83</f>
        <v>0</v>
      </c>
      <c r="AC83" s="105">
        <f>LB_ZUKA!H83</f>
        <v>248256</v>
      </c>
      <c r="AD83" s="29">
        <f t="shared" si="21"/>
        <v>82752</v>
      </c>
      <c r="AE83" s="708">
        <f>LB_ZUKA!L83</f>
        <v>0.78</v>
      </c>
      <c r="AF83" s="47">
        <f t="shared" si="22"/>
        <v>0.26</v>
      </c>
      <c r="AG83" s="378">
        <f t="shared" si="23"/>
        <v>1646</v>
      </c>
      <c r="AH83" s="74">
        <f t="shared" si="24"/>
        <v>0</v>
      </c>
      <c r="AI83" s="74">
        <v>0</v>
      </c>
      <c r="AJ83" s="419">
        <f t="shared" si="25"/>
        <v>0</v>
      </c>
      <c r="AK83" s="207">
        <f t="shared" si="26"/>
        <v>0</v>
      </c>
      <c r="AL83" s="300">
        <f t="shared" si="27"/>
        <v>0</v>
      </c>
      <c r="AM83" s="727">
        <f t="shared" si="28"/>
        <v>0</v>
      </c>
      <c r="AN83" s="207">
        <f t="shared" si="29"/>
        <v>0</v>
      </c>
      <c r="AO83" s="300">
        <f t="shared" si="30"/>
        <v>0</v>
      </c>
      <c r="AP83" s="170">
        <f t="shared" si="31"/>
        <v>0</v>
      </c>
      <c r="AQ83" s="409">
        <f t="shared" si="32"/>
        <v>2</v>
      </c>
      <c r="AR83" s="300">
        <f t="shared" si="33"/>
        <v>0</v>
      </c>
      <c r="AS83" s="170">
        <f t="shared" si="34"/>
        <v>0</v>
      </c>
    </row>
    <row r="84" spans="1:45" x14ac:dyDescent="0.2">
      <c r="A84" s="13">
        <f>LB_stat!A84</f>
        <v>74</v>
      </c>
      <c r="B84" s="11">
        <f>LB_stat!B84</f>
        <v>600079023</v>
      </c>
      <c r="C84" s="11">
        <f>LB_stat!C84</f>
        <v>2405</v>
      </c>
      <c r="D84" s="11" t="str">
        <f>LB_stat!D84</f>
        <v>MŠ Chrastava, Revoluční 488</v>
      </c>
      <c r="E84" s="11">
        <f>LB_stat!E84</f>
        <v>3141</v>
      </c>
      <c r="F84" s="60" t="str">
        <f>LB_stat!F84</f>
        <v xml:space="preserve">MŠ Chrastava, Nádražní 370 - výdejna </v>
      </c>
      <c r="G84" s="5">
        <v>0</v>
      </c>
      <c r="H84" s="11">
        <v>0</v>
      </c>
      <c r="I84" s="259">
        <v>0</v>
      </c>
      <c r="J84" s="13">
        <v>0</v>
      </c>
      <c r="K84" s="11">
        <v>0</v>
      </c>
      <c r="L84" s="60">
        <v>0</v>
      </c>
      <c r="M84" s="13">
        <v>72</v>
      </c>
      <c r="N84" s="11">
        <v>0</v>
      </c>
      <c r="O84" s="60">
        <v>0</v>
      </c>
      <c r="P84" s="105">
        <v>258008</v>
      </c>
      <c r="Q84" s="29">
        <f t="shared" si="19"/>
        <v>86003</v>
      </c>
      <c r="R84" s="74">
        <v>0.81</v>
      </c>
      <c r="S84" s="47">
        <f t="shared" si="20"/>
        <v>0.27</v>
      </c>
      <c r="T84" s="5">
        <f>LB_stat!H84</f>
        <v>0</v>
      </c>
      <c r="U84" s="11">
        <f>LB_stat!I84</f>
        <v>0</v>
      </c>
      <c r="V84" s="259">
        <f>LB_stat!J84</f>
        <v>0</v>
      </c>
      <c r="W84" s="13">
        <f>LB_stat!K84</f>
        <v>0</v>
      </c>
      <c r="X84" s="11">
        <f>LB_stat!L84</f>
        <v>0</v>
      </c>
      <c r="Y84" s="60">
        <f>LB_stat!M84</f>
        <v>0</v>
      </c>
      <c r="Z84" s="5">
        <f>LB_stat!N84</f>
        <v>69</v>
      </c>
      <c r="AA84" s="11">
        <f>LB_stat!O84</f>
        <v>0</v>
      </c>
      <c r="AB84" s="259">
        <f>LB_stat!P84</f>
        <v>0</v>
      </c>
      <c r="AC84" s="105">
        <f>LB_ZUKA!H84</f>
        <v>250708</v>
      </c>
      <c r="AD84" s="29">
        <f t="shared" si="21"/>
        <v>83569</v>
      </c>
      <c r="AE84" s="708">
        <f>LB_ZUKA!L84</f>
        <v>0.79</v>
      </c>
      <c r="AF84" s="47">
        <f t="shared" si="22"/>
        <v>0.26</v>
      </c>
      <c r="AG84" s="378">
        <f t="shared" si="23"/>
        <v>-2434</v>
      </c>
      <c r="AH84" s="74">
        <f t="shared" si="24"/>
        <v>-1.0000000000000009E-2</v>
      </c>
      <c r="AI84" s="74">
        <v>0</v>
      </c>
      <c r="AJ84" s="419">
        <f t="shared" si="25"/>
        <v>-1.0000000000000009E-2</v>
      </c>
      <c r="AK84" s="207">
        <f t="shared" si="26"/>
        <v>0</v>
      </c>
      <c r="AL84" s="300">
        <f t="shared" si="27"/>
        <v>0</v>
      </c>
      <c r="AM84" s="727">
        <f t="shared" si="28"/>
        <v>0</v>
      </c>
      <c r="AN84" s="207">
        <f t="shared" si="29"/>
        <v>0</v>
      </c>
      <c r="AO84" s="300">
        <f t="shared" si="30"/>
        <v>0</v>
      </c>
      <c r="AP84" s="170">
        <f t="shared" si="31"/>
        <v>0</v>
      </c>
      <c r="AQ84" s="409">
        <f t="shared" si="32"/>
        <v>-3</v>
      </c>
      <c r="AR84" s="300">
        <f t="shared" si="33"/>
        <v>0</v>
      </c>
      <c r="AS84" s="170">
        <f t="shared" si="34"/>
        <v>0</v>
      </c>
    </row>
    <row r="85" spans="1:45" x14ac:dyDescent="0.2">
      <c r="A85" s="13">
        <f>LB_stat!A85</f>
        <v>74</v>
      </c>
      <c r="B85" s="11">
        <f>LB_stat!B85</f>
        <v>600079023</v>
      </c>
      <c r="C85" s="11">
        <f>LB_stat!C85</f>
        <v>2405</v>
      </c>
      <c r="D85" s="11" t="str">
        <f>LB_stat!D85</f>
        <v>MŠ Chrastava, Revoluční 488</v>
      </c>
      <c r="E85" s="11">
        <f>LB_stat!E85</f>
        <v>3141</v>
      </c>
      <c r="F85" s="60" t="str">
        <f>LB_stat!F85</f>
        <v xml:space="preserve">MŠ Chrastava, Luční 661 </v>
      </c>
      <c r="G85" s="5">
        <v>49</v>
      </c>
      <c r="H85" s="11">
        <v>0</v>
      </c>
      <c r="I85" s="259">
        <v>0</v>
      </c>
      <c r="J85" s="13">
        <v>0</v>
      </c>
      <c r="K85" s="11">
        <v>0</v>
      </c>
      <c r="L85" s="60">
        <v>0</v>
      </c>
      <c r="M85" s="13">
        <v>0</v>
      </c>
      <c r="N85" s="11">
        <v>0</v>
      </c>
      <c r="O85" s="60">
        <v>0</v>
      </c>
      <c r="P85" s="105">
        <v>497376</v>
      </c>
      <c r="Q85" s="29">
        <f t="shared" si="19"/>
        <v>165792</v>
      </c>
      <c r="R85" s="74">
        <v>1.57</v>
      </c>
      <c r="S85" s="47">
        <f t="shared" si="20"/>
        <v>0.52</v>
      </c>
      <c r="T85" s="5">
        <f>LB_stat!H85</f>
        <v>48</v>
      </c>
      <c r="U85" s="11">
        <f>LB_stat!I85</f>
        <v>0</v>
      </c>
      <c r="V85" s="259">
        <f>LB_stat!J85</f>
        <v>0</v>
      </c>
      <c r="W85" s="13">
        <f>LB_stat!K85</f>
        <v>0</v>
      </c>
      <c r="X85" s="11">
        <f>LB_stat!L85</f>
        <v>0</v>
      </c>
      <c r="Y85" s="60">
        <f>LB_stat!M85</f>
        <v>0</v>
      </c>
      <c r="Z85" s="5">
        <f>LB_stat!N85</f>
        <v>0</v>
      </c>
      <c r="AA85" s="11">
        <f>LB_stat!O85</f>
        <v>0</v>
      </c>
      <c r="AB85" s="259">
        <f>LB_stat!P85</f>
        <v>0</v>
      </c>
      <c r="AC85" s="105">
        <f>LB_ZUKA!H85</f>
        <v>490407</v>
      </c>
      <c r="AD85" s="29">
        <f t="shared" si="21"/>
        <v>163469</v>
      </c>
      <c r="AE85" s="708">
        <f>LB_ZUKA!L85</f>
        <v>1.54</v>
      </c>
      <c r="AF85" s="47">
        <f t="shared" si="22"/>
        <v>0.51</v>
      </c>
      <c r="AG85" s="378">
        <f t="shared" si="23"/>
        <v>-2323</v>
      </c>
      <c r="AH85" s="74">
        <f t="shared" si="24"/>
        <v>-1.0000000000000009E-2</v>
      </c>
      <c r="AI85" s="74">
        <v>0</v>
      </c>
      <c r="AJ85" s="419">
        <f t="shared" si="25"/>
        <v>-1.0000000000000009E-2</v>
      </c>
      <c r="AK85" s="207">
        <f t="shared" si="26"/>
        <v>-1</v>
      </c>
      <c r="AL85" s="300">
        <f t="shared" si="27"/>
        <v>0</v>
      </c>
      <c r="AM85" s="727">
        <f t="shared" si="28"/>
        <v>0</v>
      </c>
      <c r="AN85" s="207">
        <f t="shared" si="29"/>
        <v>0</v>
      </c>
      <c r="AO85" s="300">
        <f t="shared" si="30"/>
        <v>0</v>
      </c>
      <c r="AP85" s="170">
        <f t="shared" si="31"/>
        <v>0</v>
      </c>
      <c r="AQ85" s="409">
        <f t="shared" si="32"/>
        <v>0</v>
      </c>
      <c r="AR85" s="300">
        <f t="shared" si="33"/>
        <v>0</v>
      </c>
      <c r="AS85" s="170">
        <f t="shared" si="34"/>
        <v>0</v>
      </c>
    </row>
    <row r="86" spans="1:45" x14ac:dyDescent="0.2">
      <c r="A86" s="13">
        <f>LB_stat!A86</f>
        <v>75</v>
      </c>
      <c r="B86" s="11">
        <f>LB_stat!B86</f>
        <v>600080501</v>
      </c>
      <c r="C86" s="11">
        <f>LB_stat!C86</f>
        <v>2317</v>
      </c>
      <c r="D86" s="11" t="str">
        <f>LB_stat!D86</f>
        <v>ŠJ Chrastava, Turpišova 343</v>
      </c>
      <c r="E86" s="11">
        <f>LB_stat!E86</f>
        <v>3141</v>
      </c>
      <c r="F86" s="60" t="str">
        <f>LB_stat!F86</f>
        <v>ŠJ Chrastava, Turpišova 343</v>
      </c>
      <c r="G86" s="5">
        <v>0</v>
      </c>
      <c r="H86" s="11">
        <v>524</v>
      </c>
      <c r="I86" s="259">
        <v>0</v>
      </c>
      <c r="J86" s="13">
        <v>138</v>
      </c>
      <c r="K86" s="11">
        <v>0</v>
      </c>
      <c r="L86" s="60">
        <v>0</v>
      </c>
      <c r="M86" s="13">
        <v>0</v>
      </c>
      <c r="N86" s="11">
        <v>0</v>
      </c>
      <c r="O86" s="60">
        <v>0</v>
      </c>
      <c r="P86" s="105">
        <v>3012093</v>
      </c>
      <c r="Q86" s="29">
        <f t="shared" si="19"/>
        <v>1004031</v>
      </c>
      <c r="R86" s="74">
        <v>9.49</v>
      </c>
      <c r="S86" s="47">
        <f t="shared" si="20"/>
        <v>3.16</v>
      </c>
      <c r="T86" s="5">
        <f>LB_stat!H86</f>
        <v>0</v>
      </c>
      <c r="U86" s="11">
        <f>LB_stat!I86</f>
        <v>537</v>
      </c>
      <c r="V86" s="259">
        <f>LB_stat!J86</f>
        <v>0</v>
      </c>
      <c r="W86" s="13">
        <f>LB_stat!K86</f>
        <v>137</v>
      </c>
      <c r="X86" s="11">
        <f>LB_stat!L86</f>
        <v>0</v>
      </c>
      <c r="Y86" s="60">
        <f>LB_stat!M86</f>
        <v>0</v>
      </c>
      <c r="Z86" s="5">
        <f>LB_stat!N86</f>
        <v>0</v>
      </c>
      <c r="AA86" s="11">
        <f>LB_stat!O86</f>
        <v>0</v>
      </c>
      <c r="AB86" s="259">
        <f>LB_stat!P86</f>
        <v>0</v>
      </c>
      <c r="AC86" s="105">
        <f>LB_ZUKA!H86</f>
        <v>3055517</v>
      </c>
      <c r="AD86" s="29">
        <f t="shared" si="21"/>
        <v>1018506</v>
      </c>
      <c r="AE86" s="708">
        <f>LB_ZUKA!L86</f>
        <v>9.6199999999999992</v>
      </c>
      <c r="AF86" s="47">
        <f t="shared" si="22"/>
        <v>3.21</v>
      </c>
      <c r="AG86" s="378">
        <f t="shared" si="23"/>
        <v>14475</v>
      </c>
      <c r="AH86" s="74">
        <f t="shared" si="24"/>
        <v>4.9999999999999822E-2</v>
      </c>
      <c r="AI86" s="74">
        <v>0</v>
      </c>
      <c r="AJ86" s="419">
        <f t="shared" si="25"/>
        <v>4.9999999999999822E-2</v>
      </c>
      <c r="AK86" s="207">
        <f t="shared" si="26"/>
        <v>0</v>
      </c>
      <c r="AL86" s="300">
        <f t="shared" si="27"/>
        <v>13</v>
      </c>
      <c r="AM86" s="727">
        <f t="shared" si="28"/>
        <v>0</v>
      </c>
      <c r="AN86" s="207">
        <f t="shared" si="29"/>
        <v>-1</v>
      </c>
      <c r="AO86" s="300">
        <f t="shared" si="30"/>
        <v>0</v>
      </c>
      <c r="AP86" s="170">
        <f t="shared" si="31"/>
        <v>0</v>
      </c>
      <c r="AQ86" s="409">
        <f t="shared" si="32"/>
        <v>0</v>
      </c>
      <c r="AR86" s="300">
        <f t="shared" si="33"/>
        <v>0</v>
      </c>
      <c r="AS86" s="170">
        <f t="shared" si="34"/>
        <v>0</v>
      </c>
    </row>
    <row r="87" spans="1:45" x14ac:dyDescent="0.2">
      <c r="A87" s="13">
        <f>LB_stat!A87</f>
        <v>76</v>
      </c>
      <c r="B87" s="11">
        <f>LB_stat!B87</f>
        <v>600079805</v>
      </c>
      <c r="C87" s="11">
        <f>LB_stat!C87</f>
        <v>2461</v>
      </c>
      <c r="D87" s="11" t="str">
        <f>LB_stat!D87</f>
        <v>ZŠ a MŠ Chrastava, Vítkov 69</v>
      </c>
      <c r="E87" s="11">
        <f>LB_stat!E87</f>
        <v>3141</v>
      </c>
      <c r="F87" s="60" t="str">
        <f>LB_stat!F87</f>
        <v>ZŠ a MŠ Chrastava, Vítkov 69</v>
      </c>
      <c r="G87" s="5">
        <v>20</v>
      </c>
      <c r="H87" s="11">
        <v>21</v>
      </c>
      <c r="I87" s="259">
        <v>0</v>
      </c>
      <c r="J87" s="13">
        <v>0</v>
      </c>
      <c r="K87" s="11">
        <v>0</v>
      </c>
      <c r="L87" s="60">
        <v>0</v>
      </c>
      <c r="M87" s="13">
        <v>0</v>
      </c>
      <c r="N87" s="11">
        <v>0</v>
      </c>
      <c r="O87" s="60">
        <v>0</v>
      </c>
      <c r="P87" s="105">
        <v>443968</v>
      </c>
      <c r="Q87" s="29">
        <f t="shared" si="19"/>
        <v>147989</v>
      </c>
      <c r="R87" s="74">
        <v>1.4</v>
      </c>
      <c r="S87" s="47">
        <f t="shared" si="20"/>
        <v>0.47</v>
      </c>
      <c r="T87" s="5">
        <f>LB_stat!H87</f>
        <v>20</v>
      </c>
      <c r="U87" s="11">
        <f>LB_stat!I87</f>
        <v>25</v>
      </c>
      <c r="V87" s="259">
        <f>LB_stat!J87</f>
        <v>0</v>
      </c>
      <c r="W87" s="13">
        <f>LB_stat!K87</f>
        <v>0</v>
      </c>
      <c r="X87" s="11">
        <f>LB_stat!L87</f>
        <v>0</v>
      </c>
      <c r="Y87" s="60">
        <f>LB_stat!M87</f>
        <v>0</v>
      </c>
      <c r="Z87" s="5">
        <f>LB_stat!N87</f>
        <v>0</v>
      </c>
      <c r="AA87" s="11">
        <f>LB_stat!O87</f>
        <v>0</v>
      </c>
      <c r="AB87" s="259">
        <f>LB_stat!P87</f>
        <v>0</v>
      </c>
      <c r="AC87" s="105">
        <f>LB_ZUKA!H87</f>
        <v>479462</v>
      </c>
      <c r="AD87" s="29">
        <f t="shared" si="21"/>
        <v>159821</v>
      </c>
      <c r="AE87" s="708">
        <f>LB_ZUKA!L87</f>
        <v>1.51</v>
      </c>
      <c r="AF87" s="47">
        <f t="shared" si="22"/>
        <v>0.5</v>
      </c>
      <c r="AG87" s="378">
        <f t="shared" si="23"/>
        <v>11832</v>
      </c>
      <c r="AH87" s="74">
        <f t="shared" si="24"/>
        <v>3.0000000000000027E-2</v>
      </c>
      <c r="AI87" s="74">
        <v>0</v>
      </c>
      <c r="AJ87" s="419">
        <f t="shared" si="25"/>
        <v>3.0000000000000027E-2</v>
      </c>
      <c r="AK87" s="207">
        <f t="shared" si="26"/>
        <v>0</v>
      </c>
      <c r="AL87" s="300">
        <f t="shared" si="27"/>
        <v>4</v>
      </c>
      <c r="AM87" s="727">
        <f t="shared" si="28"/>
        <v>0</v>
      </c>
      <c r="AN87" s="207">
        <f t="shared" si="29"/>
        <v>0</v>
      </c>
      <c r="AO87" s="300">
        <f t="shared" si="30"/>
        <v>0</v>
      </c>
      <c r="AP87" s="170">
        <f t="shared" si="31"/>
        <v>0</v>
      </c>
      <c r="AQ87" s="409">
        <f t="shared" si="32"/>
        <v>0</v>
      </c>
      <c r="AR87" s="300">
        <f t="shared" si="33"/>
        <v>0</v>
      </c>
      <c r="AS87" s="170">
        <f t="shared" si="34"/>
        <v>0</v>
      </c>
    </row>
    <row r="88" spans="1:45" x14ac:dyDescent="0.2">
      <c r="A88" s="13">
        <f>LB_stat!A88</f>
        <v>78</v>
      </c>
      <c r="B88" s="11">
        <f>LB_stat!B88</f>
        <v>600074030</v>
      </c>
      <c r="C88" s="11">
        <f>LB_stat!C88</f>
        <v>2324</v>
      </c>
      <c r="D88" s="11" t="str">
        <f>LB_stat!D88</f>
        <v>MŠ Jablonné v Podj., Liberecká 76</v>
      </c>
      <c r="E88" s="11">
        <f>LB_stat!E88</f>
        <v>3141</v>
      </c>
      <c r="F88" s="60" t="str">
        <f>LB_stat!F88</f>
        <v>MŠ Jablonné v Podj., Liberecká 76</v>
      </c>
      <c r="G88" s="5">
        <v>61</v>
      </c>
      <c r="H88" s="11">
        <v>0</v>
      </c>
      <c r="I88" s="259">
        <v>0</v>
      </c>
      <c r="J88" s="13">
        <v>0</v>
      </c>
      <c r="K88" s="11">
        <v>0</v>
      </c>
      <c r="L88" s="60">
        <v>0</v>
      </c>
      <c r="M88" s="13">
        <v>0</v>
      </c>
      <c r="N88" s="11">
        <v>0</v>
      </c>
      <c r="O88" s="60">
        <v>0</v>
      </c>
      <c r="P88" s="105">
        <v>576901</v>
      </c>
      <c r="Q88" s="29">
        <f t="shared" si="19"/>
        <v>192300</v>
      </c>
      <c r="R88" s="74">
        <v>1.82</v>
      </c>
      <c r="S88" s="47">
        <f t="shared" si="20"/>
        <v>0.61</v>
      </c>
      <c r="T88" s="5">
        <f>LB_stat!H88</f>
        <v>60</v>
      </c>
      <c r="U88" s="11">
        <f>LB_stat!I88</f>
        <v>0</v>
      </c>
      <c r="V88" s="259">
        <f>LB_stat!J88</f>
        <v>0</v>
      </c>
      <c r="W88" s="13">
        <f>LB_stat!K88</f>
        <v>0</v>
      </c>
      <c r="X88" s="11">
        <f>LB_stat!L88</f>
        <v>0</v>
      </c>
      <c r="Y88" s="60">
        <f>LB_stat!M88</f>
        <v>0</v>
      </c>
      <c r="Z88" s="5">
        <f>LB_stat!N88</f>
        <v>0</v>
      </c>
      <c r="AA88" s="11">
        <f>LB_stat!O88</f>
        <v>0</v>
      </c>
      <c r="AB88" s="259">
        <f>LB_stat!P88</f>
        <v>0</v>
      </c>
      <c r="AC88" s="105">
        <f>LB_ZUKA!H88</f>
        <v>570519</v>
      </c>
      <c r="AD88" s="29">
        <f t="shared" si="21"/>
        <v>190173</v>
      </c>
      <c r="AE88" s="708">
        <f>LB_ZUKA!L88</f>
        <v>1.8</v>
      </c>
      <c r="AF88" s="47">
        <f t="shared" si="22"/>
        <v>0.6</v>
      </c>
      <c r="AG88" s="378">
        <f t="shared" si="23"/>
        <v>-2127</v>
      </c>
      <c r="AH88" s="74">
        <f t="shared" si="24"/>
        <v>-1.0000000000000009E-2</v>
      </c>
      <c r="AI88" s="74">
        <v>0</v>
      </c>
      <c r="AJ88" s="419">
        <f t="shared" si="25"/>
        <v>-1.0000000000000009E-2</v>
      </c>
      <c r="AK88" s="207">
        <f t="shared" si="26"/>
        <v>-1</v>
      </c>
      <c r="AL88" s="300">
        <f t="shared" si="27"/>
        <v>0</v>
      </c>
      <c r="AM88" s="727">
        <f t="shared" si="28"/>
        <v>0</v>
      </c>
      <c r="AN88" s="207">
        <f t="shared" si="29"/>
        <v>0</v>
      </c>
      <c r="AO88" s="300">
        <f t="shared" si="30"/>
        <v>0</v>
      </c>
      <c r="AP88" s="170">
        <f t="shared" si="31"/>
        <v>0</v>
      </c>
      <c r="AQ88" s="409">
        <f t="shared" si="32"/>
        <v>0</v>
      </c>
      <c r="AR88" s="300">
        <f t="shared" si="33"/>
        <v>0</v>
      </c>
      <c r="AS88" s="170">
        <f t="shared" si="34"/>
        <v>0</v>
      </c>
    </row>
    <row r="89" spans="1:45" x14ac:dyDescent="0.2">
      <c r="A89" s="13">
        <f>LB_stat!A89</f>
        <v>78</v>
      </c>
      <c r="B89" s="11">
        <f>LB_stat!B89</f>
        <v>600074030</v>
      </c>
      <c r="C89" s="11">
        <f>LB_stat!C89</f>
        <v>2324</v>
      </c>
      <c r="D89" s="11" t="str">
        <f>LB_stat!D89</f>
        <v>MŠ Jablonné v Podj., Liberecká 76</v>
      </c>
      <c r="E89" s="11">
        <f>LB_stat!E89</f>
        <v>3141</v>
      </c>
      <c r="F89" s="60" t="str">
        <f>LB_stat!F89</f>
        <v>MŠ Jablonné v Podj., U Školy 194 - výdejna</v>
      </c>
      <c r="G89" s="5">
        <v>0</v>
      </c>
      <c r="H89" s="11">
        <v>0</v>
      </c>
      <c r="I89" s="259">
        <v>0</v>
      </c>
      <c r="J89" s="13">
        <v>0</v>
      </c>
      <c r="K89" s="11">
        <v>0</v>
      </c>
      <c r="L89" s="60">
        <v>0</v>
      </c>
      <c r="M89" s="13">
        <v>95</v>
      </c>
      <c r="N89" s="11">
        <v>0</v>
      </c>
      <c r="O89" s="60">
        <v>0</v>
      </c>
      <c r="P89" s="105">
        <v>312313</v>
      </c>
      <c r="Q89" s="29">
        <f t="shared" si="19"/>
        <v>104104</v>
      </c>
      <c r="R89" s="74">
        <v>0.98</v>
      </c>
      <c r="S89" s="47">
        <f t="shared" si="20"/>
        <v>0.33</v>
      </c>
      <c r="T89" s="5">
        <f>LB_stat!H89</f>
        <v>0</v>
      </c>
      <c r="U89" s="11">
        <f>LB_stat!I89</f>
        <v>0</v>
      </c>
      <c r="V89" s="259">
        <f>LB_stat!J89</f>
        <v>0</v>
      </c>
      <c r="W89" s="13">
        <f>LB_stat!K89</f>
        <v>0</v>
      </c>
      <c r="X89" s="11">
        <f>LB_stat!L89</f>
        <v>0</v>
      </c>
      <c r="Y89" s="60">
        <f>LB_stat!M89</f>
        <v>0</v>
      </c>
      <c r="Z89" s="5">
        <f>LB_stat!N89</f>
        <v>96</v>
      </c>
      <c r="AA89" s="11">
        <f>LB_stat!O89</f>
        <v>0</v>
      </c>
      <c r="AB89" s="259">
        <f>LB_stat!P89</f>
        <v>0</v>
      </c>
      <c r="AC89" s="105">
        <f>LB_ZUKA!H89</f>
        <v>314650</v>
      </c>
      <c r="AD89" s="29">
        <f t="shared" si="21"/>
        <v>104883</v>
      </c>
      <c r="AE89" s="708">
        <f>LB_ZUKA!L89</f>
        <v>0.99</v>
      </c>
      <c r="AF89" s="47">
        <f t="shared" si="22"/>
        <v>0.33</v>
      </c>
      <c r="AG89" s="378">
        <f t="shared" si="23"/>
        <v>779</v>
      </c>
      <c r="AH89" s="74">
        <f t="shared" si="24"/>
        <v>0</v>
      </c>
      <c r="AI89" s="74">
        <v>0</v>
      </c>
      <c r="AJ89" s="419">
        <f t="shared" si="25"/>
        <v>0</v>
      </c>
      <c r="AK89" s="207">
        <f t="shared" si="26"/>
        <v>0</v>
      </c>
      <c r="AL89" s="300">
        <f t="shared" si="27"/>
        <v>0</v>
      </c>
      <c r="AM89" s="727">
        <f t="shared" si="28"/>
        <v>0</v>
      </c>
      <c r="AN89" s="207">
        <f t="shared" si="29"/>
        <v>0</v>
      </c>
      <c r="AO89" s="300">
        <f t="shared" si="30"/>
        <v>0</v>
      </c>
      <c r="AP89" s="170">
        <f t="shared" si="31"/>
        <v>0</v>
      </c>
      <c r="AQ89" s="409">
        <f t="shared" si="32"/>
        <v>1</v>
      </c>
      <c r="AR89" s="300">
        <f t="shared" si="33"/>
        <v>0</v>
      </c>
      <c r="AS89" s="170">
        <f t="shared" si="34"/>
        <v>0</v>
      </c>
    </row>
    <row r="90" spans="1:45" x14ac:dyDescent="0.2">
      <c r="A90" s="13">
        <f>LB_stat!A90</f>
        <v>79</v>
      </c>
      <c r="B90" s="11">
        <f>LB_stat!B90</f>
        <v>600074561</v>
      </c>
      <c r="C90" s="11">
        <f>LB_stat!C90</f>
        <v>2325</v>
      </c>
      <c r="D90" s="11" t="str">
        <f>LB_stat!D90</f>
        <v>ZŠ a ZUŠ Jablonné v Podj., U Školy 98</v>
      </c>
      <c r="E90" s="11">
        <f>LB_stat!E90</f>
        <v>3141</v>
      </c>
      <c r="F90" s="60" t="str">
        <f>LB_stat!F90</f>
        <v>ZŠ a ZUŠ Jablonné v Podj., U Školy 98</v>
      </c>
      <c r="G90" s="5">
        <v>0</v>
      </c>
      <c r="H90" s="11">
        <v>298</v>
      </c>
      <c r="I90" s="259">
        <v>0</v>
      </c>
      <c r="J90" s="13">
        <v>95</v>
      </c>
      <c r="K90" s="11">
        <v>0</v>
      </c>
      <c r="L90" s="60">
        <v>0</v>
      </c>
      <c r="M90" s="13">
        <v>0</v>
      </c>
      <c r="N90" s="11">
        <v>0</v>
      </c>
      <c r="O90" s="60">
        <v>0</v>
      </c>
      <c r="P90" s="105">
        <v>1987161</v>
      </c>
      <c r="Q90" s="29">
        <f t="shared" si="19"/>
        <v>662387</v>
      </c>
      <c r="R90" s="74">
        <v>6.26</v>
      </c>
      <c r="S90" s="47">
        <f t="shared" si="20"/>
        <v>2.09</v>
      </c>
      <c r="T90" s="5">
        <f>LB_stat!H90</f>
        <v>0</v>
      </c>
      <c r="U90" s="11">
        <f>LB_stat!I90</f>
        <v>290</v>
      </c>
      <c r="V90" s="259">
        <f>LB_stat!J90</f>
        <v>0</v>
      </c>
      <c r="W90" s="13">
        <f>LB_stat!K90</f>
        <v>96</v>
      </c>
      <c r="X90" s="11">
        <f>LB_stat!L90</f>
        <v>0</v>
      </c>
      <c r="Y90" s="60">
        <f>LB_stat!M90</f>
        <v>0</v>
      </c>
      <c r="Z90" s="5">
        <f>LB_stat!N90</f>
        <v>0</v>
      </c>
      <c r="AA90" s="11">
        <f>LB_stat!O90</f>
        <v>0</v>
      </c>
      <c r="AB90" s="259">
        <f>LB_stat!P90</f>
        <v>0</v>
      </c>
      <c r="AC90" s="105">
        <f>LB_ZUKA!H90</f>
        <v>1958085</v>
      </c>
      <c r="AD90" s="29">
        <f t="shared" si="21"/>
        <v>652695</v>
      </c>
      <c r="AE90" s="708">
        <f>LB_ZUKA!L90</f>
        <v>6.17</v>
      </c>
      <c r="AF90" s="47">
        <f t="shared" si="22"/>
        <v>2.06</v>
      </c>
      <c r="AG90" s="378">
        <f t="shared" si="23"/>
        <v>-9692</v>
      </c>
      <c r="AH90" s="74">
        <f t="shared" si="24"/>
        <v>-2.9999999999999805E-2</v>
      </c>
      <c r="AI90" s="74">
        <v>0</v>
      </c>
      <c r="AJ90" s="419">
        <f t="shared" si="25"/>
        <v>-2.9999999999999805E-2</v>
      </c>
      <c r="AK90" s="207">
        <f t="shared" si="26"/>
        <v>0</v>
      </c>
      <c r="AL90" s="300">
        <f t="shared" si="27"/>
        <v>-8</v>
      </c>
      <c r="AM90" s="727">
        <f t="shared" si="28"/>
        <v>0</v>
      </c>
      <c r="AN90" s="207">
        <f t="shared" si="29"/>
        <v>1</v>
      </c>
      <c r="AO90" s="300">
        <f t="shared" si="30"/>
        <v>0</v>
      </c>
      <c r="AP90" s="170">
        <f t="shared" si="31"/>
        <v>0</v>
      </c>
      <c r="AQ90" s="409">
        <f t="shared" si="32"/>
        <v>0</v>
      </c>
      <c r="AR90" s="300">
        <f t="shared" si="33"/>
        <v>0</v>
      </c>
      <c r="AS90" s="170">
        <f t="shared" si="34"/>
        <v>0</v>
      </c>
    </row>
    <row r="91" spans="1:45" x14ac:dyDescent="0.2">
      <c r="A91" s="13">
        <f>LB_stat!A91</f>
        <v>80</v>
      </c>
      <c r="B91" s="11">
        <f>LB_stat!B91</f>
        <v>691007331</v>
      </c>
      <c r="C91" s="11">
        <f>LB_stat!C91</f>
        <v>2329</v>
      </c>
      <c r="D91" s="11" t="str">
        <f>LB_stat!D91</f>
        <v>ZŠ Jablonné v Podj., Komenského 453</v>
      </c>
      <c r="E91" s="11">
        <f>LB_stat!E91</f>
        <v>3141</v>
      </c>
      <c r="F91" s="60" t="str">
        <f>LB_stat!F91</f>
        <v>ZŠ Jablonné v Podj., Komenského 453 - výdejna</v>
      </c>
      <c r="G91" s="5">
        <v>0</v>
      </c>
      <c r="H91" s="11">
        <v>0</v>
      </c>
      <c r="I91" s="259">
        <v>0</v>
      </c>
      <c r="J91" s="13">
        <v>0</v>
      </c>
      <c r="K91" s="11">
        <v>0</v>
      </c>
      <c r="L91" s="60">
        <v>0</v>
      </c>
      <c r="M91" s="13">
        <v>0</v>
      </c>
      <c r="N91" s="11">
        <v>20</v>
      </c>
      <c r="O91" s="60">
        <v>0</v>
      </c>
      <c r="P91" s="105">
        <v>70986</v>
      </c>
      <c r="Q91" s="29">
        <f t="shared" si="19"/>
        <v>23662</v>
      </c>
      <c r="R91" s="74">
        <v>0.22</v>
      </c>
      <c r="S91" s="47">
        <f t="shared" si="20"/>
        <v>7.0000000000000007E-2</v>
      </c>
      <c r="T91" s="5">
        <f>LB_stat!H91</f>
        <v>0</v>
      </c>
      <c r="U91" s="11">
        <f>LB_stat!I91</f>
        <v>0</v>
      </c>
      <c r="V91" s="259">
        <f>LB_stat!J91</f>
        <v>0</v>
      </c>
      <c r="W91" s="13">
        <f>LB_stat!K91</f>
        <v>0</v>
      </c>
      <c r="X91" s="11">
        <f>LB_stat!L91</f>
        <v>0</v>
      </c>
      <c r="Y91" s="60">
        <f>LB_stat!M91</f>
        <v>0</v>
      </c>
      <c r="Z91" s="5">
        <f>LB_stat!N91</f>
        <v>0</v>
      </c>
      <c r="AA91" s="11">
        <f>LB_stat!O91</f>
        <v>16</v>
      </c>
      <c r="AB91" s="259">
        <f>LB_stat!P91</f>
        <v>0</v>
      </c>
      <c r="AC91" s="105">
        <f>LB_ZUKA!H91</f>
        <v>56789</v>
      </c>
      <c r="AD91" s="29">
        <f t="shared" si="21"/>
        <v>18930</v>
      </c>
      <c r="AE91" s="708">
        <f>LB_ZUKA!L91</f>
        <v>0.18</v>
      </c>
      <c r="AF91" s="47">
        <f t="shared" si="22"/>
        <v>0.06</v>
      </c>
      <c r="AG91" s="378">
        <f t="shared" si="23"/>
        <v>-4732</v>
      </c>
      <c r="AH91" s="74">
        <f t="shared" si="24"/>
        <v>-1.0000000000000009E-2</v>
      </c>
      <c r="AI91" s="74">
        <v>0</v>
      </c>
      <c r="AJ91" s="419">
        <f t="shared" si="25"/>
        <v>-1.0000000000000009E-2</v>
      </c>
      <c r="AK91" s="207">
        <f t="shared" si="26"/>
        <v>0</v>
      </c>
      <c r="AL91" s="300">
        <f t="shared" si="27"/>
        <v>0</v>
      </c>
      <c r="AM91" s="727">
        <f t="shared" si="28"/>
        <v>0</v>
      </c>
      <c r="AN91" s="207">
        <f t="shared" si="29"/>
        <v>0</v>
      </c>
      <c r="AO91" s="300">
        <f t="shared" si="30"/>
        <v>0</v>
      </c>
      <c r="AP91" s="170">
        <f t="shared" si="31"/>
        <v>0</v>
      </c>
      <c r="AQ91" s="409">
        <f t="shared" si="32"/>
        <v>0</v>
      </c>
      <c r="AR91" s="300">
        <f t="shared" si="33"/>
        <v>-4</v>
      </c>
      <c r="AS91" s="170">
        <f t="shared" si="34"/>
        <v>0</v>
      </c>
    </row>
    <row r="92" spans="1:45" x14ac:dyDescent="0.2">
      <c r="A92" s="13">
        <f>LB_stat!A92</f>
        <v>81</v>
      </c>
      <c r="B92" s="11">
        <f>LB_stat!B92</f>
        <v>600079031</v>
      </c>
      <c r="C92" s="11">
        <f>LB_stat!C92</f>
        <v>2406</v>
      </c>
      <c r="D92" s="11" t="str">
        <f>LB_stat!D92</f>
        <v>MŠ Křižany 342</v>
      </c>
      <c r="E92" s="11">
        <f>LB_stat!E92</f>
        <v>3141</v>
      </c>
      <c r="F92" s="60" t="str">
        <f>LB_stat!F92</f>
        <v>MŠ Křižany 342</v>
      </c>
      <c r="G92" s="5">
        <v>24</v>
      </c>
      <c r="H92" s="11">
        <v>0</v>
      </c>
      <c r="I92" s="259">
        <v>0</v>
      </c>
      <c r="J92" s="13">
        <v>0</v>
      </c>
      <c r="K92" s="11">
        <v>0</v>
      </c>
      <c r="L92" s="60">
        <v>0</v>
      </c>
      <c r="M92" s="13">
        <v>0</v>
      </c>
      <c r="N92" s="11">
        <v>0</v>
      </c>
      <c r="O92" s="60">
        <v>0</v>
      </c>
      <c r="P92" s="105">
        <v>297027</v>
      </c>
      <c r="Q92" s="29">
        <f t="shared" si="19"/>
        <v>99009</v>
      </c>
      <c r="R92" s="74">
        <v>0.94</v>
      </c>
      <c r="S92" s="47">
        <f t="shared" si="20"/>
        <v>0.31</v>
      </c>
      <c r="T92" s="5">
        <f>LB_stat!H92</f>
        <v>25</v>
      </c>
      <c r="U92" s="11">
        <f>LB_stat!I92</f>
        <v>0</v>
      </c>
      <c r="V92" s="259">
        <f>LB_stat!J92</f>
        <v>0</v>
      </c>
      <c r="W92" s="13">
        <f>LB_stat!K92</f>
        <v>0</v>
      </c>
      <c r="X92" s="11">
        <f>LB_stat!L92</f>
        <v>0</v>
      </c>
      <c r="Y92" s="60">
        <f>LB_stat!M92</f>
        <v>0</v>
      </c>
      <c r="Z92" s="5">
        <f>LB_stat!N92</f>
        <v>0</v>
      </c>
      <c r="AA92" s="11">
        <f>LB_stat!O92</f>
        <v>0</v>
      </c>
      <c r="AB92" s="259">
        <f>LB_stat!P92</f>
        <v>0</v>
      </c>
      <c r="AC92" s="105">
        <f>LB_ZUKA!H92</f>
        <v>306452</v>
      </c>
      <c r="AD92" s="29">
        <f t="shared" si="21"/>
        <v>102151</v>
      </c>
      <c r="AE92" s="708">
        <f>LB_ZUKA!L92</f>
        <v>0.97</v>
      </c>
      <c r="AF92" s="47">
        <f t="shared" si="22"/>
        <v>0.32</v>
      </c>
      <c r="AG92" s="378">
        <f t="shared" si="23"/>
        <v>3142</v>
      </c>
      <c r="AH92" s="74">
        <f t="shared" si="24"/>
        <v>1.0000000000000009E-2</v>
      </c>
      <c r="AI92" s="74">
        <v>0</v>
      </c>
      <c r="AJ92" s="419">
        <f t="shared" si="25"/>
        <v>1.0000000000000009E-2</v>
      </c>
      <c r="AK92" s="207">
        <f t="shared" si="26"/>
        <v>1</v>
      </c>
      <c r="AL92" s="300">
        <f t="shared" si="27"/>
        <v>0</v>
      </c>
      <c r="AM92" s="727">
        <f t="shared" si="28"/>
        <v>0</v>
      </c>
      <c r="AN92" s="207">
        <f t="shared" si="29"/>
        <v>0</v>
      </c>
      <c r="AO92" s="300">
        <f t="shared" si="30"/>
        <v>0</v>
      </c>
      <c r="AP92" s="170">
        <f t="shared" si="31"/>
        <v>0</v>
      </c>
      <c r="AQ92" s="409">
        <f t="shared" si="32"/>
        <v>0</v>
      </c>
      <c r="AR92" s="300">
        <f t="shared" si="33"/>
        <v>0</v>
      </c>
      <c r="AS92" s="170">
        <f t="shared" si="34"/>
        <v>0</v>
      </c>
    </row>
    <row r="93" spans="1:45" x14ac:dyDescent="0.2">
      <c r="A93" s="13">
        <f>LB_stat!A93</f>
        <v>82</v>
      </c>
      <c r="B93" s="11">
        <f>LB_stat!B93</f>
        <v>600079821</v>
      </c>
      <c r="C93" s="11">
        <f>LB_stat!C93</f>
        <v>2466</v>
      </c>
      <c r="D93" s="11" t="str">
        <f>LB_stat!D93</f>
        <v>ZŠ Křižany, Žibřidice 271</v>
      </c>
      <c r="E93" s="11">
        <f>LB_stat!E93</f>
        <v>3141</v>
      </c>
      <c r="F93" s="60" t="str">
        <f>LB_stat!F93</f>
        <v>ZŠ Křižany, Žibřidice 203</v>
      </c>
      <c r="G93" s="5">
        <v>20</v>
      </c>
      <c r="H93" s="11">
        <v>74</v>
      </c>
      <c r="I93" s="259">
        <v>0</v>
      </c>
      <c r="J93" s="13">
        <v>0</v>
      </c>
      <c r="K93" s="11">
        <v>0</v>
      </c>
      <c r="L93" s="60">
        <v>0</v>
      </c>
      <c r="M93" s="13">
        <v>0</v>
      </c>
      <c r="N93" s="11">
        <v>0</v>
      </c>
      <c r="O93" s="60">
        <v>0</v>
      </c>
      <c r="P93" s="105">
        <v>772051</v>
      </c>
      <c r="Q93" s="29">
        <f t="shared" si="19"/>
        <v>257350</v>
      </c>
      <c r="R93" s="74">
        <v>2.4300000000000002</v>
      </c>
      <c r="S93" s="47">
        <f t="shared" si="20"/>
        <v>0.81</v>
      </c>
      <c r="T93" s="5">
        <f>LB_stat!H93</f>
        <v>13</v>
      </c>
      <c r="U93" s="11">
        <f>LB_stat!I93</f>
        <v>83</v>
      </c>
      <c r="V93" s="259">
        <f>LB_stat!J93</f>
        <v>0</v>
      </c>
      <c r="W93" s="13">
        <f>LB_stat!K93</f>
        <v>0</v>
      </c>
      <c r="X93" s="11">
        <f>LB_stat!L93</f>
        <v>0</v>
      </c>
      <c r="Y93" s="60">
        <f>LB_stat!M93</f>
        <v>0</v>
      </c>
      <c r="Z93" s="5">
        <f>LB_stat!N93</f>
        <v>0</v>
      </c>
      <c r="AA93" s="11">
        <f>LB_stat!O93</f>
        <v>0</v>
      </c>
      <c r="AB93" s="259">
        <f>LB_stat!P93</f>
        <v>0</v>
      </c>
      <c r="AC93" s="105">
        <f>LB_ZUKA!H93</f>
        <v>740062</v>
      </c>
      <c r="AD93" s="29">
        <f t="shared" si="21"/>
        <v>246687</v>
      </c>
      <c r="AE93" s="708">
        <f>LB_ZUKA!L93</f>
        <v>2.33</v>
      </c>
      <c r="AF93" s="47">
        <f t="shared" si="22"/>
        <v>0.78</v>
      </c>
      <c r="AG93" s="378">
        <f t="shared" si="23"/>
        <v>-10663</v>
      </c>
      <c r="AH93" s="74">
        <f t="shared" si="24"/>
        <v>-3.0000000000000027E-2</v>
      </c>
      <c r="AI93" s="74">
        <v>0</v>
      </c>
      <c r="AJ93" s="419">
        <f t="shared" si="25"/>
        <v>-3.0000000000000027E-2</v>
      </c>
      <c r="AK93" s="207">
        <f t="shared" si="26"/>
        <v>-7</v>
      </c>
      <c r="AL93" s="300">
        <f t="shared" si="27"/>
        <v>9</v>
      </c>
      <c r="AM93" s="727">
        <f t="shared" si="28"/>
        <v>0</v>
      </c>
      <c r="AN93" s="207">
        <f t="shared" si="29"/>
        <v>0</v>
      </c>
      <c r="AO93" s="300">
        <f t="shared" si="30"/>
        <v>0</v>
      </c>
      <c r="AP93" s="170">
        <f t="shared" si="31"/>
        <v>0</v>
      </c>
      <c r="AQ93" s="409">
        <f t="shared" si="32"/>
        <v>0</v>
      </c>
      <c r="AR93" s="300">
        <f t="shared" si="33"/>
        <v>0</v>
      </c>
      <c r="AS93" s="170">
        <f t="shared" si="34"/>
        <v>0</v>
      </c>
    </row>
    <row r="94" spans="1:45" x14ac:dyDescent="0.2">
      <c r="A94" s="13">
        <f>LB_stat!A94</f>
        <v>83</v>
      </c>
      <c r="B94" s="11">
        <f>LB_stat!B94</f>
        <v>600080021</v>
      </c>
      <c r="C94" s="11">
        <f>LB_stat!C94</f>
        <v>2493</v>
      </c>
      <c r="D94" s="11" t="str">
        <f>LB_stat!D94</f>
        <v>ZŠ a MŠ Mníšek 198</v>
      </c>
      <c r="E94" s="11">
        <f>LB_stat!E94</f>
        <v>3141</v>
      </c>
      <c r="F94" s="60" t="str">
        <f>LB_stat!F94</f>
        <v>ZŠ a MŠ Mníšek, Oldřichovská 198</v>
      </c>
      <c r="G94" s="5">
        <v>0</v>
      </c>
      <c r="H94" s="11">
        <v>237</v>
      </c>
      <c r="I94" s="259">
        <v>0</v>
      </c>
      <c r="J94" s="13">
        <v>0</v>
      </c>
      <c r="K94" s="11">
        <v>0</v>
      </c>
      <c r="L94" s="60">
        <v>0</v>
      </c>
      <c r="M94" s="13">
        <v>0</v>
      </c>
      <c r="N94" s="11">
        <v>0</v>
      </c>
      <c r="O94" s="60">
        <v>0</v>
      </c>
      <c r="P94" s="105">
        <v>1265871</v>
      </c>
      <c r="Q94" s="29">
        <f t="shared" si="19"/>
        <v>421957</v>
      </c>
      <c r="R94" s="74">
        <v>3.99</v>
      </c>
      <c r="S94" s="47">
        <f t="shared" si="20"/>
        <v>1.33</v>
      </c>
      <c r="T94" s="5">
        <f>LB_stat!H94</f>
        <v>0</v>
      </c>
      <c r="U94" s="11">
        <f>LB_stat!I94</f>
        <v>228</v>
      </c>
      <c r="V94" s="259">
        <f>LB_stat!J94</f>
        <v>0</v>
      </c>
      <c r="W94" s="13">
        <f>LB_stat!K94</f>
        <v>0</v>
      </c>
      <c r="X94" s="11">
        <f>LB_stat!L94</f>
        <v>0</v>
      </c>
      <c r="Y94" s="60">
        <f>LB_stat!M94</f>
        <v>0</v>
      </c>
      <c r="Z94" s="5">
        <f>LB_stat!N94</f>
        <v>0</v>
      </c>
      <c r="AA94" s="11">
        <f>LB_stat!O94</f>
        <v>0</v>
      </c>
      <c r="AB94" s="259">
        <f>LB_stat!P94</f>
        <v>0</v>
      </c>
      <c r="AC94" s="105">
        <f>LB_ZUKA!H94</f>
        <v>1227635</v>
      </c>
      <c r="AD94" s="29">
        <f t="shared" si="21"/>
        <v>409212</v>
      </c>
      <c r="AE94" s="708">
        <f>LB_ZUKA!L94</f>
        <v>3.87</v>
      </c>
      <c r="AF94" s="47">
        <f t="shared" si="22"/>
        <v>1.29</v>
      </c>
      <c r="AG94" s="378">
        <f t="shared" si="23"/>
        <v>-12745</v>
      </c>
      <c r="AH94" s="74">
        <f t="shared" si="24"/>
        <v>-4.0000000000000036E-2</v>
      </c>
      <c r="AI94" s="74">
        <v>0</v>
      </c>
      <c r="AJ94" s="419">
        <f t="shared" si="25"/>
        <v>-4.0000000000000036E-2</v>
      </c>
      <c r="AK94" s="207">
        <f t="shared" si="26"/>
        <v>0</v>
      </c>
      <c r="AL94" s="300">
        <f t="shared" si="27"/>
        <v>-9</v>
      </c>
      <c r="AM94" s="727">
        <f t="shared" si="28"/>
        <v>0</v>
      </c>
      <c r="AN94" s="207">
        <f t="shared" si="29"/>
        <v>0</v>
      </c>
      <c r="AO94" s="300">
        <f t="shared" si="30"/>
        <v>0</v>
      </c>
      <c r="AP94" s="170">
        <f t="shared" si="31"/>
        <v>0</v>
      </c>
      <c r="AQ94" s="409">
        <f t="shared" si="32"/>
        <v>0</v>
      </c>
      <c r="AR94" s="300">
        <f t="shared" si="33"/>
        <v>0</v>
      </c>
      <c r="AS94" s="170">
        <f t="shared" si="34"/>
        <v>0</v>
      </c>
    </row>
    <row r="95" spans="1:45" x14ac:dyDescent="0.2">
      <c r="A95" s="13">
        <f>LB_stat!A95</f>
        <v>83</v>
      </c>
      <c r="B95" s="11">
        <f>LB_stat!B95</f>
        <v>600080021</v>
      </c>
      <c r="C95" s="11">
        <f>LB_stat!C95</f>
        <v>2493</v>
      </c>
      <c r="D95" s="11" t="str">
        <f>LB_stat!D95</f>
        <v>ZŠ a MŠ Mníšek 198</v>
      </c>
      <c r="E95" s="11">
        <f>LB_stat!E95</f>
        <v>3141</v>
      </c>
      <c r="F95" s="60" t="str">
        <f>LB_stat!F95</f>
        <v>ZŠ a MŠ Mníšek, Ke Hřišti 309</v>
      </c>
      <c r="G95" s="5">
        <v>99</v>
      </c>
      <c r="H95" s="11">
        <v>0</v>
      </c>
      <c r="I95" s="259">
        <v>0</v>
      </c>
      <c r="J95" s="13">
        <v>0</v>
      </c>
      <c r="K95" s="11">
        <v>0</v>
      </c>
      <c r="L95" s="60">
        <v>0</v>
      </c>
      <c r="M95" s="13">
        <v>0</v>
      </c>
      <c r="N95" s="11">
        <v>0</v>
      </c>
      <c r="O95" s="60">
        <v>0</v>
      </c>
      <c r="P95" s="105">
        <v>804172</v>
      </c>
      <c r="Q95" s="29">
        <f t="shared" si="19"/>
        <v>268057</v>
      </c>
      <c r="R95" s="74">
        <v>2.5299999999999998</v>
      </c>
      <c r="S95" s="47">
        <f t="shared" si="20"/>
        <v>0.84</v>
      </c>
      <c r="T95" s="5">
        <f>LB_stat!H95</f>
        <v>97</v>
      </c>
      <c r="U95" s="11">
        <f>LB_stat!I95</f>
        <v>0</v>
      </c>
      <c r="V95" s="259">
        <f>LB_stat!J95</f>
        <v>0</v>
      </c>
      <c r="W95" s="13">
        <f>LB_stat!K95</f>
        <v>0</v>
      </c>
      <c r="X95" s="11">
        <f>LB_stat!L95</f>
        <v>0</v>
      </c>
      <c r="Y95" s="60">
        <f>LB_stat!M95</f>
        <v>0</v>
      </c>
      <c r="Z95" s="5">
        <f>LB_stat!N95</f>
        <v>0</v>
      </c>
      <c r="AA95" s="11">
        <f>LB_stat!O95</f>
        <v>0</v>
      </c>
      <c r="AB95" s="259">
        <f>LB_stat!P95</f>
        <v>0</v>
      </c>
      <c r="AC95" s="105">
        <f>LB_ZUKA!H95</f>
        <v>792471</v>
      </c>
      <c r="AD95" s="29">
        <f t="shared" si="21"/>
        <v>264157</v>
      </c>
      <c r="AE95" s="708">
        <f>LB_ZUKA!L95</f>
        <v>2.5</v>
      </c>
      <c r="AF95" s="47">
        <f t="shared" si="22"/>
        <v>0.83</v>
      </c>
      <c r="AG95" s="378">
        <f t="shared" si="23"/>
        <v>-3900</v>
      </c>
      <c r="AH95" s="74">
        <f t="shared" si="24"/>
        <v>-1.0000000000000009E-2</v>
      </c>
      <c r="AI95" s="74">
        <v>0</v>
      </c>
      <c r="AJ95" s="419">
        <f t="shared" si="25"/>
        <v>-1.0000000000000009E-2</v>
      </c>
      <c r="AK95" s="207">
        <f t="shared" si="26"/>
        <v>-2</v>
      </c>
      <c r="AL95" s="300">
        <f t="shared" si="27"/>
        <v>0</v>
      </c>
      <c r="AM95" s="727">
        <f t="shared" si="28"/>
        <v>0</v>
      </c>
      <c r="AN95" s="207">
        <f t="shared" si="29"/>
        <v>0</v>
      </c>
      <c r="AO95" s="300">
        <f t="shared" si="30"/>
        <v>0</v>
      </c>
      <c r="AP95" s="170">
        <f t="shared" si="31"/>
        <v>0</v>
      </c>
      <c r="AQ95" s="409">
        <f t="shared" si="32"/>
        <v>0</v>
      </c>
      <c r="AR95" s="300">
        <f t="shared" si="33"/>
        <v>0</v>
      </c>
      <c r="AS95" s="170">
        <f t="shared" si="34"/>
        <v>0</v>
      </c>
    </row>
    <row r="96" spans="1:45" x14ac:dyDescent="0.2">
      <c r="A96" s="13">
        <f>LB_stat!A96</f>
        <v>84</v>
      </c>
      <c r="B96" s="11">
        <f>LB_stat!B96</f>
        <v>600080030</v>
      </c>
      <c r="C96" s="11">
        <f>LB_stat!C96</f>
        <v>2445</v>
      </c>
      <c r="D96" s="11" t="str">
        <f>LB_stat!D96</f>
        <v>ZŠ a MŠ Nová Ves 180</v>
      </c>
      <c r="E96" s="11">
        <f>LB_stat!E96</f>
        <v>3141</v>
      </c>
      <c r="F96" s="60" t="str">
        <f>LB_stat!F96</f>
        <v>ZŠ a MŠ Nová Ves 93</v>
      </c>
      <c r="G96" s="5">
        <v>42</v>
      </c>
      <c r="H96" s="11">
        <v>44</v>
      </c>
      <c r="I96" s="259">
        <v>0</v>
      </c>
      <c r="J96" s="13">
        <v>0</v>
      </c>
      <c r="K96" s="11">
        <v>0</v>
      </c>
      <c r="L96" s="60">
        <v>0</v>
      </c>
      <c r="M96" s="13">
        <v>0</v>
      </c>
      <c r="N96" s="11">
        <v>0</v>
      </c>
      <c r="O96" s="60">
        <v>0</v>
      </c>
      <c r="P96" s="105">
        <v>798714</v>
      </c>
      <c r="Q96" s="29">
        <f t="shared" si="19"/>
        <v>266238</v>
      </c>
      <c r="R96" s="74">
        <v>2.52</v>
      </c>
      <c r="S96" s="47">
        <f t="shared" si="20"/>
        <v>0.84</v>
      </c>
      <c r="T96" s="5">
        <f>LB_stat!H96</f>
        <v>42</v>
      </c>
      <c r="U96" s="11">
        <f>LB_stat!I96</f>
        <v>46</v>
      </c>
      <c r="V96" s="259">
        <f>LB_stat!J96</f>
        <v>0</v>
      </c>
      <c r="W96" s="13">
        <f>LB_stat!K96</f>
        <v>0</v>
      </c>
      <c r="X96" s="11">
        <f>LB_stat!L96</f>
        <v>0</v>
      </c>
      <c r="Y96" s="60">
        <f>LB_stat!M96</f>
        <v>0</v>
      </c>
      <c r="Z96" s="5">
        <f>LB_stat!N96</f>
        <v>0</v>
      </c>
      <c r="AA96" s="11">
        <f>LB_stat!O96</f>
        <v>0</v>
      </c>
      <c r="AB96" s="259">
        <f>LB_stat!P96</f>
        <v>0</v>
      </c>
      <c r="AC96" s="105">
        <f>LB_ZUKA!H96</f>
        <v>810088</v>
      </c>
      <c r="AD96" s="29">
        <f t="shared" si="21"/>
        <v>270029</v>
      </c>
      <c r="AE96" s="708">
        <f>LB_ZUKA!L96</f>
        <v>2.5499999999999998</v>
      </c>
      <c r="AF96" s="47">
        <f t="shared" si="22"/>
        <v>0.85</v>
      </c>
      <c r="AG96" s="378">
        <f t="shared" si="23"/>
        <v>3791</v>
      </c>
      <c r="AH96" s="74">
        <f t="shared" si="24"/>
        <v>1.0000000000000009E-2</v>
      </c>
      <c r="AI96" s="74">
        <v>0</v>
      </c>
      <c r="AJ96" s="419">
        <f t="shared" si="25"/>
        <v>1.0000000000000009E-2</v>
      </c>
      <c r="AK96" s="207">
        <f t="shared" si="26"/>
        <v>0</v>
      </c>
      <c r="AL96" s="300">
        <f t="shared" si="27"/>
        <v>2</v>
      </c>
      <c r="AM96" s="727">
        <f t="shared" si="28"/>
        <v>0</v>
      </c>
      <c r="AN96" s="207">
        <f t="shared" si="29"/>
        <v>0</v>
      </c>
      <c r="AO96" s="300">
        <f t="shared" si="30"/>
        <v>0</v>
      </c>
      <c r="AP96" s="170">
        <f t="shared" si="31"/>
        <v>0</v>
      </c>
      <c r="AQ96" s="409">
        <f t="shared" si="32"/>
        <v>0</v>
      </c>
      <c r="AR96" s="300">
        <f t="shared" si="33"/>
        <v>0</v>
      </c>
      <c r="AS96" s="170">
        <f t="shared" si="34"/>
        <v>0</v>
      </c>
    </row>
    <row r="97" spans="1:45" x14ac:dyDescent="0.2">
      <c r="A97" s="13">
        <f>LB_stat!A97</f>
        <v>85</v>
      </c>
      <c r="B97" s="11">
        <f>LB_stat!B97</f>
        <v>600080196</v>
      </c>
      <c r="C97" s="11">
        <f>LB_stat!C97</f>
        <v>2495</v>
      </c>
      <c r="D97" s="11" t="str">
        <f>LB_stat!D97</f>
        <v>ZŠ a MŠ Osečná  63</v>
      </c>
      <c r="E97" s="11">
        <f>LB_stat!E97</f>
        <v>3141</v>
      </c>
      <c r="F97" s="60" t="str">
        <f>LB_stat!F97</f>
        <v>ZŠ a MŠ Osečná, Školní  63</v>
      </c>
      <c r="G97" s="5">
        <v>44</v>
      </c>
      <c r="H97" s="11">
        <v>202</v>
      </c>
      <c r="I97" s="259">
        <v>0</v>
      </c>
      <c r="J97" s="13">
        <v>19</v>
      </c>
      <c r="K97" s="11">
        <v>0</v>
      </c>
      <c r="L97" s="60">
        <v>0</v>
      </c>
      <c r="M97" s="13">
        <v>0</v>
      </c>
      <c r="N97" s="11">
        <v>0</v>
      </c>
      <c r="O97" s="60">
        <v>0</v>
      </c>
      <c r="P97" s="105">
        <v>1725886</v>
      </c>
      <c r="Q97" s="29">
        <f t="shared" si="19"/>
        <v>575295</v>
      </c>
      <c r="R97" s="74">
        <v>5.44</v>
      </c>
      <c r="S97" s="47">
        <f t="shared" si="20"/>
        <v>1.81</v>
      </c>
      <c r="T97" s="5">
        <f>LB_stat!H97</f>
        <v>45</v>
      </c>
      <c r="U97" s="11">
        <f>LB_stat!I97</f>
        <v>201</v>
      </c>
      <c r="V97" s="259">
        <f>LB_stat!J97</f>
        <v>0</v>
      </c>
      <c r="W97" s="13">
        <f>LB_stat!K97</f>
        <v>18</v>
      </c>
      <c r="X97" s="11">
        <f>LB_stat!L97</f>
        <v>0</v>
      </c>
      <c r="Y97" s="60">
        <f>LB_stat!M97</f>
        <v>0</v>
      </c>
      <c r="Z97" s="5">
        <f>LB_stat!N97</f>
        <v>0</v>
      </c>
      <c r="AA97" s="11">
        <f>LB_stat!O97</f>
        <v>0</v>
      </c>
      <c r="AB97" s="259">
        <f>LB_stat!P97</f>
        <v>0</v>
      </c>
      <c r="AC97" s="105">
        <f>LB_ZUKA!H97</f>
        <v>1722456</v>
      </c>
      <c r="AD97" s="29">
        <f t="shared" si="21"/>
        <v>574152</v>
      </c>
      <c r="AE97" s="708">
        <f>LB_ZUKA!L97</f>
        <v>5.42</v>
      </c>
      <c r="AF97" s="47">
        <f t="shared" si="22"/>
        <v>1.81</v>
      </c>
      <c r="AG97" s="378">
        <f t="shared" si="23"/>
        <v>-1143</v>
      </c>
      <c r="AH97" s="74">
        <f t="shared" si="24"/>
        <v>0</v>
      </c>
      <c r="AI97" s="74">
        <v>0</v>
      </c>
      <c r="AJ97" s="419">
        <f t="shared" si="25"/>
        <v>0</v>
      </c>
      <c r="AK97" s="207">
        <f t="shared" si="26"/>
        <v>1</v>
      </c>
      <c r="AL97" s="300">
        <f t="shared" si="27"/>
        <v>-1</v>
      </c>
      <c r="AM97" s="727">
        <f t="shared" si="28"/>
        <v>0</v>
      </c>
      <c r="AN97" s="207">
        <f t="shared" si="29"/>
        <v>-1</v>
      </c>
      <c r="AO97" s="300">
        <f t="shared" si="30"/>
        <v>0</v>
      </c>
      <c r="AP97" s="170">
        <f t="shared" si="31"/>
        <v>0</v>
      </c>
      <c r="AQ97" s="409">
        <f t="shared" si="32"/>
        <v>0</v>
      </c>
      <c r="AR97" s="300">
        <f t="shared" si="33"/>
        <v>0</v>
      </c>
      <c r="AS97" s="170">
        <f t="shared" si="34"/>
        <v>0</v>
      </c>
    </row>
    <row r="98" spans="1:45" x14ac:dyDescent="0.2">
      <c r="A98" s="13">
        <f>LB_stat!A98</f>
        <v>85</v>
      </c>
      <c r="B98" s="11">
        <f>LB_stat!B98</f>
        <v>600080196</v>
      </c>
      <c r="C98" s="11">
        <f>LB_stat!C98</f>
        <v>2495</v>
      </c>
      <c r="D98" s="11" t="str">
        <f>LB_stat!D98</f>
        <v>ZŠ a MŠ Osečná  63</v>
      </c>
      <c r="E98" s="11">
        <f>LB_stat!E98</f>
        <v>3141</v>
      </c>
      <c r="F98" s="60" t="str">
        <f>LB_stat!F98</f>
        <v>ZŠ a MŠ Osečná, Českolipská 72 - výdejna</v>
      </c>
      <c r="G98" s="5">
        <v>0</v>
      </c>
      <c r="H98" s="11">
        <v>0</v>
      </c>
      <c r="I98" s="259">
        <v>0</v>
      </c>
      <c r="J98" s="13">
        <v>0</v>
      </c>
      <c r="K98" s="11">
        <v>0</v>
      </c>
      <c r="L98" s="60">
        <v>0</v>
      </c>
      <c r="M98" s="13">
        <v>19</v>
      </c>
      <c r="N98" s="11">
        <v>0</v>
      </c>
      <c r="O98" s="60">
        <v>0</v>
      </c>
      <c r="P98" s="105">
        <v>98928</v>
      </c>
      <c r="Q98" s="29">
        <f t="shared" si="19"/>
        <v>32976</v>
      </c>
      <c r="R98" s="74">
        <v>0.31</v>
      </c>
      <c r="S98" s="47">
        <f t="shared" si="20"/>
        <v>0.1</v>
      </c>
      <c r="T98" s="5">
        <f>LB_stat!H98</f>
        <v>0</v>
      </c>
      <c r="U98" s="11">
        <f>LB_stat!I98</f>
        <v>0</v>
      </c>
      <c r="V98" s="259">
        <f>LB_stat!J98</f>
        <v>0</v>
      </c>
      <c r="W98" s="13">
        <f>LB_stat!K98</f>
        <v>0</v>
      </c>
      <c r="X98" s="11">
        <f>LB_stat!L98</f>
        <v>0</v>
      </c>
      <c r="Y98" s="60">
        <f>LB_stat!M98</f>
        <v>0</v>
      </c>
      <c r="Z98" s="5">
        <f>LB_stat!N98</f>
        <v>18</v>
      </c>
      <c r="AA98" s="11">
        <f>LB_stat!O98</f>
        <v>0</v>
      </c>
      <c r="AB98" s="259">
        <f>LB_stat!P98</f>
        <v>0</v>
      </c>
      <c r="AC98" s="105">
        <f>LB_ZUKA!H98</f>
        <v>94723</v>
      </c>
      <c r="AD98" s="29">
        <f t="shared" si="21"/>
        <v>31574</v>
      </c>
      <c r="AE98" s="708">
        <f>LB_ZUKA!L98</f>
        <v>0.3</v>
      </c>
      <c r="AF98" s="47">
        <f t="shared" si="22"/>
        <v>0.1</v>
      </c>
      <c r="AG98" s="378">
        <f t="shared" si="23"/>
        <v>-1402</v>
      </c>
      <c r="AH98" s="74">
        <f t="shared" si="24"/>
        <v>0</v>
      </c>
      <c r="AI98" s="74">
        <v>0</v>
      </c>
      <c r="AJ98" s="419">
        <f t="shared" si="25"/>
        <v>0</v>
      </c>
      <c r="AK98" s="207">
        <f t="shared" si="26"/>
        <v>0</v>
      </c>
      <c r="AL98" s="300">
        <f t="shared" si="27"/>
        <v>0</v>
      </c>
      <c r="AM98" s="727">
        <f t="shared" si="28"/>
        <v>0</v>
      </c>
      <c r="AN98" s="207">
        <f t="shared" si="29"/>
        <v>0</v>
      </c>
      <c r="AO98" s="300">
        <f t="shared" si="30"/>
        <v>0</v>
      </c>
      <c r="AP98" s="170">
        <f t="shared" si="31"/>
        <v>0</v>
      </c>
      <c r="AQ98" s="409">
        <f t="shared" si="32"/>
        <v>-1</v>
      </c>
      <c r="AR98" s="300">
        <f t="shared" si="33"/>
        <v>0</v>
      </c>
      <c r="AS98" s="170">
        <f t="shared" si="34"/>
        <v>0</v>
      </c>
    </row>
    <row r="99" spans="1:45" x14ac:dyDescent="0.2">
      <c r="A99" s="13">
        <f>LB_stat!A99</f>
        <v>86</v>
      </c>
      <c r="B99" s="11">
        <f>LB_stat!B99</f>
        <v>650026080</v>
      </c>
      <c r="C99" s="11">
        <f>LB_stat!C99</f>
        <v>2305</v>
      </c>
      <c r="D99" s="11" t="str">
        <f>LB_stat!D99</f>
        <v>ZŠ a MŠ Rynoltice 200</v>
      </c>
      <c r="E99" s="11">
        <f>LB_stat!E99</f>
        <v>3141</v>
      </c>
      <c r="F99" s="60" t="str">
        <f>LB_stat!F99</f>
        <v>ZŠ a MŠ Rynoltice 101</v>
      </c>
      <c r="G99" s="5">
        <v>0</v>
      </c>
      <c r="H99" s="11">
        <v>48</v>
      </c>
      <c r="I99" s="259">
        <v>0</v>
      </c>
      <c r="J99" s="13">
        <v>40</v>
      </c>
      <c r="K99" s="11">
        <v>0</v>
      </c>
      <c r="L99" s="60">
        <v>0</v>
      </c>
      <c r="M99" s="13">
        <v>0</v>
      </c>
      <c r="N99" s="11">
        <v>0</v>
      </c>
      <c r="O99" s="60">
        <v>0</v>
      </c>
      <c r="P99" s="105">
        <v>633490</v>
      </c>
      <c r="Q99" s="29">
        <f t="shared" si="19"/>
        <v>211163</v>
      </c>
      <c r="R99" s="74">
        <v>2</v>
      </c>
      <c r="S99" s="47">
        <f t="shared" si="20"/>
        <v>0.67</v>
      </c>
      <c r="T99" s="5">
        <f>LB_stat!H99</f>
        <v>0</v>
      </c>
      <c r="U99" s="11">
        <f>LB_stat!I99</f>
        <v>52</v>
      </c>
      <c r="V99" s="259">
        <f>LB_stat!J99</f>
        <v>0</v>
      </c>
      <c r="W99" s="13">
        <f>LB_stat!K99</f>
        <v>42</v>
      </c>
      <c r="X99" s="11">
        <f>LB_stat!L99</f>
        <v>0</v>
      </c>
      <c r="Y99" s="60">
        <f>LB_stat!M99</f>
        <v>0</v>
      </c>
      <c r="Z99" s="5">
        <f>LB_stat!N99</f>
        <v>0</v>
      </c>
      <c r="AA99" s="11">
        <f>LB_stat!O99</f>
        <v>0</v>
      </c>
      <c r="AB99" s="259">
        <f>LB_stat!P99</f>
        <v>0</v>
      </c>
      <c r="AC99" s="105">
        <f>LB_ZUKA!H99</f>
        <v>664820</v>
      </c>
      <c r="AD99" s="29">
        <f t="shared" si="21"/>
        <v>221607</v>
      </c>
      <c r="AE99" s="708">
        <f>LB_ZUKA!L99</f>
        <v>2.09</v>
      </c>
      <c r="AF99" s="47">
        <f t="shared" si="22"/>
        <v>0.7</v>
      </c>
      <c r="AG99" s="378">
        <f t="shared" si="23"/>
        <v>10444</v>
      </c>
      <c r="AH99" s="74">
        <f t="shared" si="24"/>
        <v>2.9999999999999916E-2</v>
      </c>
      <c r="AI99" s="74">
        <v>0</v>
      </c>
      <c r="AJ99" s="419">
        <f t="shared" si="25"/>
        <v>2.9999999999999916E-2</v>
      </c>
      <c r="AK99" s="207">
        <f t="shared" si="26"/>
        <v>0</v>
      </c>
      <c r="AL99" s="300">
        <f t="shared" si="27"/>
        <v>4</v>
      </c>
      <c r="AM99" s="727">
        <f t="shared" si="28"/>
        <v>0</v>
      </c>
      <c r="AN99" s="207">
        <f t="shared" si="29"/>
        <v>2</v>
      </c>
      <c r="AO99" s="300">
        <f t="shared" si="30"/>
        <v>0</v>
      </c>
      <c r="AP99" s="170">
        <f t="shared" si="31"/>
        <v>0</v>
      </c>
      <c r="AQ99" s="409">
        <f t="shared" si="32"/>
        <v>0</v>
      </c>
      <c r="AR99" s="300">
        <f t="shared" si="33"/>
        <v>0</v>
      </c>
      <c r="AS99" s="170">
        <f t="shared" si="34"/>
        <v>0</v>
      </c>
    </row>
    <row r="100" spans="1:45" x14ac:dyDescent="0.2">
      <c r="A100" s="13">
        <f>LB_stat!A100</f>
        <v>86</v>
      </c>
      <c r="B100" s="11">
        <f>LB_stat!B100</f>
        <v>650026080</v>
      </c>
      <c r="C100" s="11">
        <f>LB_stat!C100</f>
        <v>2305</v>
      </c>
      <c r="D100" s="11" t="str">
        <f>LB_stat!D100</f>
        <v>ZŠ a MŠ Rynoltice 200</v>
      </c>
      <c r="E100" s="11">
        <f>LB_stat!E100</f>
        <v>3141</v>
      </c>
      <c r="F100" s="60" t="str">
        <f>LB_stat!F100</f>
        <v>ZŠ a MŠ Rynoltice 199 - výdejna</v>
      </c>
      <c r="G100" s="5">
        <v>0</v>
      </c>
      <c r="H100" s="11">
        <v>0</v>
      </c>
      <c r="I100" s="259">
        <v>0</v>
      </c>
      <c r="J100" s="13">
        <v>0</v>
      </c>
      <c r="K100" s="11">
        <v>0</v>
      </c>
      <c r="L100" s="60">
        <v>0</v>
      </c>
      <c r="M100" s="13">
        <v>40</v>
      </c>
      <c r="N100" s="11">
        <v>0</v>
      </c>
      <c r="O100" s="60">
        <v>0</v>
      </c>
      <c r="P100" s="105">
        <v>172869</v>
      </c>
      <c r="Q100" s="29">
        <f t="shared" si="19"/>
        <v>57623</v>
      </c>
      <c r="R100" s="74">
        <v>0.54</v>
      </c>
      <c r="S100" s="47">
        <f t="shared" si="20"/>
        <v>0.18</v>
      </c>
      <c r="T100" s="5">
        <f>LB_stat!H100</f>
        <v>0</v>
      </c>
      <c r="U100" s="11">
        <f>LB_stat!I100</f>
        <v>0</v>
      </c>
      <c r="V100" s="259">
        <f>LB_stat!J100</f>
        <v>0</v>
      </c>
      <c r="W100" s="13">
        <f>LB_stat!K100</f>
        <v>0</v>
      </c>
      <c r="X100" s="11">
        <f>LB_stat!L100</f>
        <v>0</v>
      </c>
      <c r="Y100" s="60">
        <f>LB_stat!M100</f>
        <v>0</v>
      </c>
      <c r="Z100" s="5">
        <f>LB_stat!N100</f>
        <v>42</v>
      </c>
      <c r="AA100" s="11">
        <f>LB_stat!O100</f>
        <v>0</v>
      </c>
      <c r="AB100" s="259">
        <f>LB_stat!P100</f>
        <v>0</v>
      </c>
      <c r="AC100" s="105">
        <f>LB_ZUKA!H100</f>
        <v>178874</v>
      </c>
      <c r="AD100" s="29">
        <f t="shared" si="21"/>
        <v>59625</v>
      </c>
      <c r="AE100" s="708">
        <f>LB_ZUKA!L100</f>
        <v>0.56000000000000005</v>
      </c>
      <c r="AF100" s="47">
        <f t="shared" si="22"/>
        <v>0.19</v>
      </c>
      <c r="AG100" s="378">
        <f t="shared" si="23"/>
        <v>2002</v>
      </c>
      <c r="AH100" s="74">
        <f t="shared" si="24"/>
        <v>1.0000000000000009E-2</v>
      </c>
      <c r="AI100" s="74">
        <v>0</v>
      </c>
      <c r="AJ100" s="419">
        <f t="shared" si="25"/>
        <v>1.0000000000000009E-2</v>
      </c>
      <c r="AK100" s="207">
        <f t="shared" si="26"/>
        <v>0</v>
      </c>
      <c r="AL100" s="300">
        <f t="shared" si="27"/>
        <v>0</v>
      </c>
      <c r="AM100" s="727">
        <f t="shared" si="28"/>
        <v>0</v>
      </c>
      <c r="AN100" s="207">
        <f t="shared" si="29"/>
        <v>0</v>
      </c>
      <c r="AO100" s="300">
        <f t="shared" si="30"/>
        <v>0</v>
      </c>
      <c r="AP100" s="170">
        <f t="shared" si="31"/>
        <v>0</v>
      </c>
      <c r="AQ100" s="409">
        <f t="shared" si="32"/>
        <v>2</v>
      </c>
      <c r="AR100" s="300">
        <f t="shared" si="33"/>
        <v>0</v>
      </c>
      <c r="AS100" s="170">
        <f t="shared" si="34"/>
        <v>0</v>
      </c>
    </row>
    <row r="101" spans="1:45" x14ac:dyDescent="0.2">
      <c r="A101" s="13">
        <f>LB_stat!A101</f>
        <v>87</v>
      </c>
      <c r="B101" s="11">
        <f>LB_stat!B101</f>
        <v>650021576</v>
      </c>
      <c r="C101" s="11">
        <f>LB_stat!C101</f>
        <v>2498</v>
      </c>
      <c r="D101" s="11" t="str">
        <f>LB_stat!D101</f>
        <v>ZŠ a MŠ Stráž n. N., Majerova 138</v>
      </c>
      <c r="E101" s="11">
        <f>LB_stat!E101</f>
        <v>3141</v>
      </c>
      <c r="F101" s="60" t="str">
        <f>LB_stat!F101</f>
        <v>ZŠ a MŠ Stráž n. N., Majerova 344</v>
      </c>
      <c r="G101" s="5">
        <v>47</v>
      </c>
      <c r="H101" s="11">
        <v>237</v>
      </c>
      <c r="I101" s="259">
        <v>0</v>
      </c>
      <c r="J101" s="13">
        <v>20</v>
      </c>
      <c r="K101" s="11">
        <v>0</v>
      </c>
      <c r="L101" s="60">
        <v>0</v>
      </c>
      <c r="M101" s="13">
        <v>0</v>
      </c>
      <c r="N101" s="11">
        <v>0</v>
      </c>
      <c r="O101" s="60">
        <v>0</v>
      </c>
      <c r="P101" s="105">
        <v>1903825</v>
      </c>
      <c r="Q101" s="29">
        <f t="shared" si="19"/>
        <v>634608</v>
      </c>
      <c r="R101" s="74">
        <v>6</v>
      </c>
      <c r="S101" s="47">
        <f t="shared" si="20"/>
        <v>2</v>
      </c>
      <c r="T101" s="5">
        <f>LB_stat!H101</f>
        <v>47</v>
      </c>
      <c r="U101" s="11">
        <f>LB_stat!I101</f>
        <v>258</v>
      </c>
      <c r="V101" s="259">
        <f>LB_stat!J101</f>
        <v>0</v>
      </c>
      <c r="W101" s="13">
        <f>LB_stat!K101</f>
        <v>20</v>
      </c>
      <c r="X101" s="11">
        <f>LB_stat!L101</f>
        <v>0</v>
      </c>
      <c r="Y101" s="60">
        <f>LB_stat!M101</f>
        <v>0</v>
      </c>
      <c r="Z101" s="5">
        <f>LB_stat!N101</f>
        <v>0</v>
      </c>
      <c r="AA101" s="11">
        <f>LB_stat!O101</f>
        <v>0</v>
      </c>
      <c r="AB101" s="259">
        <f>LB_stat!P101</f>
        <v>0</v>
      </c>
      <c r="AC101" s="105">
        <f>LB_ZUKA!H101</f>
        <v>1992052</v>
      </c>
      <c r="AD101" s="29">
        <f t="shared" si="21"/>
        <v>664017</v>
      </c>
      <c r="AE101" s="708">
        <f>LB_ZUKA!L101</f>
        <v>6.27</v>
      </c>
      <c r="AF101" s="47">
        <f t="shared" si="22"/>
        <v>2.09</v>
      </c>
      <c r="AG101" s="378">
        <f t="shared" si="23"/>
        <v>29409</v>
      </c>
      <c r="AH101" s="74">
        <f t="shared" si="24"/>
        <v>8.9999999999999858E-2</v>
      </c>
      <c r="AI101" s="74">
        <v>0</v>
      </c>
      <c r="AJ101" s="419">
        <f t="shared" si="25"/>
        <v>8.9999999999999858E-2</v>
      </c>
      <c r="AK101" s="207">
        <f t="shared" si="26"/>
        <v>0</v>
      </c>
      <c r="AL101" s="300">
        <f t="shared" si="27"/>
        <v>21</v>
      </c>
      <c r="AM101" s="727">
        <f t="shared" si="28"/>
        <v>0</v>
      </c>
      <c r="AN101" s="207">
        <f t="shared" si="29"/>
        <v>0</v>
      </c>
      <c r="AO101" s="300">
        <f t="shared" si="30"/>
        <v>0</v>
      </c>
      <c r="AP101" s="170">
        <f t="shared" si="31"/>
        <v>0</v>
      </c>
      <c r="AQ101" s="409">
        <f t="shared" si="32"/>
        <v>0</v>
      </c>
      <c r="AR101" s="300">
        <f t="shared" si="33"/>
        <v>0</v>
      </c>
      <c r="AS101" s="170">
        <f t="shared" si="34"/>
        <v>0</v>
      </c>
    </row>
    <row r="102" spans="1:45" x14ac:dyDescent="0.2">
      <c r="A102" s="13">
        <f>LB_stat!A102</f>
        <v>87</v>
      </c>
      <c r="B102" s="11">
        <f>LB_stat!B102</f>
        <v>650021576</v>
      </c>
      <c r="C102" s="11">
        <f>LB_stat!C102</f>
        <v>2498</v>
      </c>
      <c r="D102" s="11" t="str">
        <f>LB_stat!D102</f>
        <v>ZŠ a MŠ Stráž n. N., Majerova 138</v>
      </c>
      <c r="E102" s="11">
        <f>LB_stat!E102</f>
        <v>3141</v>
      </c>
      <c r="F102" s="60" t="str">
        <f>LB_stat!F102</f>
        <v>ZŠ a MŠ Stráž n. N., Majerova 161 - výdejna</v>
      </c>
      <c r="G102" s="5">
        <v>0</v>
      </c>
      <c r="H102" s="11">
        <v>0</v>
      </c>
      <c r="I102" s="259">
        <v>0</v>
      </c>
      <c r="J102" s="13">
        <v>0</v>
      </c>
      <c r="K102" s="11">
        <v>0</v>
      </c>
      <c r="L102" s="60">
        <v>0</v>
      </c>
      <c r="M102" s="13">
        <v>20</v>
      </c>
      <c r="N102" s="11">
        <v>0</v>
      </c>
      <c r="O102" s="60">
        <v>0</v>
      </c>
      <c r="P102" s="105">
        <v>103052</v>
      </c>
      <c r="Q102" s="29">
        <f t="shared" si="19"/>
        <v>34351</v>
      </c>
      <c r="R102" s="74">
        <v>0.32</v>
      </c>
      <c r="S102" s="47">
        <f t="shared" si="20"/>
        <v>0.11</v>
      </c>
      <c r="T102" s="5">
        <f>LB_stat!H102</f>
        <v>0</v>
      </c>
      <c r="U102" s="11">
        <f>LB_stat!I102</f>
        <v>0</v>
      </c>
      <c r="V102" s="259">
        <f>LB_stat!J102</f>
        <v>0</v>
      </c>
      <c r="W102" s="13">
        <f>LB_stat!K102</f>
        <v>0</v>
      </c>
      <c r="X102" s="11">
        <f>LB_stat!L102</f>
        <v>0</v>
      </c>
      <c r="Y102" s="60">
        <f>LB_stat!M102</f>
        <v>0</v>
      </c>
      <c r="Z102" s="5">
        <f>LB_stat!N102</f>
        <v>20</v>
      </c>
      <c r="AA102" s="11">
        <f>LB_stat!O102</f>
        <v>0</v>
      </c>
      <c r="AB102" s="259">
        <f>LB_stat!P102</f>
        <v>0</v>
      </c>
      <c r="AC102" s="105">
        <f>LB_ZUKA!H102</f>
        <v>103052</v>
      </c>
      <c r="AD102" s="29">
        <f t="shared" si="21"/>
        <v>34351</v>
      </c>
      <c r="AE102" s="708">
        <f>LB_ZUKA!L102</f>
        <v>0.32</v>
      </c>
      <c r="AF102" s="47">
        <f t="shared" si="22"/>
        <v>0.11</v>
      </c>
      <c r="AG102" s="378">
        <f t="shared" si="23"/>
        <v>0</v>
      </c>
      <c r="AH102" s="74">
        <f t="shared" si="24"/>
        <v>0</v>
      </c>
      <c r="AI102" s="74">
        <v>0</v>
      </c>
      <c r="AJ102" s="419">
        <f t="shared" si="25"/>
        <v>0</v>
      </c>
      <c r="AK102" s="207">
        <f t="shared" si="26"/>
        <v>0</v>
      </c>
      <c r="AL102" s="300">
        <f t="shared" si="27"/>
        <v>0</v>
      </c>
      <c r="AM102" s="727">
        <f t="shared" si="28"/>
        <v>0</v>
      </c>
      <c r="AN102" s="207">
        <f t="shared" si="29"/>
        <v>0</v>
      </c>
      <c r="AO102" s="300">
        <f t="shared" si="30"/>
        <v>0</v>
      </c>
      <c r="AP102" s="170">
        <f t="shared" si="31"/>
        <v>0</v>
      </c>
      <c r="AQ102" s="409">
        <f t="shared" si="32"/>
        <v>0</v>
      </c>
      <c r="AR102" s="300">
        <f t="shared" si="33"/>
        <v>0</v>
      </c>
      <c r="AS102" s="170">
        <f t="shared" si="34"/>
        <v>0</v>
      </c>
    </row>
    <row r="103" spans="1:45" x14ac:dyDescent="0.2">
      <c r="A103" s="13">
        <f>LB_stat!A103</f>
        <v>88</v>
      </c>
      <c r="B103" s="11">
        <f>LB_stat!B103</f>
        <v>650025288</v>
      </c>
      <c r="C103" s="11">
        <f>LB_stat!C103</f>
        <v>2499</v>
      </c>
      <c r="D103" s="11" t="str">
        <f>LB_stat!D103</f>
        <v>ZŠ a MŠ Světlá p. J. 15</v>
      </c>
      <c r="E103" s="11">
        <f>LB_stat!E103</f>
        <v>3141</v>
      </c>
      <c r="F103" s="60" t="str">
        <f>LB_stat!F103</f>
        <v>ZŠ Světlá p. J. 50</v>
      </c>
      <c r="G103" s="5">
        <v>0</v>
      </c>
      <c r="H103" s="11">
        <v>47</v>
      </c>
      <c r="I103" s="259">
        <v>0</v>
      </c>
      <c r="J103" s="13">
        <v>0</v>
      </c>
      <c r="K103" s="11">
        <v>0</v>
      </c>
      <c r="L103" s="60">
        <v>0</v>
      </c>
      <c r="M103" s="13">
        <v>0</v>
      </c>
      <c r="N103" s="11">
        <v>0</v>
      </c>
      <c r="O103" s="60">
        <v>0</v>
      </c>
      <c r="P103" s="105">
        <v>368555</v>
      </c>
      <c r="Q103" s="29">
        <f t="shared" si="19"/>
        <v>122852</v>
      </c>
      <c r="R103" s="74">
        <v>1.1599999999999999</v>
      </c>
      <c r="S103" s="47">
        <f t="shared" si="20"/>
        <v>0.39</v>
      </c>
      <c r="T103" s="5">
        <f>LB_stat!H103</f>
        <v>0</v>
      </c>
      <c r="U103" s="11">
        <f>LB_stat!I103</f>
        <v>51</v>
      </c>
      <c r="V103" s="259">
        <f>LB_stat!J103</f>
        <v>0</v>
      </c>
      <c r="W103" s="13">
        <f>LB_stat!K103</f>
        <v>0</v>
      </c>
      <c r="X103" s="11">
        <f>LB_stat!L103</f>
        <v>0</v>
      </c>
      <c r="Y103" s="60">
        <f>LB_stat!M103</f>
        <v>0</v>
      </c>
      <c r="Z103" s="5">
        <f>LB_stat!N103</f>
        <v>0</v>
      </c>
      <c r="AA103" s="11">
        <f>LB_stat!O103</f>
        <v>0</v>
      </c>
      <c r="AB103" s="259">
        <f>LB_stat!P103</f>
        <v>0</v>
      </c>
      <c r="AC103" s="105">
        <f>LB_ZUKA!H103</f>
        <v>390958</v>
      </c>
      <c r="AD103" s="29">
        <f t="shared" si="21"/>
        <v>130319</v>
      </c>
      <c r="AE103" s="708">
        <f>LB_ZUKA!L103</f>
        <v>1.23</v>
      </c>
      <c r="AF103" s="47">
        <f t="shared" si="22"/>
        <v>0.41</v>
      </c>
      <c r="AG103" s="378">
        <f t="shared" si="23"/>
        <v>7467</v>
      </c>
      <c r="AH103" s="74">
        <f t="shared" si="24"/>
        <v>1.9999999999999962E-2</v>
      </c>
      <c r="AI103" s="74">
        <v>0</v>
      </c>
      <c r="AJ103" s="419">
        <f t="shared" si="25"/>
        <v>1.9999999999999962E-2</v>
      </c>
      <c r="AK103" s="207">
        <f t="shared" si="26"/>
        <v>0</v>
      </c>
      <c r="AL103" s="300">
        <f t="shared" si="27"/>
        <v>4</v>
      </c>
      <c r="AM103" s="727">
        <f t="shared" si="28"/>
        <v>0</v>
      </c>
      <c r="AN103" s="207">
        <f t="shared" si="29"/>
        <v>0</v>
      </c>
      <c r="AO103" s="300">
        <f t="shared" si="30"/>
        <v>0</v>
      </c>
      <c r="AP103" s="170">
        <f t="shared" si="31"/>
        <v>0</v>
      </c>
      <c r="AQ103" s="409">
        <f t="shared" si="32"/>
        <v>0</v>
      </c>
      <c r="AR103" s="300">
        <f t="shared" si="33"/>
        <v>0</v>
      </c>
      <c r="AS103" s="170">
        <f t="shared" si="34"/>
        <v>0</v>
      </c>
    </row>
    <row r="104" spans="1:45" x14ac:dyDescent="0.2">
      <c r="A104" s="13">
        <f>LB_stat!A104</f>
        <v>88</v>
      </c>
      <c r="B104" s="11">
        <f>LB_stat!B104</f>
        <v>650025288</v>
      </c>
      <c r="C104" s="11">
        <f>LB_stat!C104</f>
        <v>2499</v>
      </c>
      <c r="D104" s="11" t="str">
        <f>LB_stat!D104</f>
        <v>ZŠ a MŠ Světlá p. J. 15</v>
      </c>
      <c r="E104" s="11">
        <f>LB_stat!E104</f>
        <v>3141</v>
      </c>
      <c r="F104" s="60" t="str">
        <f>LB_stat!F104</f>
        <v xml:space="preserve">MŠ Světlá p. J., Dolení Paseky 53 </v>
      </c>
      <c r="G104" s="5">
        <v>34</v>
      </c>
      <c r="H104" s="11">
        <v>0</v>
      </c>
      <c r="I104" s="259">
        <v>0</v>
      </c>
      <c r="J104" s="13">
        <v>0</v>
      </c>
      <c r="K104" s="11">
        <v>0</v>
      </c>
      <c r="L104" s="60">
        <v>0</v>
      </c>
      <c r="M104" s="13">
        <v>0</v>
      </c>
      <c r="N104" s="11">
        <v>0</v>
      </c>
      <c r="O104" s="60">
        <v>0</v>
      </c>
      <c r="P104" s="105">
        <v>384959</v>
      </c>
      <c r="Q104" s="29">
        <f t="shared" si="19"/>
        <v>128320</v>
      </c>
      <c r="R104" s="74">
        <v>1.21</v>
      </c>
      <c r="S104" s="47">
        <f t="shared" si="20"/>
        <v>0.4</v>
      </c>
      <c r="T104" s="5">
        <f>LB_stat!H104</f>
        <v>33</v>
      </c>
      <c r="U104" s="11">
        <f>LB_stat!I104</f>
        <v>0</v>
      </c>
      <c r="V104" s="259">
        <f>LB_stat!J104</f>
        <v>0</v>
      </c>
      <c r="W104" s="13">
        <f>LB_stat!K104</f>
        <v>0</v>
      </c>
      <c r="X104" s="11">
        <f>LB_stat!L104</f>
        <v>0</v>
      </c>
      <c r="Y104" s="60">
        <f>LB_stat!M104</f>
        <v>0</v>
      </c>
      <c r="Z104" s="5">
        <f>LB_stat!N104</f>
        <v>0</v>
      </c>
      <c r="AA104" s="11">
        <f>LB_stat!O104</f>
        <v>0</v>
      </c>
      <c r="AB104" s="259">
        <f>LB_stat!P104</f>
        <v>0</v>
      </c>
      <c r="AC104" s="105">
        <f>LB_ZUKA!H104</f>
        <v>376734</v>
      </c>
      <c r="AD104" s="29">
        <f t="shared" si="21"/>
        <v>125578</v>
      </c>
      <c r="AE104" s="708">
        <f>LB_ZUKA!L104</f>
        <v>1.19</v>
      </c>
      <c r="AF104" s="47">
        <f t="shared" si="22"/>
        <v>0.4</v>
      </c>
      <c r="AG104" s="378">
        <f t="shared" si="23"/>
        <v>-2742</v>
      </c>
      <c r="AH104" s="74">
        <f t="shared" si="24"/>
        <v>0</v>
      </c>
      <c r="AI104" s="74">
        <v>0</v>
      </c>
      <c r="AJ104" s="419">
        <f t="shared" si="25"/>
        <v>0</v>
      </c>
      <c r="AK104" s="207">
        <f t="shared" si="26"/>
        <v>-1</v>
      </c>
      <c r="AL104" s="300">
        <f t="shared" si="27"/>
        <v>0</v>
      </c>
      <c r="AM104" s="727">
        <f t="shared" si="28"/>
        <v>0</v>
      </c>
      <c r="AN104" s="207">
        <f t="shared" si="29"/>
        <v>0</v>
      </c>
      <c r="AO104" s="300">
        <f t="shared" si="30"/>
        <v>0</v>
      </c>
      <c r="AP104" s="170">
        <f t="shared" si="31"/>
        <v>0</v>
      </c>
      <c r="AQ104" s="409">
        <f t="shared" si="32"/>
        <v>0</v>
      </c>
      <c r="AR104" s="300">
        <f t="shared" si="33"/>
        <v>0</v>
      </c>
      <c r="AS104" s="170">
        <f t="shared" si="34"/>
        <v>0</v>
      </c>
    </row>
    <row r="105" spans="1:45" x14ac:dyDescent="0.2">
      <c r="A105" s="13">
        <f>LB_stat!A105</f>
        <v>89</v>
      </c>
      <c r="B105" s="11">
        <f>LB_stat!B105</f>
        <v>691014302</v>
      </c>
      <c r="C105" s="11">
        <f>LB_stat!C105</f>
        <v>2331</v>
      </c>
      <c r="D105" s="11" t="str">
        <f>LB_stat!D105</f>
        <v>MŠ Všelibice 100</v>
      </c>
      <c r="E105" s="11">
        <f>LB_stat!E105</f>
        <v>3141</v>
      </c>
      <c r="F105" s="60" t="str">
        <f>LB_stat!F105</f>
        <v>MŠ Všelibice 100</v>
      </c>
      <c r="G105" s="5">
        <v>28</v>
      </c>
      <c r="H105" s="11">
        <v>0</v>
      </c>
      <c r="I105" s="259">
        <v>0</v>
      </c>
      <c r="J105" s="13">
        <v>0</v>
      </c>
      <c r="K105" s="11">
        <v>0</v>
      </c>
      <c r="L105" s="60">
        <v>0</v>
      </c>
      <c r="M105" s="13">
        <v>0</v>
      </c>
      <c r="N105" s="11">
        <v>0</v>
      </c>
      <c r="O105" s="60">
        <v>0</v>
      </c>
      <c r="P105" s="105">
        <v>333817</v>
      </c>
      <c r="Q105" s="29">
        <f t="shared" si="19"/>
        <v>111272</v>
      </c>
      <c r="R105" s="74">
        <v>1.05</v>
      </c>
      <c r="S105" s="47">
        <f t="shared" si="20"/>
        <v>0.35</v>
      </c>
      <c r="T105" s="5">
        <f>LB_stat!H105</f>
        <v>28</v>
      </c>
      <c r="U105" s="11">
        <f>LB_stat!I105</f>
        <v>0</v>
      </c>
      <c r="V105" s="259">
        <f>LB_stat!J105</f>
        <v>0</v>
      </c>
      <c r="W105" s="13">
        <f>LB_stat!K105</f>
        <v>0</v>
      </c>
      <c r="X105" s="11">
        <f>LB_stat!L105</f>
        <v>0</v>
      </c>
      <c r="Y105" s="60">
        <f>LB_stat!M105</f>
        <v>0</v>
      </c>
      <c r="Z105" s="5">
        <f>LB_stat!N105</f>
        <v>0</v>
      </c>
      <c r="AA105" s="11">
        <f>LB_stat!O105</f>
        <v>0</v>
      </c>
      <c r="AB105" s="259">
        <f>LB_stat!P105</f>
        <v>0</v>
      </c>
      <c r="AC105" s="105">
        <f>LB_ZUKA!H105</f>
        <v>333817</v>
      </c>
      <c r="AD105" s="29">
        <f t="shared" si="21"/>
        <v>111272</v>
      </c>
      <c r="AE105" s="708">
        <f>LB_ZUKA!L105</f>
        <v>1.05</v>
      </c>
      <c r="AF105" s="47">
        <f t="shared" si="22"/>
        <v>0.35</v>
      </c>
      <c r="AG105" s="378">
        <f t="shared" si="23"/>
        <v>0</v>
      </c>
      <c r="AH105" s="74">
        <f t="shared" si="24"/>
        <v>0</v>
      </c>
      <c r="AI105" s="74">
        <v>0</v>
      </c>
      <c r="AJ105" s="419">
        <f t="shared" si="25"/>
        <v>0</v>
      </c>
      <c r="AK105" s="207">
        <f t="shared" si="26"/>
        <v>0</v>
      </c>
      <c r="AL105" s="300">
        <f t="shared" si="27"/>
        <v>0</v>
      </c>
      <c r="AM105" s="727">
        <f t="shared" si="28"/>
        <v>0</v>
      </c>
      <c r="AN105" s="207">
        <f t="shared" si="29"/>
        <v>0</v>
      </c>
      <c r="AO105" s="300">
        <f t="shared" si="30"/>
        <v>0</v>
      </c>
      <c r="AP105" s="170">
        <f t="shared" si="31"/>
        <v>0</v>
      </c>
      <c r="AQ105" s="409">
        <f t="shared" si="32"/>
        <v>0</v>
      </c>
      <c r="AR105" s="300">
        <f t="shared" si="33"/>
        <v>0</v>
      </c>
      <c r="AS105" s="170">
        <f t="shared" si="34"/>
        <v>0</v>
      </c>
    </row>
    <row r="106" spans="1:45" ht="13.5" thickBot="1" x14ac:dyDescent="0.25">
      <c r="A106" s="21">
        <f>LB_stat!A106</f>
        <v>90</v>
      </c>
      <c r="B106" s="18">
        <f>LB_stat!B106</f>
        <v>691015295</v>
      </c>
      <c r="C106" s="18">
        <f>LB_stat!C106</f>
        <v>2332</v>
      </c>
      <c r="D106" s="18" t="str">
        <f>LB_stat!D106</f>
        <v>MŠ Šimonovice 482</v>
      </c>
      <c r="E106" s="18">
        <f>LB_stat!E106</f>
        <v>3141</v>
      </c>
      <c r="F106" s="89" t="str">
        <f>LB_stat!F106</f>
        <v>MŠ Šimonovice 482 - výdejna</v>
      </c>
      <c r="G106" s="251">
        <v>0</v>
      </c>
      <c r="H106" s="18">
        <v>0</v>
      </c>
      <c r="I106" s="302">
        <v>0</v>
      </c>
      <c r="J106" s="21">
        <v>0</v>
      </c>
      <c r="K106" s="18">
        <v>0</v>
      </c>
      <c r="L106" s="89">
        <v>0</v>
      </c>
      <c r="M106" s="21">
        <v>61</v>
      </c>
      <c r="N106" s="18">
        <v>0</v>
      </c>
      <c r="O106" s="89">
        <v>0</v>
      </c>
      <c r="P106" s="709">
        <v>230761</v>
      </c>
      <c r="Q106" s="710">
        <f t="shared" si="19"/>
        <v>76920</v>
      </c>
      <c r="R106" s="711">
        <v>0.73</v>
      </c>
      <c r="S106" s="712">
        <f t="shared" si="20"/>
        <v>0.24</v>
      </c>
      <c r="T106" s="253">
        <f>LB_stat!H106</f>
        <v>0</v>
      </c>
      <c r="U106" s="41">
        <f>LB_stat!I106</f>
        <v>0</v>
      </c>
      <c r="V106" s="637">
        <f>LB_stat!J106</f>
        <v>0</v>
      </c>
      <c r="W106" s="64">
        <f>LB_stat!K106</f>
        <v>0</v>
      </c>
      <c r="X106" s="41">
        <f>LB_stat!L106</f>
        <v>0</v>
      </c>
      <c r="Y106" s="145">
        <f>LB_stat!M106</f>
        <v>0</v>
      </c>
      <c r="Z106" s="253">
        <f>LB_stat!N106</f>
        <v>61</v>
      </c>
      <c r="AA106" s="41">
        <f>LB_stat!O106</f>
        <v>0</v>
      </c>
      <c r="AB106" s="637">
        <f>LB_stat!P106</f>
        <v>0</v>
      </c>
      <c r="AC106" s="718">
        <f>LB_ZUKA!H106</f>
        <v>230761</v>
      </c>
      <c r="AD106" s="266">
        <f t="shared" si="21"/>
        <v>76920</v>
      </c>
      <c r="AE106" s="719">
        <f>LB_ZUKA!L106</f>
        <v>0.73</v>
      </c>
      <c r="AF106" s="720">
        <f t="shared" si="22"/>
        <v>0.24</v>
      </c>
      <c r="AG106" s="379">
        <f t="shared" si="23"/>
        <v>0</v>
      </c>
      <c r="AH106" s="294">
        <f t="shared" si="24"/>
        <v>0</v>
      </c>
      <c r="AI106" s="294">
        <v>0</v>
      </c>
      <c r="AJ106" s="721">
        <f t="shared" si="25"/>
        <v>0</v>
      </c>
      <c r="AK106" s="722">
        <f t="shared" si="26"/>
        <v>0</v>
      </c>
      <c r="AL106" s="723">
        <f t="shared" si="27"/>
        <v>0</v>
      </c>
      <c r="AM106" s="728">
        <f t="shared" si="28"/>
        <v>0</v>
      </c>
      <c r="AN106" s="722">
        <f t="shared" si="29"/>
        <v>0</v>
      </c>
      <c r="AO106" s="723">
        <f t="shared" si="30"/>
        <v>0</v>
      </c>
      <c r="AP106" s="724">
        <f t="shared" si="31"/>
        <v>0</v>
      </c>
      <c r="AQ106" s="729">
        <f t="shared" si="32"/>
        <v>0</v>
      </c>
      <c r="AR106" s="723">
        <f t="shared" si="33"/>
        <v>0</v>
      </c>
      <c r="AS106" s="724">
        <f t="shared" si="34"/>
        <v>0</v>
      </c>
    </row>
    <row r="107" spans="1:45" ht="13.5" thickBot="1" x14ac:dyDescent="0.25">
      <c r="A107" s="592"/>
      <c r="B107" s="585"/>
      <c r="C107" s="585"/>
      <c r="D107" s="713" t="s">
        <v>43</v>
      </c>
      <c r="E107" s="231"/>
      <c r="F107" s="232"/>
      <c r="G107" s="99">
        <f t="shared" ref="G107:AS107" si="35">SUM(G6:G106)</f>
        <v>4011</v>
      </c>
      <c r="H107" s="100">
        <f t="shared" si="35"/>
        <v>8689</v>
      </c>
      <c r="I107" s="714">
        <f t="shared" si="35"/>
        <v>116</v>
      </c>
      <c r="J107" s="99">
        <f t="shared" si="35"/>
        <v>403</v>
      </c>
      <c r="K107" s="100">
        <f t="shared" si="35"/>
        <v>168</v>
      </c>
      <c r="L107" s="715">
        <f t="shared" si="35"/>
        <v>0</v>
      </c>
      <c r="M107" s="99">
        <f t="shared" si="35"/>
        <v>632</v>
      </c>
      <c r="N107" s="100">
        <f t="shared" si="35"/>
        <v>2263</v>
      </c>
      <c r="O107" s="153">
        <f t="shared" si="35"/>
        <v>65</v>
      </c>
      <c r="P107" s="99">
        <f t="shared" si="35"/>
        <v>89117565</v>
      </c>
      <c r="Q107" s="100">
        <f t="shared" si="35"/>
        <v>29705858</v>
      </c>
      <c r="R107" s="716">
        <f t="shared" si="35"/>
        <v>280.64</v>
      </c>
      <c r="S107" s="717">
        <f t="shared" si="35"/>
        <v>93.529999999999987</v>
      </c>
      <c r="T107" s="137">
        <f t="shared" si="35"/>
        <v>3951</v>
      </c>
      <c r="U107" s="112">
        <f t="shared" si="35"/>
        <v>8816</v>
      </c>
      <c r="V107" s="165">
        <f t="shared" si="35"/>
        <v>129</v>
      </c>
      <c r="W107" s="137">
        <f t="shared" si="35"/>
        <v>402</v>
      </c>
      <c r="X107" s="112">
        <f t="shared" si="35"/>
        <v>148</v>
      </c>
      <c r="Y107" s="156">
        <f t="shared" si="35"/>
        <v>0</v>
      </c>
      <c r="Z107" s="133">
        <f t="shared" si="35"/>
        <v>622</v>
      </c>
      <c r="AA107" s="112">
        <f t="shared" si="35"/>
        <v>2234</v>
      </c>
      <c r="AB107" s="165">
        <f t="shared" si="35"/>
        <v>77</v>
      </c>
      <c r="AC107" s="137">
        <f t="shared" si="35"/>
        <v>89105992</v>
      </c>
      <c r="AD107" s="112">
        <f t="shared" si="35"/>
        <v>29701999</v>
      </c>
      <c r="AE107" s="725">
        <f t="shared" si="35"/>
        <v>280.63000000000005</v>
      </c>
      <c r="AF107" s="130">
        <f t="shared" si="35"/>
        <v>93.539999999999992</v>
      </c>
      <c r="AG107" s="137">
        <f t="shared" si="35"/>
        <v>-3859</v>
      </c>
      <c r="AH107" s="129">
        <f t="shared" si="35"/>
        <v>9.9999999999992872E-3</v>
      </c>
      <c r="AI107" s="129">
        <f t="shared" si="35"/>
        <v>0</v>
      </c>
      <c r="AJ107" s="471">
        <f t="shared" si="35"/>
        <v>9.9999999999992872E-3</v>
      </c>
      <c r="AK107" s="137">
        <f t="shared" si="35"/>
        <v>-60</v>
      </c>
      <c r="AL107" s="112">
        <f t="shared" si="35"/>
        <v>127</v>
      </c>
      <c r="AM107" s="165">
        <f t="shared" si="35"/>
        <v>13</v>
      </c>
      <c r="AN107" s="137">
        <f t="shared" si="35"/>
        <v>-1</v>
      </c>
      <c r="AO107" s="112">
        <f t="shared" si="35"/>
        <v>-20</v>
      </c>
      <c r="AP107" s="156">
        <f t="shared" si="35"/>
        <v>0</v>
      </c>
      <c r="AQ107" s="133">
        <f t="shared" si="35"/>
        <v>-10</v>
      </c>
      <c r="AR107" s="112">
        <f t="shared" si="35"/>
        <v>-29</v>
      </c>
      <c r="AS107" s="156">
        <f t="shared" si="35"/>
        <v>12</v>
      </c>
    </row>
    <row r="108" spans="1:45" x14ac:dyDescent="0.2">
      <c r="O108" s="57"/>
      <c r="AG108" s="67">
        <f>AD107-Q107</f>
        <v>-3859</v>
      </c>
      <c r="AH108" s="730">
        <f>AF107-S107</f>
        <v>1.0000000000005116E-2</v>
      </c>
      <c r="AI108" s="730">
        <v>0</v>
      </c>
      <c r="AJ108" s="730">
        <f>AH107</f>
        <v>9.9999999999992872E-3</v>
      </c>
      <c r="AK108" s="67">
        <f t="shared" ref="AK108:AS108" si="36">T107-G107</f>
        <v>-60</v>
      </c>
      <c r="AL108" s="67">
        <f t="shared" si="36"/>
        <v>127</v>
      </c>
      <c r="AM108" s="67">
        <f t="shared" si="36"/>
        <v>13</v>
      </c>
      <c r="AN108" s="67">
        <f t="shared" si="36"/>
        <v>-1</v>
      </c>
      <c r="AO108" s="67">
        <f t="shared" si="36"/>
        <v>-20</v>
      </c>
      <c r="AP108" s="67">
        <f t="shared" si="36"/>
        <v>0</v>
      </c>
      <c r="AQ108" s="67">
        <f t="shared" si="36"/>
        <v>-10</v>
      </c>
      <c r="AR108" s="67">
        <f t="shared" si="36"/>
        <v>-29</v>
      </c>
      <c r="AS108" s="67">
        <f t="shared" si="36"/>
        <v>12</v>
      </c>
    </row>
    <row r="109" spans="1:45" x14ac:dyDescent="0.2"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</row>
    <row r="110" spans="1:45" s="429" customFormat="1" x14ac:dyDescent="0.2">
      <c r="A110" s="46"/>
      <c r="B110" s="46"/>
      <c r="C110" s="46"/>
      <c r="D110" s="443"/>
      <c r="E110"/>
      <c r="F110" s="443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 s="52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</row>
  </sheetData>
  <mergeCells count="25">
    <mergeCell ref="AD4:AD5"/>
    <mergeCell ref="G3:S3"/>
    <mergeCell ref="T3:AF3"/>
    <mergeCell ref="AG3:AJ3"/>
    <mergeCell ref="AK3:AS3"/>
    <mergeCell ref="G4:I4"/>
    <mergeCell ref="J4:L4"/>
    <mergeCell ref="M4:O4"/>
    <mergeCell ref="P4:P5"/>
    <mergeCell ref="Q4:Q5"/>
    <mergeCell ref="R4:R5"/>
    <mergeCell ref="S4:S5"/>
    <mergeCell ref="T4:V4"/>
    <mergeCell ref="W4:Y4"/>
    <mergeCell ref="Z4:AB4"/>
    <mergeCell ref="AC4:AC5"/>
    <mergeCell ref="AK4:AM4"/>
    <mergeCell ref="AN4:AP4"/>
    <mergeCell ref="AQ4:AS4"/>
    <mergeCell ref="AE4:AE5"/>
    <mergeCell ref="AF4:AF5"/>
    <mergeCell ref="AG4:AG5"/>
    <mergeCell ref="AH4:AH5"/>
    <mergeCell ref="AI4:AI5"/>
    <mergeCell ref="AJ4:AJ5"/>
  </mergeCells>
  <pageMargins left="0.19685039370078741" right="0.19685039370078741" top="0.78740157480314965" bottom="0.78740157480314965" header="0.31496062992125984" footer="0.31496062992125984"/>
  <pageSetup paperSize="8" scale="86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6D6A2-806F-45F0-AA34-B3FB837EF4ED}">
  <sheetPr>
    <tabColor rgb="FFFF0000"/>
  </sheetPr>
  <dimension ref="A1:AS46"/>
  <sheetViews>
    <sheetView workbookViewId="0">
      <pane xSplit="6" ySplit="5" topLeftCell="R21" activePane="bottomRight" state="frozen"/>
      <selection pane="topRight" activeCell="G1" sqref="G1"/>
      <selection pane="bottomLeft" activeCell="A6" sqref="A6"/>
      <selection pane="bottomRight" activeCell="G6" sqref="G6"/>
    </sheetView>
  </sheetViews>
  <sheetFormatPr defaultRowHeight="12.75" x14ac:dyDescent="0.2"/>
  <cols>
    <col min="1" max="1" width="6.42578125" style="46" customWidth="1"/>
    <col min="2" max="2" width="8.7109375" style="46" bestFit="1" customWidth="1"/>
    <col min="3" max="3" width="4.7109375" style="46" bestFit="1" customWidth="1"/>
    <col min="4" max="4" width="30.85546875" style="443" bestFit="1" customWidth="1"/>
    <col min="5" max="5" width="4.42578125" bestFit="1" customWidth="1"/>
    <col min="6" max="6" width="34.42578125" style="443" customWidth="1"/>
    <col min="7" max="15" width="6.7109375" customWidth="1"/>
    <col min="16" max="16" width="10" customWidth="1"/>
    <col min="20" max="28" width="6.7109375" customWidth="1"/>
    <col min="33" max="33" width="9.85546875" customWidth="1"/>
    <col min="37" max="45" width="5.7109375" customWidth="1"/>
    <col min="251" max="251" width="6.42578125" customWidth="1"/>
    <col min="252" max="252" width="26.5703125" customWidth="1"/>
    <col min="253" max="253" width="4.42578125" bestFit="1" customWidth="1"/>
    <col min="254" max="254" width="30.42578125" customWidth="1"/>
    <col min="255" max="263" width="6.7109375" customWidth="1"/>
    <col min="264" max="264" width="10" customWidth="1"/>
    <col min="268" max="276" width="6.7109375" customWidth="1"/>
    <col min="281" max="281" width="8.28515625" customWidth="1"/>
    <col min="285" max="293" width="5.7109375" customWidth="1"/>
    <col min="507" max="507" width="6.42578125" customWidth="1"/>
    <col min="508" max="508" width="26.5703125" customWidth="1"/>
    <col min="509" max="509" width="4.42578125" bestFit="1" customWidth="1"/>
    <col min="510" max="510" width="30.42578125" customWidth="1"/>
    <col min="511" max="519" width="6.7109375" customWidth="1"/>
    <col min="520" max="520" width="10" customWidth="1"/>
    <col min="524" max="532" width="6.7109375" customWidth="1"/>
    <col min="537" max="537" width="8.28515625" customWidth="1"/>
    <col min="541" max="549" width="5.7109375" customWidth="1"/>
    <col min="763" max="763" width="6.42578125" customWidth="1"/>
    <col min="764" max="764" width="26.5703125" customWidth="1"/>
    <col min="765" max="765" width="4.42578125" bestFit="1" customWidth="1"/>
    <col min="766" max="766" width="30.42578125" customWidth="1"/>
    <col min="767" max="775" width="6.7109375" customWidth="1"/>
    <col min="776" max="776" width="10" customWidth="1"/>
    <col min="780" max="788" width="6.7109375" customWidth="1"/>
    <col min="793" max="793" width="8.28515625" customWidth="1"/>
    <col min="797" max="805" width="5.7109375" customWidth="1"/>
    <col min="1019" max="1019" width="6.42578125" customWidth="1"/>
    <col min="1020" max="1020" width="26.5703125" customWidth="1"/>
    <col min="1021" max="1021" width="4.42578125" bestFit="1" customWidth="1"/>
    <col min="1022" max="1022" width="30.42578125" customWidth="1"/>
    <col min="1023" max="1031" width="6.7109375" customWidth="1"/>
    <col min="1032" max="1032" width="10" customWidth="1"/>
    <col min="1036" max="1044" width="6.7109375" customWidth="1"/>
    <col min="1049" max="1049" width="8.28515625" customWidth="1"/>
    <col min="1053" max="1061" width="5.7109375" customWidth="1"/>
    <col min="1275" max="1275" width="6.42578125" customWidth="1"/>
    <col min="1276" max="1276" width="26.5703125" customWidth="1"/>
    <col min="1277" max="1277" width="4.42578125" bestFit="1" customWidth="1"/>
    <col min="1278" max="1278" width="30.42578125" customWidth="1"/>
    <col min="1279" max="1287" width="6.7109375" customWidth="1"/>
    <col min="1288" max="1288" width="10" customWidth="1"/>
    <col min="1292" max="1300" width="6.7109375" customWidth="1"/>
    <col min="1305" max="1305" width="8.28515625" customWidth="1"/>
    <col min="1309" max="1317" width="5.7109375" customWidth="1"/>
    <col min="1531" max="1531" width="6.42578125" customWidth="1"/>
    <col min="1532" max="1532" width="26.5703125" customWidth="1"/>
    <col min="1533" max="1533" width="4.42578125" bestFit="1" customWidth="1"/>
    <col min="1534" max="1534" width="30.42578125" customWidth="1"/>
    <col min="1535" max="1543" width="6.7109375" customWidth="1"/>
    <col min="1544" max="1544" width="10" customWidth="1"/>
    <col min="1548" max="1556" width="6.7109375" customWidth="1"/>
    <col min="1561" max="1561" width="8.28515625" customWidth="1"/>
    <col min="1565" max="1573" width="5.7109375" customWidth="1"/>
    <col min="1787" max="1787" width="6.42578125" customWidth="1"/>
    <col min="1788" max="1788" width="26.5703125" customWidth="1"/>
    <col min="1789" max="1789" width="4.42578125" bestFit="1" customWidth="1"/>
    <col min="1790" max="1790" width="30.42578125" customWidth="1"/>
    <col min="1791" max="1799" width="6.7109375" customWidth="1"/>
    <col min="1800" max="1800" width="10" customWidth="1"/>
    <col min="1804" max="1812" width="6.7109375" customWidth="1"/>
    <col min="1817" max="1817" width="8.28515625" customWidth="1"/>
    <col min="1821" max="1829" width="5.7109375" customWidth="1"/>
    <col min="2043" max="2043" width="6.42578125" customWidth="1"/>
    <col min="2044" max="2044" width="26.5703125" customWidth="1"/>
    <col min="2045" max="2045" width="4.42578125" bestFit="1" customWidth="1"/>
    <col min="2046" max="2046" width="30.42578125" customWidth="1"/>
    <col min="2047" max="2055" width="6.7109375" customWidth="1"/>
    <col min="2056" max="2056" width="10" customWidth="1"/>
    <col min="2060" max="2068" width="6.7109375" customWidth="1"/>
    <col min="2073" max="2073" width="8.28515625" customWidth="1"/>
    <col min="2077" max="2085" width="5.7109375" customWidth="1"/>
    <col min="2299" max="2299" width="6.42578125" customWidth="1"/>
    <col min="2300" max="2300" width="26.5703125" customWidth="1"/>
    <col min="2301" max="2301" width="4.42578125" bestFit="1" customWidth="1"/>
    <col min="2302" max="2302" width="30.42578125" customWidth="1"/>
    <col min="2303" max="2311" width="6.7109375" customWidth="1"/>
    <col min="2312" max="2312" width="10" customWidth="1"/>
    <col min="2316" max="2324" width="6.7109375" customWidth="1"/>
    <col min="2329" max="2329" width="8.28515625" customWidth="1"/>
    <col min="2333" max="2341" width="5.7109375" customWidth="1"/>
    <col min="2555" max="2555" width="6.42578125" customWidth="1"/>
    <col min="2556" max="2556" width="26.5703125" customWidth="1"/>
    <col min="2557" max="2557" width="4.42578125" bestFit="1" customWidth="1"/>
    <col min="2558" max="2558" width="30.42578125" customWidth="1"/>
    <col min="2559" max="2567" width="6.7109375" customWidth="1"/>
    <col min="2568" max="2568" width="10" customWidth="1"/>
    <col min="2572" max="2580" width="6.7109375" customWidth="1"/>
    <col min="2585" max="2585" width="8.28515625" customWidth="1"/>
    <col min="2589" max="2597" width="5.7109375" customWidth="1"/>
    <col min="2811" max="2811" width="6.42578125" customWidth="1"/>
    <col min="2812" max="2812" width="26.5703125" customWidth="1"/>
    <col min="2813" max="2813" width="4.42578125" bestFit="1" customWidth="1"/>
    <col min="2814" max="2814" width="30.42578125" customWidth="1"/>
    <col min="2815" max="2823" width="6.7109375" customWidth="1"/>
    <col min="2824" max="2824" width="10" customWidth="1"/>
    <col min="2828" max="2836" width="6.7109375" customWidth="1"/>
    <col min="2841" max="2841" width="8.28515625" customWidth="1"/>
    <col min="2845" max="2853" width="5.7109375" customWidth="1"/>
    <col min="3067" max="3067" width="6.42578125" customWidth="1"/>
    <col min="3068" max="3068" width="26.5703125" customWidth="1"/>
    <col min="3069" max="3069" width="4.42578125" bestFit="1" customWidth="1"/>
    <col min="3070" max="3070" width="30.42578125" customWidth="1"/>
    <col min="3071" max="3079" width="6.7109375" customWidth="1"/>
    <col min="3080" max="3080" width="10" customWidth="1"/>
    <col min="3084" max="3092" width="6.7109375" customWidth="1"/>
    <col min="3097" max="3097" width="8.28515625" customWidth="1"/>
    <col min="3101" max="3109" width="5.7109375" customWidth="1"/>
    <col min="3323" max="3323" width="6.42578125" customWidth="1"/>
    <col min="3324" max="3324" width="26.5703125" customWidth="1"/>
    <col min="3325" max="3325" width="4.42578125" bestFit="1" customWidth="1"/>
    <col min="3326" max="3326" width="30.42578125" customWidth="1"/>
    <col min="3327" max="3335" width="6.7109375" customWidth="1"/>
    <col min="3336" max="3336" width="10" customWidth="1"/>
    <col min="3340" max="3348" width="6.7109375" customWidth="1"/>
    <col min="3353" max="3353" width="8.28515625" customWidth="1"/>
    <col min="3357" max="3365" width="5.7109375" customWidth="1"/>
    <col min="3579" max="3579" width="6.42578125" customWidth="1"/>
    <col min="3580" max="3580" width="26.5703125" customWidth="1"/>
    <col min="3581" max="3581" width="4.42578125" bestFit="1" customWidth="1"/>
    <col min="3582" max="3582" width="30.42578125" customWidth="1"/>
    <col min="3583" max="3591" width="6.7109375" customWidth="1"/>
    <col min="3592" max="3592" width="10" customWidth="1"/>
    <col min="3596" max="3604" width="6.7109375" customWidth="1"/>
    <col min="3609" max="3609" width="8.28515625" customWidth="1"/>
    <col min="3613" max="3621" width="5.7109375" customWidth="1"/>
    <col min="3835" max="3835" width="6.42578125" customWidth="1"/>
    <col min="3836" max="3836" width="26.5703125" customWidth="1"/>
    <col min="3837" max="3837" width="4.42578125" bestFit="1" customWidth="1"/>
    <col min="3838" max="3838" width="30.42578125" customWidth="1"/>
    <col min="3839" max="3847" width="6.7109375" customWidth="1"/>
    <col min="3848" max="3848" width="10" customWidth="1"/>
    <col min="3852" max="3860" width="6.7109375" customWidth="1"/>
    <col min="3865" max="3865" width="8.28515625" customWidth="1"/>
    <col min="3869" max="3877" width="5.7109375" customWidth="1"/>
    <col min="4091" max="4091" width="6.42578125" customWidth="1"/>
    <col min="4092" max="4092" width="26.5703125" customWidth="1"/>
    <col min="4093" max="4093" width="4.42578125" bestFit="1" customWidth="1"/>
    <col min="4094" max="4094" width="30.42578125" customWidth="1"/>
    <col min="4095" max="4103" width="6.7109375" customWidth="1"/>
    <col min="4104" max="4104" width="10" customWidth="1"/>
    <col min="4108" max="4116" width="6.7109375" customWidth="1"/>
    <col min="4121" max="4121" width="8.28515625" customWidth="1"/>
    <col min="4125" max="4133" width="5.7109375" customWidth="1"/>
    <col min="4347" max="4347" width="6.42578125" customWidth="1"/>
    <col min="4348" max="4348" width="26.5703125" customWidth="1"/>
    <col min="4349" max="4349" width="4.42578125" bestFit="1" customWidth="1"/>
    <col min="4350" max="4350" width="30.42578125" customWidth="1"/>
    <col min="4351" max="4359" width="6.7109375" customWidth="1"/>
    <col min="4360" max="4360" width="10" customWidth="1"/>
    <col min="4364" max="4372" width="6.7109375" customWidth="1"/>
    <col min="4377" max="4377" width="8.28515625" customWidth="1"/>
    <col min="4381" max="4389" width="5.7109375" customWidth="1"/>
    <col min="4603" max="4603" width="6.42578125" customWidth="1"/>
    <col min="4604" max="4604" width="26.5703125" customWidth="1"/>
    <col min="4605" max="4605" width="4.42578125" bestFit="1" customWidth="1"/>
    <col min="4606" max="4606" width="30.42578125" customWidth="1"/>
    <col min="4607" max="4615" width="6.7109375" customWidth="1"/>
    <col min="4616" max="4616" width="10" customWidth="1"/>
    <col min="4620" max="4628" width="6.7109375" customWidth="1"/>
    <col min="4633" max="4633" width="8.28515625" customWidth="1"/>
    <col min="4637" max="4645" width="5.7109375" customWidth="1"/>
    <col min="4859" max="4859" width="6.42578125" customWidth="1"/>
    <col min="4860" max="4860" width="26.5703125" customWidth="1"/>
    <col min="4861" max="4861" width="4.42578125" bestFit="1" customWidth="1"/>
    <col min="4862" max="4862" width="30.42578125" customWidth="1"/>
    <col min="4863" max="4871" width="6.7109375" customWidth="1"/>
    <col min="4872" max="4872" width="10" customWidth="1"/>
    <col min="4876" max="4884" width="6.7109375" customWidth="1"/>
    <col min="4889" max="4889" width="8.28515625" customWidth="1"/>
    <col min="4893" max="4901" width="5.7109375" customWidth="1"/>
    <col min="5115" max="5115" width="6.42578125" customWidth="1"/>
    <col min="5116" max="5116" width="26.5703125" customWidth="1"/>
    <col min="5117" max="5117" width="4.42578125" bestFit="1" customWidth="1"/>
    <col min="5118" max="5118" width="30.42578125" customWidth="1"/>
    <col min="5119" max="5127" width="6.7109375" customWidth="1"/>
    <col min="5128" max="5128" width="10" customWidth="1"/>
    <col min="5132" max="5140" width="6.7109375" customWidth="1"/>
    <col min="5145" max="5145" width="8.28515625" customWidth="1"/>
    <col min="5149" max="5157" width="5.7109375" customWidth="1"/>
    <col min="5371" max="5371" width="6.42578125" customWidth="1"/>
    <col min="5372" max="5372" width="26.5703125" customWidth="1"/>
    <col min="5373" max="5373" width="4.42578125" bestFit="1" customWidth="1"/>
    <col min="5374" max="5374" width="30.42578125" customWidth="1"/>
    <col min="5375" max="5383" width="6.7109375" customWidth="1"/>
    <col min="5384" max="5384" width="10" customWidth="1"/>
    <col min="5388" max="5396" width="6.7109375" customWidth="1"/>
    <col min="5401" max="5401" width="8.28515625" customWidth="1"/>
    <col min="5405" max="5413" width="5.7109375" customWidth="1"/>
    <col min="5627" max="5627" width="6.42578125" customWidth="1"/>
    <col min="5628" max="5628" width="26.5703125" customWidth="1"/>
    <col min="5629" max="5629" width="4.42578125" bestFit="1" customWidth="1"/>
    <col min="5630" max="5630" width="30.42578125" customWidth="1"/>
    <col min="5631" max="5639" width="6.7109375" customWidth="1"/>
    <col min="5640" max="5640" width="10" customWidth="1"/>
    <col min="5644" max="5652" width="6.7109375" customWidth="1"/>
    <col min="5657" max="5657" width="8.28515625" customWidth="1"/>
    <col min="5661" max="5669" width="5.7109375" customWidth="1"/>
    <col min="5883" max="5883" width="6.42578125" customWidth="1"/>
    <col min="5884" max="5884" width="26.5703125" customWidth="1"/>
    <col min="5885" max="5885" width="4.42578125" bestFit="1" customWidth="1"/>
    <col min="5886" max="5886" width="30.42578125" customWidth="1"/>
    <col min="5887" max="5895" width="6.7109375" customWidth="1"/>
    <col min="5896" max="5896" width="10" customWidth="1"/>
    <col min="5900" max="5908" width="6.7109375" customWidth="1"/>
    <col min="5913" max="5913" width="8.28515625" customWidth="1"/>
    <col min="5917" max="5925" width="5.7109375" customWidth="1"/>
    <col min="6139" max="6139" width="6.42578125" customWidth="1"/>
    <col min="6140" max="6140" width="26.5703125" customWidth="1"/>
    <col min="6141" max="6141" width="4.42578125" bestFit="1" customWidth="1"/>
    <col min="6142" max="6142" width="30.42578125" customWidth="1"/>
    <col min="6143" max="6151" width="6.7109375" customWidth="1"/>
    <col min="6152" max="6152" width="10" customWidth="1"/>
    <col min="6156" max="6164" width="6.7109375" customWidth="1"/>
    <col min="6169" max="6169" width="8.28515625" customWidth="1"/>
    <col min="6173" max="6181" width="5.7109375" customWidth="1"/>
    <col min="6395" max="6395" width="6.42578125" customWidth="1"/>
    <col min="6396" max="6396" width="26.5703125" customWidth="1"/>
    <col min="6397" max="6397" width="4.42578125" bestFit="1" customWidth="1"/>
    <col min="6398" max="6398" width="30.42578125" customWidth="1"/>
    <col min="6399" max="6407" width="6.7109375" customWidth="1"/>
    <col min="6408" max="6408" width="10" customWidth="1"/>
    <col min="6412" max="6420" width="6.7109375" customWidth="1"/>
    <col min="6425" max="6425" width="8.28515625" customWidth="1"/>
    <col min="6429" max="6437" width="5.7109375" customWidth="1"/>
    <col min="6651" max="6651" width="6.42578125" customWidth="1"/>
    <col min="6652" max="6652" width="26.5703125" customWidth="1"/>
    <col min="6653" max="6653" width="4.42578125" bestFit="1" customWidth="1"/>
    <col min="6654" max="6654" width="30.42578125" customWidth="1"/>
    <col min="6655" max="6663" width="6.7109375" customWidth="1"/>
    <col min="6664" max="6664" width="10" customWidth="1"/>
    <col min="6668" max="6676" width="6.7109375" customWidth="1"/>
    <col min="6681" max="6681" width="8.28515625" customWidth="1"/>
    <col min="6685" max="6693" width="5.7109375" customWidth="1"/>
    <col min="6907" max="6907" width="6.42578125" customWidth="1"/>
    <col min="6908" max="6908" width="26.5703125" customWidth="1"/>
    <col min="6909" max="6909" width="4.42578125" bestFit="1" customWidth="1"/>
    <col min="6910" max="6910" width="30.42578125" customWidth="1"/>
    <col min="6911" max="6919" width="6.7109375" customWidth="1"/>
    <col min="6920" max="6920" width="10" customWidth="1"/>
    <col min="6924" max="6932" width="6.7109375" customWidth="1"/>
    <col min="6937" max="6937" width="8.28515625" customWidth="1"/>
    <col min="6941" max="6949" width="5.7109375" customWidth="1"/>
    <col min="7163" max="7163" width="6.42578125" customWidth="1"/>
    <col min="7164" max="7164" width="26.5703125" customWidth="1"/>
    <col min="7165" max="7165" width="4.42578125" bestFit="1" customWidth="1"/>
    <col min="7166" max="7166" width="30.42578125" customWidth="1"/>
    <col min="7167" max="7175" width="6.7109375" customWidth="1"/>
    <col min="7176" max="7176" width="10" customWidth="1"/>
    <col min="7180" max="7188" width="6.7109375" customWidth="1"/>
    <col min="7193" max="7193" width="8.28515625" customWidth="1"/>
    <col min="7197" max="7205" width="5.7109375" customWidth="1"/>
    <col min="7419" max="7419" width="6.42578125" customWidth="1"/>
    <col min="7420" max="7420" width="26.5703125" customWidth="1"/>
    <col min="7421" max="7421" width="4.42578125" bestFit="1" customWidth="1"/>
    <col min="7422" max="7422" width="30.42578125" customWidth="1"/>
    <col min="7423" max="7431" width="6.7109375" customWidth="1"/>
    <col min="7432" max="7432" width="10" customWidth="1"/>
    <col min="7436" max="7444" width="6.7109375" customWidth="1"/>
    <col min="7449" max="7449" width="8.28515625" customWidth="1"/>
    <col min="7453" max="7461" width="5.7109375" customWidth="1"/>
    <col min="7675" max="7675" width="6.42578125" customWidth="1"/>
    <col min="7676" max="7676" width="26.5703125" customWidth="1"/>
    <col min="7677" max="7677" width="4.42578125" bestFit="1" customWidth="1"/>
    <col min="7678" max="7678" width="30.42578125" customWidth="1"/>
    <col min="7679" max="7687" width="6.7109375" customWidth="1"/>
    <col min="7688" max="7688" width="10" customWidth="1"/>
    <col min="7692" max="7700" width="6.7109375" customWidth="1"/>
    <col min="7705" max="7705" width="8.28515625" customWidth="1"/>
    <col min="7709" max="7717" width="5.7109375" customWidth="1"/>
    <col min="7931" max="7931" width="6.42578125" customWidth="1"/>
    <col min="7932" max="7932" width="26.5703125" customWidth="1"/>
    <col min="7933" max="7933" width="4.42578125" bestFit="1" customWidth="1"/>
    <col min="7934" max="7934" width="30.42578125" customWidth="1"/>
    <col min="7935" max="7943" width="6.7109375" customWidth="1"/>
    <col min="7944" max="7944" width="10" customWidth="1"/>
    <col min="7948" max="7956" width="6.7109375" customWidth="1"/>
    <col min="7961" max="7961" width="8.28515625" customWidth="1"/>
    <col min="7965" max="7973" width="5.7109375" customWidth="1"/>
    <col min="8187" max="8187" width="6.42578125" customWidth="1"/>
    <col min="8188" max="8188" width="26.5703125" customWidth="1"/>
    <col min="8189" max="8189" width="4.42578125" bestFit="1" customWidth="1"/>
    <col min="8190" max="8190" width="30.42578125" customWidth="1"/>
    <col min="8191" max="8199" width="6.7109375" customWidth="1"/>
    <col min="8200" max="8200" width="10" customWidth="1"/>
    <col min="8204" max="8212" width="6.7109375" customWidth="1"/>
    <col min="8217" max="8217" width="8.28515625" customWidth="1"/>
    <col min="8221" max="8229" width="5.7109375" customWidth="1"/>
    <col min="8443" max="8443" width="6.42578125" customWidth="1"/>
    <col min="8444" max="8444" width="26.5703125" customWidth="1"/>
    <col min="8445" max="8445" width="4.42578125" bestFit="1" customWidth="1"/>
    <col min="8446" max="8446" width="30.42578125" customWidth="1"/>
    <col min="8447" max="8455" width="6.7109375" customWidth="1"/>
    <col min="8456" max="8456" width="10" customWidth="1"/>
    <col min="8460" max="8468" width="6.7109375" customWidth="1"/>
    <col min="8473" max="8473" width="8.28515625" customWidth="1"/>
    <col min="8477" max="8485" width="5.7109375" customWidth="1"/>
    <col min="8699" max="8699" width="6.42578125" customWidth="1"/>
    <col min="8700" max="8700" width="26.5703125" customWidth="1"/>
    <col min="8701" max="8701" width="4.42578125" bestFit="1" customWidth="1"/>
    <col min="8702" max="8702" width="30.42578125" customWidth="1"/>
    <col min="8703" max="8711" width="6.7109375" customWidth="1"/>
    <col min="8712" max="8712" width="10" customWidth="1"/>
    <col min="8716" max="8724" width="6.7109375" customWidth="1"/>
    <col min="8729" max="8729" width="8.28515625" customWidth="1"/>
    <col min="8733" max="8741" width="5.7109375" customWidth="1"/>
    <col min="8955" max="8955" width="6.42578125" customWidth="1"/>
    <col min="8956" max="8956" width="26.5703125" customWidth="1"/>
    <col min="8957" max="8957" width="4.42578125" bestFit="1" customWidth="1"/>
    <col min="8958" max="8958" width="30.42578125" customWidth="1"/>
    <col min="8959" max="8967" width="6.7109375" customWidth="1"/>
    <col min="8968" max="8968" width="10" customWidth="1"/>
    <col min="8972" max="8980" width="6.7109375" customWidth="1"/>
    <col min="8985" max="8985" width="8.28515625" customWidth="1"/>
    <col min="8989" max="8997" width="5.7109375" customWidth="1"/>
    <col min="9211" max="9211" width="6.42578125" customWidth="1"/>
    <col min="9212" max="9212" width="26.5703125" customWidth="1"/>
    <col min="9213" max="9213" width="4.42578125" bestFit="1" customWidth="1"/>
    <col min="9214" max="9214" width="30.42578125" customWidth="1"/>
    <col min="9215" max="9223" width="6.7109375" customWidth="1"/>
    <col min="9224" max="9224" width="10" customWidth="1"/>
    <col min="9228" max="9236" width="6.7109375" customWidth="1"/>
    <col min="9241" max="9241" width="8.28515625" customWidth="1"/>
    <col min="9245" max="9253" width="5.7109375" customWidth="1"/>
    <col min="9467" max="9467" width="6.42578125" customWidth="1"/>
    <col min="9468" max="9468" width="26.5703125" customWidth="1"/>
    <col min="9469" max="9469" width="4.42578125" bestFit="1" customWidth="1"/>
    <col min="9470" max="9470" width="30.42578125" customWidth="1"/>
    <col min="9471" max="9479" width="6.7109375" customWidth="1"/>
    <col min="9480" max="9480" width="10" customWidth="1"/>
    <col min="9484" max="9492" width="6.7109375" customWidth="1"/>
    <col min="9497" max="9497" width="8.28515625" customWidth="1"/>
    <col min="9501" max="9509" width="5.7109375" customWidth="1"/>
    <col min="9723" max="9723" width="6.42578125" customWidth="1"/>
    <col min="9724" max="9724" width="26.5703125" customWidth="1"/>
    <col min="9725" max="9725" width="4.42578125" bestFit="1" customWidth="1"/>
    <col min="9726" max="9726" width="30.42578125" customWidth="1"/>
    <col min="9727" max="9735" width="6.7109375" customWidth="1"/>
    <col min="9736" max="9736" width="10" customWidth="1"/>
    <col min="9740" max="9748" width="6.7109375" customWidth="1"/>
    <col min="9753" max="9753" width="8.28515625" customWidth="1"/>
    <col min="9757" max="9765" width="5.7109375" customWidth="1"/>
    <col min="9979" max="9979" width="6.42578125" customWidth="1"/>
    <col min="9980" max="9980" width="26.5703125" customWidth="1"/>
    <col min="9981" max="9981" width="4.42578125" bestFit="1" customWidth="1"/>
    <col min="9982" max="9982" width="30.42578125" customWidth="1"/>
    <col min="9983" max="9991" width="6.7109375" customWidth="1"/>
    <col min="9992" max="9992" width="10" customWidth="1"/>
    <col min="9996" max="10004" width="6.7109375" customWidth="1"/>
    <col min="10009" max="10009" width="8.28515625" customWidth="1"/>
    <col min="10013" max="10021" width="5.7109375" customWidth="1"/>
    <col min="10235" max="10235" width="6.42578125" customWidth="1"/>
    <col min="10236" max="10236" width="26.5703125" customWidth="1"/>
    <col min="10237" max="10237" width="4.42578125" bestFit="1" customWidth="1"/>
    <col min="10238" max="10238" width="30.42578125" customWidth="1"/>
    <col min="10239" max="10247" width="6.7109375" customWidth="1"/>
    <col min="10248" max="10248" width="10" customWidth="1"/>
    <col min="10252" max="10260" width="6.7109375" customWidth="1"/>
    <col min="10265" max="10265" width="8.28515625" customWidth="1"/>
    <col min="10269" max="10277" width="5.7109375" customWidth="1"/>
    <col min="10491" max="10491" width="6.42578125" customWidth="1"/>
    <col min="10492" max="10492" width="26.5703125" customWidth="1"/>
    <col min="10493" max="10493" width="4.42578125" bestFit="1" customWidth="1"/>
    <col min="10494" max="10494" width="30.42578125" customWidth="1"/>
    <col min="10495" max="10503" width="6.7109375" customWidth="1"/>
    <col min="10504" max="10504" width="10" customWidth="1"/>
    <col min="10508" max="10516" width="6.7109375" customWidth="1"/>
    <col min="10521" max="10521" width="8.28515625" customWidth="1"/>
    <col min="10525" max="10533" width="5.7109375" customWidth="1"/>
    <col min="10747" max="10747" width="6.42578125" customWidth="1"/>
    <col min="10748" max="10748" width="26.5703125" customWidth="1"/>
    <col min="10749" max="10749" width="4.42578125" bestFit="1" customWidth="1"/>
    <col min="10750" max="10750" width="30.42578125" customWidth="1"/>
    <col min="10751" max="10759" width="6.7109375" customWidth="1"/>
    <col min="10760" max="10760" width="10" customWidth="1"/>
    <col min="10764" max="10772" width="6.7109375" customWidth="1"/>
    <col min="10777" max="10777" width="8.28515625" customWidth="1"/>
    <col min="10781" max="10789" width="5.7109375" customWidth="1"/>
    <col min="11003" max="11003" width="6.42578125" customWidth="1"/>
    <col min="11004" max="11004" width="26.5703125" customWidth="1"/>
    <col min="11005" max="11005" width="4.42578125" bestFit="1" customWidth="1"/>
    <col min="11006" max="11006" width="30.42578125" customWidth="1"/>
    <col min="11007" max="11015" width="6.7109375" customWidth="1"/>
    <col min="11016" max="11016" width="10" customWidth="1"/>
    <col min="11020" max="11028" width="6.7109375" customWidth="1"/>
    <col min="11033" max="11033" width="8.28515625" customWidth="1"/>
    <col min="11037" max="11045" width="5.7109375" customWidth="1"/>
    <col min="11259" max="11259" width="6.42578125" customWidth="1"/>
    <col min="11260" max="11260" width="26.5703125" customWidth="1"/>
    <col min="11261" max="11261" width="4.42578125" bestFit="1" customWidth="1"/>
    <col min="11262" max="11262" width="30.42578125" customWidth="1"/>
    <col min="11263" max="11271" width="6.7109375" customWidth="1"/>
    <col min="11272" max="11272" width="10" customWidth="1"/>
    <col min="11276" max="11284" width="6.7109375" customWidth="1"/>
    <col min="11289" max="11289" width="8.28515625" customWidth="1"/>
    <col min="11293" max="11301" width="5.7109375" customWidth="1"/>
    <col min="11515" max="11515" width="6.42578125" customWidth="1"/>
    <col min="11516" max="11516" width="26.5703125" customWidth="1"/>
    <col min="11517" max="11517" width="4.42578125" bestFit="1" customWidth="1"/>
    <col min="11518" max="11518" width="30.42578125" customWidth="1"/>
    <col min="11519" max="11527" width="6.7109375" customWidth="1"/>
    <col min="11528" max="11528" width="10" customWidth="1"/>
    <col min="11532" max="11540" width="6.7109375" customWidth="1"/>
    <col min="11545" max="11545" width="8.28515625" customWidth="1"/>
    <col min="11549" max="11557" width="5.7109375" customWidth="1"/>
    <col min="11771" max="11771" width="6.42578125" customWidth="1"/>
    <col min="11772" max="11772" width="26.5703125" customWidth="1"/>
    <col min="11773" max="11773" width="4.42578125" bestFit="1" customWidth="1"/>
    <col min="11774" max="11774" width="30.42578125" customWidth="1"/>
    <col min="11775" max="11783" width="6.7109375" customWidth="1"/>
    <col min="11784" max="11784" width="10" customWidth="1"/>
    <col min="11788" max="11796" width="6.7109375" customWidth="1"/>
    <col min="11801" max="11801" width="8.28515625" customWidth="1"/>
    <col min="11805" max="11813" width="5.7109375" customWidth="1"/>
    <col min="12027" max="12027" width="6.42578125" customWidth="1"/>
    <col min="12028" max="12028" width="26.5703125" customWidth="1"/>
    <col min="12029" max="12029" width="4.42578125" bestFit="1" customWidth="1"/>
    <col min="12030" max="12030" width="30.42578125" customWidth="1"/>
    <col min="12031" max="12039" width="6.7109375" customWidth="1"/>
    <col min="12040" max="12040" width="10" customWidth="1"/>
    <col min="12044" max="12052" width="6.7109375" customWidth="1"/>
    <col min="12057" max="12057" width="8.28515625" customWidth="1"/>
    <col min="12061" max="12069" width="5.7109375" customWidth="1"/>
    <col min="12283" max="12283" width="6.42578125" customWidth="1"/>
    <col min="12284" max="12284" width="26.5703125" customWidth="1"/>
    <col min="12285" max="12285" width="4.42578125" bestFit="1" customWidth="1"/>
    <col min="12286" max="12286" width="30.42578125" customWidth="1"/>
    <col min="12287" max="12295" width="6.7109375" customWidth="1"/>
    <col min="12296" max="12296" width="10" customWidth="1"/>
    <col min="12300" max="12308" width="6.7109375" customWidth="1"/>
    <col min="12313" max="12313" width="8.28515625" customWidth="1"/>
    <col min="12317" max="12325" width="5.7109375" customWidth="1"/>
    <col min="12539" max="12539" width="6.42578125" customWidth="1"/>
    <col min="12540" max="12540" width="26.5703125" customWidth="1"/>
    <col min="12541" max="12541" width="4.42578125" bestFit="1" customWidth="1"/>
    <col min="12542" max="12542" width="30.42578125" customWidth="1"/>
    <col min="12543" max="12551" width="6.7109375" customWidth="1"/>
    <col min="12552" max="12552" width="10" customWidth="1"/>
    <col min="12556" max="12564" width="6.7109375" customWidth="1"/>
    <col min="12569" max="12569" width="8.28515625" customWidth="1"/>
    <col min="12573" max="12581" width="5.7109375" customWidth="1"/>
    <col min="12795" max="12795" width="6.42578125" customWidth="1"/>
    <col min="12796" max="12796" width="26.5703125" customWidth="1"/>
    <col min="12797" max="12797" width="4.42578125" bestFit="1" customWidth="1"/>
    <col min="12798" max="12798" width="30.42578125" customWidth="1"/>
    <col min="12799" max="12807" width="6.7109375" customWidth="1"/>
    <col min="12808" max="12808" width="10" customWidth="1"/>
    <col min="12812" max="12820" width="6.7109375" customWidth="1"/>
    <col min="12825" max="12825" width="8.28515625" customWidth="1"/>
    <col min="12829" max="12837" width="5.7109375" customWidth="1"/>
    <col min="13051" max="13051" width="6.42578125" customWidth="1"/>
    <col min="13052" max="13052" width="26.5703125" customWidth="1"/>
    <col min="13053" max="13053" width="4.42578125" bestFit="1" customWidth="1"/>
    <col min="13054" max="13054" width="30.42578125" customWidth="1"/>
    <col min="13055" max="13063" width="6.7109375" customWidth="1"/>
    <col min="13064" max="13064" width="10" customWidth="1"/>
    <col min="13068" max="13076" width="6.7109375" customWidth="1"/>
    <col min="13081" max="13081" width="8.28515625" customWidth="1"/>
    <col min="13085" max="13093" width="5.7109375" customWidth="1"/>
    <col min="13307" max="13307" width="6.42578125" customWidth="1"/>
    <col min="13308" max="13308" width="26.5703125" customWidth="1"/>
    <col min="13309" max="13309" width="4.42578125" bestFit="1" customWidth="1"/>
    <col min="13310" max="13310" width="30.42578125" customWidth="1"/>
    <col min="13311" max="13319" width="6.7109375" customWidth="1"/>
    <col min="13320" max="13320" width="10" customWidth="1"/>
    <col min="13324" max="13332" width="6.7109375" customWidth="1"/>
    <col min="13337" max="13337" width="8.28515625" customWidth="1"/>
    <col min="13341" max="13349" width="5.7109375" customWidth="1"/>
    <col min="13563" max="13563" width="6.42578125" customWidth="1"/>
    <col min="13564" max="13564" width="26.5703125" customWidth="1"/>
    <col min="13565" max="13565" width="4.42578125" bestFit="1" customWidth="1"/>
    <col min="13566" max="13566" width="30.42578125" customWidth="1"/>
    <col min="13567" max="13575" width="6.7109375" customWidth="1"/>
    <col min="13576" max="13576" width="10" customWidth="1"/>
    <col min="13580" max="13588" width="6.7109375" customWidth="1"/>
    <col min="13593" max="13593" width="8.28515625" customWidth="1"/>
    <col min="13597" max="13605" width="5.7109375" customWidth="1"/>
    <col min="13819" max="13819" width="6.42578125" customWidth="1"/>
    <col min="13820" max="13820" width="26.5703125" customWidth="1"/>
    <col min="13821" max="13821" width="4.42578125" bestFit="1" customWidth="1"/>
    <col min="13822" max="13822" width="30.42578125" customWidth="1"/>
    <col min="13823" max="13831" width="6.7109375" customWidth="1"/>
    <col min="13832" max="13832" width="10" customWidth="1"/>
    <col min="13836" max="13844" width="6.7109375" customWidth="1"/>
    <col min="13849" max="13849" width="8.28515625" customWidth="1"/>
    <col min="13853" max="13861" width="5.7109375" customWidth="1"/>
    <col min="14075" max="14075" width="6.42578125" customWidth="1"/>
    <col min="14076" max="14076" width="26.5703125" customWidth="1"/>
    <col min="14077" max="14077" width="4.42578125" bestFit="1" customWidth="1"/>
    <col min="14078" max="14078" width="30.42578125" customWidth="1"/>
    <col min="14079" max="14087" width="6.7109375" customWidth="1"/>
    <col min="14088" max="14088" width="10" customWidth="1"/>
    <col min="14092" max="14100" width="6.7109375" customWidth="1"/>
    <col min="14105" max="14105" width="8.28515625" customWidth="1"/>
    <col min="14109" max="14117" width="5.7109375" customWidth="1"/>
    <col min="14331" max="14331" width="6.42578125" customWidth="1"/>
    <col min="14332" max="14332" width="26.5703125" customWidth="1"/>
    <col min="14333" max="14333" width="4.42578125" bestFit="1" customWidth="1"/>
    <col min="14334" max="14334" width="30.42578125" customWidth="1"/>
    <col min="14335" max="14343" width="6.7109375" customWidth="1"/>
    <col min="14344" max="14344" width="10" customWidth="1"/>
    <col min="14348" max="14356" width="6.7109375" customWidth="1"/>
    <col min="14361" max="14361" width="8.28515625" customWidth="1"/>
    <col min="14365" max="14373" width="5.7109375" customWidth="1"/>
    <col min="14587" max="14587" width="6.42578125" customWidth="1"/>
    <col min="14588" max="14588" width="26.5703125" customWidth="1"/>
    <col min="14589" max="14589" width="4.42578125" bestFit="1" customWidth="1"/>
    <col min="14590" max="14590" width="30.42578125" customWidth="1"/>
    <col min="14591" max="14599" width="6.7109375" customWidth="1"/>
    <col min="14600" max="14600" width="10" customWidth="1"/>
    <col min="14604" max="14612" width="6.7109375" customWidth="1"/>
    <col min="14617" max="14617" width="8.28515625" customWidth="1"/>
    <col min="14621" max="14629" width="5.7109375" customWidth="1"/>
    <col min="14843" max="14843" width="6.42578125" customWidth="1"/>
    <col min="14844" max="14844" width="26.5703125" customWidth="1"/>
    <col min="14845" max="14845" width="4.42578125" bestFit="1" customWidth="1"/>
    <col min="14846" max="14846" width="30.42578125" customWidth="1"/>
    <col min="14847" max="14855" width="6.7109375" customWidth="1"/>
    <col min="14856" max="14856" width="10" customWidth="1"/>
    <col min="14860" max="14868" width="6.7109375" customWidth="1"/>
    <col min="14873" max="14873" width="8.28515625" customWidth="1"/>
    <col min="14877" max="14885" width="5.7109375" customWidth="1"/>
    <col min="15099" max="15099" width="6.42578125" customWidth="1"/>
    <col min="15100" max="15100" width="26.5703125" customWidth="1"/>
    <col min="15101" max="15101" width="4.42578125" bestFit="1" customWidth="1"/>
    <col min="15102" max="15102" width="30.42578125" customWidth="1"/>
    <col min="15103" max="15111" width="6.7109375" customWidth="1"/>
    <col min="15112" max="15112" width="10" customWidth="1"/>
    <col min="15116" max="15124" width="6.7109375" customWidth="1"/>
    <col min="15129" max="15129" width="8.28515625" customWidth="1"/>
    <col min="15133" max="15141" width="5.7109375" customWidth="1"/>
    <col min="15355" max="15355" width="6.42578125" customWidth="1"/>
    <col min="15356" max="15356" width="26.5703125" customWidth="1"/>
    <col min="15357" max="15357" width="4.42578125" bestFit="1" customWidth="1"/>
    <col min="15358" max="15358" width="30.42578125" customWidth="1"/>
    <col min="15359" max="15367" width="6.7109375" customWidth="1"/>
    <col min="15368" max="15368" width="10" customWidth="1"/>
    <col min="15372" max="15380" width="6.7109375" customWidth="1"/>
    <col min="15385" max="15385" width="8.28515625" customWidth="1"/>
    <col min="15389" max="15397" width="5.7109375" customWidth="1"/>
    <col min="15611" max="15611" width="6.42578125" customWidth="1"/>
    <col min="15612" max="15612" width="26.5703125" customWidth="1"/>
    <col min="15613" max="15613" width="4.42578125" bestFit="1" customWidth="1"/>
    <col min="15614" max="15614" width="30.42578125" customWidth="1"/>
    <col min="15615" max="15623" width="6.7109375" customWidth="1"/>
    <col min="15624" max="15624" width="10" customWidth="1"/>
    <col min="15628" max="15636" width="6.7109375" customWidth="1"/>
    <col min="15641" max="15641" width="8.28515625" customWidth="1"/>
    <col min="15645" max="15653" width="5.7109375" customWidth="1"/>
    <col min="15867" max="15867" width="6.42578125" customWidth="1"/>
    <col min="15868" max="15868" width="26.5703125" customWidth="1"/>
    <col min="15869" max="15869" width="4.42578125" bestFit="1" customWidth="1"/>
    <col min="15870" max="15870" width="30.42578125" customWidth="1"/>
    <col min="15871" max="15879" width="6.7109375" customWidth="1"/>
    <col min="15880" max="15880" width="10" customWidth="1"/>
    <col min="15884" max="15892" width="6.7109375" customWidth="1"/>
    <col min="15897" max="15897" width="8.28515625" customWidth="1"/>
    <col min="15901" max="15909" width="5.7109375" customWidth="1"/>
    <col min="16123" max="16123" width="6.42578125" customWidth="1"/>
    <col min="16124" max="16124" width="26.5703125" customWidth="1"/>
    <col min="16125" max="16125" width="4.42578125" bestFit="1" customWidth="1"/>
    <col min="16126" max="16126" width="30.42578125" customWidth="1"/>
    <col min="16127" max="16135" width="6.7109375" customWidth="1"/>
    <col min="16136" max="16136" width="10" customWidth="1"/>
    <col min="16140" max="16148" width="6.7109375" customWidth="1"/>
    <col min="16153" max="16153" width="8.28515625" customWidth="1"/>
    <col min="16157" max="16165" width="5.7109375" customWidth="1"/>
  </cols>
  <sheetData>
    <row r="1" spans="1:45" ht="20.25" x14ac:dyDescent="0.3">
      <c r="A1" s="526" t="s">
        <v>615</v>
      </c>
      <c r="B1" s="7"/>
      <c r="C1" s="7"/>
      <c r="D1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45" ht="21" thickBot="1" x14ac:dyDescent="0.35">
      <c r="A2" s="527" t="s">
        <v>631</v>
      </c>
      <c r="B2" s="7"/>
      <c r="C2" s="7"/>
      <c r="D2"/>
      <c r="E2" s="12"/>
      <c r="F2" s="8"/>
      <c r="G2" s="311" t="s">
        <v>610</v>
      </c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311" t="s">
        <v>630</v>
      </c>
      <c r="U2" s="43"/>
      <c r="V2" s="43"/>
      <c r="W2" s="43"/>
      <c r="X2" s="43"/>
      <c r="Y2" s="43"/>
      <c r="Z2" s="43"/>
      <c r="AA2" s="43"/>
      <c r="AB2" s="43"/>
      <c r="AC2" s="43"/>
    </row>
    <row r="3" spans="1:45" ht="13.5" thickBot="1" x14ac:dyDescent="0.25">
      <c r="A3" s="8"/>
      <c r="B3" s="7"/>
      <c r="C3" s="7"/>
      <c r="D3"/>
      <c r="E3" s="12"/>
      <c r="F3" s="8"/>
      <c r="G3" s="788" t="s">
        <v>633</v>
      </c>
      <c r="H3" s="789"/>
      <c r="I3" s="789"/>
      <c r="J3" s="789"/>
      <c r="K3" s="789"/>
      <c r="L3" s="789"/>
      <c r="M3" s="789"/>
      <c r="N3" s="789"/>
      <c r="O3" s="789"/>
      <c r="P3" s="789"/>
      <c r="Q3" s="789"/>
      <c r="R3" s="789"/>
      <c r="S3" s="790"/>
      <c r="T3" s="791" t="s">
        <v>631</v>
      </c>
      <c r="U3" s="792"/>
      <c r="V3" s="792"/>
      <c r="W3" s="792"/>
      <c r="X3" s="792"/>
      <c r="Y3" s="792"/>
      <c r="Z3" s="792"/>
      <c r="AA3" s="792"/>
      <c r="AB3" s="792"/>
      <c r="AC3" s="793"/>
      <c r="AD3" s="793"/>
      <c r="AE3" s="793"/>
      <c r="AF3" s="794"/>
      <c r="AG3" s="795" t="s">
        <v>619</v>
      </c>
      <c r="AH3" s="796"/>
      <c r="AI3" s="796"/>
      <c r="AJ3" s="797"/>
      <c r="AK3" s="798" t="s">
        <v>620</v>
      </c>
      <c r="AL3" s="798"/>
      <c r="AM3" s="798"/>
      <c r="AN3" s="798"/>
      <c r="AO3" s="798"/>
      <c r="AP3" s="798"/>
      <c r="AQ3" s="798"/>
      <c r="AR3" s="798"/>
      <c r="AS3" s="799"/>
    </row>
    <row r="4" spans="1:45" ht="16.5" customHeight="1" thickBot="1" x14ac:dyDescent="0.3">
      <c r="A4" s="23" t="s">
        <v>246</v>
      </c>
      <c r="B4" s="7"/>
      <c r="C4" s="7"/>
      <c r="D4"/>
      <c r="E4" s="2"/>
      <c r="F4" s="8"/>
      <c r="G4" s="800" t="s">
        <v>371</v>
      </c>
      <c r="H4" s="801"/>
      <c r="I4" s="802"/>
      <c r="J4" s="803" t="s">
        <v>372</v>
      </c>
      <c r="K4" s="804"/>
      <c r="L4" s="805"/>
      <c r="M4" s="806" t="s">
        <v>373</v>
      </c>
      <c r="N4" s="804"/>
      <c r="O4" s="807"/>
      <c r="P4" s="808" t="s">
        <v>621</v>
      </c>
      <c r="Q4" s="810" t="s">
        <v>622</v>
      </c>
      <c r="R4" s="812" t="s">
        <v>623</v>
      </c>
      <c r="S4" s="777" t="s">
        <v>624</v>
      </c>
      <c r="T4" s="800" t="s">
        <v>371</v>
      </c>
      <c r="U4" s="801"/>
      <c r="V4" s="801"/>
      <c r="W4" s="806" t="s">
        <v>372</v>
      </c>
      <c r="X4" s="804"/>
      <c r="Y4" s="807"/>
      <c r="Z4" s="806" t="s">
        <v>373</v>
      </c>
      <c r="AA4" s="804"/>
      <c r="AB4" s="807"/>
      <c r="AC4" s="814" t="s">
        <v>625</v>
      </c>
      <c r="AD4" s="786" t="s">
        <v>622</v>
      </c>
      <c r="AE4" s="775" t="s">
        <v>623</v>
      </c>
      <c r="AF4" s="777" t="s">
        <v>624</v>
      </c>
      <c r="AG4" s="779" t="s">
        <v>632</v>
      </c>
      <c r="AH4" s="781" t="s">
        <v>626</v>
      </c>
      <c r="AI4" s="783" t="s">
        <v>627</v>
      </c>
      <c r="AJ4" s="784" t="s">
        <v>628</v>
      </c>
      <c r="AK4" s="770" t="s">
        <v>293</v>
      </c>
      <c r="AL4" s="771"/>
      <c r="AM4" s="772"/>
      <c r="AN4" s="773" t="s">
        <v>441</v>
      </c>
      <c r="AO4" s="771"/>
      <c r="AP4" s="774"/>
      <c r="AQ4" s="770" t="s">
        <v>295</v>
      </c>
      <c r="AR4" s="771"/>
      <c r="AS4" s="772"/>
    </row>
    <row r="5" spans="1:45" ht="40.5" customHeight="1" thickBot="1" x14ac:dyDescent="0.25">
      <c r="A5" s="591" t="s">
        <v>629</v>
      </c>
      <c r="B5" s="36" t="s">
        <v>579</v>
      </c>
      <c r="C5" s="36" t="s">
        <v>313</v>
      </c>
      <c r="D5" s="679" t="s">
        <v>594</v>
      </c>
      <c r="E5" s="36" t="s">
        <v>0</v>
      </c>
      <c r="F5" s="224" t="s">
        <v>1</v>
      </c>
      <c r="G5" s="680" t="s">
        <v>228</v>
      </c>
      <c r="H5" s="681" t="s">
        <v>229</v>
      </c>
      <c r="I5" s="682" t="s">
        <v>230</v>
      </c>
      <c r="J5" s="680" t="s">
        <v>228</v>
      </c>
      <c r="K5" s="681" t="s">
        <v>229</v>
      </c>
      <c r="L5" s="683" t="s">
        <v>230</v>
      </c>
      <c r="M5" s="684" t="s">
        <v>228</v>
      </c>
      <c r="N5" s="681" t="s">
        <v>229</v>
      </c>
      <c r="O5" s="682" t="s">
        <v>230</v>
      </c>
      <c r="P5" s="809"/>
      <c r="Q5" s="811"/>
      <c r="R5" s="813"/>
      <c r="S5" s="778"/>
      <c r="T5" s="685" t="s">
        <v>228</v>
      </c>
      <c r="U5" s="686" t="s">
        <v>229</v>
      </c>
      <c r="V5" s="687" t="s">
        <v>230</v>
      </c>
      <c r="W5" s="685" t="s">
        <v>228</v>
      </c>
      <c r="X5" s="686" t="s">
        <v>229</v>
      </c>
      <c r="Y5" s="688" t="s">
        <v>230</v>
      </c>
      <c r="Z5" s="689" t="s">
        <v>228</v>
      </c>
      <c r="AA5" s="686" t="s">
        <v>229</v>
      </c>
      <c r="AB5" s="688" t="s">
        <v>230</v>
      </c>
      <c r="AC5" s="815"/>
      <c r="AD5" s="787"/>
      <c r="AE5" s="776"/>
      <c r="AF5" s="778"/>
      <c r="AG5" s="780"/>
      <c r="AH5" s="782"/>
      <c r="AI5" s="782"/>
      <c r="AJ5" s="785"/>
      <c r="AK5" s="690" t="s">
        <v>228</v>
      </c>
      <c r="AL5" s="691" t="s">
        <v>229</v>
      </c>
      <c r="AM5" s="692" t="s">
        <v>230</v>
      </c>
      <c r="AN5" s="693" t="s">
        <v>228</v>
      </c>
      <c r="AO5" s="691" t="s">
        <v>229</v>
      </c>
      <c r="AP5" s="694" t="s">
        <v>230</v>
      </c>
      <c r="AQ5" s="690" t="s">
        <v>228</v>
      </c>
      <c r="AR5" s="691" t="s">
        <v>229</v>
      </c>
      <c r="AS5" s="692" t="s">
        <v>230</v>
      </c>
    </row>
    <row r="6" spans="1:45" ht="12.75" customHeight="1" x14ac:dyDescent="0.2">
      <c r="A6" s="581">
        <f>TU_stat!A6</f>
        <v>2</v>
      </c>
      <c r="B6" s="695">
        <f>TU_stat!B6</f>
        <v>600098621</v>
      </c>
      <c r="C6" s="695">
        <f>TU_stat!C6</f>
        <v>5460</v>
      </c>
      <c r="D6" s="695" t="str">
        <f>TU_stat!D6</f>
        <v>MŠ Turnov, 28. října 757</v>
      </c>
      <c r="E6" s="695">
        <f>TU_stat!E6</f>
        <v>3141</v>
      </c>
      <c r="F6" s="582" t="str">
        <f>TU_stat!F6</f>
        <v>MŠ Turnov, 28. října 757</v>
      </c>
      <c r="G6" s="581">
        <v>74</v>
      </c>
      <c r="H6" s="695">
        <v>0</v>
      </c>
      <c r="I6" s="696">
        <v>0</v>
      </c>
      <c r="J6" s="581">
        <v>0</v>
      </c>
      <c r="K6" s="695">
        <v>0</v>
      </c>
      <c r="L6" s="582">
        <v>0</v>
      </c>
      <c r="M6" s="581">
        <v>0</v>
      </c>
      <c r="N6" s="695">
        <v>0</v>
      </c>
      <c r="O6" s="582">
        <v>0</v>
      </c>
      <c r="P6" s="697">
        <v>657080</v>
      </c>
      <c r="Q6" s="698">
        <f>ROUND(P6/12*4,0)</f>
        <v>219027</v>
      </c>
      <c r="R6" s="699">
        <v>2.0699999999999998</v>
      </c>
      <c r="S6" s="700">
        <f>ROUND(R6/12*4,2)</f>
        <v>0.69</v>
      </c>
      <c r="T6" s="583">
        <f>TU_stat!H6</f>
        <v>74</v>
      </c>
      <c r="U6" s="695">
        <f>TU_stat!I6</f>
        <v>0</v>
      </c>
      <c r="V6" s="696">
        <f>TU_stat!J6</f>
        <v>0</v>
      </c>
      <c r="W6" s="581">
        <f>TU_stat!K6</f>
        <v>0</v>
      </c>
      <c r="X6" s="695">
        <f>TU_stat!L6</f>
        <v>0</v>
      </c>
      <c r="Y6" s="582">
        <f>TU_stat!M6</f>
        <v>0</v>
      </c>
      <c r="Z6" s="583">
        <f>TU_stat!N6</f>
        <v>0</v>
      </c>
      <c r="AA6" s="695">
        <f>TU_stat!O6</f>
        <v>0</v>
      </c>
      <c r="AB6" s="696">
        <f>TU_stat!P6</f>
        <v>0</v>
      </c>
      <c r="AC6" s="697">
        <f>TU_ZUKA!H6</f>
        <v>657080</v>
      </c>
      <c r="AD6" s="698">
        <f>ROUND(AC6/12*4,0)</f>
        <v>219027</v>
      </c>
      <c r="AE6" s="701">
        <f>TU_ZUKA!L6</f>
        <v>2.0699999999999998</v>
      </c>
      <c r="AF6" s="700">
        <f>ROUND(AE6/12*4,2)</f>
        <v>0.69</v>
      </c>
      <c r="AG6" s="702">
        <f t="shared" ref="AG6:AG42" si="0">AD6-Q6</f>
        <v>0</v>
      </c>
      <c r="AH6" s="699">
        <f t="shared" ref="AH6:AH42" si="1">AF6-S6</f>
        <v>0</v>
      </c>
      <c r="AI6" s="699">
        <v>0</v>
      </c>
      <c r="AJ6" s="703">
        <f>AH6</f>
        <v>0</v>
      </c>
      <c r="AK6" s="704">
        <f t="shared" ref="AK6:AS21" si="2">T6-G6</f>
        <v>0</v>
      </c>
      <c r="AL6" s="705">
        <f t="shared" si="2"/>
        <v>0</v>
      </c>
      <c r="AM6" s="726">
        <f t="shared" si="2"/>
        <v>0</v>
      </c>
      <c r="AN6" s="704">
        <f t="shared" si="2"/>
        <v>0</v>
      </c>
      <c r="AO6" s="705">
        <f t="shared" si="2"/>
        <v>0</v>
      </c>
      <c r="AP6" s="706">
        <f t="shared" si="2"/>
        <v>0</v>
      </c>
      <c r="AQ6" s="707">
        <f t="shared" si="2"/>
        <v>0</v>
      </c>
      <c r="AR6" s="705">
        <f t="shared" si="2"/>
        <v>0</v>
      </c>
      <c r="AS6" s="706">
        <f t="shared" si="2"/>
        <v>0</v>
      </c>
    </row>
    <row r="7" spans="1:45" ht="12.75" customHeight="1" x14ac:dyDescent="0.2">
      <c r="A7" s="58">
        <f>TU_stat!A7</f>
        <v>3</v>
      </c>
      <c r="B7" s="20">
        <f>TU_stat!B7</f>
        <v>600098851</v>
      </c>
      <c r="C7" s="20">
        <f>TU_stat!C7</f>
        <v>5462</v>
      </c>
      <c r="D7" s="20" t="str">
        <f>TU_stat!D7</f>
        <v>MŠ Turnov, Alešova 1140</v>
      </c>
      <c r="E7" s="20">
        <f>TU_stat!E7</f>
        <v>3141</v>
      </c>
      <c r="F7" s="144" t="str">
        <f>TU_stat!F7</f>
        <v>MŠ Turnov, Alešova 1140</v>
      </c>
      <c r="G7" s="5">
        <v>52</v>
      </c>
      <c r="H7" s="11">
        <v>0</v>
      </c>
      <c r="I7" s="259">
        <v>0</v>
      </c>
      <c r="J7" s="13">
        <v>0</v>
      </c>
      <c r="K7" s="11">
        <v>0</v>
      </c>
      <c r="L7" s="60">
        <v>0</v>
      </c>
      <c r="M7" s="13">
        <v>0</v>
      </c>
      <c r="N7" s="11">
        <v>0</v>
      </c>
      <c r="O7" s="60">
        <v>0</v>
      </c>
      <c r="P7" s="105">
        <v>517927</v>
      </c>
      <c r="Q7" s="29">
        <f t="shared" ref="Q7:Q42" si="3">ROUND(P7/12*4,0)</f>
        <v>172642</v>
      </c>
      <c r="R7" s="74">
        <v>1.63</v>
      </c>
      <c r="S7" s="47">
        <f t="shared" ref="S7:S42" si="4">ROUND(R7/12*4,2)</f>
        <v>0.54</v>
      </c>
      <c r="T7" s="5">
        <f>TU_stat!H7</f>
        <v>51</v>
      </c>
      <c r="U7" s="11">
        <f>TU_stat!I7</f>
        <v>0</v>
      </c>
      <c r="V7" s="259">
        <f>TU_stat!J7</f>
        <v>0</v>
      </c>
      <c r="W7" s="13">
        <f>TU_stat!K7</f>
        <v>0</v>
      </c>
      <c r="X7" s="11">
        <f>TU_stat!L7</f>
        <v>0</v>
      </c>
      <c r="Y7" s="60">
        <f>TU_stat!M7</f>
        <v>0</v>
      </c>
      <c r="Z7" s="5">
        <f>TU_stat!N7</f>
        <v>0</v>
      </c>
      <c r="AA7" s="11">
        <f>TU_stat!O7</f>
        <v>0</v>
      </c>
      <c r="AB7" s="259">
        <f>TU_stat!P7</f>
        <v>0</v>
      </c>
      <c r="AC7" s="105">
        <f>TU_ZUKA!H7</f>
        <v>511133</v>
      </c>
      <c r="AD7" s="29">
        <f t="shared" ref="AD7:AD42" si="5">ROUND(AC7/12*4,0)</f>
        <v>170378</v>
      </c>
      <c r="AE7" s="708">
        <f>TU_ZUKA!L7</f>
        <v>1.61</v>
      </c>
      <c r="AF7" s="47">
        <f t="shared" ref="AF7:AF42" si="6">ROUND(AE7/12*4,2)</f>
        <v>0.54</v>
      </c>
      <c r="AG7" s="378">
        <f t="shared" si="0"/>
        <v>-2264</v>
      </c>
      <c r="AH7" s="74">
        <f t="shared" si="1"/>
        <v>0</v>
      </c>
      <c r="AI7" s="74">
        <v>0</v>
      </c>
      <c r="AJ7" s="419">
        <f t="shared" ref="AJ7:AJ42" si="7">AH7</f>
        <v>0</v>
      </c>
      <c r="AK7" s="207">
        <f t="shared" si="2"/>
        <v>-1</v>
      </c>
      <c r="AL7" s="300">
        <f t="shared" si="2"/>
        <v>0</v>
      </c>
      <c r="AM7" s="727">
        <f t="shared" si="2"/>
        <v>0</v>
      </c>
      <c r="AN7" s="207">
        <f t="shared" si="2"/>
        <v>0</v>
      </c>
      <c r="AO7" s="300">
        <f t="shared" si="2"/>
        <v>0</v>
      </c>
      <c r="AP7" s="170">
        <f t="shared" si="2"/>
        <v>0</v>
      </c>
      <c r="AQ7" s="409">
        <f t="shared" si="2"/>
        <v>0</v>
      </c>
      <c r="AR7" s="300">
        <f t="shared" si="2"/>
        <v>0</v>
      </c>
      <c r="AS7" s="170">
        <f t="shared" si="2"/>
        <v>0</v>
      </c>
    </row>
    <row r="8" spans="1:45" ht="12.75" customHeight="1" x14ac:dyDescent="0.2">
      <c r="A8" s="13">
        <f>TU_stat!A8</f>
        <v>4</v>
      </c>
      <c r="B8" s="11">
        <f>TU_stat!B8</f>
        <v>600098869</v>
      </c>
      <c r="C8" s="11">
        <f>TU_stat!C8</f>
        <v>5464</v>
      </c>
      <c r="D8" s="11" t="str">
        <f>TU_stat!D8</f>
        <v>MŠ Turnov, Bezručova 590</v>
      </c>
      <c r="E8" s="11">
        <f>TU_stat!E8</f>
        <v>3141</v>
      </c>
      <c r="F8" s="60" t="str">
        <f>TU_stat!F8</f>
        <v>MŠ Turnov, Bezručova 590</v>
      </c>
      <c r="G8" s="5">
        <v>64</v>
      </c>
      <c r="H8" s="11">
        <v>0</v>
      </c>
      <c r="I8" s="259">
        <v>0</v>
      </c>
      <c r="J8" s="13">
        <v>0</v>
      </c>
      <c r="K8" s="11">
        <v>0</v>
      </c>
      <c r="L8" s="60">
        <v>0</v>
      </c>
      <c r="M8" s="13">
        <v>0</v>
      </c>
      <c r="N8" s="11">
        <v>0</v>
      </c>
      <c r="O8" s="60">
        <v>0</v>
      </c>
      <c r="P8" s="105">
        <v>595835</v>
      </c>
      <c r="Q8" s="29">
        <f t="shared" si="3"/>
        <v>198612</v>
      </c>
      <c r="R8" s="74">
        <v>1.88</v>
      </c>
      <c r="S8" s="47">
        <f t="shared" si="4"/>
        <v>0.63</v>
      </c>
      <c r="T8" s="5">
        <f>TU_stat!H8</f>
        <v>60</v>
      </c>
      <c r="U8" s="11">
        <f>TU_stat!I8</f>
        <v>0</v>
      </c>
      <c r="V8" s="259">
        <f>TU_stat!J8</f>
        <v>0</v>
      </c>
      <c r="W8" s="13">
        <f>TU_stat!K8</f>
        <v>0</v>
      </c>
      <c r="X8" s="11">
        <f>TU_stat!L8</f>
        <v>0</v>
      </c>
      <c r="Y8" s="60">
        <f>TU_stat!M8</f>
        <v>0</v>
      </c>
      <c r="Z8" s="5">
        <f>TU_stat!N8</f>
        <v>0</v>
      </c>
      <c r="AA8" s="11">
        <f>TU_stat!O8</f>
        <v>0</v>
      </c>
      <c r="AB8" s="259">
        <f>TU_stat!P8</f>
        <v>0</v>
      </c>
      <c r="AC8" s="105">
        <f>TU_ZUKA!H8</f>
        <v>570519</v>
      </c>
      <c r="AD8" s="29">
        <f t="shared" si="5"/>
        <v>190173</v>
      </c>
      <c r="AE8" s="708">
        <f>TU_ZUKA!L8</f>
        <v>1.8</v>
      </c>
      <c r="AF8" s="47">
        <f t="shared" si="6"/>
        <v>0.6</v>
      </c>
      <c r="AG8" s="378">
        <f t="shared" si="0"/>
        <v>-8439</v>
      </c>
      <c r="AH8" s="74">
        <f t="shared" si="1"/>
        <v>-3.0000000000000027E-2</v>
      </c>
      <c r="AI8" s="74">
        <v>0</v>
      </c>
      <c r="AJ8" s="419">
        <f t="shared" si="7"/>
        <v>-3.0000000000000027E-2</v>
      </c>
      <c r="AK8" s="207">
        <f t="shared" si="2"/>
        <v>-4</v>
      </c>
      <c r="AL8" s="300">
        <f t="shared" si="2"/>
        <v>0</v>
      </c>
      <c r="AM8" s="727">
        <f t="shared" si="2"/>
        <v>0</v>
      </c>
      <c r="AN8" s="207">
        <f t="shared" si="2"/>
        <v>0</v>
      </c>
      <c r="AO8" s="300">
        <f t="shared" si="2"/>
        <v>0</v>
      </c>
      <c r="AP8" s="170">
        <f t="shared" si="2"/>
        <v>0</v>
      </c>
      <c r="AQ8" s="409">
        <f t="shared" si="2"/>
        <v>0</v>
      </c>
      <c r="AR8" s="300">
        <f t="shared" si="2"/>
        <v>0</v>
      </c>
      <c r="AS8" s="170">
        <f t="shared" si="2"/>
        <v>0</v>
      </c>
    </row>
    <row r="9" spans="1:45" ht="12.75" customHeight="1" x14ac:dyDescent="0.2">
      <c r="A9" s="13">
        <f>TU_stat!A9</f>
        <v>5</v>
      </c>
      <c r="B9" s="11">
        <f>TU_stat!B9</f>
        <v>600098648</v>
      </c>
      <c r="C9" s="11">
        <f>TU_stat!C9</f>
        <v>5467</v>
      </c>
      <c r="D9" s="11" t="str">
        <f>TU_stat!D9</f>
        <v>MŠ Turnov, Hruborohozecká 405</v>
      </c>
      <c r="E9" s="11">
        <f>TU_stat!E9</f>
        <v>3141</v>
      </c>
      <c r="F9" s="60" t="str">
        <f>TU_stat!F9</f>
        <v>MŠ Turnov, Hruborohozecká 405</v>
      </c>
      <c r="G9" s="5">
        <v>50</v>
      </c>
      <c r="H9" s="11">
        <v>0</v>
      </c>
      <c r="I9" s="259">
        <v>0</v>
      </c>
      <c r="J9" s="13">
        <v>0</v>
      </c>
      <c r="K9" s="11">
        <v>0</v>
      </c>
      <c r="L9" s="60">
        <v>0</v>
      </c>
      <c r="M9" s="13">
        <v>0</v>
      </c>
      <c r="N9" s="11">
        <v>0</v>
      </c>
      <c r="O9" s="60">
        <v>0</v>
      </c>
      <c r="P9" s="105">
        <v>504284</v>
      </c>
      <c r="Q9" s="29">
        <f t="shared" si="3"/>
        <v>168095</v>
      </c>
      <c r="R9" s="74">
        <v>1.59</v>
      </c>
      <c r="S9" s="47">
        <f t="shared" si="4"/>
        <v>0.53</v>
      </c>
      <c r="T9" s="5">
        <f>TU_stat!H9</f>
        <v>50</v>
      </c>
      <c r="U9" s="11">
        <f>TU_stat!I9</f>
        <v>0</v>
      </c>
      <c r="V9" s="259">
        <f>TU_stat!J9</f>
        <v>0</v>
      </c>
      <c r="W9" s="13">
        <f>TU_stat!K9</f>
        <v>0</v>
      </c>
      <c r="X9" s="11">
        <f>TU_stat!L9</f>
        <v>0</v>
      </c>
      <c r="Y9" s="60">
        <f>TU_stat!M9</f>
        <v>0</v>
      </c>
      <c r="Z9" s="5">
        <f>TU_stat!N9</f>
        <v>0</v>
      </c>
      <c r="AA9" s="11">
        <f>TU_stat!O9</f>
        <v>0</v>
      </c>
      <c r="AB9" s="259">
        <f>TU_stat!P9</f>
        <v>0</v>
      </c>
      <c r="AC9" s="105">
        <f>TU_ZUKA!H9</f>
        <v>504284</v>
      </c>
      <c r="AD9" s="29">
        <f t="shared" si="5"/>
        <v>168095</v>
      </c>
      <c r="AE9" s="708">
        <f>TU_ZUKA!L9</f>
        <v>1.59</v>
      </c>
      <c r="AF9" s="47">
        <f t="shared" si="6"/>
        <v>0.53</v>
      </c>
      <c r="AG9" s="378">
        <f t="shared" si="0"/>
        <v>0</v>
      </c>
      <c r="AH9" s="74">
        <f t="shared" si="1"/>
        <v>0</v>
      </c>
      <c r="AI9" s="74">
        <v>0</v>
      </c>
      <c r="AJ9" s="419">
        <f t="shared" si="7"/>
        <v>0</v>
      </c>
      <c r="AK9" s="207">
        <f t="shared" si="2"/>
        <v>0</v>
      </c>
      <c r="AL9" s="300">
        <f t="shared" si="2"/>
        <v>0</v>
      </c>
      <c r="AM9" s="727">
        <f t="shared" si="2"/>
        <v>0</v>
      </c>
      <c r="AN9" s="207">
        <f t="shared" si="2"/>
        <v>0</v>
      </c>
      <c r="AO9" s="300">
        <f t="shared" si="2"/>
        <v>0</v>
      </c>
      <c r="AP9" s="170">
        <f t="shared" si="2"/>
        <v>0</v>
      </c>
      <c r="AQ9" s="409">
        <f t="shared" si="2"/>
        <v>0</v>
      </c>
      <c r="AR9" s="300">
        <f t="shared" si="2"/>
        <v>0</v>
      </c>
      <c r="AS9" s="170">
        <f t="shared" si="2"/>
        <v>0</v>
      </c>
    </row>
    <row r="10" spans="1:45" x14ac:dyDescent="0.2">
      <c r="A10" s="13">
        <f>TU_stat!A10</f>
        <v>6</v>
      </c>
      <c r="B10" s="11">
        <f>TU_stat!B10</f>
        <v>600098877</v>
      </c>
      <c r="C10" s="11">
        <f>TU_stat!C10</f>
        <v>5463</v>
      </c>
      <c r="D10" s="11" t="str">
        <f>TU_stat!D10</f>
        <v>MŠ Turnov, J. Palacha 1931</v>
      </c>
      <c r="E10" s="11">
        <f>TU_stat!E10</f>
        <v>3141</v>
      </c>
      <c r="F10" s="60" t="str">
        <f>TU_stat!F10</f>
        <v>MŠ Turnov, J. Palacha 1931</v>
      </c>
      <c r="G10" s="5">
        <v>53</v>
      </c>
      <c r="H10" s="11">
        <v>0</v>
      </c>
      <c r="I10" s="259">
        <v>0</v>
      </c>
      <c r="J10" s="13">
        <v>0</v>
      </c>
      <c r="K10" s="11">
        <v>0</v>
      </c>
      <c r="L10" s="60">
        <v>0</v>
      </c>
      <c r="M10" s="13">
        <v>0</v>
      </c>
      <c r="N10" s="11">
        <v>0</v>
      </c>
      <c r="O10" s="60">
        <v>0</v>
      </c>
      <c r="P10" s="105">
        <v>524667</v>
      </c>
      <c r="Q10" s="29">
        <f t="shared" si="3"/>
        <v>174889</v>
      </c>
      <c r="R10" s="74">
        <v>1.65</v>
      </c>
      <c r="S10" s="47">
        <f t="shared" si="4"/>
        <v>0.55000000000000004</v>
      </c>
      <c r="T10" s="5">
        <f>TU_stat!H10</f>
        <v>54</v>
      </c>
      <c r="U10" s="11">
        <f>TU_stat!I10</f>
        <v>0</v>
      </c>
      <c r="V10" s="259">
        <f>TU_stat!J10</f>
        <v>0</v>
      </c>
      <c r="W10" s="13">
        <f>TU_stat!K10</f>
        <v>0</v>
      </c>
      <c r="X10" s="11">
        <f>TU_stat!L10</f>
        <v>0</v>
      </c>
      <c r="Y10" s="60">
        <f>TU_stat!M10</f>
        <v>0</v>
      </c>
      <c r="Z10" s="5">
        <f>TU_stat!N10</f>
        <v>0</v>
      </c>
      <c r="AA10" s="11">
        <f>TU_stat!O10</f>
        <v>0</v>
      </c>
      <c r="AB10" s="259">
        <f>TU_stat!P10</f>
        <v>0</v>
      </c>
      <c r="AC10" s="105">
        <f>TU_ZUKA!H10</f>
        <v>531356</v>
      </c>
      <c r="AD10" s="29">
        <f t="shared" si="5"/>
        <v>177119</v>
      </c>
      <c r="AE10" s="708">
        <f>TU_ZUKA!L10</f>
        <v>1.67</v>
      </c>
      <c r="AF10" s="47">
        <f t="shared" si="6"/>
        <v>0.56000000000000005</v>
      </c>
      <c r="AG10" s="378">
        <f t="shared" si="0"/>
        <v>2230</v>
      </c>
      <c r="AH10" s="74">
        <f t="shared" si="1"/>
        <v>1.0000000000000009E-2</v>
      </c>
      <c r="AI10" s="74">
        <v>0</v>
      </c>
      <c r="AJ10" s="419">
        <f t="shared" si="7"/>
        <v>1.0000000000000009E-2</v>
      </c>
      <c r="AK10" s="207">
        <f t="shared" si="2"/>
        <v>1</v>
      </c>
      <c r="AL10" s="300">
        <f t="shared" si="2"/>
        <v>0</v>
      </c>
      <c r="AM10" s="727">
        <f t="shared" si="2"/>
        <v>0</v>
      </c>
      <c r="AN10" s="207">
        <f t="shared" si="2"/>
        <v>0</v>
      </c>
      <c r="AO10" s="300">
        <f t="shared" si="2"/>
        <v>0</v>
      </c>
      <c r="AP10" s="170">
        <f t="shared" si="2"/>
        <v>0</v>
      </c>
      <c r="AQ10" s="409">
        <f t="shared" si="2"/>
        <v>0</v>
      </c>
      <c r="AR10" s="300">
        <f t="shared" si="2"/>
        <v>0</v>
      </c>
      <c r="AS10" s="170">
        <f t="shared" si="2"/>
        <v>0</v>
      </c>
    </row>
    <row r="11" spans="1:45" x14ac:dyDescent="0.2">
      <c r="A11" s="13">
        <f>TU_stat!A11</f>
        <v>7</v>
      </c>
      <c r="B11" s="11">
        <f>TU_stat!B11</f>
        <v>600098915</v>
      </c>
      <c r="C11" s="11">
        <f>TU_stat!C11</f>
        <v>5461</v>
      </c>
      <c r="D11" s="11" t="str">
        <f>TU_stat!D11</f>
        <v>MŠ Turnov, U školy 85</v>
      </c>
      <c r="E11" s="11">
        <f>TU_stat!E11</f>
        <v>3141</v>
      </c>
      <c r="F11" s="60" t="str">
        <f>TU_stat!F11</f>
        <v>MŠ Turnov, U školy 85</v>
      </c>
      <c r="G11" s="5">
        <v>45</v>
      </c>
      <c r="H11" s="11">
        <v>0</v>
      </c>
      <c r="I11" s="259">
        <v>0</v>
      </c>
      <c r="J11" s="13">
        <v>0</v>
      </c>
      <c r="K11" s="11">
        <v>0</v>
      </c>
      <c r="L11" s="60">
        <v>0</v>
      </c>
      <c r="M11" s="13">
        <v>0</v>
      </c>
      <c r="N11" s="11">
        <v>0</v>
      </c>
      <c r="O11" s="60">
        <v>0</v>
      </c>
      <c r="P11" s="105">
        <v>469115</v>
      </c>
      <c r="Q11" s="29">
        <f t="shared" si="3"/>
        <v>156372</v>
      </c>
      <c r="R11" s="74">
        <v>1.48</v>
      </c>
      <c r="S11" s="47">
        <f t="shared" si="4"/>
        <v>0.49</v>
      </c>
      <c r="T11" s="5">
        <f>TU_stat!H11</f>
        <v>43</v>
      </c>
      <c r="U11" s="11">
        <f>TU_stat!I11</f>
        <v>0</v>
      </c>
      <c r="V11" s="259">
        <f>TU_stat!J11</f>
        <v>0</v>
      </c>
      <c r="W11" s="13">
        <f>TU_stat!K11</f>
        <v>0</v>
      </c>
      <c r="X11" s="11">
        <f>TU_stat!L11</f>
        <v>0</v>
      </c>
      <c r="Y11" s="60">
        <f>TU_stat!M11</f>
        <v>0</v>
      </c>
      <c r="Z11" s="5">
        <f>TU_stat!N11</f>
        <v>0</v>
      </c>
      <c r="AA11" s="11">
        <f>TU_stat!O11</f>
        <v>0</v>
      </c>
      <c r="AB11" s="259">
        <f>TU_stat!P11</f>
        <v>0</v>
      </c>
      <c r="AC11" s="105">
        <f>TU_ZUKA!H11</f>
        <v>454571</v>
      </c>
      <c r="AD11" s="29">
        <f t="shared" si="5"/>
        <v>151524</v>
      </c>
      <c r="AE11" s="708">
        <f>TU_ZUKA!L11</f>
        <v>1.43</v>
      </c>
      <c r="AF11" s="47">
        <f t="shared" si="6"/>
        <v>0.48</v>
      </c>
      <c r="AG11" s="378">
        <f t="shared" si="0"/>
        <v>-4848</v>
      </c>
      <c r="AH11" s="74">
        <f t="shared" si="1"/>
        <v>-1.0000000000000009E-2</v>
      </c>
      <c r="AI11" s="74">
        <v>0</v>
      </c>
      <c r="AJ11" s="419">
        <f t="shared" si="7"/>
        <v>-1.0000000000000009E-2</v>
      </c>
      <c r="AK11" s="207">
        <f t="shared" si="2"/>
        <v>-2</v>
      </c>
      <c r="AL11" s="300">
        <f t="shared" si="2"/>
        <v>0</v>
      </c>
      <c r="AM11" s="727">
        <f t="shared" si="2"/>
        <v>0</v>
      </c>
      <c r="AN11" s="207">
        <f t="shared" si="2"/>
        <v>0</v>
      </c>
      <c r="AO11" s="300">
        <f t="shared" si="2"/>
        <v>0</v>
      </c>
      <c r="AP11" s="170">
        <f t="shared" si="2"/>
        <v>0</v>
      </c>
      <c r="AQ11" s="409">
        <f t="shared" si="2"/>
        <v>0</v>
      </c>
      <c r="AR11" s="300">
        <f t="shared" si="2"/>
        <v>0</v>
      </c>
      <c r="AS11" s="170">
        <f t="shared" si="2"/>
        <v>0</v>
      </c>
    </row>
    <row r="12" spans="1:45" x14ac:dyDescent="0.2">
      <c r="A12" s="13">
        <f>TU_stat!A12</f>
        <v>8</v>
      </c>
      <c r="B12" s="11">
        <f>TU_stat!B12</f>
        <v>600098885</v>
      </c>
      <c r="C12" s="11">
        <f>TU_stat!C12</f>
        <v>5466</v>
      </c>
      <c r="D12" s="11" t="str">
        <f>TU_stat!D12</f>
        <v>MŠ Turnov, Zborovská 914</v>
      </c>
      <c r="E12" s="11">
        <f>TU_stat!E12</f>
        <v>3141</v>
      </c>
      <c r="F12" s="60" t="str">
        <f>TU_stat!F12</f>
        <v>MŠ Turnov, Zborovská 914</v>
      </c>
      <c r="G12" s="5">
        <v>104</v>
      </c>
      <c r="H12" s="11">
        <v>0</v>
      </c>
      <c r="I12" s="259">
        <v>0</v>
      </c>
      <c r="J12" s="13">
        <v>0</v>
      </c>
      <c r="K12" s="11">
        <v>0</v>
      </c>
      <c r="L12" s="60">
        <v>0</v>
      </c>
      <c r="M12" s="13">
        <v>0</v>
      </c>
      <c r="N12" s="11">
        <v>0</v>
      </c>
      <c r="O12" s="60">
        <v>0</v>
      </c>
      <c r="P12" s="105">
        <v>833520</v>
      </c>
      <c r="Q12" s="29">
        <f t="shared" si="3"/>
        <v>277840</v>
      </c>
      <c r="R12" s="74">
        <v>2.63</v>
      </c>
      <c r="S12" s="47">
        <f t="shared" si="4"/>
        <v>0.88</v>
      </c>
      <c r="T12" s="5">
        <f>TU_stat!H12</f>
        <v>103</v>
      </c>
      <c r="U12" s="11">
        <f>TU_stat!I12</f>
        <v>0</v>
      </c>
      <c r="V12" s="259">
        <f>TU_stat!J12</f>
        <v>0</v>
      </c>
      <c r="W12" s="13">
        <f>TU_stat!K12</f>
        <v>0</v>
      </c>
      <c r="X12" s="11">
        <f>TU_stat!L12</f>
        <v>0</v>
      </c>
      <c r="Y12" s="60">
        <f>TU_stat!M12</f>
        <v>0</v>
      </c>
      <c r="Z12" s="5">
        <f>TU_stat!N12</f>
        <v>0</v>
      </c>
      <c r="AA12" s="11">
        <f>TU_stat!O12</f>
        <v>0</v>
      </c>
      <c r="AB12" s="259">
        <f>TU_stat!P12</f>
        <v>0</v>
      </c>
      <c r="AC12" s="105">
        <f>TU_ZUKA!H12</f>
        <v>827636</v>
      </c>
      <c r="AD12" s="29">
        <f t="shared" si="5"/>
        <v>275879</v>
      </c>
      <c r="AE12" s="708">
        <f>TU_ZUKA!L12</f>
        <v>2.61</v>
      </c>
      <c r="AF12" s="47">
        <f t="shared" si="6"/>
        <v>0.87</v>
      </c>
      <c r="AG12" s="378">
        <f t="shared" si="0"/>
        <v>-1961</v>
      </c>
      <c r="AH12" s="74">
        <f t="shared" si="1"/>
        <v>-1.0000000000000009E-2</v>
      </c>
      <c r="AI12" s="74">
        <v>0</v>
      </c>
      <c r="AJ12" s="419">
        <f t="shared" si="7"/>
        <v>-1.0000000000000009E-2</v>
      </c>
      <c r="AK12" s="207">
        <f t="shared" si="2"/>
        <v>-1</v>
      </c>
      <c r="AL12" s="300">
        <f t="shared" si="2"/>
        <v>0</v>
      </c>
      <c r="AM12" s="727">
        <f t="shared" si="2"/>
        <v>0</v>
      </c>
      <c r="AN12" s="207">
        <f t="shared" si="2"/>
        <v>0</v>
      </c>
      <c r="AO12" s="300">
        <f t="shared" si="2"/>
        <v>0</v>
      </c>
      <c r="AP12" s="170">
        <f t="shared" si="2"/>
        <v>0</v>
      </c>
      <c r="AQ12" s="409">
        <f t="shared" si="2"/>
        <v>0</v>
      </c>
      <c r="AR12" s="300">
        <f t="shared" si="2"/>
        <v>0</v>
      </c>
      <c r="AS12" s="170">
        <f t="shared" si="2"/>
        <v>0</v>
      </c>
    </row>
    <row r="13" spans="1:45" x14ac:dyDescent="0.2">
      <c r="A13" s="13">
        <f>TU_stat!A13</f>
        <v>10</v>
      </c>
      <c r="B13" s="11">
        <f>TU_stat!B13</f>
        <v>600099288</v>
      </c>
      <c r="C13" s="11">
        <f>TU_stat!C13</f>
        <v>5458</v>
      </c>
      <c r="D13" s="11" t="str">
        <f>TU_stat!D13</f>
        <v>ZŠ Turnov, 28.října 18</v>
      </c>
      <c r="E13" s="11">
        <f>TU_stat!E13</f>
        <v>3141</v>
      </c>
      <c r="F13" s="60" t="str">
        <f>TU_stat!F13</f>
        <v>ZŠ Turnov, 28.října 18</v>
      </c>
      <c r="G13" s="5">
        <v>0</v>
      </c>
      <c r="H13" s="11">
        <v>588</v>
      </c>
      <c r="I13" s="259">
        <v>0</v>
      </c>
      <c r="J13" s="13">
        <v>0</v>
      </c>
      <c r="K13" s="11">
        <v>0</v>
      </c>
      <c r="L13" s="60">
        <v>0</v>
      </c>
      <c r="M13" s="13">
        <v>0</v>
      </c>
      <c r="N13" s="11">
        <v>0</v>
      </c>
      <c r="O13" s="60">
        <v>0</v>
      </c>
      <c r="P13" s="105">
        <v>2617116</v>
      </c>
      <c r="Q13" s="29">
        <f t="shared" si="3"/>
        <v>872372</v>
      </c>
      <c r="R13" s="74">
        <v>8.24</v>
      </c>
      <c r="S13" s="47">
        <f t="shared" si="4"/>
        <v>2.75</v>
      </c>
      <c r="T13" s="5">
        <f>TU_stat!H13</f>
        <v>0</v>
      </c>
      <c r="U13" s="11">
        <f>TU_stat!I13</f>
        <v>578</v>
      </c>
      <c r="V13" s="259">
        <f>TU_stat!J13</f>
        <v>0</v>
      </c>
      <c r="W13" s="13">
        <f>TU_stat!K13</f>
        <v>0</v>
      </c>
      <c r="X13" s="11">
        <f>TU_stat!L13</f>
        <v>0</v>
      </c>
      <c r="Y13" s="60">
        <f>TU_stat!M13</f>
        <v>0</v>
      </c>
      <c r="Z13" s="5">
        <f>TU_stat!N13</f>
        <v>0</v>
      </c>
      <c r="AA13" s="11">
        <f>TU_stat!O13</f>
        <v>0</v>
      </c>
      <c r="AB13" s="259">
        <f>TU_stat!P13</f>
        <v>0</v>
      </c>
      <c r="AC13" s="105">
        <f>TU_ZUKA!H13</f>
        <v>2581353</v>
      </c>
      <c r="AD13" s="29">
        <f t="shared" si="5"/>
        <v>860451</v>
      </c>
      <c r="AE13" s="708">
        <f>TU_ZUKA!L13</f>
        <v>8.1300000000000008</v>
      </c>
      <c r="AF13" s="47">
        <f t="shared" si="6"/>
        <v>2.71</v>
      </c>
      <c r="AG13" s="378">
        <f t="shared" si="0"/>
        <v>-11921</v>
      </c>
      <c r="AH13" s="74">
        <f t="shared" si="1"/>
        <v>-4.0000000000000036E-2</v>
      </c>
      <c r="AI13" s="74">
        <v>0</v>
      </c>
      <c r="AJ13" s="419">
        <f t="shared" si="7"/>
        <v>-4.0000000000000036E-2</v>
      </c>
      <c r="AK13" s="207">
        <f t="shared" si="2"/>
        <v>0</v>
      </c>
      <c r="AL13" s="300">
        <f t="shared" si="2"/>
        <v>-10</v>
      </c>
      <c r="AM13" s="727">
        <f t="shared" si="2"/>
        <v>0</v>
      </c>
      <c r="AN13" s="207">
        <f t="shared" si="2"/>
        <v>0</v>
      </c>
      <c r="AO13" s="300">
        <f t="shared" si="2"/>
        <v>0</v>
      </c>
      <c r="AP13" s="170">
        <f t="shared" si="2"/>
        <v>0</v>
      </c>
      <c r="AQ13" s="409">
        <f t="shared" si="2"/>
        <v>0</v>
      </c>
      <c r="AR13" s="300">
        <f t="shared" si="2"/>
        <v>0</v>
      </c>
      <c r="AS13" s="170">
        <f t="shared" si="2"/>
        <v>0</v>
      </c>
    </row>
    <row r="14" spans="1:45" x14ac:dyDescent="0.2">
      <c r="A14" s="13">
        <f>TU_stat!A14</f>
        <v>11</v>
      </c>
      <c r="B14" s="11">
        <f>TU_stat!B14</f>
        <v>600099369</v>
      </c>
      <c r="C14" s="11">
        <f>TU_stat!C14</f>
        <v>5456</v>
      </c>
      <c r="D14" s="11" t="str">
        <f>TU_stat!D14</f>
        <v>ZŠ Turnov, Skálova 600</v>
      </c>
      <c r="E14" s="11">
        <f>TU_stat!E14</f>
        <v>3141</v>
      </c>
      <c r="F14" s="60" t="str">
        <f>TU_stat!F14</f>
        <v>ZŠ Turnov, Skálova 600</v>
      </c>
      <c r="G14" s="5">
        <v>0</v>
      </c>
      <c r="H14" s="11">
        <v>389</v>
      </c>
      <c r="I14" s="259">
        <v>156</v>
      </c>
      <c r="J14" s="13">
        <v>0</v>
      </c>
      <c r="K14" s="11">
        <v>378</v>
      </c>
      <c r="L14" s="60">
        <v>0</v>
      </c>
      <c r="M14" s="13">
        <v>0</v>
      </c>
      <c r="N14" s="11">
        <v>0</v>
      </c>
      <c r="O14" s="60">
        <v>0</v>
      </c>
      <c r="P14" s="105">
        <v>3564306</v>
      </c>
      <c r="Q14" s="29">
        <f t="shared" si="3"/>
        <v>1188102</v>
      </c>
      <c r="R14" s="74">
        <v>11.23</v>
      </c>
      <c r="S14" s="47">
        <f t="shared" si="4"/>
        <v>3.74</v>
      </c>
      <c r="T14" s="5">
        <f>TU_stat!H14</f>
        <v>0</v>
      </c>
      <c r="U14" s="11">
        <f>TU_stat!I14</f>
        <v>387</v>
      </c>
      <c r="V14" s="259">
        <f>TU_stat!J14</f>
        <v>158</v>
      </c>
      <c r="W14" s="13">
        <f>TU_stat!K14</f>
        <v>0</v>
      </c>
      <c r="X14" s="11">
        <f>TU_stat!L14</f>
        <v>383</v>
      </c>
      <c r="Y14" s="60">
        <f>TU_stat!M14</f>
        <v>0</v>
      </c>
      <c r="Z14" s="5">
        <f>TU_stat!N14</f>
        <v>0</v>
      </c>
      <c r="AA14" s="11">
        <f>TU_stat!O14</f>
        <v>0</v>
      </c>
      <c r="AB14" s="259">
        <f>TU_stat!P14</f>
        <v>0</v>
      </c>
      <c r="AC14" s="105">
        <f>TU_ZUKA!H14</f>
        <v>3575958</v>
      </c>
      <c r="AD14" s="29">
        <f t="shared" si="5"/>
        <v>1191986</v>
      </c>
      <c r="AE14" s="708">
        <f>TU_ZUKA!L14</f>
        <v>11.26</v>
      </c>
      <c r="AF14" s="47">
        <f t="shared" si="6"/>
        <v>3.75</v>
      </c>
      <c r="AG14" s="378">
        <f t="shared" si="0"/>
        <v>3884</v>
      </c>
      <c r="AH14" s="74">
        <f t="shared" si="1"/>
        <v>9.9999999999997868E-3</v>
      </c>
      <c r="AI14" s="74">
        <v>0</v>
      </c>
      <c r="AJ14" s="419">
        <f t="shared" si="7"/>
        <v>9.9999999999997868E-3</v>
      </c>
      <c r="AK14" s="207">
        <f t="shared" si="2"/>
        <v>0</v>
      </c>
      <c r="AL14" s="300">
        <f t="shared" si="2"/>
        <v>-2</v>
      </c>
      <c r="AM14" s="727">
        <f t="shared" si="2"/>
        <v>2</v>
      </c>
      <c r="AN14" s="207">
        <f t="shared" si="2"/>
        <v>0</v>
      </c>
      <c r="AO14" s="300">
        <f t="shared" si="2"/>
        <v>5</v>
      </c>
      <c r="AP14" s="170">
        <f t="shared" si="2"/>
        <v>0</v>
      </c>
      <c r="AQ14" s="409">
        <f t="shared" si="2"/>
        <v>0</v>
      </c>
      <c r="AR14" s="300">
        <f t="shared" si="2"/>
        <v>0</v>
      </c>
      <c r="AS14" s="170">
        <f t="shared" si="2"/>
        <v>0</v>
      </c>
    </row>
    <row r="15" spans="1:45" x14ac:dyDescent="0.2">
      <c r="A15" s="13">
        <f>TU_stat!A15</f>
        <v>11</v>
      </c>
      <c r="B15" s="11">
        <f>TU_stat!B15</f>
        <v>600099369</v>
      </c>
      <c r="C15" s="11">
        <f>TU_stat!C15</f>
        <v>5456</v>
      </c>
      <c r="D15" s="11" t="str">
        <f>TU_stat!D15</f>
        <v>ZŠ Turnov, Skálova 600</v>
      </c>
      <c r="E15" s="11">
        <f>TU_stat!E15</f>
        <v>3141</v>
      </c>
      <c r="F15" s="60" t="str">
        <f>TU_stat!F15</f>
        <v>ZŠ Turnov, Alešova1059</v>
      </c>
      <c r="G15" s="5">
        <v>0</v>
      </c>
      <c r="H15" s="11">
        <v>0</v>
      </c>
      <c r="I15" s="259">
        <v>0</v>
      </c>
      <c r="J15" s="13">
        <v>0</v>
      </c>
      <c r="K15" s="11">
        <v>0</v>
      </c>
      <c r="L15" s="60">
        <v>0</v>
      </c>
      <c r="M15" s="13">
        <v>0</v>
      </c>
      <c r="N15" s="11">
        <v>285</v>
      </c>
      <c r="O15" s="60">
        <v>0</v>
      </c>
      <c r="P15" s="105">
        <v>586266</v>
      </c>
      <c r="Q15" s="29">
        <f t="shared" si="3"/>
        <v>195422</v>
      </c>
      <c r="R15" s="74">
        <v>1.85</v>
      </c>
      <c r="S15" s="47">
        <f t="shared" si="4"/>
        <v>0.62</v>
      </c>
      <c r="T15" s="5">
        <f>TU_stat!H15</f>
        <v>0</v>
      </c>
      <c r="U15" s="11">
        <f>TU_stat!I15</f>
        <v>0</v>
      </c>
      <c r="V15" s="259">
        <f>TU_stat!J15</f>
        <v>0</v>
      </c>
      <c r="W15" s="13">
        <f>TU_stat!K15</f>
        <v>0</v>
      </c>
      <c r="X15" s="11">
        <f>TU_stat!L15</f>
        <v>0</v>
      </c>
      <c r="Y15" s="60">
        <f>TU_stat!M15</f>
        <v>0</v>
      </c>
      <c r="Z15" s="5">
        <f>TU_stat!N15</f>
        <v>0</v>
      </c>
      <c r="AA15" s="11">
        <f>TU_stat!O15</f>
        <v>282</v>
      </c>
      <c r="AB15" s="259">
        <f>TU_stat!P15</f>
        <v>0</v>
      </c>
      <c r="AC15" s="105">
        <f>TU_ZUKA!H15</f>
        <v>581346</v>
      </c>
      <c r="AD15" s="29">
        <f t="shared" si="5"/>
        <v>193782</v>
      </c>
      <c r="AE15" s="708">
        <f>TU_ZUKA!L15</f>
        <v>1.83</v>
      </c>
      <c r="AF15" s="47">
        <f t="shared" si="6"/>
        <v>0.61</v>
      </c>
      <c r="AG15" s="378">
        <f t="shared" si="0"/>
        <v>-1640</v>
      </c>
      <c r="AH15" s="74">
        <f t="shared" si="1"/>
        <v>-1.0000000000000009E-2</v>
      </c>
      <c r="AI15" s="74">
        <v>0</v>
      </c>
      <c r="AJ15" s="419">
        <f t="shared" si="7"/>
        <v>-1.0000000000000009E-2</v>
      </c>
      <c r="AK15" s="207">
        <f t="shared" si="2"/>
        <v>0</v>
      </c>
      <c r="AL15" s="300">
        <f t="shared" si="2"/>
        <v>0</v>
      </c>
      <c r="AM15" s="727">
        <f t="shared" si="2"/>
        <v>0</v>
      </c>
      <c r="AN15" s="207">
        <f t="shared" si="2"/>
        <v>0</v>
      </c>
      <c r="AO15" s="300">
        <f t="shared" si="2"/>
        <v>0</v>
      </c>
      <c r="AP15" s="170">
        <f t="shared" si="2"/>
        <v>0</v>
      </c>
      <c r="AQ15" s="409">
        <f t="shared" si="2"/>
        <v>0</v>
      </c>
      <c r="AR15" s="300">
        <f t="shared" si="2"/>
        <v>-3</v>
      </c>
      <c r="AS15" s="170">
        <f t="shared" si="2"/>
        <v>0</v>
      </c>
    </row>
    <row r="16" spans="1:45" x14ac:dyDescent="0.2">
      <c r="A16" s="13">
        <f>TU_stat!A16</f>
        <v>14</v>
      </c>
      <c r="B16" s="11">
        <f>TU_stat!B16</f>
        <v>600099377</v>
      </c>
      <c r="C16" s="11">
        <f>TU_stat!C16</f>
        <v>5457</v>
      </c>
      <c r="D16" s="11" t="str">
        <f>TU_stat!D16</f>
        <v>ZŠ Turnov, Žižkova 518</v>
      </c>
      <c r="E16" s="11">
        <f>TU_stat!E16</f>
        <v>3141</v>
      </c>
      <c r="F16" s="60" t="str">
        <f>TU_stat!F16</f>
        <v>ZŠ Turnov, Žižkova 518 - výdejna</v>
      </c>
      <c r="G16" s="5">
        <v>0</v>
      </c>
      <c r="H16" s="11">
        <v>0</v>
      </c>
      <c r="I16" s="259">
        <v>0</v>
      </c>
      <c r="J16" s="13">
        <v>0</v>
      </c>
      <c r="K16" s="11">
        <v>0</v>
      </c>
      <c r="L16" s="60">
        <v>0</v>
      </c>
      <c r="M16" s="13">
        <v>0</v>
      </c>
      <c r="N16" s="11">
        <v>535</v>
      </c>
      <c r="O16" s="60">
        <v>0</v>
      </c>
      <c r="P16" s="105">
        <v>970450</v>
      </c>
      <c r="Q16" s="29">
        <f t="shared" si="3"/>
        <v>323483</v>
      </c>
      <c r="R16" s="74">
        <v>3.06</v>
      </c>
      <c r="S16" s="47">
        <f t="shared" si="4"/>
        <v>1.02</v>
      </c>
      <c r="T16" s="5">
        <f>TU_stat!H16</f>
        <v>0</v>
      </c>
      <c r="U16" s="11">
        <f>TU_stat!I16</f>
        <v>0</v>
      </c>
      <c r="V16" s="259">
        <f>TU_stat!J16</f>
        <v>0</v>
      </c>
      <c r="W16" s="13">
        <f>TU_stat!K16</f>
        <v>0</v>
      </c>
      <c r="X16" s="11">
        <f>TU_stat!L16</f>
        <v>0</v>
      </c>
      <c r="Y16" s="60">
        <f>TU_stat!M16</f>
        <v>0</v>
      </c>
      <c r="Z16" s="5">
        <f>TU_stat!N16</f>
        <v>0</v>
      </c>
      <c r="AA16" s="11">
        <f>TU_stat!O16</f>
        <v>560</v>
      </c>
      <c r="AB16" s="259">
        <f>TU_stat!P16</f>
        <v>0</v>
      </c>
      <c r="AC16" s="105">
        <f>TU_ZUKA!H16</f>
        <v>1006666</v>
      </c>
      <c r="AD16" s="29">
        <f t="shared" si="5"/>
        <v>335555</v>
      </c>
      <c r="AE16" s="708">
        <f>TU_ZUKA!L16</f>
        <v>3.17</v>
      </c>
      <c r="AF16" s="47">
        <f t="shared" si="6"/>
        <v>1.06</v>
      </c>
      <c r="AG16" s="378">
        <f t="shared" si="0"/>
        <v>12072</v>
      </c>
      <c r="AH16" s="74">
        <f t="shared" si="1"/>
        <v>4.0000000000000036E-2</v>
      </c>
      <c r="AI16" s="74">
        <v>0</v>
      </c>
      <c r="AJ16" s="419">
        <f t="shared" si="7"/>
        <v>4.0000000000000036E-2</v>
      </c>
      <c r="AK16" s="207">
        <f t="shared" si="2"/>
        <v>0</v>
      </c>
      <c r="AL16" s="300">
        <f t="shared" si="2"/>
        <v>0</v>
      </c>
      <c r="AM16" s="727">
        <f t="shared" si="2"/>
        <v>0</v>
      </c>
      <c r="AN16" s="207">
        <f t="shared" si="2"/>
        <v>0</v>
      </c>
      <c r="AO16" s="300">
        <f t="shared" si="2"/>
        <v>0</v>
      </c>
      <c r="AP16" s="170">
        <f t="shared" si="2"/>
        <v>0</v>
      </c>
      <c r="AQ16" s="409">
        <f t="shared" si="2"/>
        <v>0</v>
      </c>
      <c r="AR16" s="300">
        <f t="shared" si="2"/>
        <v>25</v>
      </c>
      <c r="AS16" s="170">
        <f t="shared" si="2"/>
        <v>0</v>
      </c>
    </row>
    <row r="17" spans="1:45" x14ac:dyDescent="0.2">
      <c r="A17" s="13">
        <f>TU_stat!A17</f>
        <v>1</v>
      </c>
      <c r="B17" s="11">
        <f>TU_stat!B17</f>
        <v>600099474</v>
      </c>
      <c r="C17" s="11">
        <f>TU_stat!C17</f>
        <v>5490</v>
      </c>
      <c r="D17" s="11" t="str">
        <f>TU_stat!D17</f>
        <v>MŠ a ZŠ Turnov, Kosmonautů 1641</v>
      </c>
      <c r="E17" s="11">
        <f>TU_stat!E17</f>
        <v>3141</v>
      </c>
      <c r="F17" s="60" t="str">
        <f>TU_stat!F17</f>
        <v xml:space="preserve">MŠ Turnov, Kosmonautů 1640 </v>
      </c>
      <c r="G17" s="5">
        <v>139</v>
      </c>
      <c r="H17" s="11">
        <v>14</v>
      </c>
      <c r="I17" s="259">
        <v>0</v>
      </c>
      <c r="J17" s="13">
        <v>27</v>
      </c>
      <c r="K17" s="11">
        <v>0</v>
      </c>
      <c r="L17" s="60">
        <v>0</v>
      </c>
      <c r="M17" s="13">
        <v>0</v>
      </c>
      <c r="N17" s="11">
        <v>0</v>
      </c>
      <c r="O17" s="60">
        <v>0</v>
      </c>
      <c r="P17" s="105">
        <v>1369197</v>
      </c>
      <c r="Q17" s="29">
        <f t="shared" si="3"/>
        <v>456399</v>
      </c>
      <c r="R17" s="74">
        <v>4.3099999999999996</v>
      </c>
      <c r="S17" s="47">
        <f t="shared" si="4"/>
        <v>1.44</v>
      </c>
      <c r="T17" s="5">
        <f>TU_stat!H17</f>
        <v>127</v>
      </c>
      <c r="U17" s="11">
        <f>TU_stat!I17</f>
        <v>13</v>
      </c>
      <c r="V17" s="259">
        <f>TU_stat!J17</f>
        <v>0</v>
      </c>
      <c r="W17" s="13">
        <f>TU_stat!K17</f>
        <v>0</v>
      </c>
      <c r="X17" s="11">
        <f>TU_stat!L17</f>
        <v>0</v>
      </c>
      <c r="Y17" s="60">
        <f>TU_stat!M17</f>
        <v>0</v>
      </c>
      <c r="Z17" s="5">
        <f>TU_stat!N17</f>
        <v>0</v>
      </c>
      <c r="AA17" s="11">
        <f>TU_stat!O17</f>
        <v>0</v>
      </c>
      <c r="AB17" s="259">
        <f>TU_stat!P17</f>
        <v>0</v>
      </c>
      <c r="AC17" s="105">
        <f>TU_ZUKA!H17</f>
        <v>1088051</v>
      </c>
      <c r="AD17" s="29">
        <f t="shared" si="5"/>
        <v>362684</v>
      </c>
      <c r="AE17" s="708">
        <f>TU_ZUKA!L17</f>
        <v>3.43</v>
      </c>
      <c r="AF17" s="47">
        <f t="shared" si="6"/>
        <v>1.1399999999999999</v>
      </c>
      <c r="AG17" s="378">
        <f t="shared" si="0"/>
        <v>-93715</v>
      </c>
      <c r="AH17" s="74">
        <f t="shared" si="1"/>
        <v>-0.30000000000000004</v>
      </c>
      <c r="AI17" s="74">
        <v>0</v>
      </c>
      <c r="AJ17" s="419">
        <f t="shared" si="7"/>
        <v>-0.30000000000000004</v>
      </c>
      <c r="AK17" s="207">
        <f t="shared" si="2"/>
        <v>-12</v>
      </c>
      <c r="AL17" s="300">
        <f t="shared" si="2"/>
        <v>-1</v>
      </c>
      <c r="AM17" s="727">
        <f t="shared" si="2"/>
        <v>0</v>
      </c>
      <c r="AN17" s="207">
        <f t="shared" si="2"/>
        <v>-27</v>
      </c>
      <c r="AO17" s="300">
        <f t="shared" si="2"/>
        <v>0</v>
      </c>
      <c r="AP17" s="170">
        <f t="shared" si="2"/>
        <v>0</v>
      </c>
      <c r="AQ17" s="409">
        <f t="shared" si="2"/>
        <v>0</v>
      </c>
      <c r="AR17" s="300">
        <f t="shared" si="2"/>
        <v>0</v>
      </c>
      <c r="AS17" s="170">
        <f t="shared" si="2"/>
        <v>0</v>
      </c>
    </row>
    <row r="18" spans="1:45" x14ac:dyDescent="0.2">
      <c r="A18" s="13">
        <f>TU_stat!A18</f>
        <v>12</v>
      </c>
      <c r="B18" s="11">
        <f>TU_stat!B18</f>
        <v>600099075</v>
      </c>
      <c r="C18" s="11">
        <f>TU_stat!C18</f>
        <v>5481</v>
      </c>
      <c r="D18" s="11" t="str">
        <f>TU_stat!D18</f>
        <v>ZŠ Turnov Mašov, U Školy 56 - výdejna</v>
      </c>
      <c r="E18" s="11">
        <f>TU_stat!E18</f>
        <v>3141</v>
      </c>
      <c r="F18" s="60" t="str">
        <f>TU_stat!F18</f>
        <v>ZŠ Turnov Mašov, U Školy 56 - výdejna nově od 1.10.2021</v>
      </c>
      <c r="G18" s="5">
        <v>0</v>
      </c>
      <c r="H18" s="11">
        <v>0</v>
      </c>
      <c r="I18" s="259">
        <v>0</v>
      </c>
      <c r="J18" s="13">
        <v>0</v>
      </c>
      <c r="K18" s="11">
        <v>0</v>
      </c>
      <c r="L18" s="60">
        <v>0</v>
      </c>
      <c r="M18" s="13">
        <v>0</v>
      </c>
      <c r="N18" s="11">
        <v>93</v>
      </c>
      <c r="O18" s="60">
        <v>0</v>
      </c>
      <c r="P18" s="105">
        <v>244483</v>
      </c>
      <c r="Q18" s="29">
        <f t="shared" si="3"/>
        <v>81494</v>
      </c>
      <c r="R18" s="74">
        <v>0.77</v>
      </c>
      <c r="S18" s="47">
        <f t="shared" si="4"/>
        <v>0.26</v>
      </c>
      <c r="T18" s="5">
        <f>TU_stat!H18</f>
        <v>0</v>
      </c>
      <c r="U18" s="11">
        <f>TU_stat!I18</f>
        <v>0</v>
      </c>
      <c r="V18" s="259">
        <f>TU_stat!J18</f>
        <v>0</v>
      </c>
      <c r="W18" s="13">
        <f>TU_stat!K18</f>
        <v>0</v>
      </c>
      <c r="X18" s="11">
        <f>TU_stat!L18</f>
        <v>0</v>
      </c>
      <c r="Y18" s="60">
        <f>TU_stat!M18</f>
        <v>0</v>
      </c>
      <c r="Z18" s="5">
        <f>TU_stat!N18</f>
        <v>0</v>
      </c>
      <c r="AA18" s="11">
        <f>TU_stat!O18</f>
        <v>101</v>
      </c>
      <c r="AB18" s="259">
        <f>TU_stat!P18</f>
        <v>0</v>
      </c>
      <c r="AC18" s="105">
        <f>TU_ZUKA!H18</f>
        <v>260351</v>
      </c>
      <c r="AD18" s="29">
        <f t="shared" si="5"/>
        <v>86784</v>
      </c>
      <c r="AE18" s="708">
        <f>TU_ZUKA!L18</f>
        <v>0.82</v>
      </c>
      <c r="AF18" s="47">
        <f t="shared" si="6"/>
        <v>0.27</v>
      </c>
      <c r="AG18" s="378">
        <f t="shared" si="0"/>
        <v>5290</v>
      </c>
      <c r="AH18" s="74">
        <f t="shared" si="1"/>
        <v>1.0000000000000009E-2</v>
      </c>
      <c r="AI18" s="74">
        <v>0</v>
      </c>
      <c r="AJ18" s="419">
        <f t="shared" si="7"/>
        <v>1.0000000000000009E-2</v>
      </c>
      <c r="AK18" s="207">
        <f t="shared" si="2"/>
        <v>0</v>
      </c>
      <c r="AL18" s="300">
        <f t="shared" si="2"/>
        <v>0</v>
      </c>
      <c r="AM18" s="727">
        <f t="shared" si="2"/>
        <v>0</v>
      </c>
      <c r="AN18" s="207">
        <f t="shared" si="2"/>
        <v>0</v>
      </c>
      <c r="AO18" s="300">
        <f t="shared" si="2"/>
        <v>0</v>
      </c>
      <c r="AP18" s="170">
        <f t="shared" si="2"/>
        <v>0</v>
      </c>
      <c r="AQ18" s="409">
        <f t="shared" si="2"/>
        <v>0</v>
      </c>
      <c r="AR18" s="300">
        <f t="shared" si="2"/>
        <v>8</v>
      </c>
      <c r="AS18" s="170">
        <f t="shared" si="2"/>
        <v>0</v>
      </c>
    </row>
    <row r="19" spans="1:45" x14ac:dyDescent="0.2">
      <c r="A19" s="13">
        <f>TU_stat!A19</f>
        <v>16</v>
      </c>
      <c r="B19" s="11">
        <f>TU_stat!B19</f>
        <v>600098982</v>
      </c>
      <c r="C19" s="11">
        <f>TU_stat!C19</f>
        <v>5482</v>
      </c>
      <c r="D19" s="11" t="str">
        <f>TU_stat!D19</f>
        <v>ZŠ a MŠ Hrubá Skála, Doubravice 61</v>
      </c>
      <c r="E19" s="11">
        <f>TU_stat!E19</f>
        <v>3141</v>
      </c>
      <c r="F19" s="60" t="str">
        <f>TU_stat!F19</f>
        <v>ZŠ a MŠ Hrubá Skála, Doubravice 61</v>
      </c>
      <c r="G19" s="5">
        <v>28</v>
      </c>
      <c r="H19" s="11">
        <v>40</v>
      </c>
      <c r="I19" s="259">
        <v>0</v>
      </c>
      <c r="J19" s="13">
        <v>0</v>
      </c>
      <c r="K19" s="11">
        <v>0</v>
      </c>
      <c r="L19" s="60">
        <v>0</v>
      </c>
      <c r="M19" s="13">
        <v>0</v>
      </c>
      <c r="N19" s="11">
        <v>0</v>
      </c>
      <c r="O19" s="60">
        <v>0</v>
      </c>
      <c r="P19" s="105">
        <v>662316</v>
      </c>
      <c r="Q19" s="29">
        <f t="shared" si="3"/>
        <v>220772</v>
      </c>
      <c r="R19" s="74">
        <v>2.09</v>
      </c>
      <c r="S19" s="47">
        <f t="shared" si="4"/>
        <v>0.7</v>
      </c>
      <c r="T19" s="5">
        <f>TU_stat!H19</f>
        <v>28</v>
      </c>
      <c r="U19" s="11">
        <f>TU_stat!I19</f>
        <v>48</v>
      </c>
      <c r="V19" s="259">
        <f>TU_stat!J19</f>
        <v>0</v>
      </c>
      <c r="W19" s="13">
        <f>TU_stat!K19</f>
        <v>0</v>
      </c>
      <c r="X19" s="11">
        <f>TU_stat!L19</f>
        <v>0</v>
      </c>
      <c r="Y19" s="60">
        <f>TU_stat!M19</f>
        <v>0</v>
      </c>
      <c r="Z19" s="5">
        <f>TU_stat!N19</f>
        <v>0</v>
      </c>
      <c r="AA19" s="11">
        <f>TU_stat!O19</f>
        <v>0</v>
      </c>
      <c r="AB19" s="259">
        <f>TU_stat!P19</f>
        <v>0</v>
      </c>
      <c r="AC19" s="105">
        <f>TU_ZUKA!H19</f>
        <v>708004</v>
      </c>
      <c r="AD19" s="29">
        <f t="shared" si="5"/>
        <v>236001</v>
      </c>
      <c r="AE19" s="708">
        <f>TU_ZUKA!L19</f>
        <v>2.23</v>
      </c>
      <c r="AF19" s="47">
        <f t="shared" si="6"/>
        <v>0.74</v>
      </c>
      <c r="AG19" s="378">
        <f t="shared" si="0"/>
        <v>15229</v>
      </c>
      <c r="AH19" s="74">
        <f t="shared" si="1"/>
        <v>4.0000000000000036E-2</v>
      </c>
      <c r="AI19" s="74">
        <v>0</v>
      </c>
      <c r="AJ19" s="419">
        <f t="shared" si="7"/>
        <v>4.0000000000000036E-2</v>
      </c>
      <c r="AK19" s="207">
        <f t="shared" si="2"/>
        <v>0</v>
      </c>
      <c r="AL19" s="300">
        <f t="shared" si="2"/>
        <v>8</v>
      </c>
      <c r="AM19" s="727">
        <f t="shared" si="2"/>
        <v>0</v>
      </c>
      <c r="AN19" s="207">
        <f t="shared" si="2"/>
        <v>0</v>
      </c>
      <c r="AO19" s="300">
        <f t="shared" si="2"/>
        <v>0</v>
      </c>
      <c r="AP19" s="170">
        <f t="shared" si="2"/>
        <v>0</v>
      </c>
      <c r="AQ19" s="409">
        <f t="shared" si="2"/>
        <v>0</v>
      </c>
      <c r="AR19" s="300">
        <f t="shared" si="2"/>
        <v>0</v>
      </c>
      <c r="AS19" s="170">
        <f t="shared" si="2"/>
        <v>0</v>
      </c>
    </row>
    <row r="20" spans="1:45" x14ac:dyDescent="0.2">
      <c r="A20" s="13">
        <f>TU_stat!A20</f>
        <v>17</v>
      </c>
      <c r="B20" s="11">
        <f>TU_stat!B20</f>
        <v>600077985</v>
      </c>
      <c r="C20" s="11">
        <f>TU_stat!C20</f>
        <v>3421</v>
      </c>
      <c r="D20" s="11" t="str">
        <f>TU_stat!D20</f>
        <v>MŠ Jenišovice 67</v>
      </c>
      <c r="E20" s="11">
        <f>TU_stat!E20</f>
        <v>3141</v>
      </c>
      <c r="F20" s="60" t="str">
        <f>TU_stat!F20</f>
        <v>MŠ Jenišovice 67</v>
      </c>
      <c r="G20" s="5">
        <v>88</v>
      </c>
      <c r="H20" s="11">
        <v>0</v>
      </c>
      <c r="I20" s="259">
        <v>0</v>
      </c>
      <c r="J20" s="13">
        <v>0</v>
      </c>
      <c r="K20" s="11">
        <v>0</v>
      </c>
      <c r="L20" s="60">
        <v>0</v>
      </c>
      <c r="M20" s="13">
        <v>0</v>
      </c>
      <c r="N20" s="11">
        <v>0</v>
      </c>
      <c r="O20" s="60">
        <v>0</v>
      </c>
      <c r="P20" s="105">
        <v>739879</v>
      </c>
      <c r="Q20" s="29">
        <f t="shared" si="3"/>
        <v>246626</v>
      </c>
      <c r="R20" s="74">
        <v>2.33</v>
      </c>
      <c r="S20" s="47">
        <f t="shared" si="4"/>
        <v>0.78</v>
      </c>
      <c r="T20" s="5">
        <f>TU_stat!H20</f>
        <v>88</v>
      </c>
      <c r="U20" s="11">
        <f>TU_stat!I20</f>
        <v>0</v>
      </c>
      <c r="V20" s="259">
        <f>TU_stat!J20</f>
        <v>0</v>
      </c>
      <c r="W20" s="13">
        <f>TU_stat!K20</f>
        <v>0</v>
      </c>
      <c r="X20" s="11">
        <f>TU_stat!L20</f>
        <v>0</v>
      </c>
      <c r="Y20" s="60">
        <f>TU_stat!M20</f>
        <v>0</v>
      </c>
      <c r="Z20" s="5">
        <f>TU_stat!N20</f>
        <v>0</v>
      </c>
      <c r="AA20" s="11">
        <f>TU_stat!O20</f>
        <v>0</v>
      </c>
      <c r="AB20" s="259">
        <f>TU_stat!P20</f>
        <v>0</v>
      </c>
      <c r="AC20" s="105">
        <f>TU_ZUKA!H20</f>
        <v>739879</v>
      </c>
      <c r="AD20" s="29">
        <f t="shared" si="5"/>
        <v>246626</v>
      </c>
      <c r="AE20" s="708">
        <f>TU_ZUKA!L20</f>
        <v>2.33</v>
      </c>
      <c r="AF20" s="47">
        <f t="shared" si="6"/>
        <v>0.78</v>
      </c>
      <c r="AG20" s="378">
        <f t="shared" si="0"/>
        <v>0</v>
      </c>
      <c r="AH20" s="74">
        <f t="shared" si="1"/>
        <v>0</v>
      </c>
      <c r="AI20" s="74">
        <v>0</v>
      </c>
      <c r="AJ20" s="419">
        <f t="shared" si="7"/>
        <v>0</v>
      </c>
      <c r="AK20" s="207">
        <f t="shared" si="2"/>
        <v>0</v>
      </c>
      <c r="AL20" s="300">
        <f t="shared" si="2"/>
        <v>0</v>
      </c>
      <c r="AM20" s="727">
        <f t="shared" si="2"/>
        <v>0</v>
      </c>
      <c r="AN20" s="207">
        <f t="shared" si="2"/>
        <v>0</v>
      </c>
      <c r="AO20" s="300">
        <f t="shared" si="2"/>
        <v>0</v>
      </c>
      <c r="AP20" s="170">
        <f t="shared" si="2"/>
        <v>0</v>
      </c>
      <c r="AQ20" s="409">
        <f t="shared" si="2"/>
        <v>0</v>
      </c>
      <c r="AR20" s="300">
        <f t="shared" si="2"/>
        <v>0</v>
      </c>
      <c r="AS20" s="170">
        <f t="shared" si="2"/>
        <v>0</v>
      </c>
    </row>
    <row r="21" spans="1:45" x14ac:dyDescent="0.2">
      <c r="A21" s="13">
        <f>TU_stat!A21</f>
        <v>18</v>
      </c>
      <c r="B21" s="11">
        <f>TU_stat!B21</f>
        <v>600078442</v>
      </c>
      <c r="C21" s="11">
        <f>TU_stat!C21</f>
        <v>3420</v>
      </c>
      <c r="D21" s="11" t="str">
        <f>TU_stat!D21</f>
        <v>ZŠ Jenišovice 180</v>
      </c>
      <c r="E21" s="11">
        <f>TU_stat!E21</f>
        <v>3141</v>
      </c>
      <c r="F21" s="60" t="str">
        <f>TU_stat!F21</f>
        <v>ZŠ Jenišovice 180</v>
      </c>
      <c r="G21" s="5">
        <v>0</v>
      </c>
      <c r="H21" s="11">
        <v>189</v>
      </c>
      <c r="I21" s="259">
        <v>0</v>
      </c>
      <c r="J21" s="13">
        <v>0</v>
      </c>
      <c r="K21" s="11">
        <v>0</v>
      </c>
      <c r="L21" s="60">
        <v>0</v>
      </c>
      <c r="M21" s="13">
        <v>0</v>
      </c>
      <c r="N21" s="11">
        <v>0</v>
      </c>
      <c r="O21" s="60">
        <v>0</v>
      </c>
      <c r="P21" s="105">
        <v>1058656</v>
      </c>
      <c r="Q21" s="29">
        <f t="shared" si="3"/>
        <v>352885</v>
      </c>
      <c r="R21" s="74">
        <v>3.33</v>
      </c>
      <c r="S21" s="47">
        <f t="shared" si="4"/>
        <v>1.1100000000000001</v>
      </c>
      <c r="T21" s="5">
        <f>TU_stat!H21</f>
        <v>0</v>
      </c>
      <c r="U21" s="11">
        <f>TU_stat!I21</f>
        <v>194</v>
      </c>
      <c r="V21" s="259">
        <f>TU_stat!J21</f>
        <v>0</v>
      </c>
      <c r="W21" s="13">
        <f>TU_stat!K21</f>
        <v>0</v>
      </c>
      <c r="X21" s="11">
        <f>TU_stat!L21</f>
        <v>0</v>
      </c>
      <c r="Y21" s="60">
        <f>TU_stat!M21</f>
        <v>0</v>
      </c>
      <c r="Z21" s="5">
        <f>TU_stat!N21</f>
        <v>0</v>
      </c>
      <c r="AA21" s="11">
        <f>TU_stat!O21</f>
        <v>0</v>
      </c>
      <c r="AB21" s="259">
        <f>TU_stat!P21</f>
        <v>0</v>
      </c>
      <c r="AC21" s="105">
        <f>TU_ZUKA!H21</f>
        <v>1080643</v>
      </c>
      <c r="AD21" s="29">
        <f t="shared" si="5"/>
        <v>360214</v>
      </c>
      <c r="AE21" s="708">
        <f>TU_ZUKA!L21</f>
        <v>3.4</v>
      </c>
      <c r="AF21" s="47">
        <f t="shared" si="6"/>
        <v>1.1299999999999999</v>
      </c>
      <c r="AG21" s="378">
        <f t="shared" si="0"/>
        <v>7329</v>
      </c>
      <c r="AH21" s="74">
        <f t="shared" si="1"/>
        <v>1.9999999999999796E-2</v>
      </c>
      <c r="AI21" s="74">
        <v>0</v>
      </c>
      <c r="AJ21" s="419">
        <f t="shared" si="7"/>
        <v>1.9999999999999796E-2</v>
      </c>
      <c r="AK21" s="207">
        <f t="shared" si="2"/>
        <v>0</v>
      </c>
      <c r="AL21" s="300">
        <f t="shared" si="2"/>
        <v>5</v>
      </c>
      <c r="AM21" s="727">
        <f t="shared" si="2"/>
        <v>0</v>
      </c>
      <c r="AN21" s="207">
        <f t="shared" si="2"/>
        <v>0</v>
      </c>
      <c r="AO21" s="300">
        <f t="shared" si="2"/>
        <v>0</v>
      </c>
      <c r="AP21" s="170">
        <f t="shared" si="2"/>
        <v>0</v>
      </c>
      <c r="AQ21" s="409">
        <f t="shared" si="2"/>
        <v>0</v>
      </c>
      <c r="AR21" s="300">
        <f t="shared" si="2"/>
        <v>0</v>
      </c>
      <c r="AS21" s="170">
        <f t="shared" si="2"/>
        <v>0</v>
      </c>
    </row>
    <row r="22" spans="1:45" x14ac:dyDescent="0.2">
      <c r="A22" s="13">
        <f>TU_stat!A22</f>
        <v>19</v>
      </c>
      <c r="B22" s="11">
        <f>TU_stat!B22</f>
        <v>691009813</v>
      </c>
      <c r="C22" s="11">
        <f>TU_stat!C22</f>
        <v>5493</v>
      </c>
      <c r="D22" s="11" t="str">
        <f>TU_stat!D22</f>
        <v>MŠ Sedmihorky 12</v>
      </c>
      <c r="E22" s="11">
        <f>TU_stat!E22</f>
        <v>3141</v>
      </c>
      <c r="F22" s="60" t="str">
        <f>TU_stat!F22</f>
        <v>MŠ Sedmihorky 12</v>
      </c>
      <c r="G22" s="5">
        <v>0</v>
      </c>
      <c r="H22" s="11">
        <v>0</v>
      </c>
      <c r="I22" s="259">
        <v>0</v>
      </c>
      <c r="J22" s="13">
        <v>0</v>
      </c>
      <c r="K22" s="11">
        <v>0</v>
      </c>
      <c r="L22" s="60">
        <v>0</v>
      </c>
      <c r="M22" s="13">
        <v>27</v>
      </c>
      <c r="N22" s="11">
        <v>0</v>
      </c>
      <c r="O22" s="60">
        <v>0</v>
      </c>
      <c r="P22" s="105">
        <v>78031</v>
      </c>
      <c r="Q22" s="29">
        <f t="shared" si="3"/>
        <v>26010</v>
      </c>
      <c r="R22" s="74">
        <v>0.41</v>
      </c>
      <c r="S22" s="47">
        <f t="shared" si="4"/>
        <v>0.14000000000000001</v>
      </c>
      <c r="T22" s="5">
        <f>TU_stat!H22</f>
        <v>0</v>
      </c>
      <c r="U22" s="11">
        <f>TU_stat!I22</f>
        <v>0</v>
      </c>
      <c r="V22" s="259">
        <f>TU_stat!J22</f>
        <v>0</v>
      </c>
      <c r="W22" s="13">
        <f>TU_stat!K22</f>
        <v>0</v>
      </c>
      <c r="X22" s="11">
        <f>TU_stat!L22</f>
        <v>0</v>
      </c>
      <c r="Y22" s="60">
        <f>TU_stat!M22</f>
        <v>0</v>
      </c>
      <c r="Z22" s="5">
        <f>TU_stat!N22</f>
        <v>36</v>
      </c>
      <c r="AA22" s="11">
        <f>TU_stat!O22</f>
        <v>0</v>
      </c>
      <c r="AB22" s="259">
        <f>TU_stat!P22</f>
        <v>0</v>
      </c>
      <c r="AC22" s="105">
        <f>TU_ZUKA!H22</f>
        <v>96346</v>
      </c>
      <c r="AD22" s="29">
        <f t="shared" si="5"/>
        <v>32115</v>
      </c>
      <c r="AE22" s="708">
        <f>TU_ZUKA!L22</f>
        <v>0.51</v>
      </c>
      <c r="AF22" s="47">
        <f t="shared" si="6"/>
        <v>0.17</v>
      </c>
      <c r="AG22" s="378">
        <f t="shared" si="0"/>
        <v>6105</v>
      </c>
      <c r="AH22" s="74">
        <f t="shared" si="1"/>
        <v>0.03</v>
      </c>
      <c r="AI22" s="74">
        <v>0</v>
      </c>
      <c r="AJ22" s="419">
        <f t="shared" si="7"/>
        <v>0.03</v>
      </c>
      <c r="AK22" s="207">
        <f t="shared" ref="AK22:AS42" si="8">T22-G22</f>
        <v>0</v>
      </c>
      <c r="AL22" s="300">
        <f t="shared" si="8"/>
        <v>0</v>
      </c>
      <c r="AM22" s="727">
        <f t="shared" si="8"/>
        <v>0</v>
      </c>
      <c r="AN22" s="207">
        <f t="shared" si="8"/>
        <v>0</v>
      </c>
      <c r="AO22" s="300">
        <f t="shared" si="8"/>
        <v>0</v>
      </c>
      <c r="AP22" s="170">
        <f t="shared" si="8"/>
        <v>0</v>
      </c>
      <c r="AQ22" s="409">
        <f t="shared" si="8"/>
        <v>9</v>
      </c>
      <c r="AR22" s="300">
        <f t="shared" si="8"/>
        <v>0</v>
      </c>
      <c r="AS22" s="170">
        <f t="shared" si="8"/>
        <v>0</v>
      </c>
    </row>
    <row r="23" spans="1:45" x14ac:dyDescent="0.2">
      <c r="A23" s="13">
        <f>TU_stat!A23</f>
        <v>20</v>
      </c>
      <c r="B23" s="11">
        <f>TU_stat!B23</f>
        <v>600080056</v>
      </c>
      <c r="C23" s="11">
        <f>TU_stat!C23</f>
        <v>2463</v>
      </c>
      <c r="D23" s="11" t="str">
        <f>TU_stat!D23</f>
        <v>ZŠ Kobyly 31</v>
      </c>
      <c r="E23" s="11">
        <f>TU_stat!E23</f>
        <v>3141</v>
      </c>
      <c r="F23" s="60" t="str">
        <f>TU_stat!F23</f>
        <v>ZŠ Kobyly 31</v>
      </c>
      <c r="G23" s="5">
        <v>0</v>
      </c>
      <c r="H23" s="11">
        <v>98</v>
      </c>
      <c r="I23" s="259">
        <v>0</v>
      </c>
      <c r="J23" s="13">
        <v>0</v>
      </c>
      <c r="K23" s="11">
        <v>0</v>
      </c>
      <c r="L23" s="60">
        <v>0</v>
      </c>
      <c r="M23" s="13">
        <v>0</v>
      </c>
      <c r="N23" s="11">
        <v>0</v>
      </c>
      <c r="O23" s="60">
        <v>0</v>
      </c>
      <c r="P23" s="105">
        <v>636068</v>
      </c>
      <c r="Q23" s="29">
        <f t="shared" si="3"/>
        <v>212023</v>
      </c>
      <c r="R23" s="74">
        <v>2</v>
      </c>
      <c r="S23" s="47">
        <f t="shared" si="4"/>
        <v>0.67</v>
      </c>
      <c r="T23" s="5">
        <f>TU_stat!H23</f>
        <v>0</v>
      </c>
      <c r="U23" s="11">
        <f>TU_stat!I23</f>
        <v>106</v>
      </c>
      <c r="V23" s="259">
        <f>TU_stat!J23</f>
        <v>0</v>
      </c>
      <c r="W23" s="13">
        <f>TU_stat!K23</f>
        <v>0</v>
      </c>
      <c r="X23" s="11">
        <f>TU_stat!L23</f>
        <v>0</v>
      </c>
      <c r="Y23" s="60">
        <f>TU_stat!M23</f>
        <v>0</v>
      </c>
      <c r="Z23" s="5">
        <f>TU_stat!N23</f>
        <v>0</v>
      </c>
      <c r="AA23" s="11">
        <f>TU_stat!O23</f>
        <v>0</v>
      </c>
      <c r="AB23" s="259">
        <f>TU_stat!P23</f>
        <v>0</v>
      </c>
      <c r="AC23" s="105">
        <f>TU_ZUKA!H23</f>
        <v>675385</v>
      </c>
      <c r="AD23" s="29">
        <f t="shared" si="5"/>
        <v>225128</v>
      </c>
      <c r="AE23" s="708">
        <f>TU_ZUKA!L23</f>
        <v>2.13</v>
      </c>
      <c r="AF23" s="47">
        <f t="shared" si="6"/>
        <v>0.71</v>
      </c>
      <c r="AG23" s="378">
        <f t="shared" si="0"/>
        <v>13105</v>
      </c>
      <c r="AH23" s="74">
        <f t="shared" si="1"/>
        <v>3.9999999999999925E-2</v>
      </c>
      <c r="AI23" s="74">
        <v>0</v>
      </c>
      <c r="AJ23" s="419">
        <f t="shared" si="7"/>
        <v>3.9999999999999925E-2</v>
      </c>
      <c r="AK23" s="207">
        <f t="shared" si="8"/>
        <v>0</v>
      </c>
      <c r="AL23" s="300">
        <f t="shared" si="8"/>
        <v>8</v>
      </c>
      <c r="AM23" s="727">
        <f t="shared" si="8"/>
        <v>0</v>
      </c>
      <c r="AN23" s="207">
        <f t="shared" si="8"/>
        <v>0</v>
      </c>
      <c r="AO23" s="300">
        <f t="shared" si="8"/>
        <v>0</v>
      </c>
      <c r="AP23" s="170">
        <f t="shared" si="8"/>
        <v>0</v>
      </c>
      <c r="AQ23" s="409">
        <f t="shared" si="8"/>
        <v>0</v>
      </c>
      <c r="AR23" s="300">
        <f t="shared" si="8"/>
        <v>0</v>
      </c>
      <c r="AS23" s="170">
        <f t="shared" si="8"/>
        <v>0</v>
      </c>
    </row>
    <row r="24" spans="1:45" x14ac:dyDescent="0.2">
      <c r="A24" s="13">
        <f>TU_stat!A24</f>
        <v>21</v>
      </c>
      <c r="B24" s="11">
        <f>TU_stat!B24</f>
        <v>650023340</v>
      </c>
      <c r="C24" s="11">
        <f>TU_stat!C24</f>
        <v>3427</v>
      </c>
      <c r="D24" s="11" t="str">
        <f>TU_stat!D24</f>
        <v>ZŠ a MŠ Malá Skála 60</v>
      </c>
      <c r="E24" s="11">
        <f>TU_stat!E24</f>
        <v>3141</v>
      </c>
      <c r="F24" s="60" t="str">
        <f>TU_stat!F24</f>
        <v>ZŠ a MŠ Malá Skála, Vranové I. 60</v>
      </c>
      <c r="G24" s="5">
        <v>0</v>
      </c>
      <c r="H24" s="11">
        <v>138</v>
      </c>
      <c r="I24" s="259">
        <v>0</v>
      </c>
      <c r="J24" s="13">
        <v>43</v>
      </c>
      <c r="K24" s="11">
        <v>0</v>
      </c>
      <c r="L24" s="60">
        <v>0</v>
      </c>
      <c r="M24" s="13">
        <v>0</v>
      </c>
      <c r="N24" s="11">
        <v>0</v>
      </c>
      <c r="O24" s="60">
        <v>0</v>
      </c>
      <c r="P24" s="105">
        <v>1100586</v>
      </c>
      <c r="Q24" s="29">
        <f t="shared" si="3"/>
        <v>366862</v>
      </c>
      <c r="R24" s="74">
        <v>3.47</v>
      </c>
      <c r="S24" s="47">
        <f t="shared" si="4"/>
        <v>1.1599999999999999</v>
      </c>
      <c r="T24" s="5">
        <f>TU_stat!H24</f>
        <v>0</v>
      </c>
      <c r="U24" s="11">
        <f>TU_stat!I24</f>
        <v>146</v>
      </c>
      <c r="V24" s="259">
        <f>TU_stat!J24</f>
        <v>0</v>
      </c>
      <c r="W24" s="13">
        <f>TU_stat!K24</f>
        <v>44</v>
      </c>
      <c r="X24" s="11">
        <f>TU_stat!L24</f>
        <v>0</v>
      </c>
      <c r="Y24" s="60">
        <f>TU_stat!M24</f>
        <v>0</v>
      </c>
      <c r="Z24" s="5">
        <f>TU_stat!N24</f>
        <v>0</v>
      </c>
      <c r="AA24" s="11">
        <f>TU_stat!O24</f>
        <v>0</v>
      </c>
      <c r="AB24" s="259">
        <f>TU_stat!P24</f>
        <v>0</v>
      </c>
      <c r="AC24" s="105">
        <f>TU_ZUKA!H24</f>
        <v>1142058</v>
      </c>
      <c r="AD24" s="29">
        <f t="shared" si="5"/>
        <v>380686</v>
      </c>
      <c r="AE24" s="708">
        <f>TU_ZUKA!L24</f>
        <v>3.6</v>
      </c>
      <c r="AF24" s="47">
        <f t="shared" si="6"/>
        <v>1.2</v>
      </c>
      <c r="AG24" s="378">
        <f t="shared" si="0"/>
        <v>13824</v>
      </c>
      <c r="AH24" s="74">
        <f t="shared" si="1"/>
        <v>4.0000000000000036E-2</v>
      </c>
      <c r="AI24" s="74">
        <v>0</v>
      </c>
      <c r="AJ24" s="419">
        <f t="shared" si="7"/>
        <v>4.0000000000000036E-2</v>
      </c>
      <c r="AK24" s="207">
        <f t="shared" si="8"/>
        <v>0</v>
      </c>
      <c r="AL24" s="300">
        <f t="shared" si="8"/>
        <v>8</v>
      </c>
      <c r="AM24" s="727">
        <f t="shared" si="8"/>
        <v>0</v>
      </c>
      <c r="AN24" s="207">
        <f t="shared" si="8"/>
        <v>1</v>
      </c>
      <c r="AO24" s="300">
        <f t="shared" si="8"/>
        <v>0</v>
      </c>
      <c r="AP24" s="170">
        <f t="shared" si="8"/>
        <v>0</v>
      </c>
      <c r="AQ24" s="409">
        <f t="shared" si="8"/>
        <v>0</v>
      </c>
      <c r="AR24" s="300">
        <f t="shared" si="8"/>
        <v>0</v>
      </c>
      <c r="AS24" s="170">
        <f t="shared" si="8"/>
        <v>0</v>
      </c>
    </row>
    <row r="25" spans="1:45" x14ac:dyDescent="0.2">
      <c r="A25" s="13">
        <f>TU_stat!A25</f>
        <v>21</v>
      </c>
      <c r="B25" s="11">
        <f>TU_stat!B25</f>
        <v>650023340</v>
      </c>
      <c r="C25" s="11">
        <f>TU_stat!C25</f>
        <v>3427</v>
      </c>
      <c r="D25" s="11" t="str">
        <f>TU_stat!D25</f>
        <v>ZŠ a MŠ Malá Skála 60</v>
      </c>
      <c r="E25" s="11">
        <f>TU_stat!E25</f>
        <v>3141</v>
      </c>
      <c r="F25" s="60" t="str">
        <f>TU_stat!F25</f>
        <v>MŠ Malá Skála, Vranové I. 387 - výdejna</v>
      </c>
      <c r="G25" s="5">
        <v>0</v>
      </c>
      <c r="H25" s="11">
        <v>0</v>
      </c>
      <c r="I25" s="259">
        <v>0</v>
      </c>
      <c r="J25" s="13">
        <v>0</v>
      </c>
      <c r="K25" s="11">
        <v>0</v>
      </c>
      <c r="L25" s="60">
        <v>0</v>
      </c>
      <c r="M25" s="13">
        <v>43</v>
      </c>
      <c r="N25" s="11">
        <v>0</v>
      </c>
      <c r="O25" s="60">
        <v>0</v>
      </c>
      <c r="P25" s="105">
        <v>181828</v>
      </c>
      <c r="Q25" s="29">
        <f t="shared" si="3"/>
        <v>60609</v>
      </c>
      <c r="R25" s="74">
        <v>0.56999999999999995</v>
      </c>
      <c r="S25" s="47">
        <f t="shared" si="4"/>
        <v>0.19</v>
      </c>
      <c r="T25" s="5">
        <f>TU_stat!H25</f>
        <v>0</v>
      </c>
      <c r="U25" s="11">
        <f>TU_stat!I25</f>
        <v>0</v>
      </c>
      <c r="V25" s="259">
        <f>TU_stat!J25</f>
        <v>0</v>
      </c>
      <c r="W25" s="13">
        <f>TU_stat!K25</f>
        <v>0</v>
      </c>
      <c r="X25" s="11">
        <f>TU_stat!L25</f>
        <v>0</v>
      </c>
      <c r="Y25" s="60">
        <f>TU_stat!M25</f>
        <v>0</v>
      </c>
      <c r="Z25" s="5">
        <f>TU_stat!N25</f>
        <v>44</v>
      </c>
      <c r="AA25" s="11">
        <f>TU_stat!O25</f>
        <v>0</v>
      </c>
      <c r="AB25" s="259">
        <f>TU_stat!P25</f>
        <v>0</v>
      </c>
      <c r="AC25" s="105">
        <f>TU_ZUKA!H25</f>
        <v>184752</v>
      </c>
      <c r="AD25" s="29">
        <f t="shared" si="5"/>
        <v>61584</v>
      </c>
      <c r="AE25" s="708">
        <f>TU_ZUKA!L25</f>
        <v>0.57999999999999996</v>
      </c>
      <c r="AF25" s="47">
        <f t="shared" si="6"/>
        <v>0.19</v>
      </c>
      <c r="AG25" s="378">
        <f t="shared" si="0"/>
        <v>975</v>
      </c>
      <c r="AH25" s="74">
        <f t="shared" si="1"/>
        <v>0</v>
      </c>
      <c r="AI25" s="74">
        <v>0</v>
      </c>
      <c r="AJ25" s="419">
        <f t="shared" si="7"/>
        <v>0</v>
      </c>
      <c r="AK25" s="207">
        <f t="shared" si="8"/>
        <v>0</v>
      </c>
      <c r="AL25" s="300">
        <f t="shared" si="8"/>
        <v>0</v>
      </c>
      <c r="AM25" s="727">
        <f t="shared" si="8"/>
        <v>0</v>
      </c>
      <c r="AN25" s="207">
        <f t="shared" si="8"/>
        <v>0</v>
      </c>
      <c r="AO25" s="300">
        <f t="shared" si="8"/>
        <v>0</v>
      </c>
      <c r="AP25" s="170">
        <f t="shared" si="8"/>
        <v>0</v>
      </c>
      <c r="AQ25" s="409">
        <f t="shared" si="8"/>
        <v>1</v>
      </c>
      <c r="AR25" s="300">
        <f t="shared" si="8"/>
        <v>0</v>
      </c>
      <c r="AS25" s="170">
        <f t="shared" si="8"/>
        <v>0</v>
      </c>
    </row>
    <row r="26" spans="1:45" x14ac:dyDescent="0.2">
      <c r="A26" s="13">
        <f>TU_stat!A26</f>
        <v>22</v>
      </c>
      <c r="B26" s="11">
        <f>TU_stat!B26</f>
        <v>600098532</v>
      </c>
      <c r="C26" s="11">
        <f>TU_stat!C26</f>
        <v>5484</v>
      </c>
      <c r="D26" s="11" t="str">
        <f>TU_stat!D26</f>
        <v>MŠ Mírová p. K., Chutnovka 56</v>
      </c>
      <c r="E26" s="11">
        <f>TU_stat!E26</f>
        <v>3141</v>
      </c>
      <c r="F26" s="60" t="str">
        <f>TU_stat!F26</f>
        <v>MŠ Mírová p. K., Chutnovka 56</v>
      </c>
      <c r="G26" s="5">
        <v>75</v>
      </c>
      <c r="H26" s="11">
        <v>0</v>
      </c>
      <c r="I26" s="259">
        <v>0</v>
      </c>
      <c r="J26" s="13">
        <v>0</v>
      </c>
      <c r="K26" s="11">
        <v>79</v>
      </c>
      <c r="L26" s="60">
        <v>0</v>
      </c>
      <c r="M26" s="13">
        <v>0</v>
      </c>
      <c r="N26" s="11">
        <v>0</v>
      </c>
      <c r="O26" s="60">
        <v>0</v>
      </c>
      <c r="P26" s="105">
        <v>987248</v>
      </c>
      <c r="Q26" s="29">
        <f t="shared" si="3"/>
        <v>329083</v>
      </c>
      <c r="R26" s="74">
        <v>3.11</v>
      </c>
      <c r="S26" s="47">
        <f t="shared" si="4"/>
        <v>1.04</v>
      </c>
      <c r="T26" s="5">
        <f>TU_stat!H26</f>
        <v>72</v>
      </c>
      <c r="U26" s="11">
        <f>TU_stat!I26</f>
        <v>0</v>
      </c>
      <c r="V26" s="259">
        <f>TU_stat!J26</f>
        <v>0</v>
      </c>
      <c r="W26" s="13">
        <f>TU_stat!K26</f>
        <v>0</v>
      </c>
      <c r="X26" s="11">
        <f>TU_stat!L26</f>
        <v>83</v>
      </c>
      <c r="Y26" s="60">
        <f>TU_stat!M26</f>
        <v>0</v>
      </c>
      <c r="Z26" s="5">
        <f>TU_stat!N26</f>
        <v>0</v>
      </c>
      <c r="AA26" s="11">
        <f>TU_stat!O26</f>
        <v>0</v>
      </c>
      <c r="AB26" s="259">
        <f>TU_stat!P26</f>
        <v>0</v>
      </c>
      <c r="AC26" s="105">
        <f>TU_ZUKA!H26</f>
        <v>981475</v>
      </c>
      <c r="AD26" s="29">
        <f t="shared" si="5"/>
        <v>327158</v>
      </c>
      <c r="AE26" s="708">
        <f>TU_ZUKA!L26</f>
        <v>3.09</v>
      </c>
      <c r="AF26" s="47">
        <f t="shared" si="6"/>
        <v>1.03</v>
      </c>
      <c r="AG26" s="378">
        <f t="shared" si="0"/>
        <v>-1925</v>
      </c>
      <c r="AH26" s="74">
        <f t="shared" si="1"/>
        <v>-1.0000000000000009E-2</v>
      </c>
      <c r="AI26" s="74">
        <v>0</v>
      </c>
      <c r="AJ26" s="419">
        <f t="shared" si="7"/>
        <v>-1.0000000000000009E-2</v>
      </c>
      <c r="AK26" s="207">
        <f t="shared" si="8"/>
        <v>-3</v>
      </c>
      <c r="AL26" s="300">
        <f t="shared" si="8"/>
        <v>0</v>
      </c>
      <c r="AM26" s="727">
        <f t="shared" si="8"/>
        <v>0</v>
      </c>
      <c r="AN26" s="207">
        <f t="shared" si="8"/>
        <v>0</v>
      </c>
      <c r="AO26" s="300">
        <f t="shared" si="8"/>
        <v>4</v>
      </c>
      <c r="AP26" s="170">
        <f t="shared" si="8"/>
        <v>0</v>
      </c>
      <c r="AQ26" s="409">
        <f t="shared" si="8"/>
        <v>0</v>
      </c>
      <c r="AR26" s="300">
        <f t="shared" si="8"/>
        <v>0</v>
      </c>
      <c r="AS26" s="170">
        <f t="shared" si="8"/>
        <v>0</v>
      </c>
    </row>
    <row r="27" spans="1:45" x14ac:dyDescent="0.2">
      <c r="A27" s="13">
        <f>TU_stat!A27</f>
        <v>23</v>
      </c>
      <c r="B27" s="11">
        <f>TU_stat!B27</f>
        <v>600099300</v>
      </c>
      <c r="C27" s="11">
        <f>TU_stat!C27</f>
        <v>5485</v>
      </c>
      <c r="D27" s="11" t="str">
        <f>TU_stat!D27</f>
        <v>ZŠ Mírová p. K., Bělá 31</v>
      </c>
      <c r="E27" s="11">
        <f>TU_stat!E27</f>
        <v>3141</v>
      </c>
      <c r="F27" s="60" t="str">
        <f>TU_stat!F27</f>
        <v>ZŠ Mírová p. K., Bělá 31- výdejna</v>
      </c>
      <c r="G27" s="5">
        <v>0</v>
      </c>
      <c r="H27" s="11">
        <v>0</v>
      </c>
      <c r="I27" s="259">
        <v>0</v>
      </c>
      <c r="J27" s="13">
        <v>0</v>
      </c>
      <c r="K27" s="11">
        <v>0</v>
      </c>
      <c r="L27" s="60">
        <v>0</v>
      </c>
      <c r="M27" s="13">
        <v>0</v>
      </c>
      <c r="N27" s="11">
        <v>79</v>
      </c>
      <c r="O27" s="60">
        <v>0</v>
      </c>
      <c r="P27" s="105">
        <v>216112</v>
      </c>
      <c r="Q27" s="29">
        <f t="shared" si="3"/>
        <v>72037</v>
      </c>
      <c r="R27" s="74">
        <v>0.68</v>
      </c>
      <c r="S27" s="47">
        <f t="shared" si="4"/>
        <v>0.23</v>
      </c>
      <c r="T27" s="5">
        <f>TU_stat!H27</f>
        <v>0</v>
      </c>
      <c r="U27" s="11">
        <f>TU_stat!I27</f>
        <v>0</v>
      </c>
      <c r="V27" s="259">
        <f>TU_stat!J27</f>
        <v>0</v>
      </c>
      <c r="W27" s="13">
        <f>TU_stat!K27</f>
        <v>0</v>
      </c>
      <c r="X27" s="11">
        <f>TU_stat!L27</f>
        <v>0</v>
      </c>
      <c r="Y27" s="60">
        <f>TU_stat!M27</f>
        <v>0</v>
      </c>
      <c r="Z27" s="5">
        <f>TU_stat!N27</f>
        <v>0</v>
      </c>
      <c r="AA27" s="11">
        <f>TU_stat!O27</f>
        <v>83</v>
      </c>
      <c r="AB27" s="259">
        <f>TU_stat!P27</f>
        <v>0</v>
      </c>
      <c r="AC27" s="105">
        <f>TU_ZUKA!H27</f>
        <v>224303</v>
      </c>
      <c r="AD27" s="29">
        <f t="shared" si="5"/>
        <v>74768</v>
      </c>
      <c r="AE27" s="708">
        <f>TU_ZUKA!L27</f>
        <v>0.71</v>
      </c>
      <c r="AF27" s="47">
        <f t="shared" si="6"/>
        <v>0.24</v>
      </c>
      <c r="AG27" s="378">
        <f t="shared" si="0"/>
        <v>2731</v>
      </c>
      <c r="AH27" s="74">
        <f t="shared" si="1"/>
        <v>9.9999999999999811E-3</v>
      </c>
      <c r="AI27" s="74">
        <v>0</v>
      </c>
      <c r="AJ27" s="419">
        <f t="shared" si="7"/>
        <v>9.9999999999999811E-3</v>
      </c>
      <c r="AK27" s="207">
        <f t="shared" si="8"/>
        <v>0</v>
      </c>
      <c r="AL27" s="300">
        <f t="shared" si="8"/>
        <v>0</v>
      </c>
      <c r="AM27" s="727">
        <f t="shared" si="8"/>
        <v>0</v>
      </c>
      <c r="AN27" s="207">
        <f t="shared" si="8"/>
        <v>0</v>
      </c>
      <c r="AO27" s="300">
        <f t="shared" si="8"/>
        <v>0</v>
      </c>
      <c r="AP27" s="170">
        <f t="shared" si="8"/>
        <v>0</v>
      </c>
      <c r="AQ27" s="409">
        <f t="shared" si="8"/>
        <v>0</v>
      </c>
      <c r="AR27" s="300">
        <f t="shared" si="8"/>
        <v>4</v>
      </c>
      <c r="AS27" s="170">
        <f t="shared" si="8"/>
        <v>0</v>
      </c>
    </row>
    <row r="28" spans="1:45" x14ac:dyDescent="0.2">
      <c r="A28" s="13">
        <f>TU_stat!A28</f>
        <v>24</v>
      </c>
      <c r="B28" s="11">
        <f>TU_stat!B28</f>
        <v>600098923</v>
      </c>
      <c r="C28" s="11">
        <f>TU_stat!C28</f>
        <v>5434</v>
      </c>
      <c r="D28" s="11" t="str">
        <f>TU_stat!D28</f>
        <v>MŠ Ohrazenice 92</v>
      </c>
      <c r="E28" s="11">
        <f>TU_stat!E28</f>
        <v>3141</v>
      </c>
      <c r="F28" s="60" t="str">
        <f>TU_stat!F28</f>
        <v>MŠ Ohrazenice 92</v>
      </c>
      <c r="G28" s="5">
        <v>38</v>
      </c>
      <c r="H28" s="11">
        <v>0</v>
      </c>
      <c r="I28" s="259">
        <v>0</v>
      </c>
      <c r="J28" s="13">
        <v>0</v>
      </c>
      <c r="K28" s="11">
        <v>0</v>
      </c>
      <c r="L28" s="60">
        <v>0</v>
      </c>
      <c r="M28" s="13">
        <v>0</v>
      </c>
      <c r="N28" s="11">
        <v>0</v>
      </c>
      <c r="O28" s="60">
        <v>0</v>
      </c>
      <c r="P28" s="105">
        <v>416817</v>
      </c>
      <c r="Q28" s="29">
        <f t="shared" si="3"/>
        <v>138939</v>
      </c>
      <c r="R28" s="74">
        <v>1.31</v>
      </c>
      <c r="S28" s="47">
        <f t="shared" si="4"/>
        <v>0.44</v>
      </c>
      <c r="T28" s="5">
        <f>TU_stat!H28</f>
        <v>42</v>
      </c>
      <c r="U28" s="11">
        <f>TU_stat!I28</f>
        <v>0</v>
      </c>
      <c r="V28" s="259">
        <f>TU_stat!J28</f>
        <v>0</v>
      </c>
      <c r="W28" s="13">
        <f>TU_stat!K28</f>
        <v>0</v>
      </c>
      <c r="X28" s="11">
        <f>TU_stat!L28</f>
        <v>0</v>
      </c>
      <c r="Y28" s="60">
        <f>TU_stat!M28</f>
        <v>0</v>
      </c>
      <c r="Z28" s="5">
        <f>TU_stat!N28</f>
        <v>0</v>
      </c>
      <c r="AA28" s="11">
        <f>TU_stat!O28</f>
        <v>0</v>
      </c>
      <c r="AB28" s="259">
        <f>TU_stat!P28</f>
        <v>0</v>
      </c>
      <c r="AC28" s="105">
        <f>TU_ZUKA!H28</f>
        <v>447185</v>
      </c>
      <c r="AD28" s="29">
        <f t="shared" si="5"/>
        <v>149062</v>
      </c>
      <c r="AE28" s="708">
        <f>TU_ZUKA!L28</f>
        <v>1.41</v>
      </c>
      <c r="AF28" s="47">
        <f t="shared" si="6"/>
        <v>0.47</v>
      </c>
      <c r="AG28" s="378">
        <f t="shared" si="0"/>
        <v>10123</v>
      </c>
      <c r="AH28" s="74">
        <f t="shared" si="1"/>
        <v>2.9999999999999971E-2</v>
      </c>
      <c r="AI28" s="74">
        <v>0</v>
      </c>
      <c r="AJ28" s="419">
        <f t="shared" si="7"/>
        <v>2.9999999999999971E-2</v>
      </c>
      <c r="AK28" s="207">
        <f t="shared" si="8"/>
        <v>4</v>
      </c>
      <c r="AL28" s="300">
        <f t="shared" si="8"/>
        <v>0</v>
      </c>
      <c r="AM28" s="727">
        <f t="shared" si="8"/>
        <v>0</v>
      </c>
      <c r="AN28" s="207">
        <f t="shared" si="8"/>
        <v>0</v>
      </c>
      <c r="AO28" s="300">
        <f t="shared" si="8"/>
        <v>0</v>
      </c>
      <c r="AP28" s="170">
        <f t="shared" si="8"/>
        <v>0</v>
      </c>
      <c r="AQ28" s="409">
        <f t="shared" si="8"/>
        <v>0</v>
      </c>
      <c r="AR28" s="300">
        <f t="shared" si="8"/>
        <v>0</v>
      </c>
      <c r="AS28" s="170">
        <f t="shared" si="8"/>
        <v>0</v>
      </c>
    </row>
    <row r="29" spans="1:45" x14ac:dyDescent="0.2">
      <c r="A29" s="13">
        <f>TU_stat!A29</f>
        <v>25</v>
      </c>
      <c r="B29" s="11">
        <f>TU_stat!B29</f>
        <v>600099253</v>
      </c>
      <c r="C29" s="11">
        <f>TU_stat!C29</f>
        <v>5433</v>
      </c>
      <c r="D29" s="11" t="str">
        <f>TU_stat!D29</f>
        <v>ZŠ Ohrazenice 88</v>
      </c>
      <c r="E29" s="11">
        <f>TU_stat!E29</f>
        <v>3141</v>
      </c>
      <c r="F29" s="60" t="str">
        <f>TU_stat!F29</f>
        <v>ZŠ Ohrazenice 81</v>
      </c>
      <c r="G29" s="5">
        <v>0</v>
      </c>
      <c r="H29" s="11">
        <v>36</v>
      </c>
      <c r="I29" s="259">
        <v>0</v>
      </c>
      <c r="J29" s="13">
        <v>0</v>
      </c>
      <c r="K29" s="11">
        <v>0</v>
      </c>
      <c r="L29" s="60">
        <v>0</v>
      </c>
      <c r="M29" s="13">
        <v>0</v>
      </c>
      <c r="N29" s="11">
        <v>0</v>
      </c>
      <c r="O29" s="60">
        <v>0</v>
      </c>
      <c r="P29" s="105">
        <v>305051</v>
      </c>
      <c r="Q29" s="29">
        <f t="shared" si="3"/>
        <v>101684</v>
      </c>
      <c r="R29" s="74">
        <v>0.96</v>
      </c>
      <c r="S29" s="47">
        <f t="shared" si="4"/>
        <v>0.32</v>
      </c>
      <c r="T29" s="5">
        <f>TU_stat!H29</f>
        <v>0</v>
      </c>
      <c r="U29" s="11">
        <f>TU_stat!I29</f>
        <v>33</v>
      </c>
      <c r="V29" s="259">
        <f>TU_stat!J29</f>
        <v>0</v>
      </c>
      <c r="W29" s="13">
        <f>TU_stat!K29</f>
        <v>0</v>
      </c>
      <c r="X29" s="11">
        <f>TU_stat!L29</f>
        <v>0</v>
      </c>
      <c r="Y29" s="60">
        <f>TU_stat!M29</f>
        <v>0</v>
      </c>
      <c r="Z29" s="5">
        <f>TU_stat!N29</f>
        <v>0</v>
      </c>
      <c r="AA29" s="11">
        <f>TU_stat!O29</f>
        <v>0</v>
      </c>
      <c r="AB29" s="259">
        <f>TU_stat!P29</f>
        <v>0</v>
      </c>
      <c r="AC29" s="105">
        <f>TU_ZUKA!H29</f>
        <v>287161</v>
      </c>
      <c r="AD29" s="29">
        <f t="shared" si="5"/>
        <v>95720</v>
      </c>
      <c r="AE29" s="708">
        <f>TU_ZUKA!L29</f>
        <v>0.9</v>
      </c>
      <c r="AF29" s="47">
        <f t="shared" si="6"/>
        <v>0.3</v>
      </c>
      <c r="AG29" s="378">
        <f t="shared" si="0"/>
        <v>-5964</v>
      </c>
      <c r="AH29" s="74">
        <f t="shared" si="1"/>
        <v>-2.0000000000000018E-2</v>
      </c>
      <c r="AI29" s="74">
        <v>0</v>
      </c>
      <c r="AJ29" s="419">
        <f t="shared" si="7"/>
        <v>-2.0000000000000018E-2</v>
      </c>
      <c r="AK29" s="207">
        <f t="shared" si="8"/>
        <v>0</v>
      </c>
      <c r="AL29" s="300">
        <f t="shared" si="8"/>
        <v>-3</v>
      </c>
      <c r="AM29" s="727">
        <f t="shared" si="8"/>
        <v>0</v>
      </c>
      <c r="AN29" s="207">
        <f t="shared" si="8"/>
        <v>0</v>
      </c>
      <c r="AO29" s="300">
        <f t="shared" si="8"/>
        <v>0</v>
      </c>
      <c r="AP29" s="170">
        <f t="shared" si="8"/>
        <v>0</v>
      </c>
      <c r="AQ29" s="409">
        <f t="shared" si="8"/>
        <v>0</v>
      </c>
      <c r="AR29" s="300">
        <f t="shared" si="8"/>
        <v>0</v>
      </c>
      <c r="AS29" s="170">
        <f t="shared" si="8"/>
        <v>0</v>
      </c>
    </row>
    <row r="30" spans="1:45" x14ac:dyDescent="0.2">
      <c r="A30" s="13">
        <f>TU_stat!A30</f>
        <v>26</v>
      </c>
      <c r="B30" s="11">
        <f>TU_stat!B30</f>
        <v>600098711</v>
      </c>
      <c r="C30" s="11">
        <f>TU_stat!C30</f>
        <v>5486</v>
      </c>
      <c r="D30" s="11" t="str">
        <f>TU_stat!D30</f>
        <v>MŠ Olešnice 52</v>
      </c>
      <c r="E30" s="11">
        <f>TU_stat!E30</f>
        <v>3141</v>
      </c>
      <c r="F30" s="60" t="str">
        <f>TU_stat!F30</f>
        <v>MŠ Olešnice 52</v>
      </c>
      <c r="G30" s="5">
        <v>24</v>
      </c>
      <c r="H30" s="11">
        <v>0</v>
      </c>
      <c r="I30" s="259">
        <v>0</v>
      </c>
      <c r="J30" s="13">
        <v>0</v>
      </c>
      <c r="K30" s="11">
        <v>0</v>
      </c>
      <c r="L30" s="60">
        <v>0</v>
      </c>
      <c r="M30" s="13">
        <v>0</v>
      </c>
      <c r="N30" s="11">
        <v>0</v>
      </c>
      <c r="O30" s="60">
        <v>0</v>
      </c>
      <c r="P30" s="105">
        <v>297027</v>
      </c>
      <c r="Q30" s="29">
        <f t="shared" si="3"/>
        <v>99009</v>
      </c>
      <c r="R30" s="74">
        <v>0.94</v>
      </c>
      <c r="S30" s="47">
        <f t="shared" si="4"/>
        <v>0.31</v>
      </c>
      <c r="T30" s="5">
        <f>TU_stat!H30</f>
        <v>24</v>
      </c>
      <c r="U30" s="11">
        <f>TU_stat!I30</f>
        <v>0</v>
      </c>
      <c r="V30" s="259">
        <f>TU_stat!J30</f>
        <v>0</v>
      </c>
      <c r="W30" s="13">
        <f>TU_stat!K30</f>
        <v>0</v>
      </c>
      <c r="X30" s="11">
        <f>TU_stat!L30</f>
        <v>0</v>
      </c>
      <c r="Y30" s="60">
        <f>TU_stat!M30</f>
        <v>0</v>
      </c>
      <c r="Z30" s="5">
        <f>TU_stat!N30</f>
        <v>0</v>
      </c>
      <c r="AA30" s="11">
        <f>TU_stat!O30</f>
        <v>0</v>
      </c>
      <c r="AB30" s="259">
        <f>TU_stat!P30</f>
        <v>0</v>
      </c>
      <c r="AC30" s="105">
        <f>TU_ZUKA!H30</f>
        <v>297027</v>
      </c>
      <c r="AD30" s="29">
        <f t="shared" si="5"/>
        <v>99009</v>
      </c>
      <c r="AE30" s="708">
        <f>TU_ZUKA!L30</f>
        <v>0.94</v>
      </c>
      <c r="AF30" s="47">
        <f t="shared" si="6"/>
        <v>0.31</v>
      </c>
      <c r="AG30" s="378">
        <f t="shared" si="0"/>
        <v>0</v>
      </c>
      <c r="AH30" s="74">
        <f t="shared" si="1"/>
        <v>0</v>
      </c>
      <c r="AI30" s="74">
        <v>0</v>
      </c>
      <c r="AJ30" s="419">
        <f t="shared" si="7"/>
        <v>0</v>
      </c>
      <c r="AK30" s="207">
        <f t="shared" si="8"/>
        <v>0</v>
      </c>
      <c r="AL30" s="300">
        <f t="shared" si="8"/>
        <v>0</v>
      </c>
      <c r="AM30" s="727">
        <f t="shared" si="8"/>
        <v>0</v>
      </c>
      <c r="AN30" s="207">
        <f t="shared" si="8"/>
        <v>0</v>
      </c>
      <c r="AO30" s="300">
        <f t="shared" si="8"/>
        <v>0</v>
      </c>
      <c r="AP30" s="170">
        <f t="shared" si="8"/>
        <v>0</v>
      </c>
      <c r="AQ30" s="409">
        <f t="shared" si="8"/>
        <v>0</v>
      </c>
      <c r="AR30" s="300">
        <f t="shared" si="8"/>
        <v>0</v>
      </c>
      <c r="AS30" s="170">
        <f t="shared" si="8"/>
        <v>0</v>
      </c>
    </row>
    <row r="31" spans="1:45" x14ac:dyDescent="0.2">
      <c r="A31" s="13">
        <f>TU_stat!A31</f>
        <v>27</v>
      </c>
      <c r="B31" s="11">
        <f>TU_stat!B31</f>
        <v>600079392</v>
      </c>
      <c r="C31" s="11">
        <f>TU_stat!C31</f>
        <v>2440</v>
      </c>
      <c r="D31" s="11" t="str">
        <f>TU_stat!D31</f>
        <v>MŠ Paceřice 100</v>
      </c>
      <c r="E31" s="11">
        <f>TU_stat!E31</f>
        <v>3141</v>
      </c>
      <c r="F31" s="60" t="str">
        <f>TU_stat!F31</f>
        <v>MŠ Paceřice 100</v>
      </c>
      <c r="G31" s="5">
        <v>32</v>
      </c>
      <c r="H31" s="11">
        <v>0</v>
      </c>
      <c r="I31" s="259">
        <v>0</v>
      </c>
      <c r="J31" s="13">
        <v>0</v>
      </c>
      <c r="K31" s="11">
        <v>0</v>
      </c>
      <c r="L31" s="60">
        <v>0</v>
      </c>
      <c r="M31" s="13">
        <v>0</v>
      </c>
      <c r="N31" s="11">
        <v>0</v>
      </c>
      <c r="O31" s="60">
        <v>0</v>
      </c>
      <c r="P31" s="105">
        <v>368395</v>
      </c>
      <c r="Q31" s="29">
        <f t="shared" si="3"/>
        <v>122798</v>
      </c>
      <c r="R31" s="74">
        <v>1.1599999999999999</v>
      </c>
      <c r="S31" s="47">
        <f t="shared" si="4"/>
        <v>0.39</v>
      </c>
      <c r="T31" s="5">
        <f>TU_stat!H31</f>
        <v>32</v>
      </c>
      <c r="U31" s="11">
        <f>TU_stat!I31</f>
        <v>0</v>
      </c>
      <c r="V31" s="259">
        <f>TU_stat!J31</f>
        <v>0</v>
      </c>
      <c r="W31" s="13">
        <f>TU_stat!K31</f>
        <v>0</v>
      </c>
      <c r="X31" s="11">
        <f>TU_stat!L31</f>
        <v>0</v>
      </c>
      <c r="Y31" s="60">
        <f>TU_stat!M31</f>
        <v>0</v>
      </c>
      <c r="Z31" s="5">
        <f>TU_stat!N31</f>
        <v>0</v>
      </c>
      <c r="AA31" s="11">
        <f>TU_stat!O31</f>
        <v>0</v>
      </c>
      <c r="AB31" s="259">
        <f>TU_stat!P31</f>
        <v>0</v>
      </c>
      <c r="AC31" s="105">
        <f>TU_ZUKA!H31</f>
        <v>368395</v>
      </c>
      <c r="AD31" s="29">
        <f t="shared" si="5"/>
        <v>122798</v>
      </c>
      <c r="AE31" s="708">
        <f>TU_ZUKA!L31</f>
        <v>1.1599999999999999</v>
      </c>
      <c r="AF31" s="47">
        <f t="shared" si="6"/>
        <v>0.39</v>
      </c>
      <c r="AG31" s="378">
        <f t="shared" si="0"/>
        <v>0</v>
      </c>
      <c r="AH31" s="74">
        <f t="shared" si="1"/>
        <v>0</v>
      </c>
      <c r="AI31" s="74">
        <v>0</v>
      </c>
      <c r="AJ31" s="419">
        <f t="shared" si="7"/>
        <v>0</v>
      </c>
      <c r="AK31" s="207">
        <f t="shared" si="8"/>
        <v>0</v>
      </c>
      <c r="AL31" s="300">
        <f t="shared" si="8"/>
        <v>0</v>
      </c>
      <c r="AM31" s="727">
        <f t="shared" si="8"/>
        <v>0</v>
      </c>
      <c r="AN31" s="207">
        <f t="shared" si="8"/>
        <v>0</v>
      </c>
      <c r="AO31" s="300">
        <f t="shared" si="8"/>
        <v>0</v>
      </c>
      <c r="AP31" s="170">
        <f t="shared" si="8"/>
        <v>0</v>
      </c>
      <c r="AQ31" s="409">
        <f t="shared" si="8"/>
        <v>0</v>
      </c>
      <c r="AR31" s="300">
        <f t="shared" si="8"/>
        <v>0</v>
      </c>
      <c r="AS31" s="170">
        <f t="shared" si="8"/>
        <v>0</v>
      </c>
    </row>
    <row r="32" spans="1:45" x14ac:dyDescent="0.2">
      <c r="A32" s="13">
        <f>TU_stat!A32</f>
        <v>28</v>
      </c>
      <c r="B32" s="11">
        <f>TU_stat!B32</f>
        <v>600080048</v>
      </c>
      <c r="C32" s="11">
        <f>TU_stat!C32</f>
        <v>2303</v>
      </c>
      <c r="D32" s="11" t="str">
        <f>TU_stat!D32</f>
        <v>ZŠ a MŠ Pěnčín 17</v>
      </c>
      <c r="E32" s="11">
        <f>TU_stat!E32</f>
        <v>3141</v>
      </c>
      <c r="F32" s="60" t="str">
        <f>TU_stat!F32</f>
        <v>MŠ Pěnčín 109</v>
      </c>
      <c r="G32" s="5">
        <v>40</v>
      </c>
      <c r="H32" s="11">
        <v>45</v>
      </c>
      <c r="I32" s="259">
        <v>0</v>
      </c>
      <c r="J32" s="13">
        <v>0</v>
      </c>
      <c r="K32" s="11">
        <v>0</v>
      </c>
      <c r="L32" s="60">
        <v>0</v>
      </c>
      <c r="M32" s="13">
        <v>0</v>
      </c>
      <c r="N32" s="11">
        <v>0</v>
      </c>
      <c r="O32" s="60">
        <v>0</v>
      </c>
      <c r="P32" s="105">
        <v>789400</v>
      </c>
      <c r="Q32" s="29">
        <f t="shared" si="3"/>
        <v>263133</v>
      </c>
      <c r="R32" s="74">
        <v>2.4900000000000002</v>
      </c>
      <c r="S32" s="47">
        <f t="shared" si="4"/>
        <v>0.83</v>
      </c>
      <c r="T32" s="5">
        <f>TU_stat!H32</f>
        <v>44</v>
      </c>
      <c r="U32" s="11">
        <f>TU_stat!I32</f>
        <v>43</v>
      </c>
      <c r="V32" s="259">
        <f>TU_stat!J32</f>
        <v>0</v>
      </c>
      <c r="W32" s="13">
        <f>TU_stat!K32</f>
        <v>0</v>
      </c>
      <c r="X32" s="11">
        <f>TU_stat!L32</f>
        <v>0</v>
      </c>
      <c r="Y32" s="60">
        <f>TU_stat!M32</f>
        <v>0</v>
      </c>
      <c r="Z32" s="5">
        <f>TU_stat!N32</f>
        <v>0</v>
      </c>
      <c r="AA32" s="11">
        <f>TU_stat!O32</f>
        <v>0</v>
      </c>
      <c r="AB32" s="259">
        <f>TU_stat!P32</f>
        <v>0</v>
      </c>
      <c r="AC32" s="105">
        <f>TU_ZUKA!H32</f>
        <v>807687</v>
      </c>
      <c r="AD32" s="29">
        <f t="shared" si="5"/>
        <v>269229</v>
      </c>
      <c r="AE32" s="708">
        <f>TU_ZUKA!L32</f>
        <v>2.54</v>
      </c>
      <c r="AF32" s="47">
        <f t="shared" si="6"/>
        <v>0.85</v>
      </c>
      <c r="AG32" s="378">
        <f t="shared" si="0"/>
        <v>6096</v>
      </c>
      <c r="AH32" s="74">
        <f t="shared" si="1"/>
        <v>2.0000000000000018E-2</v>
      </c>
      <c r="AI32" s="74">
        <v>0</v>
      </c>
      <c r="AJ32" s="419">
        <f t="shared" si="7"/>
        <v>2.0000000000000018E-2</v>
      </c>
      <c r="AK32" s="207">
        <f t="shared" si="8"/>
        <v>4</v>
      </c>
      <c r="AL32" s="300">
        <f t="shared" si="8"/>
        <v>-2</v>
      </c>
      <c r="AM32" s="727">
        <f t="shared" si="8"/>
        <v>0</v>
      </c>
      <c r="AN32" s="207">
        <f t="shared" si="8"/>
        <v>0</v>
      </c>
      <c r="AO32" s="300">
        <f t="shared" si="8"/>
        <v>0</v>
      </c>
      <c r="AP32" s="170">
        <f t="shared" si="8"/>
        <v>0</v>
      </c>
      <c r="AQ32" s="409">
        <f t="shared" si="8"/>
        <v>0</v>
      </c>
      <c r="AR32" s="300">
        <f t="shared" si="8"/>
        <v>0</v>
      </c>
      <c r="AS32" s="170">
        <f t="shared" si="8"/>
        <v>0</v>
      </c>
    </row>
    <row r="33" spans="1:45" x14ac:dyDescent="0.2">
      <c r="A33" s="13">
        <f>TU_stat!A33</f>
        <v>29</v>
      </c>
      <c r="B33" s="11">
        <f>TU_stat!B33</f>
        <v>600098931</v>
      </c>
      <c r="C33" s="11">
        <f>TU_stat!C33</f>
        <v>5437</v>
      </c>
      <c r="D33" s="11" t="str">
        <f>TU_stat!D33</f>
        <v>MŠ Přepeře 229</v>
      </c>
      <c r="E33" s="11">
        <f>TU_stat!E33</f>
        <v>3141</v>
      </c>
      <c r="F33" s="60" t="str">
        <f>TU_stat!F33</f>
        <v>MŠ Přepeře 229</v>
      </c>
      <c r="G33" s="5">
        <v>60</v>
      </c>
      <c r="H33" s="11">
        <v>52</v>
      </c>
      <c r="I33" s="259">
        <v>0</v>
      </c>
      <c r="J33" s="13">
        <v>0</v>
      </c>
      <c r="K33" s="11">
        <v>0</v>
      </c>
      <c r="L33" s="60">
        <v>0</v>
      </c>
      <c r="M33" s="13">
        <v>0</v>
      </c>
      <c r="N33" s="11">
        <v>0</v>
      </c>
      <c r="O33" s="60">
        <v>0</v>
      </c>
      <c r="P33" s="105">
        <v>967027</v>
      </c>
      <c r="Q33" s="29">
        <f t="shared" si="3"/>
        <v>322342</v>
      </c>
      <c r="R33" s="74">
        <v>3.05</v>
      </c>
      <c r="S33" s="47">
        <f t="shared" si="4"/>
        <v>1.02</v>
      </c>
      <c r="T33" s="5">
        <f>TU_stat!H33</f>
        <v>60</v>
      </c>
      <c r="U33" s="11">
        <f>TU_stat!I33</f>
        <v>53</v>
      </c>
      <c r="V33" s="259">
        <f>TU_stat!J33</f>
        <v>0</v>
      </c>
      <c r="W33" s="13">
        <f>TU_stat!K33</f>
        <v>0</v>
      </c>
      <c r="X33" s="11">
        <f>TU_stat!L33</f>
        <v>0</v>
      </c>
      <c r="Y33" s="60">
        <f>TU_stat!M33</f>
        <v>0</v>
      </c>
      <c r="Z33" s="5">
        <f>TU_stat!N33</f>
        <v>0</v>
      </c>
      <c r="AA33" s="11">
        <f>TU_stat!O33</f>
        <v>0</v>
      </c>
      <c r="AB33" s="259">
        <f>TU_stat!P33</f>
        <v>0</v>
      </c>
      <c r="AC33" s="105">
        <f>TU_ZUKA!H33</f>
        <v>972559</v>
      </c>
      <c r="AD33" s="29">
        <f t="shared" si="5"/>
        <v>324186</v>
      </c>
      <c r="AE33" s="708">
        <f>TU_ZUKA!L33</f>
        <v>3.06</v>
      </c>
      <c r="AF33" s="47">
        <f t="shared" si="6"/>
        <v>1.02</v>
      </c>
      <c r="AG33" s="378">
        <f t="shared" si="0"/>
        <v>1844</v>
      </c>
      <c r="AH33" s="74">
        <f t="shared" si="1"/>
        <v>0</v>
      </c>
      <c r="AI33" s="74">
        <v>0</v>
      </c>
      <c r="AJ33" s="419">
        <f t="shared" si="7"/>
        <v>0</v>
      </c>
      <c r="AK33" s="207">
        <f t="shared" si="8"/>
        <v>0</v>
      </c>
      <c r="AL33" s="300">
        <f t="shared" si="8"/>
        <v>1</v>
      </c>
      <c r="AM33" s="727">
        <f t="shared" si="8"/>
        <v>0</v>
      </c>
      <c r="AN33" s="207">
        <f t="shared" si="8"/>
        <v>0</v>
      </c>
      <c r="AO33" s="300">
        <f t="shared" si="8"/>
        <v>0</v>
      </c>
      <c r="AP33" s="170">
        <f t="shared" si="8"/>
        <v>0</v>
      </c>
      <c r="AQ33" s="409">
        <f t="shared" si="8"/>
        <v>0</v>
      </c>
      <c r="AR33" s="300">
        <f t="shared" si="8"/>
        <v>0</v>
      </c>
      <c r="AS33" s="170">
        <f t="shared" si="8"/>
        <v>0</v>
      </c>
    </row>
    <row r="34" spans="1:45" x14ac:dyDescent="0.2">
      <c r="A34" s="13">
        <f>TU_stat!A34</f>
        <v>31</v>
      </c>
      <c r="B34" s="11">
        <f>TU_stat!B34</f>
        <v>600079406</v>
      </c>
      <c r="C34" s="11">
        <f>TU_stat!C34</f>
        <v>2441</v>
      </c>
      <c r="D34" s="11" t="str">
        <f>TU_stat!D34</f>
        <v>MŠ Příšovice 162</v>
      </c>
      <c r="E34" s="11">
        <f>TU_stat!E34</f>
        <v>3141</v>
      </c>
      <c r="F34" s="60" t="str">
        <f>TU_stat!F34</f>
        <v>MŠ Příšovice 162</v>
      </c>
      <c r="G34" s="5">
        <v>45</v>
      </c>
      <c r="H34" s="11">
        <v>0</v>
      </c>
      <c r="I34" s="259">
        <v>0</v>
      </c>
      <c r="J34" s="13">
        <v>0</v>
      </c>
      <c r="K34" s="11">
        <v>0</v>
      </c>
      <c r="L34" s="60">
        <v>0</v>
      </c>
      <c r="M34" s="13">
        <v>0</v>
      </c>
      <c r="N34" s="11">
        <v>0</v>
      </c>
      <c r="O34" s="60">
        <v>0</v>
      </c>
      <c r="P34" s="105">
        <v>469115</v>
      </c>
      <c r="Q34" s="29">
        <f t="shared" si="3"/>
        <v>156372</v>
      </c>
      <c r="R34" s="74">
        <v>1.48</v>
      </c>
      <c r="S34" s="47">
        <f t="shared" si="4"/>
        <v>0.49</v>
      </c>
      <c r="T34" s="5">
        <f>TU_stat!H34</f>
        <v>47</v>
      </c>
      <c r="U34" s="11">
        <f>TU_stat!I34</f>
        <v>0</v>
      </c>
      <c r="V34" s="259">
        <f>TU_stat!J34</f>
        <v>0</v>
      </c>
      <c r="W34" s="13">
        <f>TU_stat!K34</f>
        <v>0</v>
      </c>
      <c r="X34" s="11">
        <f>TU_stat!L34</f>
        <v>0</v>
      </c>
      <c r="Y34" s="60">
        <f>TU_stat!M34</f>
        <v>0</v>
      </c>
      <c r="Z34" s="5">
        <f>TU_stat!N34</f>
        <v>0</v>
      </c>
      <c r="AA34" s="11">
        <f>TU_stat!O34</f>
        <v>0</v>
      </c>
      <c r="AB34" s="259">
        <f>TU_stat!P34</f>
        <v>0</v>
      </c>
      <c r="AC34" s="105">
        <f>TU_ZUKA!H34</f>
        <v>483376</v>
      </c>
      <c r="AD34" s="29">
        <f t="shared" si="5"/>
        <v>161125</v>
      </c>
      <c r="AE34" s="708">
        <f>TU_ZUKA!L34</f>
        <v>1.52</v>
      </c>
      <c r="AF34" s="47">
        <f t="shared" si="6"/>
        <v>0.51</v>
      </c>
      <c r="AG34" s="378">
        <f t="shared" si="0"/>
        <v>4753</v>
      </c>
      <c r="AH34" s="74">
        <f t="shared" si="1"/>
        <v>2.0000000000000018E-2</v>
      </c>
      <c r="AI34" s="74">
        <v>0</v>
      </c>
      <c r="AJ34" s="419">
        <f t="shared" si="7"/>
        <v>2.0000000000000018E-2</v>
      </c>
      <c r="AK34" s="207">
        <f t="shared" si="8"/>
        <v>2</v>
      </c>
      <c r="AL34" s="300">
        <f t="shared" si="8"/>
        <v>0</v>
      </c>
      <c r="AM34" s="727">
        <f t="shared" si="8"/>
        <v>0</v>
      </c>
      <c r="AN34" s="207">
        <f t="shared" si="8"/>
        <v>0</v>
      </c>
      <c r="AO34" s="300">
        <f t="shared" si="8"/>
        <v>0</v>
      </c>
      <c r="AP34" s="170">
        <f t="shared" si="8"/>
        <v>0</v>
      </c>
      <c r="AQ34" s="409">
        <f t="shared" si="8"/>
        <v>0</v>
      </c>
      <c r="AR34" s="300">
        <f t="shared" si="8"/>
        <v>0</v>
      </c>
      <c r="AS34" s="170">
        <f t="shared" si="8"/>
        <v>0</v>
      </c>
    </row>
    <row r="35" spans="1:45" x14ac:dyDescent="0.2">
      <c r="A35" s="13">
        <f>TU_stat!A35</f>
        <v>32</v>
      </c>
      <c r="B35" s="11">
        <f>TU_stat!B35</f>
        <v>600080251</v>
      </c>
      <c r="C35" s="11">
        <f>TU_stat!C35</f>
        <v>2496</v>
      </c>
      <c r="D35" s="11" t="str">
        <f>TU_stat!D35</f>
        <v>ZŠ Příšovice 178</v>
      </c>
      <c r="E35" s="11">
        <f>TU_stat!E35</f>
        <v>3141</v>
      </c>
      <c r="F35" s="60" t="str">
        <f>TU_stat!F35</f>
        <v>ZŠ Příšovice 187</v>
      </c>
      <c r="G35" s="5">
        <v>0</v>
      </c>
      <c r="H35" s="11">
        <v>64</v>
      </c>
      <c r="I35" s="259">
        <v>0</v>
      </c>
      <c r="J35" s="13">
        <v>0</v>
      </c>
      <c r="K35" s="11">
        <v>0</v>
      </c>
      <c r="L35" s="60">
        <v>0</v>
      </c>
      <c r="M35" s="13">
        <v>0</v>
      </c>
      <c r="N35" s="11">
        <v>0</v>
      </c>
      <c r="O35" s="60">
        <v>0</v>
      </c>
      <c r="P35" s="105">
        <v>461736</v>
      </c>
      <c r="Q35" s="29">
        <f t="shared" si="3"/>
        <v>153912</v>
      </c>
      <c r="R35" s="74">
        <v>1.45</v>
      </c>
      <c r="S35" s="47">
        <f t="shared" si="4"/>
        <v>0.48</v>
      </c>
      <c r="T35" s="5">
        <f>TU_stat!H35</f>
        <v>0</v>
      </c>
      <c r="U35" s="11">
        <f>TU_stat!I35</f>
        <v>73</v>
      </c>
      <c r="V35" s="259">
        <f>TU_stat!J35</f>
        <v>0</v>
      </c>
      <c r="W35" s="13">
        <f>TU_stat!K35</f>
        <v>0</v>
      </c>
      <c r="X35" s="11">
        <f>TU_stat!L35</f>
        <v>0</v>
      </c>
      <c r="Y35" s="60">
        <f>TU_stat!M35</f>
        <v>0</v>
      </c>
      <c r="Z35" s="5">
        <f>TU_stat!N35</f>
        <v>0</v>
      </c>
      <c r="AA35" s="11">
        <f>TU_stat!O35</f>
        <v>0</v>
      </c>
      <c r="AB35" s="259">
        <f>TU_stat!P35</f>
        <v>0</v>
      </c>
      <c r="AC35" s="105">
        <f>TU_ZUKA!H35</f>
        <v>509212</v>
      </c>
      <c r="AD35" s="29">
        <f t="shared" si="5"/>
        <v>169737</v>
      </c>
      <c r="AE35" s="708">
        <f>TU_ZUKA!L35</f>
        <v>1.6</v>
      </c>
      <c r="AF35" s="47">
        <f t="shared" si="6"/>
        <v>0.53</v>
      </c>
      <c r="AG35" s="378">
        <f t="shared" si="0"/>
        <v>15825</v>
      </c>
      <c r="AH35" s="74">
        <f t="shared" si="1"/>
        <v>5.0000000000000044E-2</v>
      </c>
      <c r="AI35" s="74">
        <v>0</v>
      </c>
      <c r="AJ35" s="419">
        <f t="shared" si="7"/>
        <v>5.0000000000000044E-2</v>
      </c>
      <c r="AK35" s="207">
        <f t="shared" si="8"/>
        <v>0</v>
      </c>
      <c r="AL35" s="300">
        <f t="shared" si="8"/>
        <v>9</v>
      </c>
      <c r="AM35" s="727">
        <f t="shared" si="8"/>
        <v>0</v>
      </c>
      <c r="AN35" s="207">
        <f t="shared" si="8"/>
        <v>0</v>
      </c>
      <c r="AO35" s="300">
        <f t="shared" si="8"/>
        <v>0</v>
      </c>
      <c r="AP35" s="170">
        <f t="shared" si="8"/>
        <v>0</v>
      </c>
      <c r="AQ35" s="409">
        <f t="shared" si="8"/>
        <v>0</v>
      </c>
      <c r="AR35" s="300">
        <f t="shared" si="8"/>
        <v>0</v>
      </c>
      <c r="AS35" s="170">
        <f t="shared" si="8"/>
        <v>0</v>
      </c>
    </row>
    <row r="36" spans="1:45" x14ac:dyDescent="0.2">
      <c r="A36" s="13">
        <f>TU_stat!A36</f>
        <v>33</v>
      </c>
      <c r="B36" s="11">
        <f>TU_stat!B36</f>
        <v>600098559</v>
      </c>
      <c r="C36" s="11">
        <f>TU_stat!C36</f>
        <v>5440</v>
      </c>
      <c r="D36" s="11" t="str">
        <f>TU_stat!D36</f>
        <v>MŠ Rovensko p. T., Revoluční 440</v>
      </c>
      <c r="E36" s="11">
        <f>TU_stat!E36</f>
        <v>3141</v>
      </c>
      <c r="F36" s="60" t="str">
        <f>TU_stat!F36</f>
        <v>MŠ Rovensko p. T., Revoluční 440 - výdejna</v>
      </c>
      <c r="G36" s="5">
        <v>0</v>
      </c>
      <c r="H36" s="11">
        <v>0</v>
      </c>
      <c r="I36" s="259">
        <v>0</v>
      </c>
      <c r="J36" s="13">
        <v>0</v>
      </c>
      <c r="K36" s="11">
        <v>0</v>
      </c>
      <c r="L36" s="60">
        <v>0</v>
      </c>
      <c r="M36" s="13">
        <v>48</v>
      </c>
      <c r="N36" s="11">
        <v>0</v>
      </c>
      <c r="O36" s="60">
        <v>0</v>
      </c>
      <c r="P36" s="105">
        <v>196163</v>
      </c>
      <c r="Q36" s="29">
        <f t="shared" si="3"/>
        <v>65388</v>
      </c>
      <c r="R36" s="74">
        <v>0.62</v>
      </c>
      <c r="S36" s="47">
        <f t="shared" si="4"/>
        <v>0.21</v>
      </c>
      <c r="T36" s="5">
        <f>TU_stat!H36</f>
        <v>0</v>
      </c>
      <c r="U36" s="11">
        <f>TU_stat!I36</f>
        <v>0</v>
      </c>
      <c r="V36" s="259">
        <f>TU_stat!J36</f>
        <v>0</v>
      </c>
      <c r="W36" s="13">
        <f>TU_stat!K36</f>
        <v>0</v>
      </c>
      <c r="X36" s="11">
        <f>TU_stat!L36</f>
        <v>0</v>
      </c>
      <c r="Y36" s="60">
        <f>TU_stat!M36</f>
        <v>0</v>
      </c>
      <c r="Z36" s="5">
        <f>TU_stat!N36</f>
        <v>49</v>
      </c>
      <c r="AA36" s="11">
        <f>TU_stat!O36</f>
        <v>0</v>
      </c>
      <c r="AB36" s="259">
        <f>TU_stat!P36</f>
        <v>0</v>
      </c>
      <c r="AC36" s="105">
        <f>TU_ZUKA!H36</f>
        <v>198950</v>
      </c>
      <c r="AD36" s="29">
        <f t="shared" si="5"/>
        <v>66317</v>
      </c>
      <c r="AE36" s="708">
        <f>TU_ZUKA!L36</f>
        <v>0.63</v>
      </c>
      <c r="AF36" s="47">
        <f t="shared" si="6"/>
        <v>0.21</v>
      </c>
      <c r="AG36" s="378">
        <f t="shared" si="0"/>
        <v>929</v>
      </c>
      <c r="AH36" s="74">
        <f t="shared" si="1"/>
        <v>0</v>
      </c>
      <c r="AI36" s="74">
        <v>0</v>
      </c>
      <c r="AJ36" s="419">
        <f t="shared" si="7"/>
        <v>0</v>
      </c>
      <c r="AK36" s="207">
        <f t="shared" si="8"/>
        <v>0</v>
      </c>
      <c r="AL36" s="300">
        <f t="shared" si="8"/>
        <v>0</v>
      </c>
      <c r="AM36" s="727">
        <f t="shared" si="8"/>
        <v>0</v>
      </c>
      <c r="AN36" s="207">
        <f t="shared" si="8"/>
        <v>0</v>
      </c>
      <c r="AO36" s="300">
        <f t="shared" si="8"/>
        <v>0</v>
      </c>
      <c r="AP36" s="170">
        <f t="shared" si="8"/>
        <v>0</v>
      </c>
      <c r="AQ36" s="409">
        <f t="shared" si="8"/>
        <v>1</v>
      </c>
      <c r="AR36" s="300">
        <f t="shared" si="8"/>
        <v>0</v>
      </c>
      <c r="AS36" s="170">
        <f t="shared" si="8"/>
        <v>0</v>
      </c>
    </row>
    <row r="37" spans="1:45" x14ac:dyDescent="0.2">
      <c r="A37" s="13">
        <f>TU_stat!A37</f>
        <v>34</v>
      </c>
      <c r="B37" s="11">
        <f>TU_stat!B37</f>
        <v>600099270</v>
      </c>
      <c r="C37" s="11">
        <f>TU_stat!C37</f>
        <v>5441</v>
      </c>
      <c r="D37" s="11" t="str">
        <f>TU_stat!D37</f>
        <v>ZŠ Rovensko p. T., Revoluční 413</v>
      </c>
      <c r="E37" s="11">
        <f>TU_stat!E37</f>
        <v>3141</v>
      </c>
      <c r="F37" s="60" t="str">
        <f>TU_stat!F37</f>
        <v>ZŠ Rovensko p. T., Revoluční 413</v>
      </c>
      <c r="G37" s="5">
        <v>0</v>
      </c>
      <c r="H37" s="11">
        <v>198</v>
      </c>
      <c r="I37" s="259">
        <v>0</v>
      </c>
      <c r="J37" s="13">
        <v>48</v>
      </c>
      <c r="K37" s="11">
        <v>0</v>
      </c>
      <c r="L37" s="60">
        <v>0</v>
      </c>
      <c r="M37" s="13">
        <v>0</v>
      </c>
      <c r="N37" s="11">
        <v>0</v>
      </c>
      <c r="O37" s="60">
        <v>0</v>
      </c>
      <c r="P37" s="105">
        <v>1392404</v>
      </c>
      <c r="Q37" s="29">
        <f t="shared" si="3"/>
        <v>464135</v>
      </c>
      <c r="R37" s="74">
        <v>4.3899999999999997</v>
      </c>
      <c r="S37" s="47">
        <f t="shared" si="4"/>
        <v>1.46</v>
      </c>
      <c r="T37" s="5">
        <f>TU_stat!H37</f>
        <v>0</v>
      </c>
      <c r="U37" s="11">
        <f>TU_stat!I37</f>
        <v>168</v>
      </c>
      <c r="V37" s="259">
        <f>TU_stat!J37</f>
        <v>0</v>
      </c>
      <c r="W37" s="13">
        <f>TU_stat!K37</f>
        <v>49</v>
      </c>
      <c r="X37" s="11">
        <f>TU_stat!L37</f>
        <v>0</v>
      </c>
      <c r="Y37" s="60">
        <f>TU_stat!M37</f>
        <v>0</v>
      </c>
      <c r="Z37" s="5">
        <f>TU_stat!N37</f>
        <v>0</v>
      </c>
      <c r="AA37" s="11">
        <f>TU_stat!O37</f>
        <v>0</v>
      </c>
      <c r="AB37" s="259">
        <f>TU_stat!P37</f>
        <v>0</v>
      </c>
      <c r="AC37" s="105">
        <f>TU_ZUKA!H37</f>
        <v>1263570</v>
      </c>
      <c r="AD37" s="29">
        <f t="shared" si="5"/>
        <v>421190</v>
      </c>
      <c r="AE37" s="708">
        <f>TU_ZUKA!L37</f>
        <v>3.98</v>
      </c>
      <c r="AF37" s="47">
        <f t="shared" si="6"/>
        <v>1.33</v>
      </c>
      <c r="AG37" s="378">
        <f t="shared" si="0"/>
        <v>-42945</v>
      </c>
      <c r="AH37" s="74">
        <f t="shared" si="1"/>
        <v>-0.12999999999999989</v>
      </c>
      <c r="AI37" s="74">
        <v>0</v>
      </c>
      <c r="AJ37" s="419">
        <f t="shared" si="7"/>
        <v>-0.12999999999999989</v>
      </c>
      <c r="AK37" s="207">
        <f t="shared" si="8"/>
        <v>0</v>
      </c>
      <c r="AL37" s="300">
        <f t="shared" si="8"/>
        <v>-30</v>
      </c>
      <c r="AM37" s="727">
        <f t="shared" si="8"/>
        <v>0</v>
      </c>
      <c r="AN37" s="207">
        <f t="shared" si="8"/>
        <v>1</v>
      </c>
      <c r="AO37" s="300">
        <f t="shared" si="8"/>
        <v>0</v>
      </c>
      <c r="AP37" s="170">
        <f t="shared" si="8"/>
        <v>0</v>
      </c>
      <c r="AQ37" s="409">
        <f t="shared" si="8"/>
        <v>0</v>
      </c>
      <c r="AR37" s="300">
        <f t="shared" si="8"/>
        <v>0</v>
      </c>
      <c r="AS37" s="170">
        <f t="shared" si="8"/>
        <v>0</v>
      </c>
    </row>
    <row r="38" spans="1:45" x14ac:dyDescent="0.2">
      <c r="A38" s="13">
        <f>TU_stat!A38</f>
        <v>35</v>
      </c>
      <c r="B38" s="11">
        <f>TU_stat!B38</f>
        <v>650025873</v>
      </c>
      <c r="C38" s="11">
        <f>TU_stat!C38</f>
        <v>2306</v>
      </c>
      <c r="D38" s="11" t="str">
        <f>TU_stat!D38</f>
        <v>ZŠ a MŠ Svijanský Újezd 78</v>
      </c>
      <c r="E38" s="11">
        <f>TU_stat!E38</f>
        <v>3141</v>
      </c>
      <c r="F38" s="60" t="str">
        <f>TU_stat!F38</f>
        <v xml:space="preserve">MŠ Svijanský Újezd 44 </v>
      </c>
      <c r="G38" s="5">
        <v>40</v>
      </c>
      <c r="H38" s="11">
        <v>29</v>
      </c>
      <c r="I38" s="259">
        <v>0</v>
      </c>
      <c r="J38" s="13">
        <v>0</v>
      </c>
      <c r="K38" s="11">
        <v>0</v>
      </c>
      <c r="L38" s="60">
        <v>0</v>
      </c>
      <c r="M38" s="13">
        <v>0</v>
      </c>
      <c r="N38" s="11">
        <v>0</v>
      </c>
      <c r="O38" s="60">
        <v>0</v>
      </c>
      <c r="P38" s="105">
        <v>689498</v>
      </c>
      <c r="Q38" s="29">
        <f t="shared" si="3"/>
        <v>229833</v>
      </c>
      <c r="R38" s="74">
        <v>2.17</v>
      </c>
      <c r="S38" s="47">
        <f t="shared" si="4"/>
        <v>0.72</v>
      </c>
      <c r="T38" s="5">
        <f>TU_stat!H38</f>
        <v>40</v>
      </c>
      <c r="U38" s="11">
        <f>TU_stat!I38</f>
        <v>28</v>
      </c>
      <c r="V38" s="259">
        <f>TU_stat!J38</f>
        <v>0</v>
      </c>
      <c r="W38" s="13">
        <f>TU_stat!K38</f>
        <v>0</v>
      </c>
      <c r="X38" s="11">
        <f>TU_stat!L38</f>
        <v>0</v>
      </c>
      <c r="Y38" s="60">
        <f>TU_stat!M38</f>
        <v>0</v>
      </c>
      <c r="Z38" s="5">
        <f>TU_stat!N38</f>
        <v>0</v>
      </c>
      <c r="AA38" s="11">
        <f>TU_stat!O38</f>
        <v>0</v>
      </c>
      <c r="AB38" s="259">
        <f>TU_stat!P38</f>
        <v>0</v>
      </c>
      <c r="AC38" s="105">
        <f>TU_ZUKA!H38</f>
        <v>680624</v>
      </c>
      <c r="AD38" s="29">
        <f t="shared" si="5"/>
        <v>226875</v>
      </c>
      <c r="AE38" s="708">
        <f>TU_ZUKA!L38</f>
        <v>2.14</v>
      </c>
      <c r="AF38" s="47">
        <f t="shared" si="6"/>
        <v>0.71</v>
      </c>
      <c r="AG38" s="378">
        <f t="shared" si="0"/>
        <v>-2958</v>
      </c>
      <c r="AH38" s="74">
        <f t="shared" si="1"/>
        <v>-1.0000000000000009E-2</v>
      </c>
      <c r="AI38" s="74">
        <v>0</v>
      </c>
      <c r="AJ38" s="419">
        <f t="shared" si="7"/>
        <v>-1.0000000000000009E-2</v>
      </c>
      <c r="AK38" s="207">
        <f t="shared" si="8"/>
        <v>0</v>
      </c>
      <c r="AL38" s="300">
        <f t="shared" si="8"/>
        <v>-1</v>
      </c>
      <c r="AM38" s="727">
        <f t="shared" si="8"/>
        <v>0</v>
      </c>
      <c r="AN38" s="207">
        <f t="shared" si="8"/>
        <v>0</v>
      </c>
      <c r="AO38" s="300">
        <f t="shared" si="8"/>
        <v>0</v>
      </c>
      <c r="AP38" s="170">
        <f t="shared" si="8"/>
        <v>0</v>
      </c>
      <c r="AQ38" s="409">
        <f t="shared" si="8"/>
        <v>0</v>
      </c>
      <c r="AR38" s="300">
        <f t="shared" si="8"/>
        <v>0</v>
      </c>
      <c r="AS38" s="170">
        <f t="shared" si="8"/>
        <v>0</v>
      </c>
    </row>
    <row r="39" spans="1:45" x14ac:dyDescent="0.2">
      <c r="A39" s="13">
        <f>TU_stat!A39</f>
        <v>36</v>
      </c>
      <c r="B39" s="11">
        <f>TU_stat!B39</f>
        <v>600080111</v>
      </c>
      <c r="C39" s="11">
        <f>TU_stat!C39</f>
        <v>2447</v>
      </c>
      <c r="D39" s="11" t="str">
        <f>TU_stat!D39</f>
        <v>ZŠ Radostín 19, Sychrov</v>
      </c>
      <c r="E39" s="11">
        <f>TU_stat!E39</f>
        <v>3141</v>
      </c>
      <c r="F39" s="60" t="str">
        <f>TU_stat!F39</f>
        <v xml:space="preserve">ZŠ Radostín 19, Sychrov - výdejna </v>
      </c>
      <c r="G39" s="5">
        <v>0</v>
      </c>
      <c r="H39" s="11">
        <v>0</v>
      </c>
      <c r="I39" s="259">
        <v>0</v>
      </c>
      <c r="J39" s="13">
        <v>0</v>
      </c>
      <c r="K39" s="11">
        <v>0</v>
      </c>
      <c r="L39" s="60">
        <v>0</v>
      </c>
      <c r="M39" s="13">
        <v>0</v>
      </c>
      <c r="N39" s="11">
        <v>40</v>
      </c>
      <c r="O39" s="60">
        <v>0</v>
      </c>
      <c r="P39" s="105">
        <v>131399</v>
      </c>
      <c r="Q39" s="29">
        <f t="shared" si="3"/>
        <v>43800</v>
      </c>
      <c r="R39" s="74">
        <v>0.41</v>
      </c>
      <c r="S39" s="47">
        <f t="shared" si="4"/>
        <v>0.14000000000000001</v>
      </c>
      <c r="T39" s="5">
        <f>TU_stat!H39</f>
        <v>0</v>
      </c>
      <c r="U39" s="11">
        <f>TU_stat!I39</f>
        <v>0</v>
      </c>
      <c r="V39" s="259">
        <f>TU_stat!J39</f>
        <v>0</v>
      </c>
      <c r="W39" s="13">
        <f>TU_stat!K39</f>
        <v>0</v>
      </c>
      <c r="X39" s="11">
        <f>TU_stat!L39</f>
        <v>0</v>
      </c>
      <c r="Y39" s="60">
        <f>TU_stat!M39</f>
        <v>0</v>
      </c>
      <c r="Z39" s="5">
        <f>TU_stat!N39</f>
        <v>0</v>
      </c>
      <c r="AA39" s="11">
        <f>TU_stat!O39</f>
        <v>45</v>
      </c>
      <c r="AB39" s="259">
        <f>TU_stat!P39</f>
        <v>0</v>
      </c>
      <c r="AC39" s="105">
        <f>TU_ZUKA!H39</f>
        <v>142891</v>
      </c>
      <c r="AD39" s="29">
        <f t="shared" si="5"/>
        <v>47630</v>
      </c>
      <c r="AE39" s="708">
        <f>TU_ZUKA!L39</f>
        <v>0.45</v>
      </c>
      <c r="AF39" s="47">
        <f t="shared" si="6"/>
        <v>0.15</v>
      </c>
      <c r="AG39" s="378">
        <f t="shared" si="0"/>
        <v>3830</v>
      </c>
      <c r="AH39" s="74">
        <f t="shared" si="1"/>
        <v>9.9999999999999811E-3</v>
      </c>
      <c r="AI39" s="74">
        <v>0</v>
      </c>
      <c r="AJ39" s="419">
        <f t="shared" si="7"/>
        <v>9.9999999999999811E-3</v>
      </c>
      <c r="AK39" s="207">
        <f t="shared" si="8"/>
        <v>0</v>
      </c>
      <c r="AL39" s="300">
        <f t="shared" si="8"/>
        <v>0</v>
      </c>
      <c r="AM39" s="727">
        <f t="shared" si="8"/>
        <v>0</v>
      </c>
      <c r="AN39" s="207">
        <f t="shared" si="8"/>
        <v>0</v>
      </c>
      <c r="AO39" s="300">
        <f t="shared" si="8"/>
        <v>0</v>
      </c>
      <c r="AP39" s="170">
        <f t="shared" si="8"/>
        <v>0</v>
      </c>
      <c r="AQ39" s="409">
        <f t="shared" si="8"/>
        <v>0</v>
      </c>
      <c r="AR39" s="300">
        <f t="shared" si="8"/>
        <v>5</v>
      </c>
      <c r="AS39" s="170">
        <f t="shared" si="8"/>
        <v>0</v>
      </c>
    </row>
    <row r="40" spans="1:45" x14ac:dyDescent="0.2">
      <c r="A40" s="13">
        <f>TU_stat!A40</f>
        <v>37</v>
      </c>
      <c r="B40" s="11">
        <f>TU_stat!B40</f>
        <v>600099067</v>
      </c>
      <c r="C40" s="11">
        <f>TU_stat!C40</f>
        <v>5455</v>
      </c>
      <c r="D40" s="11" t="str">
        <f>TU_stat!D40</f>
        <v>ZŠ a MŠ Tatobity 74</v>
      </c>
      <c r="E40" s="11">
        <f>TU_stat!E40</f>
        <v>3141</v>
      </c>
      <c r="F40" s="60" t="str">
        <f>TU_stat!F40</f>
        <v>ZŠ a MŠ Tatobity 74</v>
      </c>
      <c r="G40" s="5">
        <v>34</v>
      </c>
      <c r="H40" s="11">
        <v>31</v>
      </c>
      <c r="I40" s="259">
        <v>0</v>
      </c>
      <c r="J40" s="13">
        <v>0</v>
      </c>
      <c r="K40" s="11">
        <v>0</v>
      </c>
      <c r="L40" s="60">
        <v>0</v>
      </c>
      <c r="M40" s="13">
        <v>0</v>
      </c>
      <c r="N40" s="11">
        <v>0</v>
      </c>
      <c r="O40" s="60">
        <v>0</v>
      </c>
      <c r="P40" s="105">
        <v>660032</v>
      </c>
      <c r="Q40" s="29">
        <f t="shared" si="3"/>
        <v>220011</v>
      </c>
      <c r="R40" s="74">
        <v>2.08</v>
      </c>
      <c r="S40" s="47">
        <f t="shared" si="4"/>
        <v>0.69</v>
      </c>
      <c r="T40" s="5">
        <f>TU_stat!H40</f>
        <v>34</v>
      </c>
      <c r="U40" s="11">
        <f>TU_stat!I40</f>
        <v>31</v>
      </c>
      <c r="V40" s="259">
        <f>TU_stat!J40</f>
        <v>0</v>
      </c>
      <c r="W40" s="13">
        <f>TU_stat!K40</f>
        <v>0</v>
      </c>
      <c r="X40" s="11">
        <f>TU_stat!L40</f>
        <v>0</v>
      </c>
      <c r="Y40" s="60">
        <f>TU_stat!M40</f>
        <v>0</v>
      </c>
      <c r="Z40" s="5">
        <f>TU_stat!N40</f>
        <v>0</v>
      </c>
      <c r="AA40" s="11">
        <f>TU_stat!O40</f>
        <v>0</v>
      </c>
      <c r="AB40" s="259">
        <f>TU_stat!P40</f>
        <v>0</v>
      </c>
      <c r="AC40" s="105">
        <f>TU_ZUKA!H40</f>
        <v>660032</v>
      </c>
      <c r="AD40" s="29">
        <f t="shared" si="5"/>
        <v>220011</v>
      </c>
      <c r="AE40" s="708">
        <f>TU_ZUKA!L40</f>
        <v>2.08</v>
      </c>
      <c r="AF40" s="47">
        <f t="shared" si="6"/>
        <v>0.69</v>
      </c>
      <c r="AG40" s="378">
        <f t="shared" si="0"/>
        <v>0</v>
      </c>
      <c r="AH40" s="74">
        <f t="shared" si="1"/>
        <v>0</v>
      </c>
      <c r="AI40" s="74">
        <v>0</v>
      </c>
      <c r="AJ40" s="419">
        <f t="shared" si="7"/>
        <v>0</v>
      </c>
      <c r="AK40" s="207">
        <f t="shared" si="8"/>
        <v>0</v>
      </c>
      <c r="AL40" s="300">
        <f t="shared" si="8"/>
        <v>0</v>
      </c>
      <c r="AM40" s="727">
        <f t="shared" si="8"/>
        <v>0</v>
      </c>
      <c r="AN40" s="207">
        <f t="shared" si="8"/>
        <v>0</v>
      </c>
      <c r="AO40" s="300">
        <f t="shared" si="8"/>
        <v>0</v>
      </c>
      <c r="AP40" s="170">
        <f t="shared" si="8"/>
        <v>0</v>
      </c>
      <c r="AQ40" s="409">
        <f t="shared" si="8"/>
        <v>0</v>
      </c>
      <c r="AR40" s="300">
        <f t="shared" si="8"/>
        <v>0</v>
      </c>
      <c r="AS40" s="170">
        <f t="shared" si="8"/>
        <v>0</v>
      </c>
    </row>
    <row r="41" spans="1:45" x14ac:dyDescent="0.2">
      <c r="A41" s="13">
        <f>TU_stat!A41</f>
        <v>38</v>
      </c>
      <c r="B41" s="11">
        <f>TU_stat!B41</f>
        <v>600099091</v>
      </c>
      <c r="C41" s="11">
        <f>TU_stat!C41</f>
        <v>5470</v>
      </c>
      <c r="D41" s="11" t="str">
        <f>TU_stat!D41</f>
        <v>ZŠ a MŠ Všeň 9</v>
      </c>
      <c r="E41" s="11">
        <f>TU_stat!E41</f>
        <v>3141</v>
      </c>
      <c r="F41" s="60" t="str">
        <f>TU_stat!F41</f>
        <v xml:space="preserve">MŠ Všeň 115 </v>
      </c>
      <c r="G41" s="5">
        <v>28</v>
      </c>
      <c r="H41" s="11">
        <v>0</v>
      </c>
      <c r="I41" s="259">
        <v>0</v>
      </c>
      <c r="J41" s="13">
        <v>0</v>
      </c>
      <c r="K41" s="11">
        <v>50</v>
      </c>
      <c r="L41" s="60">
        <v>0</v>
      </c>
      <c r="M41" s="13">
        <v>0</v>
      </c>
      <c r="N41" s="11">
        <v>0</v>
      </c>
      <c r="O41" s="60">
        <v>0</v>
      </c>
      <c r="P41" s="105">
        <v>565050</v>
      </c>
      <c r="Q41" s="29">
        <f t="shared" si="3"/>
        <v>188350</v>
      </c>
      <c r="R41" s="74">
        <v>1.78</v>
      </c>
      <c r="S41" s="47">
        <f t="shared" si="4"/>
        <v>0.59</v>
      </c>
      <c r="T41" s="5">
        <f>TU_stat!H41</f>
        <v>28</v>
      </c>
      <c r="U41" s="11">
        <f>TU_stat!I41</f>
        <v>0</v>
      </c>
      <c r="V41" s="259">
        <f>TU_stat!J41</f>
        <v>0</v>
      </c>
      <c r="W41" s="13">
        <f>TU_stat!K41</f>
        <v>0</v>
      </c>
      <c r="X41" s="11">
        <f>TU_stat!L41</f>
        <v>52</v>
      </c>
      <c r="Y41" s="60">
        <f>TU_stat!M41</f>
        <v>0</v>
      </c>
      <c r="Z41" s="5">
        <f>TU_stat!N41</f>
        <v>0</v>
      </c>
      <c r="AA41" s="11">
        <f>TU_stat!O41</f>
        <v>0</v>
      </c>
      <c r="AB41" s="259">
        <f>TU_stat!P41</f>
        <v>0</v>
      </c>
      <c r="AC41" s="105">
        <f>TU_ZUKA!H41</f>
        <v>571722</v>
      </c>
      <c r="AD41" s="29">
        <f t="shared" si="5"/>
        <v>190574</v>
      </c>
      <c r="AE41" s="708">
        <f>TU_ZUKA!L41</f>
        <v>1.8</v>
      </c>
      <c r="AF41" s="47">
        <f t="shared" si="6"/>
        <v>0.6</v>
      </c>
      <c r="AG41" s="378">
        <f t="shared" si="0"/>
        <v>2224</v>
      </c>
      <c r="AH41" s="74">
        <f t="shared" si="1"/>
        <v>1.0000000000000009E-2</v>
      </c>
      <c r="AI41" s="74">
        <v>0</v>
      </c>
      <c r="AJ41" s="419">
        <f t="shared" si="7"/>
        <v>1.0000000000000009E-2</v>
      </c>
      <c r="AK41" s="207">
        <f t="shared" si="8"/>
        <v>0</v>
      </c>
      <c r="AL41" s="300">
        <f t="shared" si="8"/>
        <v>0</v>
      </c>
      <c r="AM41" s="727">
        <f t="shared" si="8"/>
        <v>0</v>
      </c>
      <c r="AN41" s="207">
        <f t="shared" si="8"/>
        <v>0</v>
      </c>
      <c r="AO41" s="300">
        <f t="shared" si="8"/>
        <v>2</v>
      </c>
      <c r="AP41" s="170">
        <f t="shared" si="8"/>
        <v>0</v>
      </c>
      <c r="AQ41" s="409">
        <f t="shared" si="8"/>
        <v>0</v>
      </c>
      <c r="AR41" s="300">
        <f t="shared" si="8"/>
        <v>0</v>
      </c>
      <c r="AS41" s="170">
        <f t="shared" si="8"/>
        <v>0</v>
      </c>
    </row>
    <row r="42" spans="1:45" ht="13.5" thickBot="1" x14ac:dyDescent="0.25">
      <c r="A42" s="64">
        <f>TU_stat!A42</f>
        <v>38</v>
      </c>
      <c r="B42" s="41">
        <f>TU_stat!B42</f>
        <v>600099091</v>
      </c>
      <c r="C42" s="41">
        <f>TU_stat!C42</f>
        <v>5470</v>
      </c>
      <c r="D42" s="41" t="str">
        <f>TU_stat!D42</f>
        <v>ZŠ a MŠ Všeň 9</v>
      </c>
      <c r="E42" s="41">
        <f>TU_stat!E42</f>
        <v>3141</v>
      </c>
      <c r="F42" s="145" t="str">
        <f>TU_stat!F42</f>
        <v>ZŠ Všeň 9 - výdejna</v>
      </c>
      <c r="G42" s="253">
        <v>0</v>
      </c>
      <c r="H42" s="41">
        <v>0</v>
      </c>
      <c r="I42" s="637">
        <v>0</v>
      </c>
      <c r="J42" s="64">
        <v>0</v>
      </c>
      <c r="K42" s="41">
        <v>0</v>
      </c>
      <c r="L42" s="145">
        <v>0</v>
      </c>
      <c r="M42" s="64">
        <v>0</v>
      </c>
      <c r="N42" s="41">
        <v>50</v>
      </c>
      <c r="O42" s="145">
        <v>0</v>
      </c>
      <c r="P42" s="718">
        <v>154155</v>
      </c>
      <c r="Q42" s="266">
        <f t="shared" si="3"/>
        <v>51385</v>
      </c>
      <c r="R42" s="294">
        <v>0.49</v>
      </c>
      <c r="S42" s="720">
        <f t="shared" si="4"/>
        <v>0.16</v>
      </c>
      <c r="T42" s="253">
        <f>TU_stat!H42</f>
        <v>0</v>
      </c>
      <c r="U42" s="41">
        <f>TU_stat!I42</f>
        <v>0</v>
      </c>
      <c r="V42" s="637">
        <f>TU_stat!J42</f>
        <v>0</v>
      </c>
      <c r="W42" s="64">
        <f>TU_stat!K42</f>
        <v>0</v>
      </c>
      <c r="X42" s="41">
        <f>TU_stat!L42</f>
        <v>0</v>
      </c>
      <c r="Y42" s="145">
        <f>TU_stat!M42</f>
        <v>0</v>
      </c>
      <c r="Z42" s="253">
        <f>TU_stat!N42</f>
        <v>0</v>
      </c>
      <c r="AA42" s="41">
        <f>TU_stat!O42</f>
        <v>61</v>
      </c>
      <c r="AB42" s="637">
        <f>TU_stat!P42</f>
        <v>0</v>
      </c>
      <c r="AC42" s="718">
        <f>TU_ZUKA!H42</f>
        <v>178261</v>
      </c>
      <c r="AD42" s="266">
        <f t="shared" si="5"/>
        <v>59420</v>
      </c>
      <c r="AE42" s="719">
        <f>TU_ZUKA!L42</f>
        <v>0.56000000000000005</v>
      </c>
      <c r="AF42" s="720">
        <f t="shared" si="6"/>
        <v>0.19</v>
      </c>
      <c r="AG42" s="379">
        <f t="shared" si="0"/>
        <v>8035</v>
      </c>
      <c r="AH42" s="294">
        <f t="shared" si="1"/>
        <v>0.03</v>
      </c>
      <c r="AI42" s="294">
        <v>0</v>
      </c>
      <c r="AJ42" s="721">
        <f t="shared" si="7"/>
        <v>0.03</v>
      </c>
      <c r="AK42" s="722">
        <f t="shared" si="8"/>
        <v>0</v>
      </c>
      <c r="AL42" s="723">
        <f t="shared" si="8"/>
        <v>0</v>
      </c>
      <c r="AM42" s="728">
        <f t="shared" si="8"/>
        <v>0</v>
      </c>
      <c r="AN42" s="722">
        <f t="shared" si="8"/>
        <v>0</v>
      </c>
      <c r="AO42" s="723">
        <f t="shared" si="8"/>
        <v>0</v>
      </c>
      <c r="AP42" s="724">
        <f t="shared" si="8"/>
        <v>0</v>
      </c>
      <c r="AQ42" s="729">
        <f t="shared" si="8"/>
        <v>0</v>
      </c>
      <c r="AR42" s="723">
        <f t="shared" si="8"/>
        <v>11</v>
      </c>
      <c r="AS42" s="724">
        <f t="shared" si="8"/>
        <v>0</v>
      </c>
    </row>
    <row r="43" spans="1:45" ht="13.5" thickBot="1" x14ac:dyDescent="0.25">
      <c r="A43" s="738"/>
      <c r="B43" s="248"/>
      <c r="C43" s="248"/>
      <c r="D43" s="148" t="s">
        <v>43</v>
      </c>
      <c r="E43" s="203"/>
      <c r="F43" s="136"/>
      <c r="G43" s="137">
        <f t="shared" ref="G43:AS43" si="9">SUM(G6:G42)</f>
        <v>1113</v>
      </c>
      <c r="H43" s="112">
        <f t="shared" si="9"/>
        <v>1911</v>
      </c>
      <c r="I43" s="165">
        <f t="shared" si="9"/>
        <v>156</v>
      </c>
      <c r="J43" s="137">
        <f t="shared" si="9"/>
        <v>118</v>
      </c>
      <c r="K43" s="112">
        <f t="shared" si="9"/>
        <v>507</v>
      </c>
      <c r="L43" s="156">
        <f t="shared" si="9"/>
        <v>0</v>
      </c>
      <c r="M43" s="137">
        <f t="shared" si="9"/>
        <v>118</v>
      </c>
      <c r="N43" s="112">
        <f t="shared" si="9"/>
        <v>1082</v>
      </c>
      <c r="O43" s="147">
        <f t="shared" si="9"/>
        <v>0</v>
      </c>
      <c r="P43" s="137">
        <f t="shared" si="9"/>
        <v>26978239</v>
      </c>
      <c r="Q43" s="112">
        <f t="shared" si="9"/>
        <v>8992747</v>
      </c>
      <c r="R43" s="129">
        <f t="shared" si="9"/>
        <v>85.160000000000011</v>
      </c>
      <c r="S43" s="286">
        <f t="shared" si="9"/>
        <v>28.41</v>
      </c>
      <c r="T43" s="137">
        <f t="shared" si="9"/>
        <v>1101</v>
      </c>
      <c r="U43" s="112">
        <f t="shared" si="9"/>
        <v>1901</v>
      </c>
      <c r="V43" s="165">
        <f t="shared" si="9"/>
        <v>158</v>
      </c>
      <c r="W43" s="137">
        <f t="shared" si="9"/>
        <v>93</v>
      </c>
      <c r="X43" s="112">
        <f t="shared" si="9"/>
        <v>518</v>
      </c>
      <c r="Y43" s="156">
        <f t="shared" si="9"/>
        <v>0</v>
      </c>
      <c r="Z43" s="133">
        <f t="shared" si="9"/>
        <v>129</v>
      </c>
      <c r="AA43" s="112">
        <f t="shared" si="9"/>
        <v>1132</v>
      </c>
      <c r="AB43" s="165">
        <f t="shared" si="9"/>
        <v>0</v>
      </c>
      <c r="AC43" s="137">
        <f t="shared" si="9"/>
        <v>26851801</v>
      </c>
      <c r="AD43" s="112">
        <f t="shared" si="9"/>
        <v>8950600</v>
      </c>
      <c r="AE43" s="725">
        <f t="shared" si="9"/>
        <v>84.769999999999982</v>
      </c>
      <c r="AF43" s="130">
        <f t="shared" si="9"/>
        <v>28.260000000000012</v>
      </c>
      <c r="AG43" s="137">
        <f t="shared" si="9"/>
        <v>-42147</v>
      </c>
      <c r="AH43" s="129">
        <f t="shared" si="9"/>
        <v>-0.15000000000000041</v>
      </c>
      <c r="AI43" s="129">
        <f t="shared" si="9"/>
        <v>0</v>
      </c>
      <c r="AJ43" s="471">
        <f t="shared" si="9"/>
        <v>-0.15000000000000041</v>
      </c>
      <c r="AK43" s="137">
        <f t="shared" si="9"/>
        <v>-12</v>
      </c>
      <c r="AL43" s="112">
        <f t="shared" si="9"/>
        <v>-10</v>
      </c>
      <c r="AM43" s="165">
        <f t="shared" si="9"/>
        <v>2</v>
      </c>
      <c r="AN43" s="137">
        <f t="shared" si="9"/>
        <v>-25</v>
      </c>
      <c r="AO43" s="112">
        <f t="shared" si="9"/>
        <v>11</v>
      </c>
      <c r="AP43" s="156">
        <f t="shared" si="9"/>
        <v>0</v>
      </c>
      <c r="AQ43" s="133">
        <f t="shared" si="9"/>
        <v>11</v>
      </c>
      <c r="AR43" s="112">
        <f t="shared" si="9"/>
        <v>50</v>
      </c>
      <c r="AS43" s="156">
        <f t="shared" si="9"/>
        <v>0</v>
      </c>
    </row>
    <row r="44" spans="1:45" x14ac:dyDescent="0.2">
      <c r="O44" s="57"/>
      <c r="AG44" s="67">
        <f>AD43-Q43</f>
        <v>-42147</v>
      </c>
      <c r="AH44" s="730">
        <f>AF43-S43</f>
        <v>-0.14999999999998792</v>
      </c>
      <c r="AI44" s="730">
        <v>0</v>
      </c>
      <c r="AJ44" s="730">
        <f>AH43</f>
        <v>-0.15000000000000041</v>
      </c>
      <c r="AK44" s="67">
        <f t="shared" ref="AK44:AS44" si="10">T43-G43</f>
        <v>-12</v>
      </c>
      <c r="AL44" s="67">
        <f t="shared" si="10"/>
        <v>-10</v>
      </c>
      <c r="AM44" s="67">
        <f t="shared" si="10"/>
        <v>2</v>
      </c>
      <c r="AN44" s="67">
        <f t="shared" si="10"/>
        <v>-25</v>
      </c>
      <c r="AO44" s="67">
        <f t="shared" si="10"/>
        <v>11</v>
      </c>
      <c r="AP44" s="67">
        <f t="shared" si="10"/>
        <v>0</v>
      </c>
      <c r="AQ44" s="67">
        <f t="shared" si="10"/>
        <v>11</v>
      </c>
      <c r="AR44" s="67">
        <f t="shared" si="10"/>
        <v>50</v>
      </c>
      <c r="AS44" s="67">
        <f t="shared" si="10"/>
        <v>0</v>
      </c>
    </row>
    <row r="45" spans="1:45" x14ac:dyDescent="0.2"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</row>
    <row r="46" spans="1:45" s="429" customFormat="1" x14ac:dyDescent="0.2">
      <c r="A46" s="46"/>
      <c r="B46" s="46"/>
      <c r="C46" s="46"/>
      <c r="D46" s="443"/>
      <c r="E46"/>
      <c r="F46" s="443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 s="52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</row>
  </sheetData>
  <mergeCells count="25">
    <mergeCell ref="AD4:AD5"/>
    <mergeCell ref="G3:S3"/>
    <mergeCell ref="T3:AF3"/>
    <mergeCell ref="AG3:AJ3"/>
    <mergeCell ref="AK3:AS3"/>
    <mergeCell ref="G4:I4"/>
    <mergeCell ref="J4:L4"/>
    <mergeCell ref="M4:O4"/>
    <mergeCell ref="P4:P5"/>
    <mergeCell ref="Q4:Q5"/>
    <mergeCell ref="R4:R5"/>
    <mergeCell ref="S4:S5"/>
    <mergeCell ref="T4:V4"/>
    <mergeCell ref="W4:Y4"/>
    <mergeCell ref="Z4:AB4"/>
    <mergeCell ref="AC4:AC5"/>
    <mergeCell ref="AK4:AM4"/>
    <mergeCell ref="AN4:AP4"/>
    <mergeCell ref="AQ4:AS4"/>
    <mergeCell ref="AE4:AE5"/>
    <mergeCell ref="AF4:AF5"/>
    <mergeCell ref="AG4:AG5"/>
    <mergeCell ref="AH4:AH5"/>
    <mergeCell ref="AI4:AI5"/>
    <mergeCell ref="AJ4:AJ5"/>
  </mergeCells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C6F73-0AD1-4770-B171-482FA12D62D7}">
  <sheetPr>
    <tabColor rgb="FFFF0000"/>
  </sheetPr>
  <dimension ref="A1:AB66"/>
  <sheetViews>
    <sheetView workbookViewId="0">
      <selection activeCell="Q24" sqref="Q24"/>
    </sheetView>
  </sheetViews>
  <sheetFormatPr defaultRowHeight="12.75" x14ac:dyDescent="0.2"/>
  <cols>
    <col min="1" max="1" width="7" customWidth="1"/>
    <col min="2" max="10" width="8.7109375" customWidth="1"/>
    <col min="11" max="11" width="9.42578125" customWidth="1"/>
    <col min="12" max="12" width="9.5703125" customWidth="1"/>
    <col min="13" max="13" width="9.85546875" customWidth="1"/>
    <col min="14" max="14" width="12.28515625" style="57" customWidth="1"/>
    <col min="15" max="15" width="11.7109375" style="57" bestFit="1" customWidth="1"/>
    <col min="16" max="16" width="10.85546875" style="57" bestFit="1" customWidth="1"/>
    <col min="17" max="18" width="10" style="57" bestFit="1" customWidth="1"/>
    <col min="19" max="19" width="9.140625" style="73"/>
    <col min="20" max="20" width="12.140625" style="57" bestFit="1" customWidth="1"/>
    <col min="22" max="22" width="2.7109375" customWidth="1"/>
    <col min="25" max="28" width="9.140625" style="43"/>
  </cols>
  <sheetData>
    <row r="1" spans="1:27" customFormat="1" ht="18" x14ac:dyDescent="0.25">
      <c r="A1" s="35" t="s">
        <v>615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49"/>
      <c r="O1" s="49"/>
      <c r="P1" s="49"/>
      <c r="Q1" s="57"/>
      <c r="R1" s="57"/>
      <c r="S1" s="73"/>
      <c r="T1" s="57"/>
      <c r="Y1" s="43"/>
      <c r="Z1" s="43"/>
      <c r="AA1" s="43"/>
    </row>
    <row r="2" spans="1:27" customFormat="1" ht="20.25" x14ac:dyDescent="0.3">
      <c r="A2" s="71" t="s">
        <v>414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57"/>
      <c r="O2" s="57"/>
      <c r="P2" s="57"/>
      <c r="Q2" s="57"/>
      <c r="R2" s="57"/>
      <c r="S2" s="73"/>
      <c r="T2" s="57"/>
      <c r="Y2" s="43"/>
      <c r="Z2" s="43"/>
      <c r="AA2" s="43"/>
    </row>
    <row r="3" spans="1:27" customFormat="1" ht="13.5" customHeight="1" thickBot="1" x14ac:dyDescent="0.25">
      <c r="A3" s="311" t="s">
        <v>630</v>
      </c>
      <c r="N3" s="57"/>
      <c r="O3" s="57"/>
      <c r="P3" s="57"/>
      <c r="Q3" s="57"/>
      <c r="R3" s="57"/>
      <c r="S3" s="73"/>
      <c r="T3" s="57"/>
      <c r="Y3" s="43"/>
      <c r="Z3" s="43"/>
      <c r="AA3" s="43"/>
    </row>
    <row r="4" spans="1:27" customFormat="1" ht="13.5" customHeight="1" thickBot="1" x14ac:dyDescent="0.25">
      <c r="A4" s="66"/>
      <c r="B4" s="761" t="s">
        <v>371</v>
      </c>
      <c r="C4" s="762"/>
      <c r="D4" s="763"/>
      <c r="E4" s="761" t="s">
        <v>372</v>
      </c>
      <c r="F4" s="762"/>
      <c r="G4" s="763"/>
      <c r="H4" s="761" t="s">
        <v>373</v>
      </c>
      <c r="I4" s="762"/>
      <c r="J4" s="763"/>
      <c r="K4" s="761" t="s">
        <v>453</v>
      </c>
      <c r="L4" s="762"/>
      <c r="M4" s="763"/>
      <c r="N4" s="57"/>
      <c r="O4" s="57"/>
      <c r="P4" s="57"/>
      <c r="Q4" s="57"/>
      <c r="R4" s="57"/>
      <c r="S4" s="73"/>
      <c r="T4" s="57"/>
      <c r="W4" s="823" t="s">
        <v>378</v>
      </c>
      <c r="X4" s="824"/>
      <c r="Y4" s="43"/>
      <c r="Z4" s="43"/>
      <c r="AA4" s="43"/>
    </row>
    <row r="5" spans="1:27" customFormat="1" ht="45.75" customHeight="1" thickBot="1" x14ac:dyDescent="0.25">
      <c r="A5" s="204"/>
      <c r="B5" s="222" t="s">
        <v>228</v>
      </c>
      <c r="C5" s="223" t="s">
        <v>229</v>
      </c>
      <c r="D5" s="224" t="s">
        <v>230</v>
      </c>
      <c r="E5" s="222" t="s">
        <v>228</v>
      </c>
      <c r="F5" s="223" t="s">
        <v>229</v>
      </c>
      <c r="G5" s="224" t="s">
        <v>230</v>
      </c>
      <c r="H5" s="225" t="s">
        <v>228</v>
      </c>
      <c r="I5" s="223" t="s">
        <v>229</v>
      </c>
      <c r="J5" s="249" t="s">
        <v>230</v>
      </c>
      <c r="K5" s="222" t="s">
        <v>228</v>
      </c>
      <c r="L5" s="223" t="s">
        <v>229</v>
      </c>
      <c r="M5" s="224" t="s">
        <v>230</v>
      </c>
      <c r="N5" s="287" t="s">
        <v>309</v>
      </c>
      <c r="O5" s="118" t="s">
        <v>474</v>
      </c>
      <c r="P5" s="285" t="s">
        <v>247</v>
      </c>
      <c r="Q5" s="285" t="s">
        <v>259</v>
      </c>
      <c r="R5" s="285" t="s">
        <v>430</v>
      </c>
      <c r="S5" s="288" t="s">
        <v>310</v>
      </c>
      <c r="T5" s="80" t="s">
        <v>308</v>
      </c>
      <c r="U5" s="81" t="s">
        <v>311</v>
      </c>
      <c r="W5" s="208" t="s">
        <v>379</v>
      </c>
      <c r="X5" s="209" t="s">
        <v>374</v>
      </c>
      <c r="Y5" s="43"/>
      <c r="Z5" s="43"/>
      <c r="AA5" s="43"/>
    </row>
    <row r="6" spans="1:27" customFormat="1" x14ac:dyDescent="0.2">
      <c r="A6" s="516" t="s">
        <v>250</v>
      </c>
      <c r="B6" s="211">
        <f>LB_stat!H107</f>
        <v>3951</v>
      </c>
      <c r="C6" s="343">
        <f>LB_stat!I107</f>
        <v>8816</v>
      </c>
      <c r="D6" s="344">
        <f>LB_stat!J107</f>
        <v>129</v>
      </c>
      <c r="E6" s="211">
        <f>LB_stat!K107</f>
        <v>402</v>
      </c>
      <c r="F6" s="343">
        <f>LB_stat!L107</f>
        <v>148</v>
      </c>
      <c r="G6" s="344">
        <f>LB_stat!M107</f>
        <v>0</v>
      </c>
      <c r="H6" s="211">
        <f>LB_stat!N107</f>
        <v>622</v>
      </c>
      <c r="I6" s="343">
        <f>LB_stat!O107</f>
        <v>2234</v>
      </c>
      <c r="J6" s="344">
        <f>LB_stat!P107</f>
        <v>77</v>
      </c>
      <c r="K6" s="211">
        <f>LB_stat!Q107</f>
        <v>4975</v>
      </c>
      <c r="L6" s="343">
        <f>LB_stat!R107</f>
        <v>11198</v>
      </c>
      <c r="M6" s="344">
        <f>LB_stat!S107</f>
        <v>206</v>
      </c>
      <c r="N6" s="218">
        <f>LB_ZUKA!G107</f>
        <v>121886260</v>
      </c>
      <c r="O6" s="218">
        <f>LB_ZUKA!H107</f>
        <v>89105992</v>
      </c>
      <c r="P6" s="218">
        <f>LB_ZUKA!I107</f>
        <v>30117827</v>
      </c>
      <c r="Q6" s="218">
        <f>LB_ZUKA!J107</f>
        <v>1782119</v>
      </c>
      <c r="R6" s="218">
        <f>LB_ZUKA!K107</f>
        <v>880322</v>
      </c>
      <c r="S6" s="415">
        <f>LB_ZUKA!L107</f>
        <v>280.63000000000005</v>
      </c>
      <c r="T6" s="211">
        <f>LB_ZUKA!Y107</f>
        <v>89105990</v>
      </c>
      <c r="U6" s="192">
        <f>LB_ZUKA!AC107</f>
        <v>280.63111967780145</v>
      </c>
      <c r="W6" s="210">
        <f t="shared" ref="W6:W15" si="0">O6-T6</f>
        <v>2</v>
      </c>
      <c r="X6" s="193">
        <f>S6-U6</f>
        <v>-1.1196778013982112E-3</v>
      </c>
      <c r="Y6" s="43"/>
      <c r="Z6" s="49"/>
      <c r="AA6" s="49"/>
    </row>
    <row r="7" spans="1:27" customFormat="1" x14ac:dyDescent="0.2">
      <c r="A7" s="517" t="s">
        <v>251</v>
      </c>
      <c r="B7" s="158">
        <f>FR_stat!H28</f>
        <v>670</v>
      </c>
      <c r="C7" s="37">
        <f>FR_stat!I28</f>
        <v>900</v>
      </c>
      <c r="D7" s="308">
        <f>FR_stat!J28</f>
        <v>0</v>
      </c>
      <c r="E7" s="158">
        <f>FR_stat!K28</f>
        <v>22</v>
      </c>
      <c r="F7" s="37">
        <f>FR_stat!L28</f>
        <v>610</v>
      </c>
      <c r="G7" s="308">
        <f>FR_stat!M28</f>
        <v>0</v>
      </c>
      <c r="H7" s="158">
        <f>FR_stat!N28</f>
        <v>70</v>
      </c>
      <c r="I7" s="37">
        <f>FR_stat!O28</f>
        <v>681</v>
      </c>
      <c r="J7" s="308">
        <f>FR_stat!P28</f>
        <v>0</v>
      </c>
      <c r="K7" s="158">
        <f>FR_stat!Q28</f>
        <v>762</v>
      </c>
      <c r="L7" s="37">
        <f>FR_stat!R28</f>
        <v>2191</v>
      </c>
      <c r="M7" s="308">
        <f>FR_stat!S28</f>
        <v>0</v>
      </c>
      <c r="N7" s="132">
        <f>FR_ZUKA!G28</f>
        <v>21558317</v>
      </c>
      <c r="O7" s="132">
        <f>FR_ZUKA!H28</f>
        <v>15769293</v>
      </c>
      <c r="P7" s="132">
        <f>FR_ZUKA!I28</f>
        <v>5330026</v>
      </c>
      <c r="Q7" s="132">
        <f>FR_ZUKA!J28</f>
        <v>315384</v>
      </c>
      <c r="R7" s="132">
        <f>FR_ZUKA!K28</f>
        <v>143614</v>
      </c>
      <c r="S7" s="205">
        <f>FR_ZUKA!L28</f>
        <v>49.67</v>
      </c>
      <c r="T7" s="158">
        <f>FR_ZUKA!Y28</f>
        <v>15769298</v>
      </c>
      <c r="U7" s="215">
        <f>FR_ZUKA!AC28</f>
        <v>49.663943815013482</v>
      </c>
      <c r="W7" s="210">
        <f t="shared" si="0"/>
        <v>-5</v>
      </c>
      <c r="X7" s="193">
        <f t="shared" ref="X7:X15" si="1">S7-U7</f>
        <v>6.0561849865194972E-3</v>
      </c>
      <c r="Y7" s="43"/>
      <c r="Z7" s="49"/>
      <c r="AA7" s="49"/>
    </row>
    <row r="8" spans="1:27" customFormat="1" x14ac:dyDescent="0.2">
      <c r="A8" s="517" t="s">
        <v>252</v>
      </c>
      <c r="B8" s="158">
        <f>JN_stat!H48</f>
        <v>1919</v>
      </c>
      <c r="C8" s="37">
        <f>JN_stat!I48</f>
        <v>4434</v>
      </c>
      <c r="D8" s="308">
        <f>JN_stat!J48</f>
        <v>0</v>
      </c>
      <c r="E8" s="158">
        <f>JN_stat!K48</f>
        <v>63</v>
      </c>
      <c r="F8" s="37">
        <f>JN_stat!L48</f>
        <v>0</v>
      </c>
      <c r="G8" s="308">
        <f>JN_stat!M48</f>
        <v>0</v>
      </c>
      <c r="H8" s="158">
        <f>JN_stat!N48</f>
        <v>63</v>
      </c>
      <c r="I8" s="37">
        <f>JN_stat!O48</f>
        <v>0</v>
      </c>
      <c r="J8" s="308">
        <f>JN_stat!P48</f>
        <v>0</v>
      </c>
      <c r="K8" s="158">
        <f>JN_stat!Q48</f>
        <v>2045</v>
      </c>
      <c r="L8" s="37">
        <f>JN_stat!R48</f>
        <v>4434</v>
      </c>
      <c r="M8" s="308">
        <f>JN_stat!S48</f>
        <v>0</v>
      </c>
      <c r="N8" s="132">
        <f>JN_ZUKA!G48</f>
        <v>55087795</v>
      </c>
      <c r="O8" s="132">
        <f>JN_ZUKA!H48</f>
        <v>40290526</v>
      </c>
      <c r="P8" s="132">
        <f>JN_ZUKA!I48</f>
        <v>13618196</v>
      </c>
      <c r="Q8" s="132">
        <f>JN_ZUKA!J48</f>
        <v>805811</v>
      </c>
      <c r="R8" s="132">
        <f>JN_ZUKA!K48</f>
        <v>373262</v>
      </c>
      <c r="S8" s="205">
        <f>JN_ZUKA!L48</f>
        <v>126.87999999999998</v>
      </c>
      <c r="T8" s="158">
        <f>JN_ZUKA!Y48</f>
        <v>40290527</v>
      </c>
      <c r="U8" s="135">
        <f>JN_ZUKA!AC48</f>
        <v>126.89130224192306</v>
      </c>
      <c r="W8" s="210">
        <f t="shared" si="0"/>
        <v>-1</v>
      </c>
      <c r="X8" s="193">
        <f t="shared" si="1"/>
        <v>-1.130224192307594E-2</v>
      </c>
      <c r="Y8" s="43"/>
      <c r="Z8" s="49"/>
      <c r="AA8" s="49"/>
    </row>
    <row r="9" spans="1:27" customFormat="1" x14ac:dyDescent="0.2">
      <c r="A9" s="517" t="s">
        <v>253</v>
      </c>
      <c r="B9" s="158">
        <f>TA_stat!H24</f>
        <v>517</v>
      </c>
      <c r="C9" s="37">
        <f>TA_stat!I24</f>
        <v>972</v>
      </c>
      <c r="D9" s="308">
        <f>TA_stat!J24</f>
        <v>0</v>
      </c>
      <c r="E9" s="158">
        <f>TA_stat!K24</f>
        <v>104</v>
      </c>
      <c r="F9" s="37">
        <f>TA_stat!L24</f>
        <v>28</v>
      </c>
      <c r="G9" s="308">
        <f>TA_stat!M24</f>
        <v>0</v>
      </c>
      <c r="H9" s="158">
        <f>TA_stat!N24</f>
        <v>104</v>
      </c>
      <c r="I9" s="37">
        <f>TA_stat!O24</f>
        <v>28</v>
      </c>
      <c r="J9" s="308">
        <f>TA_stat!P24</f>
        <v>0</v>
      </c>
      <c r="K9" s="158">
        <f>TA_stat!Q24</f>
        <v>725</v>
      </c>
      <c r="L9" s="37">
        <f>TA_stat!R24</f>
        <v>1028</v>
      </c>
      <c r="M9" s="308">
        <f>TA_stat!S24</f>
        <v>0</v>
      </c>
      <c r="N9" s="132">
        <f>TA_ZUKA!G24</f>
        <v>16334984</v>
      </c>
      <c r="O9" s="132">
        <f>TA_ZUKA!H24</f>
        <v>11957723</v>
      </c>
      <c r="P9" s="132">
        <f>TA_ZUKA!I24</f>
        <v>4041709</v>
      </c>
      <c r="Q9" s="132">
        <f>TA_ZUKA!J24</f>
        <v>239158</v>
      </c>
      <c r="R9" s="132">
        <f>TA_ZUKA!K24</f>
        <v>96394</v>
      </c>
      <c r="S9" s="205">
        <f>TA_ZUKA!L24</f>
        <v>37.669999999999995</v>
      </c>
      <c r="T9" s="158">
        <f>TA_ZUKA!Y24</f>
        <v>11957723</v>
      </c>
      <c r="U9" s="135">
        <f>TA_ZUKA!AC24</f>
        <v>37.659750062670895</v>
      </c>
      <c r="W9" s="210">
        <f t="shared" si="0"/>
        <v>0</v>
      </c>
      <c r="X9" s="193">
        <f t="shared" si="1"/>
        <v>1.0249937329099623E-2</v>
      </c>
      <c r="Y9" s="43"/>
      <c r="Z9" s="49"/>
      <c r="AA9" s="49"/>
    </row>
    <row r="10" spans="1:27" customFormat="1" x14ac:dyDescent="0.2">
      <c r="A10" s="517" t="s">
        <v>254</v>
      </c>
      <c r="B10" s="207">
        <f>ZB_stat!H16</f>
        <v>363</v>
      </c>
      <c r="C10" s="300">
        <f>ZB_stat!I16</f>
        <v>988</v>
      </c>
      <c r="D10" s="170">
        <f>ZB_stat!J16</f>
        <v>0</v>
      </c>
      <c r="E10" s="207">
        <f>ZB_stat!K16</f>
        <v>0</v>
      </c>
      <c r="F10" s="300">
        <f>ZB_stat!L16</f>
        <v>0</v>
      </c>
      <c r="G10" s="170">
        <f>ZB_stat!M16</f>
        <v>0</v>
      </c>
      <c r="H10" s="207">
        <f>ZB_stat!N16</f>
        <v>0</v>
      </c>
      <c r="I10" s="300">
        <f>ZB_stat!O16</f>
        <v>0</v>
      </c>
      <c r="J10" s="170">
        <f>ZB_stat!P16</f>
        <v>0</v>
      </c>
      <c r="K10" s="207">
        <f>ZB_stat!Q16</f>
        <v>363</v>
      </c>
      <c r="L10" s="300">
        <f>ZB_stat!R16</f>
        <v>988</v>
      </c>
      <c r="M10" s="170">
        <f>ZB_stat!S16</f>
        <v>0</v>
      </c>
      <c r="N10" s="132">
        <f>ZB_ZUKA!G16</f>
        <v>12392803</v>
      </c>
      <c r="O10" s="132">
        <f>ZB_ZUKA!H16</f>
        <v>9068073</v>
      </c>
      <c r="P10" s="132">
        <f>ZB_ZUKA!I16</f>
        <v>3065010</v>
      </c>
      <c r="Q10" s="132">
        <f>ZB_ZUKA!J16</f>
        <v>181362</v>
      </c>
      <c r="R10" s="132">
        <f>ZB_ZUKA!K16</f>
        <v>78358</v>
      </c>
      <c r="S10" s="205">
        <f>ZB_ZUKA!L16</f>
        <v>28.55</v>
      </c>
      <c r="T10" s="158">
        <f>ZB_ZUKA!Y16</f>
        <v>9068072</v>
      </c>
      <c r="U10" s="135">
        <f>ZB_ZUKA!AC16</f>
        <v>28.559062949986274</v>
      </c>
      <c r="W10" s="210">
        <f t="shared" si="0"/>
        <v>1</v>
      </c>
      <c r="X10" s="193">
        <f t="shared" si="1"/>
        <v>-9.0629499862728835E-3</v>
      </c>
      <c r="Y10" s="43"/>
      <c r="Z10" s="49"/>
      <c r="AA10" s="49"/>
    </row>
    <row r="11" spans="1:27" customFormat="1" x14ac:dyDescent="0.2">
      <c r="A11" s="517" t="s">
        <v>255</v>
      </c>
      <c r="B11" s="158">
        <f>CL_stat!H70</f>
        <v>1781</v>
      </c>
      <c r="C11" s="37">
        <f>CL_stat!I70</f>
        <v>5345</v>
      </c>
      <c r="D11" s="308">
        <f>CL_stat!J70</f>
        <v>53</v>
      </c>
      <c r="E11" s="158">
        <f>CL_stat!K70</f>
        <v>766</v>
      </c>
      <c r="F11" s="37">
        <f>CL_stat!L70</f>
        <v>236</v>
      </c>
      <c r="G11" s="308">
        <f>CL_stat!M70</f>
        <v>10</v>
      </c>
      <c r="H11" s="158">
        <f>CL_stat!N70</f>
        <v>701</v>
      </c>
      <c r="I11" s="37">
        <f>CL_stat!O70</f>
        <v>218</v>
      </c>
      <c r="J11" s="308">
        <f>CL_stat!P70</f>
        <v>12</v>
      </c>
      <c r="K11" s="158">
        <f>CL_stat!Q70</f>
        <v>3248</v>
      </c>
      <c r="L11" s="37">
        <f>CL_stat!R70</f>
        <v>5799</v>
      </c>
      <c r="M11" s="308">
        <f>CL_stat!S70</f>
        <v>75</v>
      </c>
      <c r="N11" s="132">
        <f>CL_ZUKA!G70</f>
        <v>73935866</v>
      </c>
      <c r="O11" s="132">
        <f>CL_ZUKA!H70</f>
        <v>54083692</v>
      </c>
      <c r="P11" s="132">
        <f>CL_ZUKA!I70</f>
        <v>18280286</v>
      </c>
      <c r="Q11" s="132">
        <f>CL_ZUKA!J70</f>
        <v>1081672</v>
      </c>
      <c r="R11" s="132">
        <f>CL_ZUKA!K70</f>
        <v>490216</v>
      </c>
      <c r="S11" s="205">
        <f>CL_ZUKA!L70</f>
        <v>170.31000000000009</v>
      </c>
      <c r="T11" s="158">
        <f>CL_ZUKA!Y70</f>
        <v>54083692</v>
      </c>
      <c r="U11" s="215">
        <f>CL_ZUKA!AC70</f>
        <v>170.33159177084849</v>
      </c>
      <c r="W11" s="210">
        <f t="shared" si="0"/>
        <v>0</v>
      </c>
      <c r="X11" s="193">
        <f t="shared" si="1"/>
        <v>-2.1591770848402803E-2</v>
      </c>
      <c r="Y11" s="43"/>
      <c r="Z11" s="49"/>
      <c r="AA11" s="49"/>
    </row>
    <row r="12" spans="1:27" customFormat="1" x14ac:dyDescent="0.2">
      <c r="A12" s="517" t="s">
        <v>256</v>
      </c>
      <c r="B12" s="158">
        <f>NB_stat!H31</f>
        <v>578</v>
      </c>
      <c r="C12" s="37">
        <f>NB_stat!I31</f>
        <v>1904</v>
      </c>
      <c r="D12" s="308">
        <f>NB_stat!J31</f>
        <v>0</v>
      </c>
      <c r="E12" s="158">
        <f>NB_stat!K31</f>
        <v>240</v>
      </c>
      <c r="F12" s="37">
        <f>NB_stat!L31</f>
        <v>118</v>
      </c>
      <c r="G12" s="308">
        <f>NB_stat!M31</f>
        <v>0</v>
      </c>
      <c r="H12" s="158">
        <f>NB_stat!N31</f>
        <v>173</v>
      </c>
      <c r="I12" s="37">
        <f>NB_stat!O31</f>
        <v>118</v>
      </c>
      <c r="J12" s="308">
        <f>NB_stat!P31</f>
        <v>0</v>
      </c>
      <c r="K12" s="158">
        <f>NB_stat!Q31</f>
        <v>991</v>
      </c>
      <c r="L12" s="37">
        <f>NB_stat!R31</f>
        <v>2140</v>
      </c>
      <c r="M12" s="308">
        <f>NB_stat!S31</f>
        <v>0</v>
      </c>
      <c r="N12" s="132">
        <f>NB_ZUKA!G31</f>
        <v>25493902</v>
      </c>
      <c r="O12" s="132">
        <f>NB_ZUKA!H31</f>
        <v>18648957</v>
      </c>
      <c r="P12" s="132">
        <f>NB_ZUKA!I31</f>
        <v>6303348</v>
      </c>
      <c r="Q12" s="132">
        <f>NB_ZUKA!J31</f>
        <v>372979</v>
      </c>
      <c r="R12" s="132">
        <f>NB_ZUKA!K31</f>
        <v>168618</v>
      </c>
      <c r="S12" s="205">
        <f>NB_ZUKA!L31</f>
        <v>58.74</v>
      </c>
      <c r="T12" s="158">
        <f>NB_ZUKA!Y31</f>
        <v>18648954</v>
      </c>
      <c r="U12" s="135">
        <f>NB_ZUKA!AC31</f>
        <v>58.733169002854922</v>
      </c>
      <c r="W12" s="210">
        <f t="shared" si="0"/>
        <v>3</v>
      </c>
      <c r="X12" s="193">
        <f>S12-U12</f>
        <v>6.8309971450801754E-3</v>
      </c>
      <c r="Y12" s="43"/>
      <c r="Z12" s="49"/>
      <c r="AA12" s="49"/>
    </row>
    <row r="13" spans="1:27" customFormat="1" x14ac:dyDescent="0.2">
      <c r="A13" s="517" t="s">
        <v>257</v>
      </c>
      <c r="B13" s="158">
        <f>SM_stat!H33</f>
        <v>758</v>
      </c>
      <c r="C13" s="37">
        <f>SM_stat!I33</f>
        <v>1843</v>
      </c>
      <c r="D13" s="308">
        <f>SM_stat!J33</f>
        <v>74</v>
      </c>
      <c r="E13" s="158">
        <f>SM_stat!K33</f>
        <v>85</v>
      </c>
      <c r="F13" s="37">
        <f>SM_stat!L33</f>
        <v>201</v>
      </c>
      <c r="G13" s="308">
        <f>SM_stat!M33</f>
        <v>0</v>
      </c>
      <c r="H13" s="158">
        <f>SM_stat!N33</f>
        <v>85</v>
      </c>
      <c r="I13" s="37">
        <f>SM_stat!O33</f>
        <v>201</v>
      </c>
      <c r="J13" s="308">
        <f>SM_stat!P33</f>
        <v>0</v>
      </c>
      <c r="K13" s="158">
        <f>SM_stat!Q33</f>
        <v>928</v>
      </c>
      <c r="L13" s="37">
        <f>SM_stat!R33</f>
        <v>2245</v>
      </c>
      <c r="M13" s="308">
        <f>SM_stat!S33</f>
        <v>74</v>
      </c>
      <c r="N13" s="132">
        <f>SM_ZUKA!G33</f>
        <v>27525177</v>
      </c>
      <c r="O13" s="132">
        <f>SM_ZUKA!H33</f>
        <v>20138653</v>
      </c>
      <c r="P13" s="132">
        <f>SM_ZUKA!I33</f>
        <v>6806865</v>
      </c>
      <c r="Q13" s="132">
        <f>SM_ZUKA!J33</f>
        <v>402773</v>
      </c>
      <c r="R13" s="132">
        <f>SM_ZUKA!K33</f>
        <v>176886</v>
      </c>
      <c r="S13" s="205">
        <f>SM_ZUKA!L33</f>
        <v>63.430000000000007</v>
      </c>
      <c r="T13" s="158">
        <f>SM_ZUKA!Y33</f>
        <v>20138653</v>
      </c>
      <c r="U13" s="135">
        <f>SM_ZUKA!AC33</f>
        <v>63.424832699370839</v>
      </c>
      <c r="W13" s="210">
        <f t="shared" si="0"/>
        <v>0</v>
      </c>
      <c r="X13" s="193">
        <f t="shared" si="1"/>
        <v>5.1673006291679258E-3</v>
      </c>
      <c r="Y13" s="43"/>
      <c r="Z13" s="49"/>
      <c r="AA13" s="49"/>
    </row>
    <row r="14" spans="1:27" customFormat="1" x14ac:dyDescent="0.2">
      <c r="A14" s="517" t="s">
        <v>375</v>
      </c>
      <c r="B14" s="158">
        <f>JI_stat!H34</f>
        <v>637</v>
      </c>
      <c r="C14" s="37">
        <f>JI_stat!I34</f>
        <v>1084</v>
      </c>
      <c r="D14" s="308">
        <f>JI_stat!J34</f>
        <v>0</v>
      </c>
      <c r="E14" s="158">
        <f>JI_stat!K34</f>
        <v>79</v>
      </c>
      <c r="F14" s="37">
        <f>JI_stat!L34</f>
        <v>0</v>
      </c>
      <c r="G14" s="308">
        <f>JI_stat!M34</f>
        <v>0</v>
      </c>
      <c r="H14" s="158">
        <f>JI_stat!N34</f>
        <v>142</v>
      </c>
      <c r="I14" s="37">
        <f>JI_stat!O34</f>
        <v>0</v>
      </c>
      <c r="J14" s="308">
        <f>JI_stat!P34</f>
        <v>0</v>
      </c>
      <c r="K14" s="158">
        <f>JI_stat!Q34</f>
        <v>858</v>
      </c>
      <c r="L14" s="37">
        <f>JI_stat!R34</f>
        <v>1084</v>
      </c>
      <c r="M14" s="308">
        <f>JI_stat!S34</f>
        <v>0</v>
      </c>
      <c r="N14" s="132">
        <f>JI_ZUKA!G34</f>
        <v>19520848</v>
      </c>
      <c r="O14" s="132">
        <f>JI_ZUKA!H34</f>
        <v>14295016</v>
      </c>
      <c r="P14" s="132">
        <f>JI_ZUKA!I34</f>
        <v>4831714</v>
      </c>
      <c r="Q14" s="132">
        <f>JI_ZUKA!J34</f>
        <v>285902</v>
      </c>
      <c r="R14" s="132">
        <f>JI_ZUKA!K34</f>
        <v>108216</v>
      </c>
      <c r="S14" s="205">
        <f>JI_ZUKA!L34</f>
        <v>45.029999999999994</v>
      </c>
      <c r="T14" s="158">
        <f>JI_ZUKA!Y34</f>
        <v>14295014</v>
      </c>
      <c r="U14" s="135">
        <f>JI_ZUKA!AC34</f>
        <v>45.02083488065022</v>
      </c>
      <c r="W14" s="210">
        <f t="shared" si="0"/>
        <v>2</v>
      </c>
      <c r="X14" s="193">
        <f t="shared" si="1"/>
        <v>9.1651193497739314E-3</v>
      </c>
      <c r="Y14" s="43"/>
      <c r="Z14" s="49"/>
      <c r="AA14" s="49"/>
    </row>
    <row r="15" spans="1:27" customFormat="1" ht="13.5" thickBot="1" x14ac:dyDescent="0.25">
      <c r="A15" s="518" t="s">
        <v>258</v>
      </c>
      <c r="B15" s="217">
        <f>TU_stat!H43</f>
        <v>1101</v>
      </c>
      <c r="C15" s="309">
        <f>TU_stat!I43</f>
        <v>1901</v>
      </c>
      <c r="D15" s="310">
        <f>TU_stat!J43</f>
        <v>158</v>
      </c>
      <c r="E15" s="217">
        <f>TU_stat!K43</f>
        <v>93</v>
      </c>
      <c r="F15" s="309">
        <f>TU_stat!L43</f>
        <v>518</v>
      </c>
      <c r="G15" s="310">
        <f>TU_stat!M43</f>
        <v>0</v>
      </c>
      <c r="H15" s="217">
        <f>TU_stat!N43</f>
        <v>129</v>
      </c>
      <c r="I15" s="309">
        <f>TU_stat!O43</f>
        <v>1132</v>
      </c>
      <c r="J15" s="310">
        <f>TU_stat!P43</f>
        <v>0</v>
      </c>
      <c r="K15" s="217">
        <f>TU_stat!Q43</f>
        <v>1323</v>
      </c>
      <c r="L15" s="309">
        <f>TU_stat!R43</f>
        <v>3551</v>
      </c>
      <c r="M15" s="310">
        <f>TU_stat!S43</f>
        <v>158</v>
      </c>
      <c r="N15" s="219">
        <f>TU_ZUKA!G43</f>
        <v>36719162</v>
      </c>
      <c r="O15" s="219">
        <f>TU_ZUKA!H43</f>
        <v>26851801</v>
      </c>
      <c r="P15" s="219">
        <f>TU_ZUKA!I43</f>
        <v>9075908</v>
      </c>
      <c r="Q15" s="219">
        <f>TU_ZUKA!J43</f>
        <v>537037</v>
      </c>
      <c r="R15" s="219">
        <f>TU_ZUKA!K43</f>
        <v>254416</v>
      </c>
      <c r="S15" s="206">
        <f>TU_ZUKA!L43</f>
        <v>84.769999999999982</v>
      </c>
      <c r="T15" s="217">
        <f>TU_ZUKA!Y43</f>
        <v>26851798</v>
      </c>
      <c r="U15" s="191">
        <f>TU_ZUKA!AC43</f>
        <v>84.769113527343293</v>
      </c>
      <c r="W15" s="213">
        <f t="shared" si="0"/>
        <v>3</v>
      </c>
      <c r="X15" s="196">
        <f t="shared" si="1"/>
        <v>8.8647265668839736E-4</v>
      </c>
      <c r="Y15" s="43"/>
      <c r="Z15" s="49"/>
      <c r="AA15" s="49"/>
    </row>
    <row r="16" spans="1:27" customFormat="1" ht="13.5" thickBot="1" x14ac:dyDescent="0.25">
      <c r="A16" s="194" t="s">
        <v>43</v>
      </c>
      <c r="B16" s="307">
        <f>SUM(B6:B15)</f>
        <v>12275</v>
      </c>
      <c r="C16" s="221">
        <f t="shared" ref="C16:J16" si="2">SUM(C6:C15)</f>
        <v>28187</v>
      </c>
      <c r="D16" s="338">
        <f t="shared" si="2"/>
        <v>414</v>
      </c>
      <c r="E16" s="345">
        <f t="shared" si="2"/>
        <v>1854</v>
      </c>
      <c r="F16" s="197">
        <f t="shared" si="2"/>
        <v>1859</v>
      </c>
      <c r="G16" s="346">
        <f t="shared" si="2"/>
        <v>10</v>
      </c>
      <c r="H16" s="220">
        <f t="shared" si="2"/>
        <v>2089</v>
      </c>
      <c r="I16" s="221">
        <f t="shared" si="2"/>
        <v>4612</v>
      </c>
      <c r="J16" s="338">
        <f t="shared" si="2"/>
        <v>89</v>
      </c>
      <c r="K16" s="345">
        <f>SUM(K6:K15)</f>
        <v>16218</v>
      </c>
      <c r="L16" s="197">
        <f>SUM(L6:L15)</f>
        <v>34658</v>
      </c>
      <c r="M16" s="346">
        <f>SUM(M6:M15)</f>
        <v>513</v>
      </c>
      <c r="N16" s="220">
        <f t="shared" ref="N16:S16" si="3">SUM(N6:N15)</f>
        <v>410455114</v>
      </c>
      <c r="O16" s="221">
        <f t="shared" si="3"/>
        <v>300209726</v>
      </c>
      <c r="P16" s="221">
        <f t="shared" si="3"/>
        <v>101470889</v>
      </c>
      <c r="Q16" s="221">
        <f t="shared" si="3"/>
        <v>6004197</v>
      </c>
      <c r="R16" s="221">
        <f t="shared" si="3"/>
        <v>2770302</v>
      </c>
      <c r="S16" s="198">
        <f t="shared" si="3"/>
        <v>945.68000000000006</v>
      </c>
      <c r="T16" s="214">
        <f>SUM(T6:T15)</f>
        <v>300209721</v>
      </c>
      <c r="U16" s="195">
        <f>SUM(U6:U15)</f>
        <v>945.68472062846297</v>
      </c>
      <c r="W16" s="212">
        <f>SUM(W6:W15)</f>
        <v>5</v>
      </c>
      <c r="X16" s="195">
        <f>SUM(X6:X15)</f>
        <v>-4.7206284628202866E-3</v>
      </c>
      <c r="Y16" s="43"/>
      <c r="Z16" s="43"/>
      <c r="AA16" s="43"/>
    </row>
    <row r="17" spans="1:28" x14ac:dyDescent="0.2">
      <c r="B17" s="49">
        <f>LB_stat!H107+FR_stat!H28+JN_stat!H48+TA_stat!H24+ZB_stat!H16+CL_stat!H70+NB_stat!H31+SM_stat!H33+JI_stat!H34+TU_stat!H43</f>
        <v>12275</v>
      </c>
      <c r="C17" s="49">
        <f>LB_stat!I107+FR_stat!I28+JN_stat!I48+TA_stat!I24+ZB_stat!I16+CL_stat!I70+NB_stat!I31+SM_stat!I33+JI_stat!I34+TU_stat!I43</f>
        <v>28187</v>
      </c>
      <c r="D17" s="49">
        <f>LB_stat!J107+FR_stat!J28+JN_stat!J48+TA_stat!J24+ZB_stat!J16+CL_stat!J70+NB_stat!J31+SM_stat!J33+JI_stat!J34+TU_stat!J43</f>
        <v>414</v>
      </c>
      <c r="E17" s="49">
        <f>LB_stat!K107+FR_stat!K28+JN_stat!K48+TA_stat!K24+ZB_stat!K16+CL_stat!K70+NB_stat!K31+SM_stat!K33+JI_stat!K34+TU_stat!K43</f>
        <v>1854</v>
      </c>
      <c r="F17" s="49">
        <f>LB_stat!L107+FR_stat!L28+JN_stat!L48+TA_stat!L24+ZB_stat!L16+CL_stat!L70+NB_stat!L31+SM_stat!L33+JI_stat!L34+TU_stat!L43</f>
        <v>1859</v>
      </c>
      <c r="G17" s="49">
        <f>LB_stat!M107+FR_stat!M28+JN_stat!M48+TA_stat!M24+ZB_stat!M16+CL_stat!M70+NB_stat!M31+SM_stat!M33+JI_stat!M34+TU_stat!M43</f>
        <v>10</v>
      </c>
      <c r="H17" s="49">
        <f>LB_stat!N107+FR_stat!N28+JN_stat!N48+TA_stat!N24+ZB_stat!N16+CL_stat!N70+NB_stat!N31+SM_stat!N33+JI_stat!N34+TU_stat!N43</f>
        <v>2089</v>
      </c>
      <c r="I17" s="49">
        <f>LB_stat!O107+FR_stat!O28+JN_stat!O48+TA_stat!O24+ZB_stat!O16+CL_stat!O70+NB_stat!O31+SM_stat!O33+JI_stat!O34+TU_stat!O43</f>
        <v>4612</v>
      </c>
      <c r="J17" s="49">
        <f>LB_stat!P107+FR_stat!P28+JN_stat!P48+TA_stat!P24+ZB_stat!P16+CL_stat!P70+NB_stat!P31+SM_stat!P33+JI_stat!P34+TU_stat!P43</f>
        <v>89</v>
      </c>
      <c r="K17" s="49">
        <f>LB_stat!Q107+FR_stat!Q28+JN_stat!Q48+TA_stat!Q24+ZB_stat!Q16+CL_stat!Q70+NB_stat!Q31+SM_stat!Q33+JI_stat!Q34+TU_stat!Q43</f>
        <v>16218</v>
      </c>
      <c r="L17" s="49">
        <f>LB_stat!R107+FR_stat!R28+JN_stat!R48+TA_stat!R24+ZB_stat!R16+CL_stat!R70+NB_stat!R31+SM_stat!R33+JI_stat!R34+TU_stat!R43</f>
        <v>34658</v>
      </c>
      <c r="M17" s="49">
        <f>LB_stat!S107+FR_stat!S28+JN_stat!S48+TA_stat!S24+ZB_stat!S16+CL_stat!S70+NB_stat!S31+SM_stat!S33+JI_stat!S34+TU_stat!S43</f>
        <v>513</v>
      </c>
      <c r="N17" s="49">
        <f>O16+P16+Q16+R16</f>
        <v>410455114</v>
      </c>
      <c r="P17" s="49">
        <f>O16*33.8%</f>
        <v>101470887.388</v>
      </c>
      <c r="Q17" s="49">
        <f>O16*2%</f>
        <v>6004194.5200000005</v>
      </c>
      <c r="R17" s="49"/>
      <c r="T17" s="49">
        <f>O16</f>
        <v>300209726</v>
      </c>
      <c r="U17" s="52">
        <f>S16</f>
        <v>945.68000000000006</v>
      </c>
      <c r="W17" s="52">
        <f>T17-T16</f>
        <v>5</v>
      </c>
      <c r="X17" s="52">
        <f>U17-U16</f>
        <v>-4.7206284629055517E-3</v>
      </c>
      <c r="Y17"/>
      <c r="Z17"/>
      <c r="AA17"/>
      <c r="AB17"/>
    </row>
    <row r="18" spans="1:28" ht="13.5" thickBot="1" x14ac:dyDescent="0.25">
      <c r="B18" s="255"/>
      <c r="C18" s="255"/>
      <c r="D18" s="256"/>
      <c r="E18" s="256"/>
      <c r="F18" s="43"/>
      <c r="G18" s="43"/>
      <c r="H18" s="43"/>
      <c r="I18" s="43"/>
      <c r="J18" s="43"/>
      <c r="K18" s="43"/>
      <c r="L18" s="43"/>
      <c r="M18" s="43"/>
      <c r="R18" s="49"/>
      <c r="S18" s="52"/>
      <c r="T18" s="49"/>
      <c r="U18" s="43"/>
      <c r="V18" s="43"/>
      <c r="W18" s="43"/>
      <c r="X18" s="43"/>
      <c r="Y18"/>
      <c r="Z18"/>
      <c r="AA18"/>
      <c r="AB18"/>
    </row>
    <row r="19" spans="1:28" ht="13.5" thickBot="1" x14ac:dyDescent="0.25">
      <c r="B19" s="835" t="s">
        <v>619</v>
      </c>
      <c r="C19" s="836"/>
      <c r="D19" s="836"/>
      <c r="E19" s="837"/>
      <c r="F19" s="838" t="s">
        <v>620</v>
      </c>
      <c r="G19" s="798"/>
      <c r="H19" s="798"/>
      <c r="I19" s="798"/>
      <c r="J19" s="798"/>
      <c r="K19" s="798"/>
      <c r="L19" s="798"/>
      <c r="M19" s="798"/>
      <c r="N19" s="799"/>
      <c r="O19" s="52"/>
      <c r="P19" s="52"/>
      <c r="Q19" s="52"/>
      <c r="R19" s="52"/>
      <c r="S19" s="52"/>
      <c r="T19" s="43"/>
      <c r="U19" s="43"/>
      <c r="V19" s="43"/>
      <c r="W19" s="43"/>
      <c r="X19" s="43"/>
      <c r="AA19"/>
      <c r="AB19"/>
    </row>
    <row r="20" spans="1:28" x14ac:dyDescent="0.2">
      <c r="B20" s="825" t="s">
        <v>634</v>
      </c>
      <c r="C20" s="781" t="s">
        <v>626</v>
      </c>
      <c r="D20" s="828" t="s">
        <v>627</v>
      </c>
      <c r="E20" s="830" t="s">
        <v>628</v>
      </c>
      <c r="F20" s="770" t="s">
        <v>293</v>
      </c>
      <c r="G20" s="771"/>
      <c r="H20" s="772"/>
      <c r="I20" s="832" t="s">
        <v>441</v>
      </c>
      <c r="J20" s="833"/>
      <c r="K20" s="834"/>
      <c r="L20" s="770" t="s">
        <v>295</v>
      </c>
      <c r="M20" s="771"/>
      <c r="N20" s="772"/>
      <c r="O20" s="52"/>
      <c r="P20" s="52"/>
      <c r="Q20" s="52"/>
      <c r="R20" s="52"/>
      <c r="S20" s="52"/>
      <c r="T20" s="43"/>
      <c r="U20" s="43"/>
      <c r="V20" s="43"/>
      <c r="W20" s="43"/>
      <c r="X20" s="43"/>
      <c r="AA20"/>
      <c r="AB20"/>
    </row>
    <row r="21" spans="1:28" ht="40.5" customHeight="1" thickBot="1" x14ac:dyDescent="0.25">
      <c r="A21" s="43"/>
      <c r="B21" s="826"/>
      <c r="C21" s="827"/>
      <c r="D21" s="829"/>
      <c r="E21" s="831"/>
      <c r="F21" s="690" t="s">
        <v>228</v>
      </c>
      <c r="G21" s="691" t="s">
        <v>229</v>
      </c>
      <c r="H21" s="692" t="s">
        <v>230</v>
      </c>
      <c r="I21" s="693" t="s">
        <v>228</v>
      </c>
      <c r="J21" s="691" t="s">
        <v>229</v>
      </c>
      <c r="K21" s="694" t="s">
        <v>230</v>
      </c>
      <c r="L21" s="690" t="s">
        <v>228</v>
      </c>
      <c r="M21" s="691" t="s">
        <v>229</v>
      </c>
      <c r="N21" s="692" t="s">
        <v>230</v>
      </c>
      <c r="O21" s="52"/>
      <c r="P21" s="52"/>
      <c r="Q21" s="52"/>
      <c r="R21" s="52"/>
      <c r="S21" s="52"/>
      <c r="T21" s="43"/>
      <c r="U21" s="43"/>
      <c r="V21" s="43"/>
      <c r="W21" s="43"/>
      <c r="X21" s="43"/>
      <c r="AA21"/>
      <c r="AB21"/>
    </row>
    <row r="22" spans="1:28" x14ac:dyDescent="0.2">
      <c r="A22" s="516" t="s">
        <v>250</v>
      </c>
      <c r="B22" s="211">
        <f>LB_230901!AG107</f>
        <v>-3859</v>
      </c>
      <c r="C22" s="343">
        <f>LB_230901!AH107</f>
        <v>9.9999999999992872E-3</v>
      </c>
      <c r="D22" s="343">
        <f>LB_230901!AI107</f>
        <v>0</v>
      </c>
      <c r="E22" s="750">
        <f>LB_230901!AJ107</f>
        <v>9.9999999999992872E-3</v>
      </c>
      <c r="F22" s="211">
        <f>LB_230901!AK107</f>
        <v>-60</v>
      </c>
      <c r="G22" s="343">
        <f>LB_230901!AL107</f>
        <v>127</v>
      </c>
      <c r="H22" s="344">
        <f>LB_230901!AM107</f>
        <v>13</v>
      </c>
      <c r="I22" s="218">
        <f>LB_230901!AN107</f>
        <v>-1</v>
      </c>
      <c r="J22" s="343">
        <f>LB_230901!AO107</f>
        <v>-20</v>
      </c>
      <c r="K22" s="750">
        <f>LB_230901!AP107</f>
        <v>0</v>
      </c>
      <c r="L22" s="211">
        <f>LB_230901!AQ107</f>
        <v>-10</v>
      </c>
      <c r="M22" s="343">
        <f>LB_230901!AR107</f>
        <v>-29</v>
      </c>
      <c r="N22" s="344">
        <f>LB_230901!AS107</f>
        <v>12</v>
      </c>
      <c r="O22" s="52"/>
      <c r="P22" s="52"/>
      <c r="Q22" s="52"/>
      <c r="R22" s="52"/>
      <c r="S22" s="52"/>
      <c r="T22" s="43"/>
      <c r="U22" s="43"/>
      <c r="V22" s="43"/>
      <c r="W22" s="43"/>
      <c r="X22" s="43"/>
      <c r="AA22"/>
      <c r="AB22"/>
    </row>
    <row r="23" spans="1:28" x14ac:dyDescent="0.2">
      <c r="A23" s="517" t="s">
        <v>251</v>
      </c>
      <c r="B23" s="158">
        <f>FR_230901!AG28</f>
        <v>-200177</v>
      </c>
      <c r="C23" s="37">
        <f>FR_230901!AH28</f>
        <v>-0.63000000000000012</v>
      </c>
      <c r="D23" s="37">
        <f>FR_230901!AI28</f>
        <v>0</v>
      </c>
      <c r="E23" s="751">
        <f>FR_230901!AJ28</f>
        <v>-0.63000000000000012</v>
      </c>
      <c r="F23" s="158">
        <f>FR_230901!AK28</f>
        <v>-56</v>
      </c>
      <c r="G23" s="37">
        <f>FR_230901!AL28</f>
        <v>-98</v>
      </c>
      <c r="H23" s="308">
        <f>FR_230901!AM28</f>
        <v>0</v>
      </c>
      <c r="I23" s="132">
        <f>FR_230901!AN28</f>
        <v>22</v>
      </c>
      <c r="J23" s="37">
        <f>FR_230901!AO28</f>
        <v>4</v>
      </c>
      <c r="K23" s="751">
        <f>FR_230901!AP28</f>
        <v>0</v>
      </c>
      <c r="L23" s="158">
        <f>FR_230901!AQ28</f>
        <v>-3</v>
      </c>
      <c r="M23" s="37">
        <f>FR_230901!AR28</f>
        <v>8</v>
      </c>
      <c r="N23" s="308">
        <f>FR_230901!AS28</f>
        <v>0</v>
      </c>
      <c r="O23" s="52"/>
      <c r="P23" s="52"/>
      <c r="Q23" s="52"/>
      <c r="R23" s="52"/>
      <c r="S23" s="52"/>
      <c r="T23" s="43"/>
      <c r="U23" s="43"/>
      <c r="V23" s="43"/>
      <c r="W23" s="43"/>
      <c r="X23" s="43"/>
      <c r="AA23"/>
      <c r="AB23"/>
    </row>
    <row r="24" spans="1:28" x14ac:dyDescent="0.2">
      <c r="A24" s="517" t="s">
        <v>252</v>
      </c>
      <c r="B24" s="158">
        <f>JN_230901!AG48</f>
        <v>-122541</v>
      </c>
      <c r="C24" s="37">
        <f>JN_230901!AH48</f>
        <v>-0.41000000000000092</v>
      </c>
      <c r="D24" s="37">
        <f>JN_230901!AI48</f>
        <v>0</v>
      </c>
      <c r="E24" s="751">
        <f>JN_230901!AJ48</f>
        <v>-0.41000000000000092</v>
      </c>
      <c r="F24" s="158">
        <f>JN_230901!AK48</f>
        <v>-10</v>
      </c>
      <c r="G24" s="37">
        <f>JN_230901!AL48</f>
        <v>-12</v>
      </c>
      <c r="H24" s="308">
        <f>JN_230901!AM48</f>
        <v>0</v>
      </c>
      <c r="I24" s="132">
        <f>JN_230901!AN48</f>
        <v>-42</v>
      </c>
      <c r="J24" s="37">
        <f>JN_230901!AO48</f>
        <v>0</v>
      </c>
      <c r="K24" s="751">
        <f>JN_230901!AP48</f>
        <v>0</v>
      </c>
      <c r="L24" s="158">
        <f>JN_230901!AQ48</f>
        <v>-3</v>
      </c>
      <c r="M24" s="37">
        <f>JN_230901!AR48</f>
        <v>0</v>
      </c>
      <c r="N24" s="308">
        <f>JN_230901!AS48</f>
        <v>0</v>
      </c>
      <c r="O24" s="52"/>
      <c r="P24" s="52"/>
      <c r="Q24" s="52"/>
      <c r="R24" s="52"/>
      <c r="S24" s="52"/>
      <c r="T24" s="43"/>
      <c r="U24" s="43"/>
      <c r="V24" s="43"/>
      <c r="W24" s="43"/>
      <c r="X24" s="43"/>
      <c r="AA24"/>
      <c r="AB24"/>
    </row>
    <row r="25" spans="1:28" x14ac:dyDescent="0.2">
      <c r="A25" s="517" t="s">
        <v>253</v>
      </c>
      <c r="B25" s="158">
        <f>TA_230901!AG24</f>
        <v>-121855</v>
      </c>
      <c r="C25" s="37">
        <f>TA_230901!AH24</f>
        <v>-0.41999999999999971</v>
      </c>
      <c r="D25" s="37">
        <f>TA_230901!AI24</f>
        <v>0</v>
      </c>
      <c r="E25" s="751">
        <f>TA_230901!AJ24</f>
        <v>-0.41999999999999971</v>
      </c>
      <c r="F25" s="158">
        <f>TA_230901!AK24</f>
        <v>-9</v>
      </c>
      <c r="G25" s="37">
        <f>TA_230901!AL24</f>
        <v>-71</v>
      </c>
      <c r="H25" s="308">
        <f>TA_230901!AM24</f>
        <v>0</v>
      </c>
      <c r="I25" s="132">
        <f>TA_230901!AN24</f>
        <v>-3</v>
      </c>
      <c r="J25" s="37">
        <f>TA_230901!AO24</f>
        <v>2</v>
      </c>
      <c r="K25" s="751">
        <f>TA_230901!AP24</f>
        <v>0</v>
      </c>
      <c r="L25" s="158">
        <f>TA_230901!AQ24</f>
        <v>-3</v>
      </c>
      <c r="M25" s="37">
        <f>TA_230901!AR24</f>
        <v>2</v>
      </c>
      <c r="N25" s="308">
        <f>TA_230901!AS24</f>
        <v>0</v>
      </c>
      <c r="O25" s="52"/>
      <c r="P25" s="52"/>
      <c r="Q25" s="52"/>
      <c r="R25" s="52"/>
      <c r="S25" s="52"/>
      <c r="T25" s="43"/>
      <c r="U25" s="43"/>
      <c r="V25" s="43"/>
      <c r="W25" s="43"/>
      <c r="X25" s="43"/>
      <c r="AA25"/>
      <c r="AB25"/>
    </row>
    <row r="26" spans="1:28" x14ac:dyDescent="0.2">
      <c r="A26" s="517" t="s">
        <v>254</v>
      </c>
      <c r="B26" s="158">
        <f>ZB_230901!AG16</f>
        <v>-26818</v>
      </c>
      <c r="C26" s="37">
        <f>ZB_230901!AH16</f>
        <v>-0.10000000000000009</v>
      </c>
      <c r="D26" s="37">
        <f>ZB_230901!AI16</f>
        <v>0</v>
      </c>
      <c r="E26" s="751">
        <f>ZB_230901!AJ16</f>
        <v>-0.10000000000000009</v>
      </c>
      <c r="F26" s="158">
        <f>ZB_230901!AK16</f>
        <v>-24</v>
      </c>
      <c r="G26" s="37">
        <f>ZB_230901!AL16</f>
        <v>17</v>
      </c>
      <c r="H26" s="308">
        <f>ZB_230901!AM16</f>
        <v>0</v>
      </c>
      <c r="I26" s="132">
        <f>ZB_230901!AN16</f>
        <v>0</v>
      </c>
      <c r="J26" s="37">
        <f>ZB_230901!AO16</f>
        <v>0</v>
      </c>
      <c r="K26" s="751">
        <f>ZB_230901!AP16</f>
        <v>0</v>
      </c>
      <c r="L26" s="158">
        <f>ZB_230901!AQ16</f>
        <v>0</v>
      </c>
      <c r="M26" s="37">
        <f>ZB_230901!AR16</f>
        <v>0</v>
      </c>
      <c r="N26" s="308">
        <f>ZB_230901!AS16</f>
        <v>0</v>
      </c>
      <c r="O26" s="52"/>
      <c r="P26" s="52"/>
      <c r="Q26" s="52"/>
      <c r="R26" s="52"/>
      <c r="S26" s="52"/>
      <c r="T26" s="43"/>
      <c r="U26" s="43"/>
      <c r="V26" s="43"/>
      <c r="W26" s="43"/>
      <c r="X26" s="43"/>
      <c r="AA26"/>
      <c r="AB26"/>
    </row>
    <row r="27" spans="1:28" x14ac:dyDescent="0.2">
      <c r="A27" s="517" t="s">
        <v>255</v>
      </c>
      <c r="B27" s="158">
        <f>CL_230901!AG70</f>
        <v>-232253</v>
      </c>
      <c r="C27" s="37">
        <f>CL_230901!AH70</f>
        <v>-0.71999999999999975</v>
      </c>
      <c r="D27" s="37">
        <f>CL_230901!AI70</f>
        <v>0</v>
      </c>
      <c r="E27" s="751">
        <f>CL_230901!AJ70</f>
        <v>-0.71999999999999975</v>
      </c>
      <c r="F27" s="158">
        <f>CL_230901!AK70</f>
        <v>-53</v>
      </c>
      <c r="G27" s="37">
        <f>CL_230901!AL70</f>
        <v>-110</v>
      </c>
      <c r="H27" s="308">
        <f>CL_230901!AM70</f>
        <v>12</v>
      </c>
      <c r="I27" s="132">
        <f>CL_230901!AN70</f>
        <v>-6</v>
      </c>
      <c r="J27" s="37">
        <f>CL_230901!AO70</f>
        <v>12</v>
      </c>
      <c r="K27" s="751">
        <f>CL_230901!AP70</f>
        <v>-2</v>
      </c>
      <c r="L27" s="158">
        <f>CL_230901!AQ70</f>
        <v>14</v>
      </c>
      <c r="M27" s="37">
        <f>CL_230901!AR70</f>
        <v>-6</v>
      </c>
      <c r="N27" s="308">
        <f>CL_230901!AS70</f>
        <v>0</v>
      </c>
      <c r="O27" s="52"/>
      <c r="P27" s="52"/>
      <c r="Q27" s="52"/>
      <c r="R27" s="52"/>
      <c r="S27" s="52"/>
      <c r="T27" s="43"/>
      <c r="U27" s="43"/>
      <c r="V27" s="43"/>
      <c r="W27" s="43"/>
      <c r="X27" s="43"/>
      <c r="AA27"/>
      <c r="AB27"/>
    </row>
    <row r="28" spans="1:28" x14ac:dyDescent="0.2">
      <c r="A28" s="517" t="s">
        <v>256</v>
      </c>
      <c r="B28" s="158">
        <f>NB_230901!AG31</f>
        <v>-157252</v>
      </c>
      <c r="C28" s="37">
        <f>NB_230901!AH31</f>
        <v>-0.50000000000000056</v>
      </c>
      <c r="D28" s="37">
        <f>NB_230901!AI31</f>
        <v>0</v>
      </c>
      <c r="E28" s="751">
        <f>NB_230901!AJ31</f>
        <v>-0.50000000000000056</v>
      </c>
      <c r="F28" s="158">
        <f>NB_230901!AK31</f>
        <v>-49</v>
      </c>
      <c r="G28" s="37">
        <f>NB_230901!AL31</f>
        <v>-17</v>
      </c>
      <c r="H28" s="308">
        <f>NB_230901!AM31</f>
        <v>0</v>
      </c>
      <c r="I28" s="132">
        <f>NB_230901!AN31</f>
        <v>1</v>
      </c>
      <c r="J28" s="37">
        <f>NB_230901!AO31</f>
        <v>-11</v>
      </c>
      <c r="K28" s="751">
        <f>NB_230901!AP31</f>
        <v>0</v>
      </c>
      <c r="L28" s="158">
        <f>NB_230901!AQ31</f>
        <v>0</v>
      </c>
      <c r="M28" s="37">
        <f>NB_230901!AR31</f>
        <v>-11</v>
      </c>
      <c r="N28" s="308">
        <f>NB_230901!AS31</f>
        <v>0</v>
      </c>
      <c r="O28" s="52"/>
      <c r="P28" s="52"/>
      <c r="Q28" s="52"/>
      <c r="R28" s="52"/>
      <c r="S28" s="52"/>
      <c r="T28" s="43"/>
      <c r="U28" s="43"/>
      <c r="V28" s="43"/>
      <c r="W28" s="43"/>
      <c r="X28" s="43"/>
      <c r="AA28"/>
      <c r="AB28"/>
    </row>
    <row r="29" spans="1:28" x14ac:dyDescent="0.2">
      <c r="A29" s="517" t="s">
        <v>257</v>
      </c>
      <c r="B29" s="158">
        <f>SM_230901!AG33</f>
        <v>-64095</v>
      </c>
      <c r="C29" s="37">
        <f>SM_230901!AH33</f>
        <v>-0.2100000000000008</v>
      </c>
      <c r="D29" s="37">
        <f>SM_230901!AI33</f>
        <v>0</v>
      </c>
      <c r="E29" s="751">
        <f>SM_230901!AJ33</f>
        <v>-0.2100000000000008</v>
      </c>
      <c r="F29" s="158">
        <f>SM_230901!AK33</f>
        <v>-32</v>
      </c>
      <c r="G29" s="37">
        <f>SM_230901!AL33</f>
        <v>1</v>
      </c>
      <c r="H29" s="308">
        <f>SM_230901!AM33</f>
        <v>-19</v>
      </c>
      <c r="I29" s="132">
        <f>SM_230901!AN33</f>
        <v>-5</v>
      </c>
      <c r="J29" s="37">
        <f>SM_230901!AO33</f>
        <v>26</v>
      </c>
      <c r="K29" s="751">
        <f>SM_230901!AP33</f>
        <v>0</v>
      </c>
      <c r="L29" s="158">
        <f>SM_230901!AQ33</f>
        <v>-5</v>
      </c>
      <c r="M29" s="37">
        <f>SM_230901!AR33</f>
        <v>27</v>
      </c>
      <c r="N29" s="308">
        <f>SM_230901!AS33</f>
        <v>0</v>
      </c>
      <c r="O29" s="52"/>
      <c r="P29" s="52"/>
      <c r="Q29" s="52"/>
      <c r="R29" s="52"/>
      <c r="S29" s="52"/>
      <c r="T29" s="43"/>
      <c r="U29" s="43"/>
      <c r="V29" s="43"/>
      <c r="W29" s="43"/>
      <c r="X29" s="43"/>
      <c r="AA29"/>
      <c r="AB29"/>
    </row>
    <row r="30" spans="1:28" x14ac:dyDescent="0.2">
      <c r="A30" s="517" t="s">
        <v>375</v>
      </c>
      <c r="B30" s="158">
        <f>JI_230901!AG34</f>
        <v>-131568</v>
      </c>
      <c r="C30" s="37">
        <f>JI_230901!AH34</f>
        <v>-0.38999999999999979</v>
      </c>
      <c r="D30" s="37">
        <f>JI_230901!AI34</f>
        <v>0</v>
      </c>
      <c r="E30" s="751">
        <f>JI_230901!AJ34</f>
        <v>-0.38999999999999979</v>
      </c>
      <c r="F30" s="158">
        <f>JI_230901!AK34</f>
        <v>-33</v>
      </c>
      <c r="G30" s="37">
        <f>JI_230901!AL34</f>
        <v>-31</v>
      </c>
      <c r="H30" s="308">
        <f>JI_230901!AM34</f>
        <v>0</v>
      </c>
      <c r="I30" s="132">
        <f>JI_230901!AN34</f>
        <v>-2</v>
      </c>
      <c r="J30" s="37">
        <f>JI_230901!AO34</f>
        <v>0</v>
      </c>
      <c r="K30" s="751">
        <f>JI_230901!AP34</f>
        <v>0</v>
      </c>
      <c r="L30" s="158">
        <f>JI_230901!AQ34</f>
        <v>-3</v>
      </c>
      <c r="M30" s="37">
        <f>JI_230901!AR34</f>
        <v>0</v>
      </c>
      <c r="N30" s="308">
        <f>JI_230901!AS34</f>
        <v>0</v>
      </c>
      <c r="O30" s="52"/>
      <c r="P30" s="52"/>
      <c r="Q30" s="52"/>
      <c r="R30" s="52"/>
      <c r="S30" s="52"/>
      <c r="T30" s="43"/>
      <c r="U30" s="43"/>
      <c r="V30" s="43"/>
      <c r="W30" s="43"/>
      <c r="X30" s="43"/>
      <c r="AA30"/>
      <c r="AB30"/>
    </row>
    <row r="31" spans="1:28" ht="13.5" thickBot="1" x14ac:dyDescent="0.25">
      <c r="A31" s="518" t="s">
        <v>258</v>
      </c>
      <c r="B31" s="217">
        <f>TU_230901!AG43</f>
        <v>-42147</v>
      </c>
      <c r="C31" s="309">
        <f>TU_230901!AH43</f>
        <v>-0.15000000000000041</v>
      </c>
      <c r="D31" s="309">
        <f>TU_230901!AI43</f>
        <v>0</v>
      </c>
      <c r="E31" s="752">
        <f>TU_230901!AJ43</f>
        <v>-0.15000000000000041</v>
      </c>
      <c r="F31" s="217">
        <f>TU_230901!AK43</f>
        <v>-12</v>
      </c>
      <c r="G31" s="309">
        <f>TU_230901!AL43</f>
        <v>-10</v>
      </c>
      <c r="H31" s="310">
        <f>TU_230901!AM43</f>
        <v>2</v>
      </c>
      <c r="I31" s="219">
        <f>TU_230901!AN43</f>
        <v>-25</v>
      </c>
      <c r="J31" s="309">
        <f>TU_230901!AO43</f>
        <v>11</v>
      </c>
      <c r="K31" s="752">
        <f>TU_230901!AP43</f>
        <v>0</v>
      </c>
      <c r="L31" s="217">
        <f>TU_230901!AQ43</f>
        <v>11</v>
      </c>
      <c r="M31" s="309">
        <f>TU_230901!AR43</f>
        <v>50</v>
      </c>
      <c r="N31" s="310">
        <f>TU_230901!AS43</f>
        <v>0</v>
      </c>
      <c r="O31" s="52"/>
      <c r="P31" s="52"/>
      <c r="Q31" s="52"/>
      <c r="R31" s="52"/>
      <c r="S31" s="52"/>
      <c r="T31" s="43"/>
      <c r="U31" s="43"/>
      <c r="V31" s="43"/>
      <c r="W31" s="43"/>
      <c r="X31" s="43"/>
      <c r="AA31"/>
      <c r="AB31"/>
    </row>
    <row r="32" spans="1:28" ht="13.5" thickBot="1" x14ac:dyDescent="0.25">
      <c r="A32" s="194" t="s">
        <v>43</v>
      </c>
      <c r="B32" s="744">
        <f>SUM(B22:B31)</f>
        <v>-1102565</v>
      </c>
      <c r="C32" s="745">
        <f>SUM(C22:C31)</f>
        <v>-3.5200000000000027</v>
      </c>
      <c r="D32" s="745">
        <f>SUM(D22:D31)</f>
        <v>0</v>
      </c>
      <c r="E32" s="746">
        <f>SUM(E22:E31)</f>
        <v>-3.5200000000000027</v>
      </c>
      <c r="F32" s="744">
        <f>SUM(F22:F31)</f>
        <v>-338</v>
      </c>
      <c r="G32" s="747">
        <f t="shared" ref="G32:N32" si="4">SUM(G22:G31)</f>
        <v>-204</v>
      </c>
      <c r="H32" s="748">
        <f t="shared" si="4"/>
        <v>8</v>
      </c>
      <c r="I32" s="749">
        <f t="shared" si="4"/>
        <v>-61</v>
      </c>
      <c r="J32" s="747">
        <f t="shared" si="4"/>
        <v>24</v>
      </c>
      <c r="K32" s="753">
        <f t="shared" si="4"/>
        <v>-2</v>
      </c>
      <c r="L32" s="744">
        <f t="shared" si="4"/>
        <v>-2</v>
      </c>
      <c r="M32" s="747">
        <f t="shared" si="4"/>
        <v>41</v>
      </c>
      <c r="N32" s="748">
        <f t="shared" si="4"/>
        <v>12</v>
      </c>
      <c r="O32" s="52"/>
      <c r="P32" s="52"/>
      <c r="Q32" s="52"/>
      <c r="R32" s="52"/>
      <c r="S32" s="52"/>
      <c r="T32" s="43"/>
      <c r="U32" s="43"/>
      <c r="V32" s="43"/>
      <c r="W32" s="43"/>
      <c r="X32" s="43"/>
      <c r="AA32"/>
      <c r="AB32"/>
    </row>
    <row r="33" spans="1:28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9"/>
      <c r="O33" s="49"/>
      <c r="P33" s="49"/>
      <c r="Q33" s="49"/>
      <c r="R33" s="49"/>
      <c r="S33" s="52"/>
      <c r="T33" s="49"/>
      <c r="U33" s="43"/>
      <c r="V33" s="43"/>
      <c r="W33" s="43"/>
      <c r="X33" s="43"/>
      <c r="Y33"/>
      <c r="Z33"/>
      <c r="AA33"/>
      <c r="AB33"/>
    </row>
    <row r="34" spans="1:28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9"/>
      <c r="O34" s="49"/>
      <c r="P34" s="49"/>
      <c r="Q34" s="49"/>
      <c r="R34" s="49"/>
      <c r="S34" s="52"/>
      <c r="T34" s="49"/>
      <c r="U34" s="43"/>
      <c r="V34" s="43"/>
      <c r="W34" s="43"/>
      <c r="X34" s="43"/>
      <c r="Y34"/>
      <c r="Z34"/>
      <c r="AA34"/>
      <c r="AB34"/>
    </row>
    <row r="35" spans="1:28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9"/>
      <c r="O35" s="49"/>
      <c r="P35" s="49"/>
      <c r="Q35" s="49"/>
      <c r="R35" s="49"/>
      <c r="S35" s="52"/>
      <c r="T35" s="49"/>
      <c r="U35" s="43"/>
      <c r="V35" s="43"/>
      <c r="W35" s="43"/>
      <c r="X35" s="43"/>
      <c r="Y35"/>
      <c r="Z35"/>
      <c r="AA35"/>
      <c r="AB35"/>
    </row>
    <row r="36" spans="1:28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9"/>
      <c r="O36" s="49"/>
      <c r="P36" s="49"/>
      <c r="Q36" s="49"/>
      <c r="R36" s="49"/>
      <c r="S36" s="52"/>
      <c r="T36" s="49"/>
      <c r="U36" s="43"/>
      <c r="V36" s="43"/>
      <c r="W36" s="43"/>
      <c r="X36" s="43"/>
      <c r="Y36"/>
      <c r="Z36"/>
      <c r="AA36"/>
      <c r="AB36"/>
    </row>
    <row r="37" spans="1:28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9"/>
      <c r="O37" s="49"/>
      <c r="P37" s="49"/>
      <c r="Q37" s="49"/>
      <c r="R37" s="49"/>
      <c r="S37" s="52"/>
      <c r="T37" s="49"/>
      <c r="U37" s="43"/>
      <c r="V37" s="43"/>
      <c r="W37" s="43"/>
      <c r="X37" s="43"/>
      <c r="Y37"/>
      <c r="Z37"/>
      <c r="AA37"/>
      <c r="AB37"/>
    </row>
    <row r="38" spans="1:28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9"/>
      <c r="O38" s="49"/>
      <c r="P38" s="49"/>
      <c r="Q38" s="49"/>
      <c r="R38" s="49"/>
      <c r="S38" s="52"/>
      <c r="T38" s="49"/>
      <c r="U38" s="43"/>
      <c r="V38" s="43"/>
      <c r="W38" s="43"/>
      <c r="X38" s="43"/>
      <c r="Y38"/>
      <c r="Z38"/>
      <c r="AA38"/>
      <c r="AB38"/>
    </row>
    <row r="39" spans="1:28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9"/>
      <c r="O39" s="49"/>
      <c r="P39" s="49"/>
      <c r="Q39" s="49"/>
      <c r="R39" s="49"/>
      <c r="S39" s="52"/>
      <c r="T39" s="49"/>
      <c r="U39" s="43"/>
      <c r="V39" s="43"/>
      <c r="W39" s="43"/>
      <c r="X39" s="43"/>
      <c r="Y39"/>
      <c r="Z39"/>
      <c r="AA39"/>
      <c r="AB39"/>
    </row>
    <row r="40" spans="1:28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9"/>
      <c r="O40" s="49"/>
      <c r="P40" s="49"/>
      <c r="Q40" s="49"/>
      <c r="R40" s="49"/>
      <c r="S40" s="52"/>
      <c r="T40" s="49"/>
      <c r="U40" s="43"/>
      <c r="V40" s="43"/>
      <c r="W40" s="43"/>
      <c r="X40" s="43"/>
      <c r="Y40"/>
      <c r="Z40"/>
      <c r="AA40"/>
      <c r="AB40"/>
    </row>
    <row r="41" spans="1:28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9"/>
      <c r="O41" s="49"/>
      <c r="P41" s="49"/>
      <c r="Q41" s="49"/>
      <c r="R41" s="49"/>
      <c r="S41" s="52"/>
      <c r="T41" s="49"/>
      <c r="U41" s="43"/>
      <c r="V41" s="43"/>
      <c r="W41" s="43"/>
      <c r="X41" s="43"/>
      <c r="Y41"/>
      <c r="Z41"/>
      <c r="AA41"/>
      <c r="AB41"/>
    </row>
    <row r="42" spans="1:28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9"/>
      <c r="O42" s="49"/>
      <c r="P42" s="49"/>
      <c r="Q42" s="49"/>
      <c r="R42" s="49"/>
      <c r="S42" s="52"/>
      <c r="T42" s="49"/>
      <c r="U42" s="43"/>
      <c r="V42" s="43"/>
      <c r="W42" s="43"/>
      <c r="X42" s="43"/>
      <c r="Y42"/>
      <c r="Z42"/>
      <c r="AA42"/>
      <c r="AB42"/>
    </row>
    <row r="43" spans="1:28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9"/>
      <c r="O43" s="49"/>
      <c r="P43" s="49"/>
      <c r="Q43" s="49"/>
      <c r="R43" s="49"/>
      <c r="S43" s="52"/>
      <c r="T43" s="49"/>
      <c r="U43" s="43"/>
      <c r="V43" s="43"/>
      <c r="W43" s="43"/>
      <c r="X43" s="43"/>
      <c r="Y43"/>
      <c r="Z43"/>
      <c r="AA43"/>
      <c r="AB43"/>
    </row>
    <row r="44" spans="1:28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9"/>
      <c r="O44" s="49"/>
      <c r="P44" s="49"/>
      <c r="Q44" s="49"/>
      <c r="R44" s="49"/>
      <c r="S44" s="52"/>
      <c r="T44" s="49"/>
      <c r="U44" s="43"/>
      <c r="V44" s="43"/>
      <c r="W44" s="43"/>
      <c r="X44" s="43"/>
      <c r="Y44"/>
      <c r="Z44"/>
      <c r="AA44"/>
      <c r="AB44"/>
    </row>
    <row r="45" spans="1:28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9"/>
      <c r="O45" s="49"/>
      <c r="P45" s="49"/>
      <c r="Q45" s="49"/>
      <c r="R45" s="49"/>
      <c r="S45" s="52"/>
      <c r="T45" s="49"/>
      <c r="U45" s="43"/>
      <c r="V45" s="43"/>
      <c r="W45" s="43"/>
      <c r="X45" s="43"/>
      <c r="Y45"/>
      <c r="Z45"/>
      <c r="AA45"/>
      <c r="AB45"/>
    </row>
    <row r="46" spans="1:28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9"/>
      <c r="O46" s="49"/>
      <c r="P46" s="49"/>
      <c r="Q46" s="49"/>
      <c r="R46" s="49"/>
      <c r="S46" s="52"/>
      <c r="T46" s="49"/>
      <c r="U46" s="43"/>
      <c r="V46" s="43"/>
      <c r="W46" s="43"/>
      <c r="X46" s="43"/>
      <c r="Y46"/>
      <c r="Z46"/>
      <c r="AA46"/>
      <c r="AB46"/>
    </row>
    <row r="47" spans="1:28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9"/>
      <c r="O47" s="49"/>
      <c r="P47" s="49"/>
      <c r="Q47" s="49"/>
      <c r="R47" s="49"/>
      <c r="S47" s="52"/>
      <c r="T47" s="49"/>
      <c r="U47" s="43"/>
      <c r="V47" s="43"/>
      <c r="W47" s="43"/>
      <c r="X47" s="43"/>
      <c r="Y47"/>
      <c r="Z47"/>
      <c r="AA47"/>
      <c r="AB47"/>
    </row>
    <row r="48" spans="1:28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9"/>
      <c r="O48" s="49"/>
      <c r="P48" s="49"/>
      <c r="Q48" s="49"/>
      <c r="R48" s="49"/>
      <c r="S48" s="52"/>
      <c r="T48" s="49"/>
      <c r="U48" s="43"/>
      <c r="V48" s="43"/>
      <c r="W48" s="43"/>
      <c r="X48" s="43"/>
      <c r="Y48"/>
      <c r="Z48"/>
      <c r="AA48"/>
      <c r="AB48"/>
    </row>
    <row r="49" spans="1:28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9"/>
      <c r="O49" s="49"/>
      <c r="P49" s="49"/>
      <c r="Q49" s="49"/>
      <c r="R49" s="49"/>
      <c r="S49" s="52"/>
      <c r="T49" s="49"/>
      <c r="U49" s="43"/>
      <c r="V49" s="43"/>
      <c r="W49" s="43"/>
      <c r="X49" s="43"/>
      <c r="Y49"/>
      <c r="Z49"/>
      <c r="AA49"/>
      <c r="AB49"/>
    </row>
    <row r="50" spans="1:28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9"/>
      <c r="O50" s="49"/>
      <c r="P50" s="49"/>
      <c r="Q50" s="49"/>
      <c r="R50" s="49"/>
      <c r="S50" s="52"/>
      <c r="T50" s="49"/>
      <c r="U50" s="43"/>
      <c r="V50" s="43"/>
      <c r="W50" s="43"/>
      <c r="X50" s="43"/>
      <c r="Y50"/>
      <c r="Z50"/>
      <c r="AA50"/>
      <c r="AB50"/>
    </row>
    <row r="51" spans="1:28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9"/>
      <c r="O51" s="49"/>
      <c r="P51" s="49"/>
      <c r="Q51" s="49"/>
      <c r="R51" s="49"/>
      <c r="S51" s="52"/>
      <c r="T51" s="49"/>
      <c r="U51" s="43"/>
      <c r="V51" s="43"/>
      <c r="W51" s="43"/>
      <c r="X51" s="43"/>
      <c r="Y51"/>
      <c r="Z51"/>
      <c r="AA51"/>
      <c r="AB51"/>
    </row>
    <row r="52" spans="1:28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9"/>
      <c r="O52" s="49"/>
      <c r="P52" s="49"/>
      <c r="Q52" s="49"/>
      <c r="R52" s="49"/>
      <c r="S52" s="52"/>
      <c r="T52" s="49"/>
      <c r="U52" s="43"/>
      <c r="V52" s="43"/>
      <c r="W52" s="43"/>
      <c r="X52" s="43"/>
      <c r="Y52"/>
      <c r="Z52"/>
      <c r="AA52"/>
      <c r="AB52"/>
    </row>
    <row r="53" spans="1:28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9"/>
      <c r="O53" s="49"/>
      <c r="P53" s="49"/>
      <c r="Q53" s="49"/>
      <c r="R53" s="49"/>
      <c r="S53" s="52"/>
      <c r="T53" s="49"/>
      <c r="U53" s="43"/>
      <c r="V53" s="43"/>
      <c r="W53" s="43"/>
      <c r="X53" s="43"/>
      <c r="Y53"/>
      <c r="Z53"/>
      <c r="AA53"/>
      <c r="AB53"/>
    </row>
    <row r="54" spans="1:28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9"/>
      <c r="O54" s="49"/>
      <c r="P54" s="49"/>
      <c r="Q54" s="49"/>
      <c r="R54" s="49"/>
      <c r="S54" s="52"/>
      <c r="T54" s="49"/>
      <c r="U54" s="43"/>
      <c r="V54" s="43"/>
      <c r="W54" s="43"/>
      <c r="X54" s="43"/>
      <c r="Y54"/>
      <c r="Z54"/>
      <c r="AA54"/>
      <c r="AB54"/>
    </row>
    <row r="55" spans="1:28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9"/>
      <c r="O55" s="49"/>
      <c r="P55" s="49"/>
      <c r="Q55" s="49"/>
      <c r="R55" s="49"/>
      <c r="S55" s="52"/>
      <c r="T55" s="49"/>
      <c r="U55" s="43"/>
      <c r="V55" s="43"/>
      <c r="W55" s="43"/>
      <c r="X55" s="43"/>
      <c r="Y55"/>
      <c r="Z55"/>
      <c r="AA55"/>
      <c r="AB55"/>
    </row>
    <row r="56" spans="1:28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9"/>
      <c r="O56" s="49"/>
      <c r="P56" s="49"/>
      <c r="Q56" s="49"/>
      <c r="R56" s="49"/>
      <c r="S56" s="52"/>
      <c r="T56" s="49"/>
      <c r="U56" s="43"/>
      <c r="V56" s="43"/>
      <c r="W56" s="43"/>
      <c r="X56" s="43"/>
      <c r="Y56"/>
      <c r="Z56"/>
      <c r="AA56"/>
      <c r="AB56"/>
    </row>
    <row r="57" spans="1:28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9"/>
      <c r="O57" s="49"/>
      <c r="P57" s="49"/>
      <c r="Q57" s="49"/>
      <c r="R57" s="49"/>
      <c r="S57" s="52"/>
      <c r="T57" s="49"/>
      <c r="U57" s="43"/>
      <c r="V57" s="43"/>
      <c r="W57" s="43"/>
      <c r="X57" s="43"/>
      <c r="Y57"/>
      <c r="Z57"/>
      <c r="AA57"/>
      <c r="AB57"/>
    </row>
    <row r="58" spans="1:28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9"/>
      <c r="O58" s="49"/>
      <c r="P58" s="49"/>
      <c r="Q58" s="49"/>
      <c r="R58" s="49"/>
      <c r="S58" s="52"/>
      <c r="T58" s="49"/>
      <c r="U58" s="43"/>
      <c r="V58" s="43"/>
      <c r="W58" s="43"/>
      <c r="X58" s="43"/>
      <c r="Y58"/>
      <c r="Z58"/>
      <c r="AA58"/>
      <c r="AB58"/>
    </row>
    <row r="59" spans="1:28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9"/>
      <c r="O59" s="49"/>
      <c r="P59" s="49"/>
      <c r="Q59" s="49"/>
      <c r="R59" s="49"/>
      <c r="S59" s="52"/>
      <c r="T59" s="49"/>
      <c r="U59" s="43"/>
      <c r="V59" s="43"/>
      <c r="W59" s="43"/>
      <c r="X59" s="43"/>
      <c r="Y59"/>
      <c r="Z59"/>
      <c r="AA59"/>
      <c r="AB59"/>
    </row>
    <row r="60" spans="1:28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9"/>
      <c r="O60" s="49"/>
      <c r="P60" s="49"/>
      <c r="Q60" s="49"/>
      <c r="R60" s="49"/>
      <c r="S60" s="52"/>
      <c r="T60" s="49"/>
      <c r="U60" s="43"/>
      <c r="V60" s="43"/>
      <c r="W60" s="43"/>
      <c r="X60" s="43"/>
      <c r="Y60"/>
      <c r="Z60"/>
      <c r="AA60"/>
      <c r="AB60"/>
    </row>
    <row r="61" spans="1:28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9"/>
      <c r="O61" s="49"/>
      <c r="P61" s="49"/>
      <c r="Q61" s="49"/>
      <c r="R61" s="49"/>
      <c r="S61" s="52"/>
      <c r="T61" s="49"/>
      <c r="U61" s="43"/>
      <c r="V61" s="43"/>
      <c r="W61" s="43"/>
      <c r="X61" s="43"/>
      <c r="Y61"/>
      <c r="Z61"/>
      <c r="AA61"/>
      <c r="AB61"/>
    </row>
    <row r="62" spans="1:28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9"/>
      <c r="O62" s="49"/>
      <c r="P62" s="49"/>
      <c r="Q62" s="49"/>
      <c r="R62" s="49"/>
      <c r="S62" s="52"/>
      <c r="T62" s="49"/>
      <c r="U62" s="43"/>
      <c r="V62" s="43"/>
      <c r="W62" s="43"/>
      <c r="X62" s="43"/>
      <c r="Y62"/>
      <c r="Z62"/>
      <c r="AA62"/>
      <c r="AB62"/>
    </row>
    <row r="63" spans="1:28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9"/>
      <c r="O63" s="49"/>
      <c r="P63" s="49"/>
      <c r="Q63" s="49"/>
      <c r="R63" s="49"/>
      <c r="S63" s="52"/>
      <c r="T63" s="49"/>
      <c r="U63" s="43"/>
      <c r="V63" s="43"/>
      <c r="W63" s="43"/>
      <c r="X63" s="43"/>
      <c r="Y63"/>
      <c r="Z63"/>
      <c r="AA63"/>
      <c r="AB63"/>
    </row>
    <row r="64" spans="1:28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9"/>
      <c r="O64" s="49"/>
      <c r="P64" s="49"/>
      <c r="Q64" s="49"/>
      <c r="R64" s="49"/>
      <c r="S64" s="52"/>
      <c r="T64" s="49"/>
      <c r="U64" s="43"/>
      <c r="V64" s="43"/>
      <c r="W64" s="43"/>
      <c r="X64" s="43"/>
      <c r="Y64"/>
      <c r="Z64"/>
      <c r="AA64"/>
      <c r="AB64"/>
    </row>
    <row r="65" spans="1:28" x14ac:dyDescent="0.2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9"/>
      <c r="O65" s="49"/>
      <c r="P65" s="49"/>
      <c r="Q65" s="49"/>
      <c r="R65" s="49"/>
      <c r="S65" s="52"/>
      <c r="T65" s="49"/>
      <c r="U65" s="43"/>
      <c r="V65" s="43"/>
      <c r="W65" s="43"/>
      <c r="X65" s="43"/>
      <c r="Y65"/>
      <c r="Z65"/>
      <c r="AA65"/>
      <c r="AB65"/>
    </row>
    <row r="66" spans="1:28" x14ac:dyDescent="0.2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9"/>
      <c r="O66" s="49"/>
      <c r="P66" s="49"/>
      <c r="Q66" s="49"/>
      <c r="R66" s="49"/>
      <c r="S66" s="52"/>
      <c r="T66" s="49"/>
      <c r="U66" s="43"/>
      <c r="V66" s="43"/>
      <c r="W66" s="43"/>
      <c r="X66" s="43"/>
      <c r="Y66"/>
      <c r="Z66"/>
      <c r="AA66"/>
      <c r="AB66"/>
    </row>
  </sheetData>
  <mergeCells count="14">
    <mergeCell ref="W4:X4"/>
    <mergeCell ref="L20:N20"/>
    <mergeCell ref="B20:B21"/>
    <mergeCell ref="C20:C21"/>
    <mergeCell ref="D20:D21"/>
    <mergeCell ref="E20:E21"/>
    <mergeCell ref="F20:H20"/>
    <mergeCell ref="I20:K20"/>
    <mergeCell ref="B19:E19"/>
    <mergeCell ref="F19:N19"/>
    <mergeCell ref="B4:D4"/>
    <mergeCell ref="E4:G4"/>
    <mergeCell ref="H4:J4"/>
    <mergeCell ref="K4:M4"/>
  </mergeCells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334"/>
  <sheetViews>
    <sheetView workbookViewId="0">
      <selection activeCell="J11" sqref="J11"/>
    </sheetView>
  </sheetViews>
  <sheetFormatPr defaultRowHeight="12.75" x14ac:dyDescent="0.2"/>
  <cols>
    <col min="1" max="1" width="9.140625" style="443"/>
    <col min="2" max="2" width="10.28515625" style="608" customWidth="1"/>
    <col min="6" max="9" width="9.7109375" customWidth="1"/>
  </cols>
  <sheetData>
    <row r="1" spans="1:11" x14ac:dyDescent="0.2">
      <c r="A1" s="428" t="s">
        <v>616</v>
      </c>
      <c r="F1" s="65" t="s">
        <v>278</v>
      </c>
      <c r="G1" s="49"/>
      <c r="H1" s="43"/>
      <c r="I1" s="43"/>
    </row>
    <row r="2" spans="1:11" ht="13.5" thickBot="1" x14ac:dyDescent="0.25">
      <c r="A2" s="439"/>
      <c r="F2" s="43"/>
      <c r="G2" s="49"/>
      <c r="H2" s="43"/>
      <c r="I2" s="43"/>
    </row>
    <row r="3" spans="1:11" ht="13.5" thickBot="1" x14ac:dyDescent="0.25">
      <c r="A3" s="440" t="s">
        <v>273</v>
      </c>
      <c r="B3" s="609" t="s">
        <v>581</v>
      </c>
      <c r="C3" s="55" t="s">
        <v>249</v>
      </c>
      <c r="D3" s="46"/>
      <c r="F3" s="845" t="s">
        <v>282</v>
      </c>
      <c r="G3" s="846"/>
      <c r="H3" s="847"/>
      <c r="I3" s="842" t="s">
        <v>248</v>
      </c>
      <c r="J3" s="843"/>
      <c r="K3" s="844"/>
    </row>
    <row r="4" spans="1:11" ht="13.5" thickBot="1" x14ac:dyDescent="0.25">
      <c r="A4" s="441">
        <v>1</v>
      </c>
      <c r="B4" s="610">
        <v>23.020934010152285</v>
      </c>
      <c r="C4" s="289">
        <f>A4/B4</f>
        <v>4.3438724056938688E-2</v>
      </c>
      <c r="D4" s="56"/>
      <c r="E4" s="56"/>
      <c r="F4" s="839" t="s">
        <v>283</v>
      </c>
      <c r="G4" s="840"/>
      <c r="H4" s="841"/>
      <c r="I4" s="68" t="s">
        <v>279</v>
      </c>
      <c r="J4" s="69" t="s">
        <v>280</v>
      </c>
      <c r="K4" s="70" t="s">
        <v>281</v>
      </c>
    </row>
    <row r="5" spans="1:11" ht="13.5" thickBot="1" x14ac:dyDescent="0.25">
      <c r="A5" s="441">
        <v>2</v>
      </c>
      <c r="B5" s="610">
        <v>23.020934010152285</v>
      </c>
      <c r="C5" s="289">
        <f t="shared" ref="C5:C68" si="0">A5/B5</f>
        <v>8.6877448113877376E-2</v>
      </c>
      <c r="D5" s="56"/>
      <c r="E5" s="56"/>
      <c r="F5" s="848">
        <v>26460</v>
      </c>
      <c r="G5" s="764"/>
      <c r="H5" s="766"/>
      <c r="I5" s="444">
        <v>58</v>
      </c>
      <c r="J5" s="445">
        <v>38</v>
      </c>
      <c r="K5" s="446">
        <v>38</v>
      </c>
    </row>
    <row r="6" spans="1:11" x14ac:dyDescent="0.2">
      <c r="A6" s="441">
        <v>3</v>
      </c>
      <c r="B6" s="610">
        <v>23.020934010152285</v>
      </c>
      <c r="C6" s="289">
        <f t="shared" si="0"/>
        <v>0.13031617217081606</v>
      </c>
      <c r="D6" s="56"/>
      <c r="E6" s="56"/>
      <c r="F6" s="43"/>
      <c r="G6" s="49"/>
      <c r="H6" s="43"/>
      <c r="I6" s="43"/>
    </row>
    <row r="7" spans="1:11" x14ac:dyDescent="0.2">
      <c r="A7" s="441">
        <v>4</v>
      </c>
      <c r="B7" s="610">
        <v>23.020934010152285</v>
      </c>
      <c r="C7" s="289">
        <f t="shared" si="0"/>
        <v>0.17375489622775475</v>
      </c>
      <c r="D7" s="56"/>
      <c r="E7" s="56"/>
      <c r="F7" s="43"/>
      <c r="G7" s="49"/>
      <c r="H7" s="43"/>
      <c r="I7" s="43"/>
    </row>
    <row r="8" spans="1:11" x14ac:dyDescent="0.2">
      <c r="A8" s="441">
        <v>5</v>
      </c>
      <c r="B8" s="610">
        <v>23.020934010152285</v>
      </c>
      <c r="C8" s="289">
        <f t="shared" si="0"/>
        <v>0.21719362028469341</v>
      </c>
      <c r="D8" s="56"/>
      <c r="E8" s="56"/>
      <c r="F8" s="43"/>
      <c r="G8" s="49"/>
      <c r="H8" s="43"/>
      <c r="I8" s="43"/>
    </row>
    <row r="9" spans="1:11" x14ac:dyDescent="0.2">
      <c r="A9" s="441">
        <v>6</v>
      </c>
      <c r="B9" s="610">
        <v>23.020934010152285</v>
      </c>
      <c r="C9" s="289">
        <f t="shared" si="0"/>
        <v>0.26063234434163213</v>
      </c>
      <c r="D9" s="56"/>
      <c r="E9" s="56"/>
      <c r="F9" s="43"/>
      <c r="G9" s="49"/>
      <c r="H9" s="43"/>
      <c r="I9" s="43"/>
    </row>
    <row r="10" spans="1:11" x14ac:dyDescent="0.2">
      <c r="A10" s="441">
        <v>7</v>
      </c>
      <c r="B10" s="610">
        <v>23.020934010152285</v>
      </c>
      <c r="C10" s="289">
        <f t="shared" si="0"/>
        <v>0.30407106839857079</v>
      </c>
      <c r="D10" s="56"/>
      <c r="E10" s="56"/>
      <c r="H10" s="43"/>
      <c r="I10" s="43"/>
    </row>
    <row r="11" spans="1:11" x14ac:dyDescent="0.2">
      <c r="A11" s="441">
        <v>8</v>
      </c>
      <c r="B11" s="610">
        <v>23.020934010152285</v>
      </c>
      <c r="C11" s="289">
        <f t="shared" si="0"/>
        <v>0.3475097924555095</v>
      </c>
      <c r="D11" s="56"/>
      <c r="E11" s="56"/>
      <c r="F11" s="43"/>
      <c r="G11" s="49"/>
      <c r="H11" s="43"/>
      <c r="I11" s="43"/>
    </row>
    <row r="12" spans="1:11" x14ac:dyDescent="0.2">
      <c r="A12" s="441">
        <v>9</v>
      </c>
      <c r="B12" s="610">
        <v>23.020934010152285</v>
      </c>
      <c r="C12" s="289">
        <f t="shared" si="0"/>
        <v>0.39094851651244816</v>
      </c>
      <c r="D12" s="56"/>
      <c r="E12" s="56"/>
    </row>
    <row r="13" spans="1:11" x14ac:dyDescent="0.2">
      <c r="A13" s="441">
        <v>10</v>
      </c>
      <c r="B13" s="610">
        <v>23.020934010152285</v>
      </c>
      <c r="C13" s="289">
        <f t="shared" si="0"/>
        <v>0.43438724056938682</v>
      </c>
      <c r="D13" s="56"/>
      <c r="E13" s="56"/>
    </row>
    <row r="14" spans="1:11" x14ac:dyDescent="0.2">
      <c r="A14" s="441">
        <v>11</v>
      </c>
      <c r="B14" s="610">
        <v>23.020934010152285</v>
      </c>
      <c r="C14" s="289">
        <f t="shared" si="0"/>
        <v>0.47782596462632554</v>
      </c>
      <c r="D14" s="56"/>
      <c r="E14" s="56"/>
    </row>
    <row r="15" spans="1:11" x14ac:dyDescent="0.2">
      <c r="A15" s="441">
        <v>12</v>
      </c>
      <c r="B15" s="610">
        <v>23.020934010152285</v>
      </c>
      <c r="C15" s="289">
        <f t="shared" si="0"/>
        <v>0.52126468868326425</v>
      </c>
      <c r="D15" s="56"/>
      <c r="E15" s="56"/>
    </row>
    <row r="16" spans="1:11" x14ac:dyDescent="0.2">
      <c r="A16" s="441">
        <v>13</v>
      </c>
      <c r="B16" s="610">
        <v>23.020934010152285</v>
      </c>
      <c r="C16" s="289">
        <f t="shared" si="0"/>
        <v>0.56470341274020286</v>
      </c>
      <c r="D16" s="56"/>
      <c r="E16" s="56"/>
    </row>
    <row r="17" spans="1:5" x14ac:dyDescent="0.2">
      <c r="A17" s="441">
        <v>14</v>
      </c>
      <c r="B17" s="610">
        <v>23.020934010152285</v>
      </c>
      <c r="C17" s="289">
        <f t="shared" si="0"/>
        <v>0.60814213679714157</v>
      </c>
      <c r="D17" s="56"/>
      <c r="E17" s="56"/>
    </row>
    <row r="18" spans="1:5" x14ac:dyDescent="0.2">
      <c r="A18" s="441">
        <v>15</v>
      </c>
      <c r="B18" s="610">
        <v>23.349840000000004</v>
      </c>
      <c r="C18" s="289">
        <f t="shared" si="0"/>
        <v>0.64240268884069429</v>
      </c>
      <c r="D18" s="56"/>
      <c r="E18" s="56"/>
    </row>
    <row r="19" spans="1:5" x14ac:dyDescent="0.2">
      <c r="A19" s="441">
        <v>16</v>
      </c>
      <c r="B19" s="610">
        <v>23.613408000000003</v>
      </c>
      <c r="C19" s="289">
        <f t="shared" si="0"/>
        <v>0.67758114372986733</v>
      </c>
      <c r="D19" s="56"/>
      <c r="E19" s="56"/>
    </row>
    <row r="20" spans="1:5" x14ac:dyDescent="0.2">
      <c r="A20" s="441">
        <v>17</v>
      </c>
      <c r="B20" s="610">
        <v>23.875139999999998</v>
      </c>
      <c r="C20" s="289">
        <f t="shared" si="0"/>
        <v>0.71203770951709611</v>
      </c>
      <c r="D20" s="56"/>
      <c r="E20" s="56"/>
    </row>
    <row r="21" spans="1:5" x14ac:dyDescent="0.2">
      <c r="A21" s="441">
        <v>18</v>
      </c>
      <c r="B21" s="610">
        <v>24.135035999999999</v>
      </c>
      <c r="C21" s="289">
        <f t="shared" si="0"/>
        <v>0.7458037352834278</v>
      </c>
      <c r="D21" s="56"/>
      <c r="E21" s="56"/>
    </row>
    <row r="22" spans="1:5" x14ac:dyDescent="0.2">
      <c r="A22" s="441">
        <v>19</v>
      </c>
      <c r="B22" s="610">
        <v>24.393096</v>
      </c>
      <c r="C22" s="289">
        <f t="shared" si="0"/>
        <v>0.77890891750682245</v>
      </c>
      <c r="D22" s="56"/>
      <c r="E22" s="56"/>
    </row>
    <row r="23" spans="1:5" x14ac:dyDescent="0.2">
      <c r="A23" s="441">
        <v>20</v>
      </c>
      <c r="B23" s="610">
        <v>24.649319999999999</v>
      </c>
      <c r="C23" s="289">
        <f t="shared" si="0"/>
        <v>0.81138140930459746</v>
      </c>
      <c r="D23" s="56"/>
      <c r="E23" s="56"/>
    </row>
    <row r="24" spans="1:5" x14ac:dyDescent="0.2">
      <c r="A24" s="441">
        <v>21</v>
      </c>
      <c r="B24" s="610">
        <v>24.903708000000002</v>
      </c>
      <c r="C24" s="289">
        <f t="shared" si="0"/>
        <v>0.84324792115294633</v>
      </c>
      <c r="D24" s="56"/>
      <c r="E24" s="56"/>
    </row>
    <row r="25" spans="1:5" x14ac:dyDescent="0.2">
      <c r="A25" s="441">
        <v>22</v>
      </c>
      <c r="B25" s="610">
        <v>25.15626</v>
      </c>
      <c r="C25" s="289">
        <f t="shared" si="0"/>
        <v>0.87453381384991247</v>
      </c>
      <c r="D25" s="56"/>
      <c r="E25" s="56"/>
    </row>
    <row r="26" spans="1:5" x14ac:dyDescent="0.2">
      <c r="A26" s="441">
        <v>23</v>
      </c>
      <c r="B26" s="610">
        <v>25.406976</v>
      </c>
      <c r="C26" s="289">
        <f t="shared" si="0"/>
        <v>0.90526318441045484</v>
      </c>
      <c r="D26" s="56"/>
      <c r="E26" s="56"/>
    </row>
    <row r="27" spans="1:5" x14ac:dyDescent="0.2">
      <c r="A27" s="441">
        <v>24</v>
      </c>
      <c r="B27" s="610">
        <v>25.655856</v>
      </c>
      <c r="C27" s="289">
        <f t="shared" si="0"/>
        <v>0.93545894551325826</v>
      </c>
      <c r="D27" s="56"/>
      <c r="E27" s="56"/>
    </row>
    <row r="28" spans="1:5" x14ac:dyDescent="0.2">
      <c r="A28" s="441">
        <v>25</v>
      </c>
      <c r="B28" s="610">
        <v>25.902899999999999</v>
      </c>
      <c r="C28" s="289">
        <f t="shared" si="0"/>
        <v>0.96514289905763451</v>
      </c>
      <c r="D28" s="56"/>
      <c r="E28" s="56"/>
    </row>
    <row r="29" spans="1:5" x14ac:dyDescent="0.2">
      <c r="A29" s="441">
        <v>26</v>
      </c>
      <c r="B29" s="610">
        <v>26.148108000000001</v>
      </c>
      <c r="C29" s="289">
        <f t="shared" si="0"/>
        <v>0.99433580433429447</v>
      </c>
      <c r="D29" s="56"/>
      <c r="E29" s="56"/>
    </row>
    <row r="30" spans="1:5" x14ac:dyDescent="0.2">
      <c r="A30" s="441">
        <v>27</v>
      </c>
      <c r="B30" s="610">
        <v>26.391480000000001</v>
      </c>
      <c r="C30" s="289">
        <f t="shared" si="0"/>
        <v>1.0230574412651354</v>
      </c>
      <c r="D30" s="56"/>
      <c r="E30" s="56"/>
    </row>
    <row r="31" spans="1:5" x14ac:dyDescent="0.2">
      <c r="A31" s="441">
        <v>28</v>
      </c>
      <c r="B31" s="610">
        <v>26.633015999999998</v>
      </c>
      <c r="C31" s="289">
        <f t="shared" si="0"/>
        <v>1.0513266691237673</v>
      </c>
      <c r="D31" s="56"/>
      <c r="E31" s="56"/>
    </row>
    <row r="32" spans="1:5" x14ac:dyDescent="0.2">
      <c r="A32" s="441">
        <v>29</v>
      </c>
      <c r="B32" s="610">
        <v>26.872715999999997</v>
      </c>
      <c r="C32" s="289">
        <f t="shared" si="0"/>
        <v>1.0791614811096877</v>
      </c>
      <c r="D32" s="56"/>
      <c r="E32" s="56"/>
    </row>
    <row r="33" spans="1:5" x14ac:dyDescent="0.2">
      <c r="A33" s="441">
        <v>30</v>
      </c>
      <c r="B33" s="610">
        <v>27.110579999999999</v>
      </c>
      <c r="C33" s="289">
        <f t="shared" si="0"/>
        <v>1.1065790551142765</v>
      </c>
      <c r="D33" s="56"/>
      <c r="E33" s="56"/>
    </row>
    <row r="34" spans="1:5" x14ac:dyDescent="0.2">
      <c r="A34" s="441">
        <v>31</v>
      </c>
      <c r="B34" s="610">
        <v>27.346608</v>
      </c>
      <c r="C34" s="289">
        <f t="shared" si="0"/>
        <v>1.1335958009856286</v>
      </c>
      <c r="D34" s="56"/>
      <c r="E34" s="56"/>
    </row>
    <row r="35" spans="1:5" x14ac:dyDescent="0.2">
      <c r="A35" s="441">
        <v>32</v>
      </c>
      <c r="B35" s="610">
        <v>27.5808</v>
      </c>
      <c r="C35" s="289">
        <f t="shared" si="0"/>
        <v>1.1602274045712959</v>
      </c>
      <c r="D35" s="56"/>
      <c r="E35" s="56"/>
    </row>
    <row r="36" spans="1:5" x14ac:dyDescent="0.2">
      <c r="A36" s="441">
        <v>33</v>
      </c>
      <c r="B36" s="610">
        <v>27.813155999999999</v>
      </c>
      <c r="C36" s="289">
        <f t="shared" si="0"/>
        <v>1.1864888687928836</v>
      </c>
      <c r="D36" s="56"/>
      <c r="E36" s="56"/>
    </row>
    <row r="37" spans="1:5" x14ac:dyDescent="0.2">
      <c r="A37" s="441">
        <v>34</v>
      </c>
      <c r="B37" s="610">
        <v>28.043675999999998</v>
      </c>
      <c r="C37" s="289">
        <f t="shared" si="0"/>
        <v>1.2123945519838413</v>
      </c>
      <c r="D37" s="56"/>
      <c r="E37" s="56"/>
    </row>
    <row r="38" spans="1:5" x14ac:dyDescent="0.2">
      <c r="A38" s="441">
        <v>35</v>
      </c>
      <c r="B38" s="610">
        <v>28.272359999999999</v>
      </c>
      <c r="C38" s="289">
        <f t="shared" si="0"/>
        <v>1.2379582037014243</v>
      </c>
      <c r="D38" s="56"/>
      <c r="E38" s="56"/>
    </row>
    <row r="39" spans="1:5" x14ac:dyDescent="0.2">
      <c r="A39" s="441">
        <v>36</v>
      </c>
      <c r="B39" s="610">
        <v>28.499207999999999</v>
      </c>
      <c r="C39" s="289">
        <f t="shared" si="0"/>
        <v>1.2631929982054237</v>
      </c>
      <c r="D39" s="56"/>
      <c r="E39" s="56"/>
    </row>
    <row r="40" spans="1:5" x14ac:dyDescent="0.2">
      <c r="A40" s="441">
        <v>37</v>
      </c>
      <c r="B40" s="610">
        <v>28.724220000000003</v>
      </c>
      <c r="C40" s="289">
        <f t="shared" si="0"/>
        <v>1.28811156577968</v>
      </c>
      <c r="D40" s="56"/>
      <c r="E40" s="56"/>
    </row>
    <row r="41" spans="1:5" x14ac:dyDescent="0.2">
      <c r="A41" s="441">
        <v>38</v>
      </c>
      <c r="B41" s="610">
        <v>28.947396000000001</v>
      </c>
      <c r="C41" s="289">
        <f t="shared" si="0"/>
        <v>1.3127260220573898</v>
      </c>
      <c r="D41" s="56"/>
      <c r="E41" s="56"/>
    </row>
    <row r="42" spans="1:5" x14ac:dyDescent="0.2">
      <c r="A42" s="441">
        <v>39</v>
      </c>
      <c r="B42" s="610">
        <v>29.168735999999999</v>
      </c>
      <c r="C42" s="289">
        <f t="shared" si="0"/>
        <v>1.3370479954976451</v>
      </c>
      <c r="D42" s="56"/>
      <c r="E42" s="56"/>
    </row>
    <row r="43" spans="1:5" x14ac:dyDescent="0.2">
      <c r="A43" s="441">
        <v>40</v>
      </c>
      <c r="B43" s="610">
        <v>29.38824</v>
      </c>
      <c r="C43" s="289">
        <f t="shared" si="0"/>
        <v>1.3610886531483342</v>
      </c>
      <c r="D43" s="56"/>
      <c r="E43" s="56"/>
    </row>
    <row r="44" spans="1:5" x14ac:dyDescent="0.2">
      <c r="A44" s="441">
        <v>41</v>
      </c>
      <c r="B44" s="610">
        <v>29.605907999999999</v>
      </c>
      <c r="C44" s="289">
        <f t="shared" si="0"/>
        <v>1.384858724819384</v>
      </c>
      <c r="D44" s="56"/>
      <c r="E44" s="56"/>
    </row>
    <row r="45" spans="1:5" x14ac:dyDescent="0.2">
      <c r="A45" s="441">
        <v>42</v>
      </c>
      <c r="B45" s="610">
        <v>29.821740000000002</v>
      </c>
      <c r="C45" s="289">
        <f t="shared" si="0"/>
        <v>1.4083685257801857</v>
      </c>
      <c r="D45" s="56"/>
      <c r="E45" s="56"/>
    </row>
    <row r="46" spans="1:5" x14ac:dyDescent="0.2">
      <c r="A46" s="441">
        <v>43</v>
      </c>
      <c r="B46" s="610">
        <v>30.035736000000004</v>
      </c>
      <c r="C46" s="289">
        <f t="shared" si="0"/>
        <v>1.4316279780858374</v>
      </c>
      <c r="D46" s="56"/>
      <c r="E46" s="56"/>
    </row>
    <row r="47" spans="1:5" x14ac:dyDescent="0.2">
      <c r="A47" s="441">
        <v>44</v>
      </c>
      <c r="B47" s="610">
        <v>30.247896000000001</v>
      </c>
      <c r="C47" s="289">
        <f t="shared" si="0"/>
        <v>1.4546466306284576</v>
      </c>
      <c r="D47" s="56"/>
      <c r="E47" s="56"/>
    </row>
    <row r="48" spans="1:5" x14ac:dyDescent="0.2">
      <c r="A48" s="441">
        <v>45</v>
      </c>
      <c r="B48" s="610">
        <v>30.458220000000001</v>
      </c>
      <c r="C48" s="289">
        <f t="shared" si="0"/>
        <v>1.4774336780021944</v>
      </c>
      <c r="D48" s="56"/>
      <c r="E48" s="56"/>
    </row>
    <row r="49" spans="1:5" x14ac:dyDescent="0.2">
      <c r="A49" s="441">
        <v>46</v>
      </c>
      <c r="B49" s="610">
        <v>30.666708</v>
      </c>
      <c r="C49" s="289">
        <f t="shared" si="0"/>
        <v>1.4999979782635946</v>
      </c>
      <c r="D49" s="56"/>
      <c r="E49" s="56"/>
    </row>
    <row r="50" spans="1:5" x14ac:dyDescent="0.2">
      <c r="A50" s="441">
        <v>47</v>
      </c>
      <c r="B50" s="610">
        <v>30.873360000000002</v>
      </c>
      <c r="C50" s="289">
        <f t="shared" si="0"/>
        <v>1.5223480696626477</v>
      </c>
      <c r="D50" s="56"/>
      <c r="E50" s="56"/>
    </row>
    <row r="51" spans="1:5" x14ac:dyDescent="0.2">
      <c r="A51" s="441">
        <v>48</v>
      </c>
      <c r="B51" s="610">
        <v>31.078175999999999</v>
      </c>
      <c r="C51" s="289">
        <f t="shared" si="0"/>
        <v>1.5444921864140291</v>
      </c>
      <c r="D51" s="56"/>
      <c r="E51" s="56"/>
    </row>
    <row r="52" spans="1:5" x14ac:dyDescent="0.2">
      <c r="A52" s="441">
        <v>49</v>
      </c>
      <c r="B52" s="610">
        <v>31.281155999999999</v>
      </c>
      <c r="C52" s="289">
        <f t="shared" si="0"/>
        <v>1.5664382735727542</v>
      </c>
      <c r="D52" s="56"/>
      <c r="E52" s="56"/>
    </row>
    <row r="53" spans="1:5" x14ac:dyDescent="0.2">
      <c r="A53" s="441">
        <v>50</v>
      </c>
      <c r="B53" s="610">
        <v>31.482299999999995</v>
      </c>
      <c r="C53" s="289">
        <f t="shared" si="0"/>
        <v>1.5881940010736193</v>
      </c>
      <c r="D53" s="56"/>
      <c r="E53" s="56"/>
    </row>
    <row r="54" spans="1:5" x14ac:dyDescent="0.2">
      <c r="A54" s="441">
        <v>51</v>
      </c>
      <c r="B54" s="610">
        <v>31.681608000000001</v>
      </c>
      <c r="C54" s="289">
        <f t="shared" si="0"/>
        <v>1.6097667769893498</v>
      </c>
      <c r="D54" s="56"/>
      <c r="E54" s="56"/>
    </row>
    <row r="55" spans="1:5" x14ac:dyDescent="0.2">
      <c r="A55" s="441">
        <v>52</v>
      </c>
      <c r="B55" s="610">
        <v>31.879079999999998</v>
      </c>
      <c r="C55" s="289">
        <f t="shared" si="0"/>
        <v>1.6311637600583204</v>
      </c>
      <c r="D55" s="56"/>
      <c r="E55" s="56"/>
    </row>
    <row r="56" spans="1:5" x14ac:dyDescent="0.2">
      <c r="A56" s="441">
        <v>53</v>
      </c>
      <c r="B56" s="610">
        <v>32.074715999999995</v>
      </c>
      <c r="C56" s="289">
        <f t="shared" si="0"/>
        <v>1.6523918715289641</v>
      </c>
      <c r="D56" s="56"/>
      <c r="E56" s="56"/>
    </row>
    <row r="57" spans="1:5" x14ac:dyDescent="0.2">
      <c r="A57" s="441">
        <v>54</v>
      </c>
      <c r="B57" s="610">
        <v>32.268516000000005</v>
      </c>
      <c r="C57" s="289">
        <f t="shared" si="0"/>
        <v>1.6734578063645689</v>
      </c>
      <c r="D57" s="56"/>
      <c r="E57" s="56"/>
    </row>
    <row r="58" spans="1:5" x14ac:dyDescent="0.2">
      <c r="A58" s="441">
        <v>55</v>
      </c>
      <c r="B58" s="610">
        <v>32.460479999999997</v>
      </c>
      <c r="C58" s="289">
        <f t="shared" si="0"/>
        <v>1.694368043849013</v>
      </c>
      <c r="D58" s="56"/>
      <c r="E58" s="56"/>
    </row>
    <row r="59" spans="1:5" x14ac:dyDescent="0.2">
      <c r="A59" s="441">
        <v>56</v>
      </c>
      <c r="B59" s="610">
        <v>32.650607999999998</v>
      </c>
      <c r="C59" s="289">
        <f t="shared" si="0"/>
        <v>1.7151288576310739</v>
      </c>
      <c r="D59" s="56"/>
      <c r="E59" s="56"/>
    </row>
    <row r="60" spans="1:5" x14ac:dyDescent="0.2">
      <c r="A60" s="441">
        <v>57</v>
      </c>
      <c r="B60" s="610">
        <v>32.838899999999995</v>
      </c>
      <c r="C60" s="289">
        <f t="shared" si="0"/>
        <v>1.7357463252423195</v>
      </c>
      <c r="D60" s="56"/>
      <c r="E60" s="56"/>
    </row>
    <row r="61" spans="1:5" x14ac:dyDescent="0.2">
      <c r="A61" s="441">
        <v>58</v>
      </c>
      <c r="B61" s="610">
        <v>33.025356000000002</v>
      </c>
      <c r="C61" s="289">
        <f t="shared" si="0"/>
        <v>1.7562263371210896</v>
      </c>
      <c r="D61" s="56"/>
      <c r="E61" s="56"/>
    </row>
    <row r="62" spans="1:5" x14ac:dyDescent="0.2">
      <c r="A62" s="441">
        <v>59</v>
      </c>
      <c r="B62" s="610">
        <v>33.209976000000005</v>
      </c>
      <c r="C62" s="289">
        <f t="shared" si="0"/>
        <v>1.776574605172855</v>
      </c>
      <c r="D62" s="56"/>
      <c r="E62" s="56"/>
    </row>
    <row r="63" spans="1:5" x14ac:dyDescent="0.2">
      <c r="A63" s="441">
        <v>60</v>
      </c>
      <c r="B63" s="610">
        <v>33.392760000000003</v>
      </c>
      <c r="C63" s="289">
        <f t="shared" si="0"/>
        <v>1.796796670895128</v>
      </c>
      <c r="D63" s="56"/>
      <c r="E63" s="56"/>
    </row>
    <row r="64" spans="1:5" x14ac:dyDescent="0.2">
      <c r="A64" s="441">
        <v>61</v>
      </c>
      <c r="B64" s="610">
        <v>33.573708000000003</v>
      </c>
      <c r="C64" s="289">
        <f t="shared" si="0"/>
        <v>1.8168979130931857</v>
      </c>
      <c r="D64" s="56"/>
      <c r="E64" s="56"/>
    </row>
    <row r="65" spans="1:5" x14ac:dyDescent="0.2">
      <c r="A65" s="441">
        <v>62</v>
      </c>
      <c r="B65" s="610">
        <v>33.75282</v>
      </c>
      <c r="C65" s="289">
        <f t="shared" si="0"/>
        <v>1.8368835552110905</v>
      </c>
      <c r="D65" s="56"/>
      <c r="E65" s="56"/>
    </row>
    <row r="66" spans="1:5" x14ac:dyDescent="0.2">
      <c r="A66" s="441">
        <v>63</v>
      </c>
      <c r="B66" s="610">
        <v>33.930095999999999</v>
      </c>
      <c r="C66" s="289">
        <f t="shared" si="0"/>
        <v>1.8567586723008389</v>
      </c>
      <c r="D66" s="56"/>
      <c r="E66" s="56"/>
    </row>
    <row r="67" spans="1:5" x14ac:dyDescent="0.2">
      <c r="A67" s="441">
        <v>64</v>
      </c>
      <c r="B67" s="610">
        <v>34.105536000000008</v>
      </c>
      <c r="C67" s="289">
        <f t="shared" si="0"/>
        <v>1.8765281976509616</v>
      </c>
      <c r="D67" s="56"/>
      <c r="E67" s="56"/>
    </row>
    <row r="68" spans="1:5" x14ac:dyDescent="0.2">
      <c r="A68" s="441">
        <v>65</v>
      </c>
      <c r="B68" s="610">
        <v>34.279139999999998</v>
      </c>
      <c r="C68" s="289">
        <f t="shared" si="0"/>
        <v>1.8961969290944873</v>
      </c>
      <c r="D68" s="56"/>
      <c r="E68" s="56"/>
    </row>
    <row r="69" spans="1:5" x14ac:dyDescent="0.2">
      <c r="A69" s="441">
        <v>66</v>
      </c>
      <c r="B69" s="610">
        <v>34.450907999999998</v>
      </c>
      <c r="C69" s="289">
        <f t="shared" ref="C69:C132" si="1">A69/B69</f>
        <v>1.9157695350148682</v>
      </c>
      <c r="D69" s="56"/>
      <c r="E69" s="56"/>
    </row>
    <row r="70" spans="1:5" x14ac:dyDescent="0.2">
      <c r="A70" s="441">
        <v>67</v>
      </c>
      <c r="B70" s="610">
        <v>34.620839999999994</v>
      </c>
      <c r="C70" s="289">
        <f t="shared" si="1"/>
        <v>1.9352505600672893</v>
      </c>
      <c r="D70" s="56"/>
      <c r="E70" s="56"/>
    </row>
    <row r="71" spans="1:5" x14ac:dyDescent="0.2">
      <c r="A71" s="441">
        <v>68</v>
      </c>
      <c r="B71" s="610">
        <v>34.788936</v>
      </c>
      <c r="C71" s="289">
        <f t="shared" si="1"/>
        <v>1.9546444306316237</v>
      </c>
      <c r="D71" s="56"/>
      <c r="E71" s="56"/>
    </row>
    <row r="72" spans="1:5" x14ac:dyDescent="0.2">
      <c r="A72" s="441">
        <v>69</v>
      </c>
      <c r="B72" s="610">
        <v>34.955196000000008</v>
      </c>
      <c r="C72" s="289">
        <f t="shared" si="1"/>
        <v>1.9739554600122964</v>
      </c>
      <c r="D72" s="56"/>
      <c r="E72" s="56"/>
    </row>
    <row r="73" spans="1:5" x14ac:dyDescent="0.2">
      <c r="A73" s="441">
        <v>70</v>
      </c>
      <c r="B73" s="610">
        <v>35.119619999999998</v>
      </c>
      <c r="C73" s="289">
        <f t="shared" si="1"/>
        <v>1.993187853399325</v>
      </c>
      <c r="D73" s="56"/>
      <c r="E73" s="56"/>
    </row>
    <row r="74" spans="1:5" x14ac:dyDescent="0.2">
      <c r="A74" s="441">
        <v>71</v>
      </c>
      <c r="B74" s="610">
        <v>35.282208000000004</v>
      </c>
      <c r="C74" s="289">
        <f t="shared" si="1"/>
        <v>2.0123457126039277</v>
      </c>
      <c r="D74" s="56"/>
      <c r="E74" s="56"/>
    </row>
    <row r="75" spans="1:5" x14ac:dyDescent="0.2">
      <c r="A75" s="441">
        <v>72</v>
      </c>
      <c r="B75" s="610">
        <v>35.442959999999999</v>
      </c>
      <c r="C75" s="289">
        <f t="shared" si="1"/>
        <v>2.0314330405812608</v>
      </c>
      <c r="D75" s="56"/>
      <c r="E75" s="56"/>
    </row>
    <row r="76" spans="1:5" x14ac:dyDescent="0.2">
      <c r="A76" s="441">
        <v>73</v>
      </c>
      <c r="B76" s="610">
        <v>35.601876000000004</v>
      </c>
      <c r="C76" s="289">
        <f t="shared" si="1"/>
        <v>2.0504537457520495</v>
      </c>
      <c r="D76" s="56"/>
      <c r="E76" s="56"/>
    </row>
    <row r="77" spans="1:5" x14ac:dyDescent="0.2">
      <c r="A77" s="441">
        <v>74</v>
      </c>
      <c r="B77" s="610">
        <v>35.758955999999998</v>
      </c>
      <c r="C77" s="289">
        <f t="shared" si="1"/>
        <v>2.069411646134188</v>
      </c>
      <c r="D77" s="56"/>
      <c r="E77" s="56"/>
    </row>
    <row r="78" spans="1:5" x14ac:dyDescent="0.2">
      <c r="A78" s="441">
        <v>75</v>
      </c>
      <c r="B78" s="610">
        <v>35.914200000000001</v>
      </c>
      <c r="C78" s="289">
        <f t="shared" si="1"/>
        <v>2.0883104732946856</v>
      </c>
      <c r="D78" s="56"/>
      <c r="E78" s="56"/>
    </row>
    <row r="79" spans="1:5" x14ac:dyDescent="0.2">
      <c r="A79" s="441">
        <v>76</v>
      </c>
      <c r="B79" s="610">
        <v>36.067607999999993</v>
      </c>
      <c r="C79" s="289">
        <f t="shared" si="1"/>
        <v>2.1071538761317363</v>
      </c>
      <c r="D79" s="56"/>
      <c r="E79" s="56"/>
    </row>
    <row r="80" spans="1:5" x14ac:dyDescent="0.2">
      <c r="A80" s="441">
        <v>77</v>
      </c>
      <c r="B80" s="610">
        <v>36.219179999999994</v>
      </c>
      <c r="C80" s="289">
        <f t="shared" si="1"/>
        <v>2.125945424496082</v>
      </c>
      <c r="D80" s="56"/>
      <c r="E80" s="56"/>
    </row>
    <row r="81" spans="1:5" x14ac:dyDescent="0.2">
      <c r="A81" s="441">
        <v>78</v>
      </c>
      <c r="B81" s="610">
        <v>36.368915999999999</v>
      </c>
      <c r="C81" s="289">
        <f t="shared" si="1"/>
        <v>2.1446886126603277</v>
      </c>
      <c r="D81" s="56"/>
      <c r="E81" s="56"/>
    </row>
    <row r="82" spans="1:5" x14ac:dyDescent="0.2">
      <c r="A82" s="441">
        <v>79</v>
      </c>
      <c r="B82" s="610">
        <v>36.516815999999999</v>
      </c>
      <c r="C82" s="289">
        <f t="shared" si="1"/>
        <v>2.1633868626443227</v>
      </c>
      <c r="D82" s="56"/>
      <c r="E82" s="56"/>
    </row>
    <row r="83" spans="1:5" x14ac:dyDescent="0.2">
      <c r="A83" s="441">
        <v>80</v>
      </c>
      <c r="B83" s="610">
        <v>36.662880000000001</v>
      </c>
      <c r="C83" s="289">
        <f t="shared" si="1"/>
        <v>2.1820435274042844</v>
      </c>
      <c r="D83" s="56"/>
      <c r="E83" s="56"/>
    </row>
    <row r="84" spans="1:5" x14ac:dyDescent="0.2">
      <c r="A84" s="441">
        <v>81</v>
      </c>
      <c r="B84" s="610">
        <v>36.807108000000007</v>
      </c>
      <c r="C84" s="289">
        <f t="shared" si="1"/>
        <v>2.2006618938928857</v>
      </c>
      <c r="D84" s="56"/>
      <c r="E84" s="56"/>
    </row>
    <row r="85" spans="1:5" x14ac:dyDescent="0.2">
      <c r="A85" s="441">
        <v>82</v>
      </c>
      <c r="B85" s="610">
        <v>36.9495</v>
      </c>
      <c r="C85" s="289">
        <f t="shared" si="1"/>
        <v>2.2192451859971043</v>
      </c>
      <c r="D85" s="56"/>
      <c r="E85" s="56"/>
    </row>
    <row r="86" spans="1:5" x14ac:dyDescent="0.2">
      <c r="A86" s="441">
        <v>83</v>
      </c>
      <c r="B86" s="610">
        <v>37.090056000000004</v>
      </c>
      <c r="C86" s="289">
        <f t="shared" si="1"/>
        <v>2.2377965673602649</v>
      </c>
      <c r="D86" s="56"/>
      <c r="E86" s="56"/>
    </row>
    <row r="87" spans="1:5" x14ac:dyDescent="0.2">
      <c r="A87" s="441">
        <v>84</v>
      </c>
      <c r="B87" s="610">
        <v>37.228776000000003</v>
      </c>
      <c r="C87" s="289">
        <f t="shared" si="1"/>
        <v>2.2563191440943422</v>
      </c>
      <c r="D87" s="56"/>
      <c r="E87" s="56"/>
    </row>
    <row r="88" spans="1:5" x14ac:dyDescent="0.2">
      <c r="A88" s="441">
        <v>85</v>
      </c>
      <c r="B88" s="610">
        <v>37.365659999999991</v>
      </c>
      <c r="C88" s="289">
        <f t="shared" si="1"/>
        <v>2.2748159673882387</v>
      </c>
      <c r="D88" s="56"/>
      <c r="E88" s="56"/>
    </row>
    <row r="89" spans="1:5" x14ac:dyDescent="0.2">
      <c r="A89" s="441">
        <v>86</v>
      </c>
      <c r="B89" s="610">
        <v>37.500708000000003</v>
      </c>
      <c r="C89" s="289">
        <f t="shared" si="1"/>
        <v>2.2932900360174533</v>
      </c>
      <c r="D89" s="56"/>
      <c r="E89" s="56"/>
    </row>
    <row r="90" spans="1:5" x14ac:dyDescent="0.2">
      <c r="A90" s="441">
        <v>87</v>
      </c>
      <c r="B90" s="610">
        <v>37.633920000000003</v>
      </c>
      <c r="C90" s="289">
        <f t="shared" si="1"/>
        <v>2.3117442987602672</v>
      </c>
      <c r="D90" s="56"/>
      <c r="E90" s="56"/>
    </row>
    <row r="91" spans="1:5" x14ac:dyDescent="0.2">
      <c r="A91" s="441">
        <v>88</v>
      </c>
      <c r="B91" s="610">
        <v>37.765295999999999</v>
      </c>
      <c r="C91" s="289">
        <f t="shared" si="1"/>
        <v>2.3301816567252644</v>
      </c>
      <c r="D91" s="56"/>
      <c r="E91" s="56"/>
    </row>
    <row r="92" spans="1:5" x14ac:dyDescent="0.2">
      <c r="A92" s="441">
        <v>89</v>
      </c>
      <c r="B92" s="610">
        <v>37.894835999999998</v>
      </c>
      <c r="C92" s="289">
        <f t="shared" si="1"/>
        <v>2.3486049655947845</v>
      </c>
      <c r="D92" s="56"/>
      <c r="E92" s="56"/>
    </row>
    <row r="93" spans="1:5" x14ac:dyDescent="0.2">
      <c r="A93" s="441">
        <v>90</v>
      </c>
      <c r="B93" s="610">
        <v>38.022539999999992</v>
      </c>
      <c r="C93" s="289">
        <f t="shared" si="1"/>
        <v>2.3670170377886386</v>
      </c>
      <c r="D93" s="56"/>
      <c r="E93" s="56"/>
    </row>
    <row r="94" spans="1:5" x14ac:dyDescent="0.2">
      <c r="A94" s="441">
        <v>91</v>
      </c>
      <c r="B94" s="610">
        <v>38.148408000000003</v>
      </c>
      <c r="C94" s="289">
        <f t="shared" si="1"/>
        <v>2.3854206445521919</v>
      </c>
      <c r="D94" s="56"/>
      <c r="E94" s="56"/>
    </row>
    <row r="95" spans="1:5" x14ac:dyDescent="0.2">
      <c r="A95" s="441">
        <v>92</v>
      </c>
      <c r="B95" s="610">
        <v>38.272440000000003</v>
      </c>
      <c r="C95" s="289">
        <f t="shared" si="1"/>
        <v>2.4038185179727236</v>
      </c>
      <c r="D95" s="56"/>
      <c r="E95" s="56"/>
    </row>
    <row r="96" spans="1:5" x14ac:dyDescent="0.2">
      <c r="A96" s="441">
        <v>93</v>
      </c>
      <c r="B96" s="610">
        <v>38.394636000000006</v>
      </c>
      <c r="C96" s="289">
        <f t="shared" si="1"/>
        <v>2.4222133529277365</v>
      </c>
      <c r="D96" s="56"/>
      <c r="E96" s="56"/>
    </row>
    <row r="97" spans="1:5" x14ac:dyDescent="0.2">
      <c r="A97" s="441">
        <v>94</v>
      </c>
      <c r="B97" s="610">
        <v>38.514995999999996</v>
      </c>
      <c r="C97" s="289">
        <f t="shared" si="1"/>
        <v>2.4406078089687457</v>
      </c>
      <c r="D97" s="56"/>
      <c r="E97" s="56"/>
    </row>
    <row r="98" spans="1:5" x14ac:dyDescent="0.2">
      <c r="A98" s="441">
        <v>95</v>
      </c>
      <c r="B98" s="610">
        <v>38.633520000000004</v>
      </c>
      <c r="C98" s="289">
        <f t="shared" si="1"/>
        <v>2.4590045121438582</v>
      </c>
      <c r="D98" s="56"/>
      <c r="E98" s="56"/>
    </row>
    <row r="99" spans="1:5" x14ac:dyDescent="0.2">
      <c r="A99" s="441">
        <v>96</v>
      </c>
      <c r="B99" s="610">
        <v>38.750208000000001</v>
      </c>
      <c r="C99" s="289">
        <f t="shared" si="1"/>
        <v>2.4774060567623275</v>
      </c>
      <c r="D99" s="56"/>
      <c r="E99" s="56"/>
    </row>
    <row r="100" spans="1:5" x14ac:dyDescent="0.2">
      <c r="A100" s="441">
        <v>97</v>
      </c>
      <c r="B100" s="610">
        <v>38.86506</v>
      </c>
      <c r="C100" s="289">
        <f t="shared" si="1"/>
        <v>2.4958150071040675</v>
      </c>
      <c r="D100" s="56"/>
      <c r="E100" s="56"/>
    </row>
    <row r="101" spans="1:5" x14ac:dyDescent="0.2">
      <c r="A101" s="441">
        <v>98</v>
      </c>
      <c r="B101" s="610">
        <v>38.978076000000001</v>
      </c>
      <c r="C101" s="289">
        <f t="shared" si="1"/>
        <v>2.5142338990770092</v>
      </c>
      <c r="D101" s="56"/>
      <c r="E101" s="56"/>
    </row>
    <row r="102" spans="1:5" x14ac:dyDescent="0.2">
      <c r="A102" s="441">
        <v>99</v>
      </c>
      <c r="B102" s="610">
        <v>39.089255999999999</v>
      </c>
      <c r="C102" s="289">
        <f t="shared" si="1"/>
        <v>2.5326652418250171</v>
      </c>
      <c r="D102" s="56"/>
      <c r="E102" s="56"/>
    </row>
    <row r="103" spans="1:5" x14ac:dyDescent="0.2">
      <c r="A103" s="441">
        <v>100</v>
      </c>
      <c r="B103" s="610">
        <v>39.198599999999999</v>
      </c>
      <c r="C103" s="289">
        <f t="shared" si="1"/>
        <v>2.5511115192889542</v>
      </c>
      <c r="D103" s="56"/>
      <c r="E103" s="56"/>
    </row>
    <row r="104" spans="1:5" x14ac:dyDescent="0.2">
      <c r="A104" s="441">
        <v>101</v>
      </c>
      <c r="B104" s="610">
        <v>39.306107999999995</v>
      </c>
      <c r="C104" s="289">
        <f t="shared" si="1"/>
        <v>2.5695751917233833</v>
      </c>
      <c r="D104" s="56"/>
      <c r="E104" s="56"/>
    </row>
    <row r="105" spans="1:5" x14ac:dyDescent="0.2">
      <c r="A105" s="441">
        <v>102</v>
      </c>
      <c r="B105" s="610">
        <v>39.411779999999993</v>
      </c>
      <c r="C105" s="289">
        <f t="shared" si="1"/>
        <v>2.5880586971712525</v>
      </c>
      <c r="D105" s="56"/>
      <c r="E105" s="56"/>
    </row>
    <row r="106" spans="1:5" x14ac:dyDescent="0.2">
      <c r="A106" s="441">
        <v>103</v>
      </c>
      <c r="B106" s="610">
        <v>39.515616000000009</v>
      </c>
      <c r="C106" s="289">
        <f t="shared" si="1"/>
        <v>2.606564452898823</v>
      </c>
      <c r="D106" s="56"/>
      <c r="E106" s="56"/>
    </row>
    <row r="107" spans="1:5" x14ac:dyDescent="0.2">
      <c r="A107" s="441">
        <v>104</v>
      </c>
      <c r="B107" s="610">
        <v>39.617616000000005</v>
      </c>
      <c r="C107" s="289">
        <f t="shared" si="1"/>
        <v>2.6250948567929981</v>
      </c>
      <c r="D107" s="56"/>
      <c r="E107" s="56"/>
    </row>
    <row r="108" spans="1:5" x14ac:dyDescent="0.2">
      <c r="A108" s="441">
        <v>105</v>
      </c>
      <c r="B108" s="610">
        <v>39.717779999999998</v>
      </c>
      <c r="C108" s="289">
        <f t="shared" si="1"/>
        <v>2.6436522887230858</v>
      </c>
      <c r="D108" s="56"/>
      <c r="E108" s="56"/>
    </row>
    <row r="109" spans="1:5" x14ac:dyDescent="0.2">
      <c r="A109" s="441">
        <v>106</v>
      </c>
      <c r="B109" s="610">
        <v>39.816107999999993</v>
      </c>
      <c r="C109" s="289">
        <f t="shared" si="1"/>
        <v>2.6622391118689959</v>
      </c>
      <c r="D109" s="56"/>
      <c r="E109" s="56"/>
    </row>
    <row r="110" spans="1:5" x14ac:dyDescent="0.2">
      <c r="A110" s="441">
        <v>107</v>
      </c>
      <c r="B110" s="610">
        <v>39.912600000000005</v>
      </c>
      <c r="C110" s="289">
        <f t="shared" si="1"/>
        <v>2.6808576740177283</v>
      </c>
      <c r="D110" s="56"/>
      <c r="E110" s="56"/>
    </row>
    <row r="111" spans="1:5" x14ac:dyDescent="0.2">
      <c r="A111" s="441">
        <v>108</v>
      </c>
      <c r="B111" s="610">
        <v>40.007256000000005</v>
      </c>
      <c r="C111" s="289">
        <f t="shared" si="1"/>
        <v>2.6995103088299777</v>
      </c>
      <c r="D111" s="56"/>
      <c r="E111" s="56"/>
    </row>
    <row r="112" spans="1:5" x14ac:dyDescent="0.2">
      <c r="A112" s="441">
        <v>109</v>
      </c>
      <c r="B112" s="610">
        <v>40.100076000000001</v>
      </c>
      <c r="C112" s="289">
        <f t="shared" si="1"/>
        <v>2.7181993370785631</v>
      </c>
      <c r="D112" s="56"/>
      <c r="E112" s="56"/>
    </row>
    <row r="113" spans="1:5" x14ac:dyDescent="0.2">
      <c r="A113" s="441">
        <v>110</v>
      </c>
      <c r="B113" s="610">
        <v>40.19106</v>
      </c>
      <c r="C113" s="289">
        <f t="shared" si="1"/>
        <v>2.736927067860365</v>
      </c>
      <c r="D113" s="56"/>
      <c r="E113" s="56"/>
    </row>
    <row r="114" spans="1:5" x14ac:dyDescent="0.2">
      <c r="A114" s="441">
        <v>111</v>
      </c>
      <c r="B114" s="610">
        <v>40.280208000000002</v>
      </c>
      <c r="C114" s="289">
        <f t="shared" si="1"/>
        <v>2.7556957997833575</v>
      </c>
      <c r="D114" s="56"/>
      <c r="E114" s="56"/>
    </row>
    <row r="115" spans="1:5" x14ac:dyDescent="0.2">
      <c r="A115" s="441">
        <v>112</v>
      </c>
      <c r="B115" s="610">
        <v>40.367520000000006</v>
      </c>
      <c r="C115" s="289">
        <f t="shared" si="1"/>
        <v>2.7745078221302668</v>
      </c>
      <c r="D115" s="56"/>
      <c r="E115" s="56"/>
    </row>
    <row r="116" spans="1:5" x14ac:dyDescent="0.2">
      <c r="A116" s="441">
        <v>113</v>
      </c>
      <c r="B116" s="610">
        <v>40.452995999999999</v>
      </c>
      <c r="C116" s="289">
        <f t="shared" si="1"/>
        <v>2.7933654160003378</v>
      </c>
      <c r="D116" s="56"/>
      <c r="E116" s="56"/>
    </row>
    <row r="117" spans="1:5" x14ac:dyDescent="0.2">
      <c r="A117" s="441">
        <v>114</v>
      </c>
      <c r="B117" s="610">
        <v>40.536636000000001</v>
      </c>
      <c r="C117" s="289">
        <f t="shared" si="1"/>
        <v>2.8122708554306279</v>
      </c>
      <c r="D117" s="56"/>
      <c r="E117" s="56"/>
    </row>
    <row r="118" spans="1:5" x14ac:dyDescent="0.2">
      <c r="A118" s="441">
        <v>115</v>
      </c>
      <c r="B118" s="610">
        <v>40.61844</v>
      </c>
      <c r="C118" s="289">
        <f t="shared" si="1"/>
        <v>2.8312264084982091</v>
      </c>
      <c r="D118" s="56"/>
      <c r="E118" s="56"/>
    </row>
    <row r="119" spans="1:5" x14ac:dyDescent="0.2">
      <c r="A119" s="441">
        <v>116</v>
      </c>
      <c r="B119" s="610">
        <v>40.698408000000001</v>
      </c>
      <c r="C119" s="289">
        <f t="shared" si="1"/>
        <v>2.8502343384045883</v>
      </c>
      <c r="D119" s="56"/>
      <c r="E119" s="56"/>
    </row>
    <row r="120" spans="1:5" x14ac:dyDescent="0.2">
      <c r="A120" s="441">
        <v>117</v>
      </c>
      <c r="B120" s="610">
        <v>40.776540000000004</v>
      </c>
      <c r="C120" s="289">
        <f t="shared" si="1"/>
        <v>2.8692969045436416</v>
      </c>
      <c r="D120" s="56"/>
      <c r="E120" s="56"/>
    </row>
    <row r="121" spans="1:5" x14ac:dyDescent="0.2">
      <c r="A121" s="441">
        <v>118</v>
      </c>
      <c r="B121" s="610">
        <v>40.852835999999996</v>
      </c>
      <c r="C121" s="289">
        <f t="shared" si="1"/>
        <v>2.8884163635542954</v>
      </c>
      <c r="D121" s="56"/>
      <c r="E121" s="56"/>
    </row>
    <row r="122" spans="1:5" x14ac:dyDescent="0.2">
      <c r="A122" s="441">
        <v>119</v>
      </c>
      <c r="B122" s="610">
        <v>40.927295999999991</v>
      </c>
      <c r="C122" s="289">
        <f t="shared" si="1"/>
        <v>2.9075949703591468</v>
      </c>
      <c r="D122" s="56"/>
      <c r="E122" s="56"/>
    </row>
    <row r="123" spans="1:5" x14ac:dyDescent="0.2">
      <c r="A123" s="441">
        <v>120</v>
      </c>
      <c r="B123" s="610">
        <v>40.999919999999996</v>
      </c>
      <c r="C123" s="289">
        <f t="shared" si="1"/>
        <v>2.9268349791902035</v>
      </c>
      <c r="D123" s="56"/>
      <c r="E123" s="56"/>
    </row>
    <row r="124" spans="1:5" x14ac:dyDescent="0.2">
      <c r="A124" s="441">
        <v>121</v>
      </c>
      <c r="B124" s="610">
        <v>41.070707999999996</v>
      </c>
      <c r="C124" s="289">
        <f t="shared" si="1"/>
        <v>2.9461386446028643</v>
      </c>
      <c r="D124" s="56"/>
      <c r="E124" s="56"/>
    </row>
    <row r="125" spans="1:5" x14ac:dyDescent="0.2">
      <c r="A125" s="441">
        <v>122</v>
      </c>
      <c r="B125" s="610">
        <v>41.139659999999999</v>
      </c>
      <c r="C125" s="289">
        <f t="shared" si="1"/>
        <v>2.9655082224792331</v>
      </c>
      <c r="D125" s="56"/>
      <c r="E125" s="56"/>
    </row>
    <row r="126" spans="1:5" x14ac:dyDescent="0.2">
      <c r="A126" s="441">
        <v>123</v>
      </c>
      <c r="B126" s="610">
        <v>41.206776000000005</v>
      </c>
      <c r="C126" s="289">
        <f t="shared" si="1"/>
        <v>2.9849459710218529</v>
      </c>
      <c r="D126" s="56"/>
      <c r="E126" s="56"/>
    </row>
    <row r="127" spans="1:5" x14ac:dyDescent="0.2">
      <c r="A127" s="441">
        <v>124</v>
      </c>
      <c r="B127" s="610">
        <v>41.272055999999999</v>
      </c>
      <c r="C127" s="289">
        <f t="shared" si="1"/>
        <v>3.0044541517388907</v>
      </c>
      <c r="D127" s="56"/>
      <c r="E127" s="56"/>
    </row>
    <row r="128" spans="1:5" x14ac:dyDescent="0.2">
      <c r="A128" s="441">
        <v>125</v>
      </c>
      <c r="B128" s="610">
        <v>41.335499999999996</v>
      </c>
      <c r="C128" s="289">
        <f t="shared" si="1"/>
        <v>3.0240350304217927</v>
      </c>
      <c r="D128" s="56"/>
      <c r="E128" s="56"/>
    </row>
    <row r="129" spans="1:5" x14ac:dyDescent="0.2">
      <c r="A129" s="441">
        <v>126</v>
      </c>
      <c r="B129" s="610">
        <v>41.397108000000003</v>
      </c>
      <c r="C129" s="289">
        <f t="shared" si="1"/>
        <v>3.0436908781164131</v>
      </c>
      <c r="D129" s="56"/>
      <c r="E129" s="56"/>
    </row>
    <row r="130" spans="1:5" x14ac:dyDescent="0.2">
      <c r="A130" s="441">
        <v>127</v>
      </c>
      <c r="B130" s="610">
        <v>41.456880000000005</v>
      </c>
      <c r="C130" s="289">
        <f t="shared" si="1"/>
        <v>3.063423972088589</v>
      </c>
      <c r="D130" s="56"/>
      <c r="E130" s="56"/>
    </row>
    <row r="131" spans="1:5" x14ac:dyDescent="0.2">
      <c r="A131" s="441">
        <v>128</v>
      </c>
      <c r="B131" s="610">
        <v>41.514815999999996</v>
      </c>
      <c r="C131" s="289">
        <f t="shared" si="1"/>
        <v>3.0832365967851096</v>
      </c>
      <c r="D131" s="56"/>
      <c r="E131" s="56"/>
    </row>
    <row r="132" spans="1:5" x14ac:dyDescent="0.2">
      <c r="A132" s="441">
        <v>129</v>
      </c>
      <c r="B132" s="610">
        <v>41.570915999999997</v>
      </c>
      <c r="C132" s="289">
        <f t="shared" si="1"/>
        <v>3.1031310447910267</v>
      </c>
      <c r="D132" s="56"/>
      <c r="E132" s="56"/>
    </row>
    <row r="133" spans="1:5" x14ac:dyDescent="0.2">
      <c r="A133" s="441">
        <v>130</v>
      </c>
      <c r="B133" s="610">
        <v>41.625179999999993</v>
      </c>
      <c r="C133" s="289">
        <f t="shared" ref="C133:C196" si="2">A133/B133</f>
        <v>3.1231096177842361</v>
      </c>
      <c r="D133" s="56"/>
      <c r="E133" s="56"/>
    </row>
    <row r="134" spans="1:5" x14ac:dyDescent="0.2">
      <c r="A134" s="441">
        <v>131</v>
      </c>
      <c r="B134" s="610">
        <v>41.677607999999992</v>
      </c>
      <c r="C134" s="289">
        <f t="shared" si="2"/>
        <v>3.1431746274882193</v>
      </c>
      <c r="D134" s="56"/>
      <c r="E134" s="56"/>
    </row>
    <row r="135" spans="1:5" x14ac:dyDescent="0.2">
      <c r="A135" s="441">
        <v>132</v>
      </c>
      <c r="B135" s="610">
        <v>41.728199999999994</v>
      </c>
      <c r="C135" s="289">
        <f t="shared" si="2"/>
        <v>3.1633283966238661</v>
      </c>
      <c r="D135" s="56"/>
      <c r="E135" s="56"/>
    </row>
    <row r="136" spans="1:5" x14ac:dyDescent="0.2">
      <c r="A136" s="441">
        <v>133</v>
      </c>
      <c r="B136" s="610">
        <v>41.776956000000006</v>
      </c>
      <c r="C136" s="289">
        <f t="shared" si="2"/>
        <v>3.1835732598612494</v>
      </c>
      <c r="D136" s="56"/>
      <c r="E136" s="56"/>
    </row>
    <row r="137" spans="1:5" x14ac:dyDescent="0.2">
      <c r="A137" s="441">
        <v>134</v>
      </c>
      <c r="B137" s="610">
        <v>41.823875999999998</v>
      </c>
      <c r="C137" s="289">
        <f t="shared" si="2"/>
        <v>3.2039115647722367</v>
      </c>
      <c r="D137" s="56"/>
      <c r="E137" s="56"/>
    </row>
    <row r="138" spans="1:5" x14ac:dyDescent="0.2">
      <c r="A138" s="441">
        <v>135</v>
      </c>
      <c r="B138" s="610">
        <v>41.868960000000001</v>
      </c>
      <c r="C138" s="289">
        <f t="shared" si="2"/>
        <v>3.2243456727848026</v>
      </c>
      <c r="D138" s="56"/>
      <c r="E138" s="56"/>
    </row>
    <row r="139" spans="1:5" x14ac:dyDescent="0.2">
      <c r="A139" s="441">
        <v>136</v>
      </c>
      <c r="B139" s="610">
        <v>41.912208</v>
      </c>
      <c r="C139" s="289">
        <f t="shared" si="2"/>
        <v>3.2448779601399194</v>
      </c>
      <c r="D139" s="56"/>
      <c r="E139" s="56"/>
    </row>
    <row r="140" spans="1:5" x14ac:dyDescent="0.2">
      <c r="A140" s="441">
        <v>137</v>
      </c>
      <c r="B140" s="610">
        <v>41.953620000000001</v>
      </c>
      <c r="C140" s="289">
        <f t="shared" si="2"/>
        <v>3.2655108188518653</v>
      </c>
      <c r="D140" s="56"/>
      <c r="E140" s="56"/>
    </row>
    <row r="141" spans="1:5" x14ac:dyDescent="0.2">
      <c r="A141" s="441">
        <v>138</v>
      </c>
      <c r="B141" s="610">
        <v>41.993196000000005</v>
      </c>
      <c r="C141" s="289">
        <f t="shared" si="2"/>
        <v>3.2862466576728284</v>
      </c>
      <c r="D141" s="56"/>
      <c r="E141" s="56"/>
    </row>
    <row r="142" spans="1:5" x14ac:dyDescent="0.2">
      <c r="A142" s="441">
        <v>139</v>
      </c>
      <c r="B142" s="610">
        <v>42.030935999999997</v>
      </c>
      <c r="C142" s="289">
        <f t="shared" si="2"/>
        <v>3.3070879030626394</v>
      </c>
      <c r="D142" s="56"/>
      <c r="E142" s="56"/>
    </row>
    <row r="143" spans="1:5" x14ac:dyDescent="0.2">
      <c r="A143" s="441">
        <v>140</v>
      </c>
      <c r="B143" s="610">
        <v>42.066840000000006</v>
      </c>
      <c r="C143" s="289">
        <f t="shared" si="2"/>
        <v>3.3280370001644997</v>
      </c>
      <c r="D143" s="56"/>
      <c r="E143" s="56"/>
    </row>
    <row r="144" spans="1:5" x14ac:dyDescent="0.2">
      <c r="A144" s="441">
        <v>141</v>
      </c>
      <c r="B144" s="610">
        <v>42.100907999999997</v>
      </c>
      <c r="C144" s="289">
        <f t="shared" si="2"/>
        <v>3.3490964137875605</v>
      </c>
      <c r="D144" s="56"/>
      <c r="E144" s="56"/>
    </row>
    <row r="145" spans="1:5" x14ac:dyDescent="0.2">
      <c r="A145" s="441">
        <v>142</v>
      </c>
      <c r="B145" s="610">
        <v>42.133140000000004</v>
      </c>
      <c r="C145" s="289">
        <f t="shared" si="2"/>
        <v>3.3702686293971915</v>
      </c>
      <c r="D145" s="56"/>
      <c r="E145" s="56"/>
    </row>
    <row r="146" spans="1:5" x14ac:dyDescent="0.2">
      <c r="A146" s="441">
        <v>143</v>
      </c>
      <c r="B146" s="610">
        <v>42.163535999999993</v>
      </c>
      <c r="C146" s="289">
        <f t="shared" si="2"/>
        <v>3.3915561541138302</v>
      </c>
      <c r="D146" s="56"/>
      <c r="E146" s="56"/>
    </row>
    <row r="147" spans="1:5" x14ac:dyDescent="0.2">
      <c r="A147" s="441">
        <v>144</v>
      </c>
      <c r="B147" s="610">
        <v>42.192095999999999</v>
      </c>
      <c r="C147" s="289">
        <f t="shared" si="2"/>
        <v>3.412961517721234</v>
      </c>
      <c r="D147" s="56"/>
      <c r="E147" s="56"/>
    </row>
    <row r="148" spans="1:5" x14ac:dyDescent="0.2">
      <c r="A148" s="441">
        <v>145</v>
      </c>
      <c r="B148" s="610">
        <v>42.218820000000001</v>
      </c>
      <c r="C148" s="289">
        <f t="shared" si="2"/>
        <v>3.4344872736850531</v>
      </c>
      <c r="D148" s="56"/>
      <c r="E148" s="56"/>
    </row>
    <row r="149" spans="1:5" x14ac:dyDescent="0.2">
      <c r="A149" s="441">
        <v>146</v>
      </c>
      <c r="B149" s="610">
        <v>42.243707999999991</v>
      </c>
      <c r="C149" s="289">
        <f t="shared" si="2"/>
        <v>3.4561360001825605</v>
      </c>
      <c r="D149" s="56"/>
      <c r="E149" s="56"/>
    </row>
    <row r="150" spans="1:5" x14ac:dyDescent="0.2">
      <c r="A150" s="441">
        <v>147</v>
      </c>
      <c r="B150" s="610">
        <v>42.266759999999998</v>
      </c>
      <c r="C150" s="289">
        <f t="shared" si="2"/>
        <v>3.4779103011444454</v>
      </c>
      <c r="D150" s="56"/>
      <c r="E150" s="56"/>
    </row>
    <row r="151" spans="1:5" x14ac:dyDescent="0.2">
      <c r="A151" s="441">
        <v>148</v>
      </c>
      <c r="B151" s="610">
        <v>42.287975999999993</v>
      </c>
      <c r="C151" s="289">
        <f t="shared" si="2"/>
        <v>3.4998128073095773</v>
      </c>
      <c r="D151" s="56"/>
      <c r="E151" s="56"/>
    </row>
    <row r="152" spans="1:5" x14ac:dyDescent="0.2">
      <c r="A152" s="441">
        <v>149</v>
      </c>
      <c r="B152" s="610">
        <v>42.307356000000006</v>
      </c>
      <c r="C152" s="289">
        <f t="shared" si="2"/>
        <v>3.5218461772936123</v>
      </c>
      <c r="D152" s="56"/>
      <c r="E152" s="56"/>
    </row>
    <row r="153" spans="1:5" x14ac:dyDescent="0.2">
      <c r="A153" s="441">
        <v>150</v>
      </c>
      <c r="B153" s="610">
        <v>42.324899999999992</v>
      </c>
      <c r="C153" s="289">
        <f t="shared" si="2"/>
        <v>3.5440130986724134</v>
      </c>
      <c r="D153" s="56"/>
      <c r="E153" s="56"/>
    </row>
    <row r="154" spans="1:5" x14ac:dyDescent="0.2">
      <c r="A154" s="441">
        <v>151</v>
      </c>
      <c r="B154" s="610">
        <v>42.340607999999996</v>
      </c>
      <c r="C154" s="289">
        <f t="shared" si="2"/>
        <v>3.5663162890811586</v>
      </c>
      <c r="D154" s="56"/>
      <c r="E154" s="56"/>
    </row>
    <row r="155" spans="1:5" x14ac:dyDescent="0.2">
      <c r="A155" s="441">
        <v>152</v>
      </c>
      <c r="B155" s="610">
        <v>42.354479999999995</v>
      </c>
      <c r="C155" s="289">
        <f t="shared" si="2"/>
        <v>3.588758497330153</v>
      </c>
      <c r="D155" s="56"/>
      <c r="E155" s="56"/>
    </row>
    <row r="156" spans="1:5" x14ac:dyDescent="0.2">
      <c r="A156" s="441">
        <v>153</v>
      </c>
      <c r="B156" s="610">
        <v>42.366515999999997</v>
      </c>
      <c r="C156" s="289">
        <f t="shared" si="2"/>
        <v>3.6113425045382539</v>
      </c>
      <c r="D156" s="56"/>
      <c r="E156" s="56"/>
    </row>
    <row r="157" spans="1:5" x14ac:dyDescent="0.2">
      <c r="A157" s="441">
        <v>154</v>
      </c>
      <c r="B157" s="610">
        <v>42.376716000000002</v>
      </c>
      <c r="C157" s="289">
        <f t="shared" si="2"/>
        <v>3.6340711252849323</v>
      </c>
      <c r="D157" s="56"/>
      <c r="E157" s="56"/>
    </row>
    <row r="158" spans="1:5" x14ac:dyDescent="0.2">
      <c r="A158" s="441">
        <v>155</v>
      </c>
      <c r="B158" s="610">
        <v>42.385080000000002</v>
      </c>
      <c r="C158" s="289">
        <f t="shared" si="2"/>
        <v>3.6569472087819581</v>
      </c>
      <c r="D158" s="56"/>
      <c r="E158" s="56"/>
    </row>
    <row r="159" spans="1:5" x14ac:dyDescent="0.2">
      <c r="A159" s="441">
        <v>156</v>
      </c>
      <c r="B159" s="610">
        <v>42.391607999999998</v>
      </c>
      <c r="C159" s="289">
        <f t="shared" si="2"/>
        <v>3.6799736400657417</v>
      </c>
      <c r="D159" s="56"/>
      <c r="E159" s="56"/>
    </row>
    <row r="160" spans="1:5" x14ac:dyDescent="0.2">
      <c r="A160" s="441">
        <v>157</v>
      </c>
      <c r="B160" s="610">
        <v>42.396299999999997</v>
      </c>
      <c r="C160" s="289">
        <f t="shared" si="2"/>
        <v>3.7031533412113795</v>
      </c>
      <c r="D160" s="56"/>
      <c r="E160" s="56"/>
    </row>
    <row r="161" spans="1:5" x14ac:dyDescent="0.2">
      <c r="A161" s="441">
        <v>158</v>
      </c>
      <c r="B161" s="610">
        <v>42.411599999999993</v>
      </c>
      <c r="C161" s="289">
        <f t="shared" si="2"/>
        <v>3.7253958822586282</v>
      </c>
      <c r="E161" s="56"/>
    </row>
    <row r="162" spans="1:5" x14ac:dyDescent="0.2">
      <c r="A162" s="441">
        <v>159</v>
      </c>
      <c r="B162" s="610">
        <v>42.421800000000005</v>
      </c>
      <c r="C162" s="289">
        <f t="shared" si="2"/>
        <v>3.7480729247698115</v>
      </c>
      <c r="E162" s="56"/>
    </row>
    <row r="163" spans="1:5" x14ac:dyDescent="0.2">
      <c r="A163" s="441">
        <v>160</v>
      </c>
      <c r="B163" s="610">
        <v>42.431999999999995</v>
      </c>
      <c r="C163" s="289">
        <f t="shared" si="2"/>
        <v>3.7707390648567123</v>
      </c>
      <c r="E163" s="56"/>
    </row>
    <row r="164" spans="1:5" x14ac:dyDescent="0.2">
      <c r="A164" s="441">
        <v>161</v>
      </c>
      <c r="B164" s="610">
        <v>42.4422</v>
      </c>
      <c r="C164" s="289">
        <f t="shared" si="2"/>
        <v>3.7933943103797634</v>
      </c>
      <c r="E164" s="56"/>
    </row>
    <row r="165" spans="1:5" x14ac:dyDescent="0.2">
      <c r="A165" s="441">
        <v>162</v>
      </c>
      <c r="B165" s="610">
        <v>42.45239999999999</v>
      </c>
      <c r="C165" s="289">
        <f t="shared" si="2"/>
        <v>3.8160386691918489</v>
      </c>
      <c r="E165" s="56"/>
    </row>
    <row r="166" spans="1:5" x14ac:dyDescent="0.2">
      <c r="A166" s="441">
        <v>163</v>
      </c>
      <c r="B166" s="610">
        <v>42.462600000000002</v>
      </c>
      <c r="C166" s="289">
        <f t="shared" si="2"/>
        <v>3.8386721491383002</v>
      </c>
      <c r="E166" s="56"/>
    </row>
    <row r="167" spans="1:5" x14ac:dyDescent="0.2">
      <c r="A167" s="441">
        <v>164</v>
      </c>
      <c r="B167" s="610">
        <v>42.472799999999999</v>
      </c>
      <c r="C167" s="289">
        <f t="shared" si="2"/>
        <v>3.8612947580569212</v>
      </c>
      <c r="E167" s="56"/>
    </row>
    <row r="168" spans="1:5" x14ac:dyDescent="0.2">
      <c r="A168" s="441">
        <v>165</v>
      </c>
      <c r="B168" s="610">
        <v>42.482999999999997</v>
      </c>
      <c r="C168" s="289">
        <f t="shared" si="2"/>
        <v>3.8839065037779821</v>
      </c>
      <c r="E168" s="56"/>
    </row>
    <row r="169" spans="1:5" x14ac:dyDescent="0.2">
      <c r="A169" s="441">
        <v>166</v>
      </c>
      <c r="B169" s="610">
        <v>42.493199999999995</v>
      </c>
      <c r="C169" s="289">
        <f t="shared" si="2"/>
        <v>3.9065073941242368</v>
      </c>
      <c r="E169" s="56"/>
    </row>
    <row r="170" spans="1:5" x14ac:dyDescent="0.2">
      <c r="A170" s="441">
        <v>167</v>
      </c>
      <c r="B170" s="610">
        <v>42.503399999999999</v>
      </c>
      <c r="C170" s="289">
        <f t="shared" si="2"/>
        <v>3.9290974369109297</v>
      </c>
      <c r="E170" s="56"/>
    </row>
    <row r="171" spans="1:5" x14ac:dyDescent="0.2">
      <c r="A171" s="441">
        <v>168</v>
      </c>
      <c r="B171" s="610">
        <v>42.513599999999997</v>
      </c>
      <c r="C171" s="289">
        <f t="shared" si="2"/>
        <v>3.9516766399458061</v>
      </c>
      <c r="E171" s="56"/>
    </row>
    <row r="172" spans="1:5" x14ac:dyDescent="0.2">
      <c r="A172" s="441">
        <v>169</v>
      </c>
      <c r="B172" s="610">
        <v>42.519599999999997</v>
      </c>
      <c r="C172" s="289">
        <f t="shared" si="2"/>
        <v>3.9746375789047876</v>
      </c>
      <c r="E172" s="56"/>
    </row>
    <row r="173" spans="1:5" x14ac:dyDescent="0.2">
      <c r="A173" s="441">
        <v>170</v>
      </c>
      <c r="B173" s="610">
        <v>42.523799999999994</v>
      </c>
      <c r="C173" s="289">
        <f t="shared" si="2"/>
        <v>3.9977612536979299</v>
      </c>
      <c r="E173" s="56"/>
    </row>
    <row r="174" spans="1:5" x14ac:dyDescent="0.2">
      <c r="A174" s="441">
        <v>171</v>
      </c>
      <c r="B174" s="610">
        <v>42.529340101522841</v>
      </c>
      <c r="C174" s="289">
        <f t="shared" si="2"/>
        <v>4.0207536630430116</v>
      </c>
      <c r="E174" s="56"/>
    </row>
    <row r="175" spans="1:5" x14ac:dyDescent="0.2">
      <c r="A175" s="441">
        <v>172</v>
      </c>
      <c r="B175" s="610">
        <v>42.534517766497459</v>
      </c>
      <c r="C175" s="289">
        <f t="shared" si="2"/>
        <v>4.0437745396393501</v>
      </c>
      <c r="E175" s="56"/>
    </row>
    <row r="176" spans="1:5" x14ac:dyDescent="0.2">
      <c r="A176" s="441">
        <v>173</v>
      </c>
      <c r="B176" s="610">
        <v>42.539695431472083</v>
      </c>
      <c r="C176" s="289">
        <f t="shared" si="2"/>
        <v>4.0667898123222024</v>
      </c>
      <c r="E176" s="56"/>
    </row>
    <row r="177" spans="1:5" x14ac:dyDescent="0.2">
      <c r="A177" s="441">
        <v>174</v>
      </c>
      <c r="B177" s="610">
        <v>42.5448730964467</v>
      </c>
      <c r="C177" s="289">
        <f t="shared" si="2"/>
        <v>4.0897994831375408</v>
      </c>
      <c r="E177" s="56"/>
    </row>
    <row r="178" spans="1:5" x14ac:dyDescent="0.2">
      <c r="A178" s="441">
        <v>175</v>
      </c>
      <c r="B178" s="610">
        <v>42.550050761421325</v>
      </c>
      <c r="C178" s="289">
        <f t="shared" si="2"/>
        <v>4.1128035541303403</v>
      </c>
      <c r="E178" s="56"/>
    </row>
    <row r="179" spans="1:5" x14ac:dyDescent="0.2">
      <c r="A179" s="441">
        <v>176</v>
      </c>
      <c r="B179" s="610">
        <v>42.555228426395928</v>
      </c>
      <c r="C179" s="289">
        <f t="shared" si="2"/>
        <v>4.1358020273445808</v>
      </c>
      <c r="E179" s="56"/>
    </row>
    <row r="180" spans="1:5" x14ac:dyDescent="0.2">
      <c r="A180" s="441">
        <v>177</v>
      </c>
      <c r="B180" s="610">
        <v>42.56040609137056</v>
      </c>
      <c r="C180" s="289">
        <f t="shared" si="2"/>
        <v>4.1587949048232433</v>
      </c>
      <c r="E180" s="56"/>
    </row>
    <row r="181" spans="1:5" x14ac:dyDescent="0.2">
      <c r="A181" s="441">
        <v>178</v>
      </c>
      <c r="B181" s="610">
        <v>42.565583756345177</v>
      </c>
      <c r="C181" s="289">
        <f t="shared" si="2"/>
        <v>4.1817821886083228</v>
      </c>
      <c r="E181" s="56"/>
    </row>
    <row r="182" spans="1:5" x14ac:dyDescent="0.2">
      <c r="A182" s="441">
        <v>179</v>
      </c>
      <c r="B182" s="610">
        <v>42.570761421319794</v>
      </c>
      <c r="C182" s="289">
        <f t="shared" si="2"/>
        <v>4.2047638807408152</v>
      </c>
      <c r="E182" s="56"/>
    </row>
    <row r="183" spans="1:5" x14ac:dyDescent="0.2">
      <c r="A183" s="441">
        <v>180</v>
      </c>
      <c r="B183" s="610">
        <v>42.575939086294426</v>
      </c>
      <c r="C183" s="289">
        <f t="shared" si="2"/>
        <v>4.2277399832607241</v>
      </c>
      <c r="E183" s="56"/>
    </row>
    <row r="184" spans="1:5" x14ac:dyDescent="0.2">
      <c r="A184" s="441">
        <v>181</v>
      </c>
      <c r="B184" s="610">
        <v>42.581116751269036</v>
      </c>
      <c r="C184" s="289">
        <f t="shared" si="2"/>
        <v>4.2507104982070647</v>
      </c>
      <c r="E184" s="56"/>
    </row>
    <row r="185" spans="1:5" x14ac:dyDescent="0.2">
      <c r="A185" s="441">
        <v>182</v>
      </c>
      <c r="B185" s="610">
        <v>42.586294416243653</v>
      </c>
      <c r="C185" s="289">
        <f t="shared" si="2"/>
        <v>4.2736754276178557</v>
      </c>
      <c r="E185" s="56"/>
    </row>
    <row r="186" spans="1:5" x14ac:dyDescent="0.2">
      <c r="A186" s="441">
        <v>183</v>
      </c>
      <c r="B186" s="610">
        <v>42.591472081218271</v>
      </c>
      <c r="C186" s="289">
        <f t="shared" si="2"/>
        <v>4.2966347735301271</v>
      </c>
      <c r="E186" s="56"/>
    </row>
    <row r="187" spans="1:5" x14ac:dyDescent="0.2">
      <c r="A187" s="441">
        <v>184</v>
      </c>
      <c r="B187" s="610">
        <v>42.596649746192888</v>
      </c>
      <c r="C187" s="289">
        <f t="shared" si="2"/>
        <v>4.3195885379799188</v>
      </c>
      <c r="E187" s="56"/>
    </row>
    <row r="188" spans="1:5" x14ac:dyDescent="0.2">
      <c r="A188" s="441">
        <v>185</v>
      </c>
      <c r="B188" s="610">
        <v>42.601827411167513</v>
      </c>
      <c r="C188" s="289">
        <f t="shared" si="2"/>
        <v>4.3425367230022784</v>
      </c>
      <c r="E188" s="56"/>
    </row>
    <row r="189" spans="1:5" x14ac:dyDescent="0.2">
      <c r="A189" s="441">
        <v>186</v>
      </c>
      <c r="B189" s="610">
        <v>42.607005076142137</v>
      </c>
      <c r="C189" s="289">
        <f t="shared" si="2"/>
        <v>4.3654793306312678</v>
      </c>
      <c r="E189" s="56"/>
    </row>
    <row r="190" spans="1:5" x14ac:dyDescent="0.2">
      <c r="A190" s="441">
        <v>187</v>
      </c>
      <c r="B190" s="610">
        <v>42.612182741116747</v>
      </c>
      <c r="C190" s="289">
        <f t="shared" si="2"/>
        <v>4.3884163628999602</v>
      </c>
      <c r="E190" s="56"/>
    </row>
    <row r="191" spans="1:5" x14ac:dyDescent="0.2">
      <c r="A191" s="441">
        <v>188</v>
      </c>
      <c r="B191" s="610">
        <v>42.617360406091379</v>
      </c>
      <c r="C191" s="289">
        <f t="shared" si="2"/>
        <v>4.4113478218404349</v>
      </c>
      <c r="E191" s="56"/>
    </row>
    <row r="192" spans="1:5" x14ac:dyDescent="0.2">
      <c r="A192" s="441">
        <v>189</v>
      </c>
      <c r="B192" s="610">
        <v>42.622538071065982</v>
      </c>
      <c r="C192" s="289">
        <f t="shared" si="2"/>
        <v>4.4342737094837945</v>
      </c>
      <c r="E192" s="56"/>
    </row>
    <row r="193" spans="1:5" x14ac:dyDescent="0.2">
      <c r="A193" s="441">
        <v>190</v>
      </c>
      <c r="B193" s="610">
        <v>42.627715736040606</v>
      </c>
      <c r="C193" s="289">
        <f t="shared" si="2"/>
        <v>4.4571940278601421</v>
      </c>
      <c r="E193" s="56"/>
    </row>
    <row r="194" spans="1:5" x14ac:dyDescent="0.2">
      <c r="A194" s="441">
        <v>191</v>
      </c>
      <c r="B194" s="610">
        <v>42.632893401015224</v>
      </c>
      <c r="C194" s="289">
        <f t="shared" si="2"/>
        <v>4.4801087789986047</v>
      </c>
      <c r="E194" s="56"/>
    </row>
    <row r="195" spans="1:5" x14ac:dyDescent="0.2">
      <c r="A195" s="441">
        <v>192</v>
      </c>
      <c r="B195" s="610">
        <v>42.638071065989848</v>
      </c>
      <c r="C195" s="289">
        <f t="shared" si="2"/>
        <v>4.5030179649273192</v>
      </c>
      <c r="E195" s="56"/>
    </row>
    <row r="196" spans="1:5" x14ac:dyDescent="0.2">
      <c r="A196" s="441">
        <v>193</v>
      </c>
      <c r="B196" s="610">
        <v>42.643248730964473</v>
      </c>
      <c r="C196" s="289">
        <f t="shared" si="2"/>
        <v>4.5259215876734373</v>
      </c>
      <c r="E196" s="56"/>
    </row>
    <row r="197" spans="1:5" x14ac:dyDescent="0.2">
      <c r="A197" s="441">
        <v>194</v>
      </c>
      <c r="B197" s="610">
        <v>42.64842639593909</v>
      </c>
      <c r="C197" s="289">
        <f t="shared" ref="C197:C260" si="3">A197/B197</f>
        <v>4.5488196492631285</v>
      </c>
      <c r="E197" s="56"/>
    </row>
    <row r="198" spans="1:5" x14ac:dyDescent="0.2">
      <c r="A198" s="441">
        <v>195</v>
      </c>
      <c r="B198" s="610">
        <v>42.6536040609137</v>
      </c>
      <c r="C198" s="289">
        <f t="shared" si="3"/>
        <v>4.5717121517215782</v>
      </c>
      <c r="E198" s="56"/>
    </row>
    <row r="199" spans="1:5" x14ac:dyDescent="0.2">
      <c r="A199" s="441">
        <v>196</v>
      </c>
      <c r="B199" s="610">
        <v>42.658781725888325</v>
      </c>
      <c r="C199" s="289">
        <f t="shared" si="3"/>
        <v>4.594599097072984</v>
      </c>
      <c r="E199" s="56"/>
    </row>
    <row r="200" spans="1:5" x14ac:dyDescent="0.2">
      <c r="A200" s="441">
        <v>197</v>
      </c>
      <c r="B200" s="610">
        <v>42.663959390862949</v>
      </c>
      <c r="C200" s="289">
        <f t="shared" si="3"/>
        <v>4.6174804873405666</v>
      </c>
      <c r="E200" s="56"/>
    </row>
    <row r="201" spans="1:5" x14ac:dyDescent="0.2">
      <c r="A201" s="441">
        <v>198</v>
      </c>
      <c r="B201" s="610">
        <v>42.66913705583756</v>
      </c>
      <c r="C201" s="289">
        <f t="shared" si="3"/>
        <v>4.6403563245465644</v>
      </c>
      <c r="E201" s="56"/>
    </row>
    <row r="202" spans="1:5" x14ac:dyDescent="0.2">
      <c r="A202" s="441">
        <v>199</v>
      </c>
      <c r="B202" s="610">
        <v>42.674314720812184</v>
      </c>
      <c r="C202" s="289">
        <f t="shared" si="3"/>
        <v>4.6632266107122291</v>
      </c>
      <c r="E202" s="56"/>
    </row>
    <row r="203" spans="1:5" x14ac:dyDescent="0.2">
      <c r="A203" s="441">
        <v>200</v>
      </c>
      <c r="B203" s="610">
        <v>42.679492385786808</v>
      </c>
      <c r="C203" s="289">
        <f t="shared" si="3"/>
        <v>4.686091347857837</v>
      </c>
      <c r="E203" s="56"/>
    </row>
    <row r="204" spans="1:5" x14ac:dyDescent="0.2">
      <c r="A204" s="441">
        <v>201</v>
      </c>
      <c r="B204" s="610">
        <v>42.684670050761419</v>
      </c>
      <c r="C204" s="289">
        <f t="shared" si="3"/>
        <v>4.708950538002683</v>
      </c>
      <c r="E204" s="56"/>
    </row>
    <row r="205" spans="1:5" x14ac:dyDescent="0.2">
      <c r="A205" s="441">
        <v>202</v>
      </c>
      <c r="B205" s="610">
        <v>42.689847715736036</v>
      </c>
      <c r="C205" s="289">
        <f t="shared" si="3"/>
        <v>4.7318041831650799</v>
      </c>
      <c r="E205" s="56"/>
    </row>
    <row r="206" spans="1:5" x14ac:dyDescent="0.2">
      <c r="A206" s="441">
        <v>203</v>
      </c>
      <c r="B206" s="610">
        <v>42.695025380710653</v>
      </c>
      <c r="C206" s="289">
        <f t="shared" si="3"/>
        <v>4.7546522853623632</v>
      </c>
      <c r="E206" s="56"/>
    </row>
    <row r="207" spans="1:5" x14ac:dyDescent="0.2">
      <c r="A207" s="441">
        <v>204</v>
      </c>
      <c r="B207" s="610">
        <v>42.700203045685278</v>
      </c>
      <c r="C207" s="289">
        <f t="shared" si="3"/>
        <v>4.7774948466108889</v>
      </c>
      <c r="E207" s="56"/>
    </row>
    <row r="208" spans="1:5" x14ac:dyDescent="0.2">
      <c r="A208" s="441">
        <v>205</v>
      </c>
      <c r="B208" s="610">
        <v>42.705380710659902</v>
      </c>
      <c r="C208" s="289">
        <f t="shared" si="3"/>
        <v>4.8003318689260377</v>
      </c>
      <c r="E208" s="56"/>
    </row>
    <row r="209" spans="1:5" x14ac:dyDescent="0.2">
      <c r="A209" s="441">
        <v>206</v>
      </c>
      <c r="B209" s="610">
        <v>42.71055837563452</v>
      </c>
      <c r="C209" s="289">
        <f t="shared" si="3"/>
        <v>4.8231633543222108</v>
      </c>
      <c r="E209" s="56"/>
    </row>
    <row r="210" spans="1:5" x14ac:dyDescent="0.2">
      <c r="A210" s="441">
        <v>207</v>
      </c>
      <c r="B210" s="610">
        <v>42.715736040609137</v>
      </c>
      <c r="C210" s="289">
        <f t="shared" si="3"/>
        <v>4.845989304812834</v>
      </c>
      <c r="E210" s="56"/>
    </row>
    <row r="211" spans="1:5" x14ac:dyDescent="0.2">
      <c r="A211" s="441">
        <v>208</v>
      </c>
      <c r="B211" s="610">
        <v>42.720913705583762</v>
      </c>
      <c r="C211" s="289">
        <f t="shared" si="3"/>
        <v>4.8688097224103553</v>
      </c>
      <c r="E211" s="56"/>
    </row>
    <row r="212" spans="1:5" x14ac:dyDescent="0.2">
      <c r="A212" s="441">
        <v>209</v>
      </c>
      <c r="B212" s="610">
        <v>42.726091370558372</v>
      </c>
      <c r="C212" s="289">
        <f t="shared" si="3"/>
        <v>4.8916246091262492</v>
      </c>
      <c r="E212" s="56"/>
    </row>
    <row r="213" spans="1:5" x14ac:dyDescent="0.2">
      <c r="A213" s="441">
        <v>210</v>
      </c>
      <c r="B213" s="610">
        <v>42.731269035532996</v>
      </c>
      <c r="C213" s="289">
        <f t="shared" si="3"/>
        <v>4.9144339669710124</v>
      </c>
      <c r="E213" s="56"/>
    </row>
    <row r="214" spans="1:5" x14ac:dyDescent="0.2">
      <c r="A214" s="441">
        <v>211</v>
      </c>
      <c r="B214" s="610">
        <v>42.736446700507614</v>
      </c>
      <c r="C214" s="289">
        <f t="shared" si="3"/>
        <v>4.9372377979541708</v>
      </c>
      <c r="E214" s="56"/>
    </row>
    <row r="215" spans="1:5" x14ac:dyDescent="0.2">
      <c r="A215" s="441">
        <v>212</v>
      </c>
      <c r="B215" s="610">
        <v>42.741624365482238</v>
      </c>
      <c r="C215" s="289">
        <f t="shared" si="3"/>
        <v>4.9600361040842742</v>
      </c>
      <c r="E215" s="56"/>
    </row>
    <row r="216" spans="1:5" x14ac:dyDescent="0.2">
      <c r="A216" s="441">
        <v>213</v>
      </c>
      <c r="B216" s="610">
        <v>42.746802030456855</v>
      </c>
      <c r="C216" s="289">
        <f t="shared" si="3"/>
        <v>4.9828288873689006</v>
      </c>
      <c r="E216" s="56"/>
    </row>
    <row r="217" spans="1:5" x14ac:dyDescent="0.2">
      <c r="A217" s="441">
        <v>214</v>
      </c>
      <c r="B217" s="610">
        <v>42.751979695431466</v>
      </c>
      <c r="C217" s="289">
        <f t="shared" si="3"/>
        <v>5.0056161498146556</v>
      </c>
      <c r="E217" s="56"/>
    </row>
    <row r="218" spans="1:5" x14ac:dyDescent="0.2">
      <c r="A218" s="441">
        <v>215</v>
      </c>
      <c r="B218" s="610">
        <v>42.757157360406083</v>
      </c>
      <c r="C218" s="289">
        <f t="shared" si="3"/>
        <v>5.0283978934271705</v>
      </c>
      <c r="E218" s="56"/>
    </row>
    <row r="219" spans="1:5" x14ac:dyDescent="0.2">
      <c r="A219" s="441">
        <v>216</v>
      </c>
      <c r="B219" s="610">
        <v>42.762335025380715</v>
      </c>
      <c r="C219" s="289">
        <f t="shared" si="3"/>
        <v>5.0511741202111065</v>
      </c>
      <c r="E219" s="56"/>
    </row>
    <row r="220" spans="1:5" x14ac:dyDescent="0.2">
      <c r="A220" s="441">
        <v>217</v>
      </c>
      <c r="B220" s="610">
        <v>42.767512690355325</v>
      </c>
      <c r="C220" s="289">
        <f t="shared" si="3"/>
        <v>5.0739448321701568</v>
      </c>
      <c r="E220" s="56"/>
    </row>
    <row r="221" spans="1:5" x14ac:dyDescent="0.2">
      <c r="A221" s="441">
        <v>218</v>
      </c>
      <c r="B221" s="610">
        <v>42.772690355329949</v>
      </c>
      <c r="C221" s="289">
        <f t="shared" si="3"/>
        <v>5.0967100313070395</v>
      </c>
      <c r="E221" s="56"/>
    </row>
    <row r="222" spans="1:5" x14ac:dyDescent="0.2">
      <c r="A222" s="441">
        <v>219</v>
      </c>
      <c r="B222" s="610">
        <v>42.777868020304567</v>
      </c>
      <c r="C222" s="289">
        <f t="shared" si="3"/>
        <v>5.1194697196235071</v>
      </c>
      <c r="E222" s="56"/>
    </row>
    <row r="223" spans="1:5" x14ac:dyDescent="0.2">
      <c r="A223" s="441">
        <v>220</v>
      </c>
      <c r="B223" s="610">
        <v>42.783045685279184</v>
      </c>
      <c r="C223" s="289">
        <f t="shared" si="3"/>
        <v>5.1422238991203404</v>
      </c>
      <c r="E223" s="56"/>
    </row>
    <row r="224" spans="1:5" x14ac:dyDescent="0.2">
      <c r="A224" s="441">
        <v>221</v>
      </c>
      <c r="B224" s="610">
        <v>42.788223350253809</v>
      </c>
      <c r="C224" s="289">
        <f t="shared" si="3"/>
        <v>5.164972571797354</v>
      </c>
      <c r="E224" s="56"/>
    </row>
    <row r="225" spans="1:5" x14ac:dyDescent="0.2">
      <c r="A225" s="441">
        <v>222</v>
      </c>
      <c r="B225" s="610">
        <v>42.793401015228426</v>
      </c>
      <c r="C225" s="289">
        <f t="shared" si="3"/>
        <v>5.1877157396533935</v>
      </c>
      <c r="E225" s="56"/>
    </row>
    <row r="226" spans="1:5" x14ac:dyDescent="0.2">
      <c r="A226" s="441">
        <v>223</v>
      </c>
      <c r="B226" s="610">
        <v>42.798578680203043</v>
      </c>
      <c r="C226" s="289">
        <f t="shared" si="3"/>
        <v>5.2104534046863362</v>
      </c>
      <c r="E226" s="56"/>
    </row>
    <row r="227" spans="1:5" x14ac:dyDescent="0.2">
      <c r="A227" s="441">
        <v>224</v>
      </c>
      <c r="B227" s="610">
        <v>42.803756345177668</v>
      </c>
      <c r="C227" s="289">
        <f t="shared" si="3"/>
        <v>5.2331855688930942</v>
      </c>
      <c r="E227" s="56"/>
    </row>
    <row r="228" spans="1:5" x14ac:dyDescent="0.2">
      <c r="A228" s="441">
        <v>225</v>
      </c>
      <c r="B228" s="610">
        <v>42.808934010152292</v>
      </c>
      <c r="C228" s="289">
        <f t="shared" si="3"/>
        <v>5.2559122342696138</v>
      </c>
      <c r="E228" s="56"/>
    </row>
    <row r="229" spans="1:5" x14ac:dyDescent="0.2">
      <c r="A229" s="441">
        <v>226</v>
      </c>
      <c r="B229" s="610">
        <v>42.814111675126902</v>
      </c>
      <c r="C229" s="289">
        <f t="shared" si="3"/>
        <v>5.2786334028108763</v>
      </c>
      <c r="E229" s="56"/>
    </row>
    <row r="230" spans="1:5" x14ac:dyDescent="0.2">
      <c r="A230" s="441">
        <v>227</v>
      </c>
      <c r="B230" s="610">
        <v>42.81928934010152</v>
      </c>
      <c r="C230" s="289">
        <f t="shared" si="3"/>
        <v>5.3013490765108946</v>
      </c>
      <c r="E230" s="56"/>
    </row>
    <row r="231" spans="1:5" x14ac:dyDescent="0.2">
      <c r="A231" s="441">
        <v>228</v>
      </c>
      <c r="B231" s="610">
        <v>42.824467005076137</v>
      </c>
      <c r="C231" s="289">
        <f t="shared" si="3"/>
        <v>5.3240592573627206</v>
      </c>
      <c r="E231" s="56"/>
    </row>
    <row r="232" spans="1:5" x14ac:dyDescent="0.2">
      <c r="A232" s="441">
        <v>229</v>
      </c>
      <c r="B232" s="610">
        <v>42.829644670050762</v>
      </c>
      <c r="C232" s="289">
        <f t="shared" si="3"/>
        <v>5.3467639473584407</v>
      </c>
      <c r="E232" s="56"/>
    </row>
    <row r="233" spans="1:5" x14ac:dyDescent="0.2">
      <c r="A233" s="441">
        <v>230</v>
      </c>
      <c r="B233" s="610">
        <v>42.834822335025379</v>
      </c>
      <c r="C233" s="289">
        <f t="shared" si="3"/>
        <v>5.3694631484891797</v>
      </c>
      <c r="E233" s="56"/>
    </row>
    <row r="234" spans="1:5" x14ac:dyDescent="0.2">
      <c r="A234" s="441">
        <v>231</v>
      </c>
      <c r="B234" s="610">
        <v>42.839999999999996</v>
      </c>
      <c r="C234" s="289">
        <f t="shared" si="3"/>
        <v>5.3921568627450984</v>
      </c>
      <c r="E234" s="56"/>
    </row>
    <row r="235" spans="1:5" x14ac:dyDescent="0.2">
      <c r="A235" s="441">
        <v>232</v>
      </c>
      <c r="B235" s="610">
        <v>42.845177664974621</v>
      </c>
      <c r="C235" s="289">
        <f t="shared" si="3"/>
        <v>5.4148450921153959</v>
      </c>
      <c r="E235" s="56"/>
    </row>
    <row r="236" spans="1:5" x14ac:dyDescent="0.2">
      <c r="A236" s="441">
        <v>233</v>
      </c>
      <c r="B236" s="610">
        <v>42.850355329949238</v>
      </c>
      <c r="C236" s="289">
        <f t="shared" si="3"/>
        <v>5.437527838588311</v>
      </c>
      <c r="E236" s="56"/>
    </row>
    <row r="237" spans="1:5" x14ac:dyDescent="0.2">
      <c r="A237" s="441">
        <v>234</v>
      </c>
      <c r="B237" s="610">
        <v>42.855532994923848</v>
      </c>
      <c r="C237" s="289">
        <f t="shared" si="3"/>
        <v>5.4602051041511217</v>
      </c>
      <c r="E237" s="56"/>
    </row>
    <row r="238" spans="1:5" x14ac:dyDescent="0.2">
      <c r="A238" s="441">
        <v>235</v>
      </c>
      <c r="B238" s="610">
        <v>42.86071065989848</v>
      </c>
      <c r="C238" s="289">
        <f t="shared" si="3"/>
        <v>5.4828768907901404</v>
      </c>
      <c r="E238" s="56"/>
    </row>
    <row r="239" spans="1:5" x14ac:dyDescent="0.2">
      <c r="A239" s="441">
        <v>236</v>
      </c>
      <c r="B239" s="610">
        <v>42.865888324873104</v>
      </c>
      <c r="C239" s="289">
        <f t="shared" si="3"/>
        <v>5.5055432004907283</v>
      </c>
      <c r="E239" s="56"/>
    </row>
    <row r="240" spans="1:5" x14ac:dyDescent="0.2">
      <c r="A240" s="441">
        <v>237</v>
      </c>
      <c r="B240" s="610">
        <v>42.871065989847715</v>
      </c>
      <c r="C240" s="289">
        <f t="shared" si="3"/>
        <v>5.5282040352372839</v>
      </c>
      <c r="E240" s="56"/>
    </row>
    <row r="241" spans="1:5" x14ac:dyDescent="0.2">
      <c r="A241" s="441">
        <v>238</v>
      </c>
      <c r="B241" s="610">
        <v>42.876243654822339</v>
      </c>
      <c r="C241" s="289">
        <f t="shared" si="3"/>
        <v>5.5508593970132427</v>
      </c>
      <c r="E241" s="56"/>
    </row>
    <row r="242" spans="1:5" x14ac:dyDescent="0.2">
      <c r="A242" s="441">
        <v>239</v>
      </c>
      <c r="B242" s="610">
        <v>42.881421319796949</v>
      </c>
      <c r="C242" s="289">
        <f t="shared" si="3"/>
        <v>5.573509287801091</v>
      </c>
      <c r="E242" s="56"/>
    </row>
    <row r="243" spans="1:5" x14ac:dyDescent="0.2">
      <c r="A243" s="441">
        <v>240</v>
      </c>
      <c r="B243" s="610">
        <v>42.886598984771574</v>
      </c>
      <c r="C243" s="289">
        <f t="shared" si="3"/>
        <v>5.5961537095823477</v>
      </c>
      <c r="E243" s="56"/>
    </row>
    <row r="244" spans="1:5" x14ac:dyDescent="0.2">
      <c r="A244" s="441">
        <v>241</v>
      </c>
      <c r="B244" s="610">
        <v>42.891776649746191</v>
      </c>
      <c r="C244" s="289">
        <f t="shared" si="3"/>
        <v>5.618792664337585</v>
      </c>
      <c r="E244" s="56"/>
    </row>
    <row r="245" spans="1:5" x14ac:dyDescent="0.2">
      <c r="A245" s="441">
        <v>242</v>
      </c>
      <c r="B245" s="610">
        <v>42.896954314720809</v>
      </c>
      <c r="C245" s="289">
        <f t="shared" si="3"/>
        <v>5.6414261540464112</v>
      </c>
      <c r="E245" s="56"/>
    </row>
    <row r="246" spans="1:5" x14ac:dyDescent="0.2">
      <c r="A246" s="441">
        <v>243</v>
      </c>
      <c r="B246" s="610">
        <v>42.902131979695433</v>
      </c>
      <c r="C246" s="289">
        <f t="shared" si="3"/>
        <v>5.6640541806874811</v>
      </c>
      <c r="E246" s="56"/>
    </row>
    <row r="247" spans="1:5" x14ac:dyDescent="0.2">
      <c r="A247" s="441">
        <v>244</v>
      </c>
      <c r="B247" s="610">
        <v>42.907309644670057</v>
      </c>
      <c r="C247" s="289">
        <f t="shared" si="3"/>
        <v>5.6866767462384971</v>
      </c>
      <c r="E247" s="56"/>
    </row>
    <row r="248" spans="1:5" x14ac:dyDescent="0.2">
      <c r="A248" s="441">
        <v>245</v>
      </c>
      <c r="B248" s="610">
        <v>42.912487309644668</v>
      </c>
      <c r="C248" s="289">
        <f t="shared" si="3"/>
        <v>5.7092938526762058</v>
      </c>
      <c r="E248" s="56"/>
    </row>
    <row r="249" spans="1:5" x14ac:dyDescent="0.2">
      <c r="A249" s="441">
        <v>246</v>
      </c>
      <c r="B249" s="610">
        <v>42.917664974619285</v>
      </c>
      <c r="C249" s="289">
        <f t="shared" si="3"/>
        <v>5.7319055019763976</v>
      </c>
      <c r="E249" s="56"/>
    </row>
    <row r="250" spans="1:5" x14ac:dyDescent="0.2">
      <c r="A250" s="441">
        <v>247</v>
      </c>
      <c r="B250" s="610">
        <v>42.92284263959391</v>
      </c>
      <c r="C250" s="289">
        <f t="shared" si="3"/>
        <v>5.7545116961139096</v>
      </c>
      <c r="E250" s="56"/>
    </row>
    <row r="251" spans="1:5" x14ac:dyDescent="0.2">
      <c r="A251" s="441">
        <v>248</v>
      </c>
      <c r="B251" s="610">
        <v>42.928020304568527</v>
      </c>
      <c r="C251" s="289">
        <f t="shared" si="3"/>
        <v>5.7771124370626312</v>
      </c>
      <c r="E251" s="56"/>
    </row>
    <row r="252" spans="1:5" x14ac:dyDescent="0.2">
      <c r="A252" s="441">
        <v>249</v>
      </c>
      <c r="B252" s="610">
        <v>42.933197969543144</v>
      </c>
      <c r="C252" s="289">
        <f t="shared" si="3"/>
        <v>5.7997077267954946</v>
      </c>
      <c r="E252" s="56"/>
    </row>
    <row r="253" spans="1:5" x14ac:dyDescent="0.2">
      <c r="A253" s="441">
        <v>250</v>
      </c>
      <c r="B253" s="610">
        <v>42.938375634517769</v>
      </c>
      <c r="C253" s="289">
        <f t="shared" si="3"/>
        <v>5.8222975672844797</v>
      </c>
      <c r="E253" s="56"/>
    </row>
    <row r="254" spans="1:5" x14ac:dyDescent="0.2">
      <c r="A254" s="441">
        <v>251</v>
      </c>
      <c r="B254" s="610">
        <v>42.943553299492393</v>
      </c>
      <c r="C254" s="289">
        <f t="shared" si="3"/>
        <v>5.8448819605006204</v>
      </c>
      <c r="E254" s="56"/>
    </row>
    <row r="255" spans="1:5" x14ac:dyDescent="0.2">
      <c r="A255" s="441">
        <v>252</v>
      </c>
      <c r="B255" s="610">
        <v>42.948730964467003</v>
      </c>
      <c r="C255" s="289">
        <f t="shared" si="3"/>
        <v>5.8674609084139986</v>
      </c>
      <c r="E255" s="56"/>
    </row>
    <row r="256" spans="1:5" x14ac:dyDescent="0.2">
      <c r="A256" s="441">
        <v>253</v>
      </c>
      <c r="B256" s="610">
        <v>42.953908629441621</v>
      </c>
      <c r="C256" s="289">
        <f t="shared" si="3"/>
        <v>5.8900344129937414</v>
      </c>
      <c r="E256" s="56"/>
    </row>
    <row r="257" spans="1:5" x14ac:dyDescent="0.2">
      <c r="A257" s="441">
        <v>254</v>
      </c>
      <c r="B257" s="610">
        <v>42.959086294416238</v>
      </c>
      <c r="C257" s="289">
        <f t="shared" si="3"/>
        <v>5.9126024762080327</v>
      </c>
      <c r="E257" s="56"/>
    </row>
    <row r="258" spans="1:5" x14ac:dyDescent="0.2">
      <c r="A258" s="441">
        <v>255</v>
      </c>
      <c r="B258" s="610">
        <v>42.96426395939087</v>
      </c>
      <c r="C258" s="289">
        <f t="shared" si="3"/>
        <v>5.9351651000241015</v>
      </c>
      <c r="E258" s="56"/>
    </row>
    <row r="259" spans="1:5" x14ac:dyDescent="0.2">
      <c r="A259" s="441">
        <v>256</v>
      </c>
      <c r="B259" s="610">
        <v>42.96944162436548</v>
      </c>
      <c r="C259" s="289">
        <f t="shared" si="3"/>
        <v>5.957722286408238</v>
      </c>
      <c r="E259" s="56"/>
    </row>
    <row r="260" spans="1:5" x14ac:dyDescent="0.2">
      <c r="A260" s="441">
        <v>257</v>
      </c>
      <c r="B260" s="610">
        <v>42.974619289340104</v>
      </c>
      <c r="C260" s="289">
        <f t="shared" si="3"/>
        <v>5.9802740373257732</v>
      </c>
      <c r="E260" s="56"/>
    </row>
    <row r="261" spans="1:5" x14ac:dyDescent="0.2">
      <c r="A261" s="441">
        <v>258</v>
      </c>
      <c r="B261" s="610">
        <v>42.979796954314715</v>
      </c>
      <c r="C261" s="289">
        <f t="shared" ref="C261:C324" si="4">A261/B261</f>
        <v>6.0028203547411021</v>
      </c>
      <c r="E261" s="56"/>
    </row>
    <row r="262" spans="1:5" x14ac:dyDescent="0.2">
      <c r="A262" s="441">
        <v>259</v>
      </c>
      <c r="B262" s="610">
        <v>42.984974619289339</v>
      </c>
      <c r="C262" s="289">
        <f t="shared" si="4"/>
        <v>6.0253612406176638</v>
      </c>
      <c r="E262" s="56"/>
    </row>
    <row r="263" spans="1:5" x14ac:dyDescent="0.2">
      <c r="A263" s="441">
        <v>260</v>
      </c>
      <c r="B263" s="610">
        <v>42.990152284263957</v>
      </c>
      <c r="C263" s="289">
        <f t="shared" si="4"/>
        <v>6.0478966969179586</v>
      </c>
      <c r="E263" s="56"/>
    </row>
    <row r="264" spans="1:5" x14ac:dyDescent="0.2">
      <c r="A264" s="441">
        <v>261</v>
      </c>
      <c r="B264" s="610">
        <v>42.995329949238581</v>
      </c>
      <c r="C264" s="289">
        <f t="shared" si="4"/>
        <v>6.0704267256035358</v>
      </c>
      <c r="E264" s="56"/>
    </row>
    <row r="265" spans="1:5" x14ac:dyDescent="0.2">
      <c r="A265" s="441">
        <v>262</v>
      </c>
      <c r="B265" s="610">
        <v>43.000507614213191</v>
      </c>
      <c r="C265" s="289">
        <f t="shared" si="4"/>
        <v>6.0929513286350074</v>
      </c>
      <c r="E265" s="56"/>
    </row>
    <row r="266" spans="1:5" x14ac:dyDescent="0.2">
      <c r="A266" s="441">
        <v>263</v>
      </c>
      <c r="B266" s="610">
        <v>43.005685279187823</v>
      </c>
      <c r="C266" s="289">
        <f t="shared" si="4"/>
        <v>6.11547050797203</v>
      </c>
      <c r="E266" s="56"/>
    </row>
    <row r="267" spans="1:5" x14ac:dyDescent="0.2">
      <c r="A267" s="441">
        <v>264</v>
      </c>
      <c r="B267" s="610">
        <v>43.01086294416244</v>
      </c>
      <c r="C267" s="289">
        <f t="shared" si="4"/>
        <v>6.137984265573329</v>
      </c>
      <c r="E267" s="56"/>
    </row>
    <row r="268" spans="1:5" x14ac:dyDescent="0.2">
      <c r="A268" s="441">
        <v>265</v>
      </c>
      <c r="B268" s="610">
        <v>43.01604060913705</v>
      </c>
      <c r="C268" s="289">
        <f t="shared" si="4"/>
        <v>6.1604926033966798</v>
      </c>
      <c r="E268" s="56"/>
    </row>
    <row r="269" spans="1:5" x14ac:dyDescent="0.2">
      <c r="A269" s="441">
        <v>266</v>
      </c>
      <c r="B269" s="610">
        <v>43.021218274111675</v>
      </c>
      <c r="C269" s="289">
        <f t="shared" si="4"/>
        <v>6.1829955233989127</v>
      </c>
      <c r="E269" s="56"/>
    </row>
    <row r="270" spans="1:5" x14ac:dyDescent="0.2">
      <c r="A270" s="441">
        <v>267</v>
      </c>
      <c r="B270" s="610">
        <v>43.026395939086292</v>
      </c>
      <c r="C270" s="289">
        <f t="shared" si="4"/>
        <v>6.2054930275359244</v>
      </c>
      <c r="E270" s="56"/>
    </row>
    <row r="271" spans="1:5" x14ac:dyDescent="0.2">
      <c r="A271" s="441">
        <v>268</v>
      </c>
      <c r="B271" s="610">
        <v>43.031573604060917</v>
      </c>
      <c r="C271" s="289">
        <f t="shared" si="4"/>
        <v>6.2279851177626622</v>
      </c>
      <c r="E271" s="56"/>
    </row>
    <row r="272" spans="1:5" x14ac:dyDescent="0.2">
      <c r="A272" s="441">
        <v>269</v>
      </c>
      <c r="B272" s="610">
        <v>43.036751269035534</v>
      </c>
      <c r="C272" s="289">
        <f t="shared" si="4"/>
        <v>6.2504717960331391</v>
      </c>
      <c r="E272" s="56"/>
    </row>
    <row r="273" spans="1:5" x14ac:dyDescent="0.2">
      <c r="A273" s="441">
        <v>270</v>
      </c>
      <c r="B273" s="610">
        <v>43.041928934010151</v>
      </c>
      <c r="C273" s="289">
        <f t="shared" si="4"/>
        <v>6.272953064300423</v>
      </c>
      <c r="E273" s="56"/>
    </row>
    <row r="274" spans="1:5" x14ac:dyDescent="0.2">
      <c r="A274" s="441">
        <v>271</v>
      </c>
      <c r="B274" s="610">
        <v>43.047106598984769</v>
      </c>
      <c r="C274" s="289">
        <f t="shared" si="4"/>
        <v>6.2954289245166439</v>
      </c>
      <c r="E274" s="56"/>
    </row>
    <row r="275" spans="1:5" x14ac:dyDescent="0.2">
      <c r="A275" s="441">
        <v>272</v>
      </c>
      <c r="B275" s="610">
        <v>43.052284263959393</v>
      </c>
      <c r="C275" s="289">
        <f t="shared" si="4"/>
        <v>6.3178993786329922</v>
      </c>
      <c r="E275" s="56"/>
    </row>
    <row r="276" spans="1:5" x14ac:dyDescent="0.2">
      <c r="A276" s="441">
        <v>273</v>
      </c>
      <c r="B276" s="610">
        <v>43.057461928934003</v>
      </c>
      <c r="C276" s="289">
        <f t="shared" si="4"/>
        <v>6.3403644285997238</v>
      </c>
      <c r="E276" s="56"/>
    </row>
    <row r="277" spans="1:5" x14ac:dyDescent="0.2">
      <c r="A277" s="441">
        <v>274</v>
      </c>
      <c r="B277" s="610">
        <v>43.062639593908628</v>
      </c>
      <c r="C277" s="289">
        <f t="shared" si="4"/>
        <v>6.3628240763661488</v>
      </c>
      <c r="E277" s="56"/>
    </row>
    <row r="278" spans="1:5" x14ac:dyDescent="0.2">
      <c r="A278" s="441">
        <v>275</v>
      </c>
      <c r="B278" s="610">
        <v>43.067817258883252</v>
      </c>
      <c r="C278" s="289">
        <f t="shared" si="4"/>
        <v>6.3852783238806454</v>
      </c>
      <c r="E278" s="56"/>
    </row>
    <row r="279" spans="1:5" x14ac:dyDescent="0.2">
      <c r="A279" s="441">
        <v>276</v>
      </c>
      <c r="B279" s="610">
        <v>43.07299492385787</v>
      </c>
      <c r="C279" s="289">
        <f t="shared" si="4"/>
        <v>6.4077271730906569</v>
      </c>
      <c r="E279" s="56"/>
    </row>
    <row r="280" spans="1:5" x14ac:dyDescent="0.2">
      <c r="A280" s="441">
        <v>277</v>
      </c>
      <c r="B280" s="610">
        <v>43.07817258883248</v>
      </c>
      <c r="C280" s="289">
        <f t="shared" si="4"/>
        <v>6.4301706259426856</v>
      </c>
      <c r="E280" s="56"/>
    </row>
    <row r="281" spans="1:5" x14ac:dyDescent="0.2">
      <c r="A281" s="441">
        <v>278</v>
      </c>
      <c r="B281" s="610">
        <v>43.083350253807097</v>
      </c>
      <c r="C281" s="289">
        <f t="shared" si="4"/>
        <v>6.452608684382299</v>
      </c>
      <c r="E281" s="56"/>
    </row>
    <row r="282" spans="1:5" x14ac:dyDescent="0.2">
      <c r="A282" s="441">
        <v>279</v>
      </c>
      <c r="B282" s="610">
        <v>43.088527918781729</v>
      </c>
      <c r="C282" s="289">
        <f t="shared" si="4"/>
        <v>6.475041350354128</v>
      </c>
      <c r="E282" s="56"/>
    </row>
    <row r="283" spans="1:5" x14ac:dyDescent="0.2">
      <c r="A283" s="441">
        <v>280</v>
      </c>
      <c r="B283" s="610">
        <v>43.093705583756346</v>
      </c>
      <c r="C283" s="289">
        <f t="shared" si="4"/>
        <v>6.4974686258018766</v>
      </c>
      <c r="E283" s="56"/>
    </row>
    <row r="284" spans="1:5" x14ac:dyDescent="0.2">
      <c r="A284" s="441">
        <v>281</v>
      </c>
      <c r="B284" s="610">
        <v>43.098883248730964</v>
      </c>
      <c r="C284" s="289">
        <f t="shared" si="4"/>
        <v>6.5198905126683062</v>
      </c>
      <c r="E284" s="56"/>
    </row>
    <row r="285" spans="1:5" x14ac:dyDescent="0.2">
      <c r="A285" s="441">
        <v>282</v>
      </c>
      <c r="B285" s="610">
        <v>43.104060913705588</v>
      </c>
      <c r="C285" s="289">
        <f t="shared" si="4"/>
        <v>6.5423070128952476</v>
      </c>
      <c r="E285" s="56"/>
    </row>
    <row r="286" spans="1:5" x14ac:dyDescent="0.2">
      <c r="A286" s="441">
        <v>283</v>
      </c>
      <c r="B286" s="610">
        <v>43.109238578680213</v>
      </c>
      <c r="C286" s="289">
        <f t="shared" si="4"/>
        <v>6.5647181284235998</v>
      </c>
      <c r="E286" s="56"/>
    </row>
    <row r="287" spans="1:5" x14ac:dyDescent="0.2">
      <c r="A287" s="441">
        <v>284</v>
      </c>
      <c r="B287" s="610">
        <v>43.114416243654816</v>
      </c>
      <c r="C287" s="289">
        <f t="shared" si="4"/>
        <v>6.5871238611933318</v>
      </c>
      <c r="E287" s="56"/>
    </row>
    <row r="288" spans="1:5" x14ac:dyDescent="0.2">
      <c r="A288" s="441">
        <v>285</v>
      </c>
      <c r="B288" s="610">
        <v>43.11959390862944</v>
      </c>
      <c r="C288" s="289">
        <f t="shared" si="4"/>
        <v>6.6095242131434713</v>
      </c>
      <c r="E288" s="56"/>
    </row>
    <row r="289" spans="1:5" x14ac:dyDescent="0.2">
      <c r="A289" s="441">
        <v>286</v>
      </c>
      <c r="B289" s="610">
        <v>43.124771573604065</v>
      </c>
      <c r="C289" s="289">
        <f t="shared" si="4"/>
        <v>6.6319191862121238</v>
      </c>
      <c r="E289" s="56"/>
    </row>
    <row r="290" spans="1:5" x14ac:dyDescent="0.2">
      <c r="A290" s="441">
        <v>287</v>
      </c>
      <c r="B290" s="610">
        <v>43.129949238578682</v>
      </c>
      <c r="C290" s="289">
        <f t="shared" si="4"/>
        <v>6.6543087823364635</v>
      </c>
      <c r="E290" s="56"/>
    </row>
    <row r="291" spans="1:5" x14ac:dyDescent="0.2">
      <c r="A291" s="441">
        <v>288</v>
      </c>
      <c r="B291" s="610">
        <v>43.135126903553299</v>
      </c>
      <c r="C291" s="289">
        <f t="shared" si="4"/>
        <v>6.6766930034527316</v>
      </c>
      <c r="E291" s="56"/>
    </row>
    <row r="292" spans="1:5" x14ac:dyDescent="0.2">
      <c r="A292" s="441">
        <v>289</v>
      </c>
      <c r="B292" s="610">
        <v>43.140304568527917</v>
      </c>
      <c r="C292" s="289">
        <f t="shared" si="4"/>
        <v>6.6990718514962397</v>
      </c>
      <c r="E292" s="56"/>
    </row>
    <row r="293" spans="1:5" x14ac:dyDescent="0.2">
      <c r="A293" s="441">
        <v>290</v>
      </c>
      <c r="B293" s="610">
        <v>43.145482233502534</v>
      </c>
      <c r="C293" s="289">
        <f t="shared" si="4"/>
        <v>6.721445328401372</v>
      </c>
      <c r="E293" s="56"/>
    </row>
    <row r="294" spans="1:5" x14ac:dyDescent="0.2">
      <c r="A294" s="441">
        <v>291</v>
      </c>
      <c r="B294" s="610">
        <v>43.150659898477159</v>
      </c>
      <c r="C294" s="289">
        <f t="shared" si="4"/>
        <v>6.7438134361015827</v>
      </c>
      <c r="E294" s="56"/>
    </row>
    <row r="295" spans="1:5" x14ac:dyDescent="0.2">
      <c r="A295" s="441">
        <v>292</v>
      </c>
      <c r="B295" s="610">
        <v>43.155837563451769</v>
      </c>
      <c r="C295" s="289">
        <f t="shared" si="4"/>
        <v>6.7661761765294015</v>
      </c>
      <c r="E295" s="56"/>
    </row>
    <row r="296" spans="1:5" x14ac:dyDescent="0.2">
      <c r="A296" s="441">
        <v>293</v>
      </c>
      <c r="B296" s="610">
        <v>43.161015228426393</v>
      </c>
      <c r="C296" s="289">
        <f t="shared" si="4"/>
        <v>6.7885335516164247</v>
      </c>
      <c r="E296" s="56"/>
    </row>
    <row r="297" spans="1:5" x14ac:dyDescent="0.2">
      <c r="A297" s="441">
        <v>294</v>
      </c>
      <c r="B297" s="610">
        <v>43.166192893401025</v>
      </c>
      <c r="C297" s="289">
        <f t="shared" si="4"/>
        <v>6.8108855632933256</v>
      </c>
      <c r="E297" s="56"/>
    </row>
    <row r="298" spans="1:5" x14ac:dyDescent="0.2">
      <c r="A298" s="441">
        <v>295</v>
      </c>
      <c r="B298" s="610">
        <v>43.171370558375635</v>
      </c>
      <c r="C298" s="289">
        <f t="shared" si="4"/>
        <v>6.8332322134898575</v>
      </c>
      <c r="E298" s="56"/>
    </row>
    <row r="299" spans="1:5" x14ac:dyDescent="0.2">
      <c r="A299" s="441">
        <v>296</v>
      </c>
      <c r="B299" s="610">
        <v>43.176548223350252</v>
      </c>
      <c r="C299" s="289">
        <f t="shared" si="4"/>
        <v>6.8555735041348358</v>
      </c>
      <c r="E299" s="56"/>
    </row>
    <row r="300" spans="1:5" x14ac:dyDescent="0.2">
      <c r="A300" s="441">
        <v>297</v>
      </c>
      <c r="B300" s="610">
        <v>43.18172588832487</v>
      </c>
      <c r="C300" s="289">
        <f t="shared" si="4"/>
        <v>6.8779094371561582</v>
      </c>
      <c r="E300" s="56"/>
    </row>
    <row r="301" spans="1:5" x14ac:dyDescent="0.2">
      <c r="A301" s="441">
        <v>298</v>
      </c>
      <c r="B301" s="610">
        <v>43.186903553299494</v>
      </c>
      <c r="C301" s="289">
        <f t="shared" si="4"/>
        <v>6.9002400144807954</v>
      </c>
      <c r="E301" s="56"/>
    </row>
    <row r="302" spans="1:5" x14ac:dyDescent="0.2">
      <c r="A302" s="441">
        <v>299</v>
      </c>
      <c r="B302" s="610">
        <v>43.192081218274112</v>
      </c>
      <c r="C302" s="289">
        <f t="shared" si="4"/>
        <v>6.9225652380347968</v>
      </c>
      <c r="E302" s="56"/>
    </row>
    <row r="303" spans="1:5" x14ac:dyDescent="0.2">
      <c r="A303" s="441">
        <v>300</v>
      </c>
      <c r="B303" s="610">
        <v>43.197258883248736</v>
      </c>
      <c r="C303" s="289">
        <f t="shared" si="4"/>
        <v>6.9448851097432849</v>
      </c>
      <c r="E303" s="56"/>
    </row>
    <row r="304" spans="1:5" x14ac:dyDescent="0.2">
      <c r="A304" s="442">
        <v>301</v>
      </c>
      <c r="B304" s="610">
        <v>43.20243654822324</v>
      </c>
      <c r="C304" s="289">
        <f t="shared" si="4"/>
        <v>6.9671996315304821</v>
      </c>
    </row>
    <row r="305" spans="1:3" x14ac:dyDescent="0.2">
      <c r="A305" s="441">
        <v>302</v>
      </c>
      <c r="B305" s="676">
        <v>43.207614213197843</v>
      </c>
      <c r="C305" s="289">
        <f t="shared" si="4"/>
        <v>6.9895088053196321</v>
      </c>
    </row>
    <row r="306" spans="1:3" x14ac:dyDescent="0.2">
      <c r="A306" s="441">
        <v>303</v>
      </c>
      <c r="B306" s="676">
        <v>43.212791878172453</v>
      </c>
      <c r="C306" s="289">
        <f t="shared" si="4"/>
        <v>7.0118126330331059</v>
      </c>
    </row>
    <row r="307" spans="1:3" x14ac:dyDescent="0.2">
      <c r="A307" s="441">
        <v>304</v>
      </c>
      <c r="B307" s="676">
        <v>43.217969543147056</v>
      </c>
      <c r="C307" s="289">
        <f t="shared" si="4"/>
        <v>7.0341111165923431</v>
      </c>
    </row>
    <row r="308" spans="1:3" x14ac:dyDescent="0.2">
      <c r="A308" s="441">
        <v>305</v>
      </c>
      <c r="B308" s="676">
        <v>43.223147208121667</v>
      </c>
      <c r="C308" s="289">
        <f t="shared" si="4"/>
        <v>7.0564042579178556</v>
      </c>
    </row>
    <row r="309" spans="1:3" x14ac:dyDescent="0.2">
      <c r="A309" s="441">
        <v>306</v>
      </c>
      <c r="B309" s="676">
        <v>43.22832487309627</v>
      </c>
      <c r="C309" s="289">
        <f t="shared" si="4"/>
        <v>7.0786920589292421</v>
      </c>
    </row>
    <row r="310" spans="1:3" x14ac:dyDescent="0.2">
      <c r="A310" s="441">
        <v>307</v>
      </c>
      <c r="B310" s="676">
        <v>43.23350253807088</v>
      </c>
      <c r="C310" s="289">
        <f t="shared" si="4"/>
        <v>7.1009745215451758</v>
      </c>
    </row>
    <row r="311" spans="1:3" x14ac:dyDescent="0.2">
      <c r="A311" s="441">
        <v>308</v>
      </c>
      <c r="B311" s="676">
        <v>43.238680203045583</v>
      </c>
      <c r="C311" s="289">
        <f t="shared" si="4"/>
        <v>7.1232516476833991</v>
      </c>
    </row>
    <row r="312" spans="1:3" x14ac:dyDescent="0.2">
      <c r="A312" s="441">
        <v>309</v>
      </c>
      <c r="B312" s="676">
        <v>43.243857868020193</v>
      </c>
      <c r="C312" s="289">
        <f t="shared" si="4"/>
        <v>7.1455234392607805</v>
      </c>
    </row>
    <row r="313" spans="1:3" x14ac:dyDescent="0.2">
      <c r="A313" s="441">
        <v>310</v>
      </c>
      <c r="B313" s="676">
        <v>43.249035532994803</v>
      </c>
      <c r="C313" s="289">
        <f t="shared" si="4"/>
        <v>7.1677898981932255</v>
      </c>
    </row>
    <row r="314" spans="1:3" x14ac:dyDescent="0.2">
      <c r="A314" s="441">
        <v>311</v>
      </c>
      <c r="B314" s="676">
        <v>43.254213197969413</v>
      </c>
      <c r="C314" s="289">
        <f t="shared" si="4"/>
        <v>7.1900510263957367</v>
      </c>
    </row>
    <row r="315" spans="1:3" x14ac:dyDescent="0.2">
      <c r="A315" s="441">
        <v>312</v>
      </c>
      <c r="B315" s="676">
        <v>43.259390862944024</v>
      </c>
      <c r="C315" s="289">
        <f t="shared" si="4"/>
        <v>7.2123068257824006</v>
      </c>
    </row>
    <row r="316" spans="1:3" x14ac:dyDescent="0.2">
      <c r="A316" s="441">
        <v>313</v>
      </c>
      <c r="B316" s="676">
        <v>43.264568527918627</v>
      </c>
      <c r="C316" s="289">
        <f t="shared" si="4"/>
        <v>7.2345572982663882</v>
      </c>
    </row>
    <row r="317" spans="1:3" x14ac:dyDescent="0.2">
      <c r="A317" s="441">
        <v>314</v>
      </c>
      <c r="B317" s="676">
        <v>43.269746192893237</v>
      </c>
      <c r="C317" s="289">
        <f t="shared" si="4"/>
        <v>7.256802445759952</v>
      </c>
    </row>
    <row r="318" spans="1:3" x14ac:dyDescent="0.2">
      <c r="A318" s="441">
        <v>315</v>
      </c>
      <c r="B318" s="676">
        <v>43.27492385786784</v>
      </c>
      <c r="C318" s="289">
        <f t="shared" si="4"/>
        <v>7.2790422701744317</v>
      </c>
    </row>
    <row r="319" spans="1:3" x14ac:dyDescent="0.2">
      <c r="A319" s="441">
        <v>316</v>
      </c>
      <c r="B319" s="676">
        <v>43.28010152284245</v>
      </c>
      <c r="C319" s="289">
        <f t="shared" si="4"/>
        <v>7.3012767734202502</v>
      </c>
    </row>
    <row r="320" spans="1:3" x14ac:dyDescent="0.2">
      <c r="A320" s="441">
        <v>317</v>
      </c>
      <c r="B320" s="676">
        <v>43.285279187817054</v>
      </c>
      <c r="C320" s="289">
        <f t="shared" si="4"/>
        <v>7.3235059574069208</v>
      </c>
    </row>
    <row r="321" spans="1:3" x14ac:dyDescent="0.2">
      <c r="A321" s="441">
        <v>318</v>
      </c>
      <c r="B321" s="676">
        <v>43.290456852791664</v>
      </c>
      <c r="C321" s="289">
        <f t="shared" si="4"/>
        <v>7.3457298240430369</v>
      </c>
    </row>
    <row r="322" spans="1:3" x14ac:dyDescent="0.2">
      <c r="A322" s="441">
        <v>319</v>
      </c>
      <c r="B322" s="676">
        <v>43.295634517766274</v>
      </c>
      <c r="C322" s="289">
        <f t="shared" si="4"/>
        <v>7.367948375236284</v>
      </c>
    </row>
    <row r="323" spans="1:3" x14ac:dyDescent="0.2">
      <c r="A323" s="441">
        <v>320</v>
      </c>
      <c r="B323" s="676">
        <v>43.300812182740884</v>
      </c>
      <c r="C323" s="289">
        <f t="shared" si="4"/>
        <v>7.3901616128934329</v>
      </c>
    </row>
    <row r="324" spans="1:3" x14ac:dyDescent="0.2">
      <c r="A324" s="441">
        <v>321</v>
      </c>
      <c r="B324" s="676">
        <v>43.305989847715495</v>
      </c>
      <c r="C324" s="289">
        <f t="shared" si="4"/>
        <v>7.4123695389203439</v>
      </c>
    </row>
    <row r="325" spans="1:3" x14ac:dyDescent="0.2">
      <c r="A325" s="441">
        <v>322</v>
      </c>
      <c r="B325" s="676">
        <v>43.311167512690098</v>
      </c>
      <c r="C325" s="289">
        <f t="shared" ref="C325:C333" si="5">A325/B325</f>
        <v>7.4345721552219652</v>
      </c>
    </row>
    <row r="326" spans="1:3" x14ac:dyDescent="0.2">
      <c r="A326" s="441">
        <v>323</v>
      </c>
      <c r="B326" s="676">
        <v>43.316345177664807</v>
      </c>
      <c r="C326" s="289">
        <f t="shared" si="5"/>
        <v>7.4567694637023161</v>
      </c>
    </row>
    <row r="327" spans="1:3" x14ac:dyDescent="0.2">
      <c r="A327" s="441">
        <v>324</v>
      </c>
      <c r="B327" s="676">
        <v>43.321522842639411</v>
      </c>
      <c r="C327" s="289">
        <f t="shared" si="5"/>
        <v>7.4789614662645585</v>
      </c>
    </row>
    <row r="328" spans="1:3" x14ac:dyDescent="0.2">
      <c r="A328" s="441">
        <v>325</v>
      </c>
      <c r="B328" s="676">
        <v>43.326700507614021</v>
      </c>
      <c r="C328" s="289">
        <f t="shared" si="5"/>
        <v>7.5011481648108909</v>
      </c>
    </row>
    <row r="329" spans="1:3" x14ac:dyDescent="0.2">
      <c r="A329" s="441">
        <v>326</v>
      </c>
      <c r="B329" s="676">
        <v>43.331878172588624</v>
      </c>
      <c r="C329" s="289">
        <f t="shared" si="5"/>
        <v>7.5233295612426234</v>
      </c>
    </row>
    <row r="330" spans="1:3" x14ac:dyDescent="0.2">
      <c r="A330" s="441">
        <v>327</v>
      </c>
      <c r="B330" s="676">
        <v>43.337055837563234</v>
      </c>
      <c r="C330" s="289">
        <f t="shared" si="5"/>
        <v>7.5455056574601542</v>
      </c>
    </row>
    <row r="331" spans="1:3" x14ac:dyDescent="0.2">
      <c r="A331" s="441">
        <v>328</v>
      </c>
      <c r="B331" s="676">
        <v>43.342233502537837</v>
      </c>
      <c r="C331" s="289">
        <f t="shared" si="5"/>
        <v>7.5676764553629772</v>
      </c>
    </row>
    <row r="332" spans="1:3" x14ac:dyDescent="0.2">
      <c r="A332" s="441">
        <v>329</v>
      </c>
      <c r="B332" s="676">
        <v>43.347411167512448</v>
      </c>
      <c r="C332" s="289">
        <f t="shared" si="5"/>
        <v>7.5898419568496722</v>
      </c>
    </row>
    <row r="333" spans="1:3" x14ac:dyDescent="0.2">
      <c r="A333" s="441">
        <v>330</v>
      </c>
      <c r="B333" s="676">
        <v>43.352588832487058</v>
      </c>
      <c r="C333" s="289">
        <f t="shared" si="5"/>
        <v>7.6120021638179178</v>
      </c>
    </row>
    <row r="334" spans="1:3" x14ac:dyDescent="0.2">
      <c r="A334" s="441">
        <v>0</v>
      </c>
      <c r="B334" s="676">
        <v>0</v>
      </c>
      <c r="C334" s="677"/>
    </row>
  </sheetData>
  <mergeCells count="4">
    <mergeCell ref="F4:H4"/>
    <mergeCell ref="I3:K3"/>
    <mergeCell ref="F3:H3"/>
    <mergeCell ref="F5:H5"/>
  </mergeCells>
  <phoneticPr fontId="0" type="noConversion"/>
  <pageMargins left="0.78740157499999996" right="0.78740157499999996" top="0.984251969" bottom="0.984251969" header="0.4921259845" footer="0.4921259845"/>
  <pageSetup paperSize="9" scale="85" orientation="portrait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1075"/>
  <sheetViews>
    <sheetView workbookViewId="0">
      <selection activeCell="P26" sqref="P26"/>
    </sheetView>
  </sheetViews>
  <sheetFormatPr defaultRowHeight="12.75" x14ac:dyDescent="0.2"/>
  <cols>
    <col min="1" max="1" width="9.140625" style="423"/>
    <col min="2" max="2" width="9.5703125" style="423" customWidth="1"/>
    <col min="3" max="3" width="9.140625" style="423"/>
    <col min="6" max="8" width="9.7109375" customWidth="1"/>
    <col min="9" max="9" width="9.5703125" customWidth="1"/>
  </cols>
  <sheetData>
    <row r="1" spans="1:11" x14ac:dyDescent="0.2">
      <c r="A1" s="428" t="s">
        <v>617</v>
      </c>
      <c r="F1" s="65" t="s">
        <v>278</v>
      </c>
      <c r="G1" s="43"/>
      <c r="H1" s="43"/>
      <c r="I1" s="43"/>
    </row>
    <row r="2" spans="1:11" ht="13.5" thickBot="1" x14ac:dyDescent="0.25">
      <c r="F2" s="43"/>
      <c r="G2" s="43"/>
      <c r="H2" s="43"/>
      <c r="I2" s="43"/>
    </row>
    <row r="3" spans="1:11" ht="13.5" thickBot="1" x14ac:dyDescent="0.25">
      <c r="A3" s="426" t="s">
        <v>274</v>
      </c>
      <c r="B3" s="424" t="s">
        <v>582</v>
      </c>
      <c r="C3" s="426" t="s">
        <v>275</v>
      </c>
      <c r="D3" s="46"/>
      <c r="F3" s="845" t="s">
        <v>282</v>
      </c>
      <c r="G3" s="846"/>
      <c r="H3" s="847"/>
      <c r="I3" s="842" t="s">
        <v>248</v>
      </c>
      <c r="J3" s="843"/>
      <c r="K3" s="844"/>
    </row>
    <row r="4" spans="1:11" ht="13.5" thickBot="1" x14ac:dyDescent="0.25">
      <c r="A4" s="427">
        <v>1</v>
      </c>
      <c r="B4" s="425">
        <v>35.783878172588828</v>
      </c>
      <c r="C4" s="425">
        <f>A4/B4</f>
        <v>2.7945545621883436E-2</v>
      </c>
      <c r="D4" s="351"/>
      <c r="E4" s="56"/>
      <c r="F4" s="839" t="s">
        <v>283</v>
      </c>
      <c r="G4" s="840"/>
      <c r="H4" s="841"/>
      <c r="I4" s="68" t="s">
        <v>279</v>
      </c>
      <c r="J4" s="69" t="s">
        <v>280</v>
      </c>
      <c r="K4" s="70" t="s">
        <v>281</v>
      </c>
    </row>
    <row r="5" spans="1:11" ht="13.5" thickBot="1" x14ac:dyDescent="0.25">
      <c r="A5" s="427">
        <v>2</v>
      </c>
      <c r="B5" s="425">
        <v>35.783878172588828</v>
      </c>
      <c r="C5" s="425">
        <f t="shared" ref="C5:C68" si="0">A5/B5</f>
        <v>5.5891091243766872E-2</v>
      </c>
      <c r="D5" s="351"/>
      <c r="E5" s="56"/>
      <c r="F5" s="848">
        <v>26460</v>
      </c>
      <c r="G5" s="764"/>
      <c r="H5" s="766"/>
      <c r="I5" s="444">
        <v>58</v>
      </c>
      <c r="J5" s="445">
        <v>38</v>
      </c>
      <c r="K5" s="446">
        <v>38</v>
      </c>
    </row>
    <row r="6" spans="1:11" x14ac:dyDescent="0.2">
      <c r="A6" s="427">
        <v>3</v>
      </c>
      <c r="B6" s="425">
        <v>35.783878172588828</v>
      </c>
      <c r="C6" s="425">
        <f t="shared" si="0"/>
        <v>8.3836636865650307E-2</v>
      </c>
      <c r="D6" s="351"/>
      <c r="E6" s="56"/>
      <c r="F6" s="43"/>
      <c r="G6" s="43"/>
      <c r="H6" s="43"/>
      <c r="I6" s="43"/>
    </row>
    <row r="7" spans="1:11" x14ac:dyDescent="0.2">
      <c r="A7" s="427">
        <v>4</v>
      </c>
      <c r="B7" s="425">
        <v>35.783878172588828</v>
      </c>
      <c r="C7" s="425">
        <f t="shared" si="0"/>
        <v>0.11178218248753374</v>
      </c>
      <c r="D7" s="351"/>
      <c r="E7" s="56"/>
      <c r="F7" s="43"/>
      <c r="G7" s="43"/>
      <c r="H7" s="43"/>
    </row>
    <row r="8" spans="1:11" x14ac:dyDescent="0.2">
      <c r="A8" s="427">
        <v>5</v>
      </c>
      <c r="B8" s="425">
        <v>35.783878172588828</v>
      </c>
      <c r="C8" s="425">
        <f t="shared" si="0"/>
        <v>0.13972772810941719</v>
      </c>
      <c r="D8" s="351"/>
      <c r="E8" s="56"/>
      <c r="F8" s="43"/>
      <c r="G8" s="43"/>
      <c r="H8" s="43"/>
    </row>
    <row r="9" spans="1:11" x14ac:dyDescent="0.2">
      <c r="A9" s="427">
        <v>6</v>
      </c>
      <c r="B9" s="425">
        <v>35.783878172588828</v>
      </c>
      <c r="C9" s="425">
        <f t="shared" si="0"/>
        <v>0.16767327373130061</v>
      </c>
      <c r="D9" s="351"/>
      <c r="E9" s="56"/>
      <c r="F9" s="43"/>
      <c r="G9" s="43"/>
      <c r="H9" s="43"/>
    </row>
    <row r="10" spans="1:11" x14ac:dyDescent="0.2">
      <c r="A10" s="427">
        <v>7</v>
      </c>
      <c r="B10" s="425">
        <v>35.783878172588828</v>
      </c>
      <c r="C10" s="425">
        <f t="shared" si="0"/>
        <v>0.19561881935318406</v>
      </c>
      <c r="D10" s="351"/>
      <c r="E10" s="56"/>
      <c r="F10" s="66"/>
      <c r="G10" s="43"/>
      <c r="H10" s="67"/>
      <c r="I10" s="43"/>
    </row>
    <row r="11" spans="1:11" x14ac:dyDescent="0.2">
      <c r="A11" s="427">
        <v>8</v>
      </c>
      <c r="B11" s="425">
        <v>35.783878172588828</v>
      </c>
      <c r="C11" s="425">
        <f t="shared" si="0"/>
        <v>0.22356436497506749</v>
      </c>
      <c r="D11" s="351"/>
      <c r="E11" s="56"/>
      <c r="F11" s="43"/>
      <c r="G11" s="43"/>
      <c r="H11" s="43"/>
      <c r="I11" s="43"/>
    </row>
    <row r="12" spans="1:11" x14ac:dyDescent="0.2">
      <c r="A12" s="427">
        <v>9</v>
      </c>
      <c r="B12" s="425">
        <v>35.783878172588828</v>
      </c>
      <c r="C12" s="425">
        <f t="shared" si="0"/>
        <v>0.25150991059695094</v>
      </c>
      <c r="D12" s="351"/>
      <c r="E12" s="56"/>
    </row>
    <row r="13" spans="1:11" x14ac:dyDescent="0.2">
      <c r="A13" s="427">
        <v>10</v>
      </c>
      <c r="B13" s="425">
        <v>35.783878172588828</v>
      </c>
      <c r="C13" s="425">
        <f t="shared" si="0"/>
        <v>0.27945545621883439</v>
      </c>
      <c r="D13" s="351"/>
      <c r="E13" s="56"/>
    </row>
    <row r="14" spans="1:11" x14ac:dyDescent="0.2">
      <c r="A14" s="427">
        <v>11</v>
      </c>
      <c r="B14" s="425">
        <v>35.783878172588828</v>
      </c>
      <c r="C14" s="425">
        <f t="shared" si="0"/>
        <v>0.30740100184071778</v>
      </c>
      <c r="D14" s="351"/>
      <c r="E14" s="56"/>
    </row>
    <row r="15" spans="1:11" x14ac:dyDescent="0.2">
      <c r="A15" s="427">
        <v>12</v>
      </c>
      <c r="B15" s="425">
        <v>35.783878172588828</v>
      </c>
      <c r="C15" s="425">
        <f t="shared" si="0"/>
        <v>0.33534654746260123</v>
      </c>
      <c r="D15" s="351"/>
      <c r="E15" s="56"/>
    </row>
    <row r="16" spans="1:11" x14ac:dyDescent="0.2">
      <c r="A16" s="427">
        <v>13</v>
      </c>
      <c r="B16" s="425">
        <v>35.783878172588828</v>
      </c>
      <c r="C16" s="425">
        <f t="shared" si="0"/>
        <v>0.36329209308448468</v>
      </c>
      <c r="D16" s="351"/>
      <c r="E16" s="56"/>
    </row>
    <row r="17" spans="1:5" x14ac:dyDescent="0.2">
      <c r="A17" s="427">
        <v>14</v>
      </c>
      <c r="B17" s="425">
        <v>35.783878172588828</v>
      </c>
      <c r="C17" s="425">
        <f t="shared" si="0"/>
        <v>0.39123763870636813</v>
      </c>
      <c r="D17" s="351"/>
      <c r="E17" s="56"/>
    </row>
    <row r="18" spans="1:5" x14ac:dyDescent="0.2">
      <c r="A18" s="427">
        <v>15</v>
      </c>
      <c r="B18" s="425">
        <v>35.783878172588828</v>
      </c>
      <c r="C18" s="425">
        <f t="shared" si="0"/>
        <v>0.41918318432825152</v>
      </c>
      <c r="D18" s="351"/>
      <c r="E18" s="56"/>
    </row>
    <row r="19" spans="1:5" x14ac:dyDescent="0.2">
      <c r="A19" s="427">
        <v>16</v>
      </c>
      <c r="B19" s="425">
        <v>35.783878172588828</v>
      </c>
      <c r="C19" s="425">
        <f t="shared" si="0"/>
        <v>0.44712872995013497</v>
      </c>
      <c r="D19" s="351"/>
      <c r="E19" s="56"/>
    </row>
    <row r="20" spans="1:5" x14ac:dyDescent="0.2">
      <c r="A20" s="427">
        <v>17</v>
      </c>
      <c r="B20" s="425">
        <v>35.783878172588828</v>
      </c>
      <c r="C20" s="425">
        <f t="shared" si="0"/>
        <v>0.47507427557201842</v>
      </c>
      <c r="D20" s="351"/>
      <c r="E20" s="56"/>
    </row>
    <row r="21" spans="1:5" x14ac:dyDescent="0.2">
      <c r="A21" s="427">
        <v>18</v>
      </c>
      <c r="B21" s="425">
        <v>35.783878172588828</v>
      </c>
      <c r="C21" s="425">
        <f t="shared" si="0"/>
        <v>0.50301982119390187</v>
      </c>
      <c r="D21" s="351"/>
      <c r="E21" s="56"/>
    </row>
    <row r="22" spans="1:5" x14ac:dyDescent="0.2">
      <c r="A22" s="427">
        <v>19</v>
      </c>
      <c r="B22" s="425">
        <v>35.783878172588828</v>
      </c>
      <c r="C22" s="425">
        <f t="shared" si="0"/>
        <v>0.53096536681578532</v>
      </c>
      <c r="D22" s="351"/>
      <c r="E22" s="56"/>
    </row>
    <row r="23" spans="1:5" x14ac:dyDescent="0.2">
      <c r="A23" s="427">
        <v>20</v>
      </c>
      <c r="B23" s="425">
        <v>35.783878172588828</v>
      </c>
      <c r="C23" s="425">
        <f t="shared" si="0"/>
        <v>0.55891091243766877</v>
      </c>
      <c r="D23" s="56"/>
      <c r="E23" s="56"/>
    </row>
    <row r="24" spans="1:5" x14ac:dyDescent="0.2">
      <c r="A24" s="427">
        <v>21</v>
      </c>
      <c r="B24" s="425">
        <v>35.783878172588828</v>
      </c>
      <c r="C24" s="425">
        <f t="shared" si="0"/>
        <v>0.58685645805955222</v>
      </c>
      <c r="D24" s="56"/>
      <c r="E24" s="56"/>
    </row>
    <row r="25" spans="1:5" x14ac:dyDescent="0.2">
      <c r="A25" s="427">
        <v>22</v>
      </c>
      <c r="B25" s="425">
        <v>35.783878172588828</v>
      </c>
      <c r="C25" s="425">
        <f t="shared" si="0"/>
        <v>0.61480200368143556</v>
      </c>
      <c r="D25" s="56"/>
      <c r="E25" s="56"/>
    </row>
    <row r="26" spans="1:5" x14ac:dyDescent="0.2">
      <c r="A26" s="427">
        <v>23</v>
      </c>
      <c r="B26" s="425">
        <v>35.783878172588828</v>
      </c>
      <c r="C26" s="425">
        <f t="shared" si="0"/>
        <v>0.64274754930331901</v>
      </c>
      <c r="D26" s="56"/>
      <c r="E26" s="56"/>
    </row>
    <row r="27" spans="1:5" x14ac:dyDescent="0.2">
      <c r="A27" s="427">
        <v>24</v>
      </c>
      <c r="B27" s="425">
        <v>35.783878172588828</v>
      </c>
      <c r="C27" s="425">
        <f t="shared" si="0"/>
        <v>0.67069309492520246</v>
      </c>
      <c r="D27" s="56"/>
      <c r="E27" s="56"/>
    </row>
    <row r="28" spans="1:5" x14ac:dyDescent="0.2">
      <c r="A28" s="427">
        <v>25</v>
      </c>
      <c r="B28" s="425">
        <v>35.783878172588828</v>
      </c>
      <c r="C28" s="425">
        <f t="shared" si="0"/>
        <v>0.69863864054708591</v>
      </c>
      <c r="D28" s="56"/>
      <c r="E28" s="56"/>
    </row>
    <row r="29" spans="1:5" x14ac:dyDescent="0.2">
      <c r="A29" s="427">
        <v>26</v>
      </c>
      <c r="B29" s="425">
        <v>35.783878172588828</v>
      </c>
      <c r="C29" s="425">
        <f t="shared" si="0"/>
        <v>0.72658418616896936</v>
      </c>
      <c r="D29" s="56"/>
      <c r="E29" s="56"/>
    </row>
    <row r="30" spans="1:5" x14ac:dyDescent="0.2">
      <c r="A30" s="427">
        <v>27</v>
      </c>
      <c r="B30" s="425">
        <v>35.783878172588828</v>
      </c>
      <c r="C30" s="425">
        <f t="shared" si="0"/>
        <v>0.75452973179085281</v>
      </c>
      <c r="D30" s="56"/>
      <c r="E30" s="56"/>
    </row>
    <row r="31" spans="1:5" x14ac:dyDescent="0.2">
      <c r="A31" s="427">
        <v>28</v>
      </c>
      <c r="B31" s="425">
        <v>35.783878172588828</v>
      </c>
      <c r="C31" s="425">
        <f t="shared" si="0"/>
        <v>0.78247527741273626</v>
      </c>
      <c r="D31" s="56"/>
      <c r="E31" s="56"/>
    </row>
    <row r="32" spans="1:5" x14ac:dyDescent="0.2">
      <c r="A32" s="427">
        <v>29</v>
      </c>
      <c r="B32" s="425">
        <v>35.783878172588828</v>
      </c>
      <c r="C32" s="425">
        <f t="shared" si="0"/>
        <v>0.81042082303461971</v>
      </c>
      <c r="D32" s="56"/>
      <c r="E32" s="56"/>
    </row>
    <row r="33" spans="1:5" x14ac:dyDescent="0.2">
      <c r="A33" s="427">
        <v>30</v>
      </c>
      <c r="B33" s="425">
        <v>35.783878172588828</v>
      </c>
      <c r="C33" s="425">
        <f t="shared" si="0"/>
        <v>0.83836636865650305</v>
      </c>
      <c r="D33" s="56"/>
      <c r="E33" s="56"/>
    </row>
    <row r="34" spans="1:5" x14ac:dyDescent="0.2">
      <c r="A34" s="427">
        <v>31</v>
      </c>
      <c r="B34" s="425">
        <v>35.783667072517282</v>
      </c>
      <c r="C34" s="425">
        <f t="shared" si="0"/>
        <v>0.86631702494819895</v>
      </c>
      <c r="D34" s="56"/>
      <c r="E34" s="56"/>
    </row>
    <row r="35" spans="1:5" x14ac:dyDescent="0.2">
      <c r="A35" s="427">
        <v>32</v>
      </c>
      <c r="B35" s="425">
        <v>36.14171671670649</v>
      </c>
      <c r="C35" s="425">
        <f t="shared" si="0"/>
        <v>0.88540343146478195</v>
      </c>
      <c r="D35" s="56"/>
      <c r="E35" s="56"/>
    </row>
    <row r="36" spans="1:5" x14ac:dyDescent="0.2">
      <c r="A36" s="427">
        <v>33</v>
      </c>
      <c r="B36" s="425">
        <v>36.488904630671627</v>
      </c>
      <c r="C36" s="425">
        <f t="shared" si="0"/>
        <v>0.90438450630444678</v>
      </c>
      <c r="D36" s="56"/>
      <c r="E36" s="56"/>
    </row>
    <row r="37" spans="1:5" x14ac:dyDescent="0.2">
      <c r="A37" s="427">
        <v>34</v>
      </c>
      <c r="B37" s="425">
        <v>36.825879424947374</v>
      </c>
      <c r="C37" s="425">
        <f t="shared" si="0"/>
        <v>0.92326376262903298</v>
      </c>
      <c r="D37" s="56"/>
      <c r="E37" s="56"/>
    </row>
    <row r="38" spans="1:5" x14ac:dyDescent="0.2">
      <c r="A38" s="427">
        <v>35</v>
      </c>
      <c r="B38" s="425">
        <v>37.153233292616576</v>
      </c>
      <c r="C38" s="425">
        <f t="shared" si="0"/>
        <v>0.94204452474814659</v>
      </c>
      <c r="D38" s="56"/>
      <c r="E38" s="56"/>
    </row>
    <row r="39" spans="1:5" x14ac:dyDescent="0.2">
      <c r="A39" s="427">
        <v>36</v>
      </c>
      <c r="B39" s="425">
        <v>37.471508368437796</v>
      </c>
      <c r="C39" s="425">
        <f t="shared" si="0"/>
        <v>0.96072994035977355</v>
      </c>
      <c r="D39" s="56"/>
      <c r="E39" s="56"/>
    </row>
    <row r="40" spans="1:5" x14ac:dyDescent="0.2">
      <c r="A40" s="427">
        <v>37</v>
      </c>
      <c r="B40" s="425">
        <v>37.781202216507587</v>
      </c>
      <c r="C40" s="425">
        <f t="shared" si="0"/>
        <v>0.97932299210515172</v>
      </c>
      <c r="D40" s="56"/>
      <c r="E40" s="56"/>
    </row>
    <row r="41" spans="1:5" x14ac:dyDescent="0.2">
      <c r="A41" s="427">
        <v>38</v>
      </c>
      <c r="B41" s="425">
        <v>38.082772585955034</v>
      </c>
      <c r="C41" s="425">
        <f t="shared" si="0"/>
        <v>0.99782650840959097</v>
      </c>
      <c r="D41" s="56"/>
      <c r="E41" s="56"/>
    </row>
    <row r="42" spans="1:5" x14ac:dyDescent="0.2">
      <c r="A42" s="427">
        <v>39</v>
      </c>
      <c r="B42" s="425">
        <v>38.376641548790353</v>
      </c>
      <c r="C42" s="425">
        <f t="shared" si="0"/>
        <v>1.0162431736090596</v>
      </c>
      <c r="D42" s="56"/>
      <c r="E42" s="56"/>
    </row>
    <row r="43" spans="1:5" x14ac:dyDescent="0.2">
      <c r="A43" s="427">
        <v>40</v>
      </c>
      <c r="B43" s="425">
        <v>38.663199113795542</v>
      </c>
      <c r="C43" s="425">
        <f t="shared" si="0"/>
        <v>1.0345755373803889</v>
      </c>
      <c r="D43" s="56"/>
      <c r="E43" s="56"/>
    </row>
    <row r="44" spans="1:5" x14ac:dyDescent="0.2">
      <c r="A44" s="427">
        <v>41</v>
      </c>
      <c r="B44" s="425">
        <v>38.942806394110455</v>
      </c>
      <c r="C44" s="425">
        <f t="shared" si="0"/>
        <v>1.0528260235040654</v>
      </c>
      <c r="D44" s="56"/>
      <c r="E44" s="56"/>
    </row>
    <row r="45" spans="1:5" x14ac:dyDescent="0.2">
      <c r="A45" s="427">
        <v>42</v>
      </c>
      <c r="B45" s="425">
        <v>39.215798393063835</v>
      </c>
      <c r="C45" s="425">
        <f t="shared" si="0"/>
        <v>1.0709969379949844</v>
      </c>
      <c r="D45" s="56"/>
      <c r="E45" s="56"/>
    </row>
    <row r="46" spans="1:5" x14ac:dyDescent="0.2">
      <c r="A46" s="427">
        <v>43</v>
      </c>
      <c r="B46" s="425">
        <v>39.482486462163024</v>
      </c>
      <c r="C46" s="425">
        <f t="shared" si="0"/>
        <v>1.08909047663976</v>
      </c>
      <c r="D46" s="56"/>
      <c r="E46" s="56"/>
    </row>
    <row r="47" spans="1:5" x14ac:dyDescent="0.2">
      <c r="A47" s="427">
        <v>44</v>
      </c>
      <c r="B47" s="425">
        <v>39.743160476476625</v>
      </c>
      <c r="C47" s="425">
        <f t="shared" si="0"/>
        <v>1.1071087319802595</v>
      </c>
      <c r="D47" s="56"/>
      <c r="E47" s="56"/>
    </row>
    <row r="48" spans="1:5" x14ac:dyDescent="0.2">
      <c r="A48" s="427">
        <v>45</v>
      </c>
      <c r="B48" s="425">
        <v>39.99809076552684</v>
      </c>
      <c r="C48" s="425">
        <f t="shared" si="0"/>
        <v>1.1250536997826945</v>
      </c>
      <c r="D48" s="56"/>
      <c r="E48" s="56"/>
    </row>
    <row r="49" spans="1:5" x14ac:dyDescent="0.2">
      <c r="A49" s="427">
        <v>46</v>
      </c>
      <c r="B49" s="425">
        <v>40.247529831941335</v>
      </c>
      <c r="C49" s="425">
        <f t="shared" si="0"/>
        <v>1.1429272850303815</v>
      </c>
      <c r="D49" s="56"/>
      <c r="E49" s="56"/>
    </row>
    <row r="50" spans="1:5" x14ac:dyDescent="0.2">
      <c r="A50" s="427">
        <v>47</v>
      </c>
      <c r="B50" s="425">
        <v>40.491713885258683</v>
      </c>
      <c r="C50" s="425">
        <f t="shared" si="0"/>
        <v>1.1607313074764838</v>
      </c>
      <c r="D50" s="56"/>
      <c r="E50" s="56"/>
    </row>
    <row r="51" spans="1:5" x14ac:dyDescent="0.2">
      <c r="A51" s="427">
        <v>48</v>
      </c>
      <c r="B51" s="425">
        <v>40.730864214242807</v>
      </c>
      <c r="C51" s="425">
        <f t="shared" si="0"/>
        <v>1.1784675067909636</v>
      </c>
      <c r="D51" s="56"/>
      <c r="E51" s="56"/>
    </row>
    <row r="52" spans="1:5" x14ac:dyDescent="0.2">
      <c r="A52" s="427">
        <v>49</v>
      </c>
      <c r="B52" s="425">
        <v>40.965188417689866</v>
      </c>
      <c r="C52" s="425">
        <f t="shared" si="0"/>
        <v>1.1961375473337379</v>
      </c>
      <c r="D52" s="56"/>
      <c r="E52" s="56"/>
    </row>
    <row r="53" spans="1:5" x14ac:dyDescent="0.2">
      <c r="A53" s="427">
        <v>50</v>
      </c>
      <c r="B53" s="425">
        <v>41.194881510884585</v>
      </c>
      <c r="C53" s="425">
        <f t="shared" si="0"/>
        <v>1.213743022583738</v>
      </c>
      <c r="D53" s="56"/>
      <c r="E53" s="56"/>
    </row>
    <row r="54" spans="1:5" x14ac:dyDescent="0.2">
      <c r="A54" s="427">
        <v>51</v>
      </c>
      <c r="B54" s="425">
        <v>41.420126922483675</v>
      </c>
      <c r="C54" s="425">
        <f t="shared" si="0"/>
        <v>1.2312854592513616</v>
      </c>
      <c r="D54" s="56"/>
      <c r="E54" s="56"/>
    </row>
    <row r="55" spans="1:5" x14ac:dyDescent="0.2">
      <c r="A55" s="427">
        <v>52</v>
      </c>
      <c r="B55" s="425">
        <v>41.641097394595349</v>
      </c>
      <c r="C55" s="425">
        <f t="shared" si="0"/>
        <v>1.2487663210996247</v>
      </c>
      <c r="D55" s="56"/>
      <c r="E55" s="56"/>
    </row>
    <row r="56" spans="1:5" x14ac:dyDescent="0.2">
      <c r="A56" s="427">
        <v>53</v>
      </c>
      <c r="B56" s="425">
        <v>41.857955797120667</v>
      </c>
      <c r="C56" s="425">
        <f t="shared" si="0"/>
        <v>1.2661870124972938</v>
      </c>
      <c r="D56" s="56"/>
      <c r="E56" s="56"/>
    </row>
    <row r="57" spans="1:5" x14ac:dyDescent="0.2">
      <c r="A57" s="427">
        <v>54</v>
      </c>
      <c r="B57" s="425">
        <v>42.07085586597411</v>
      </c>
      <c r="C57" s="425">
        <f t="shared" si="0"/>
        <v>1.2835488817253631</v>
      </c>
      <c r="D57" s="56"/>
      <c r="E57" s="56"/>
    </row>
    <row r="58" spans="1:5" x14ac:dyDescent="0.2">
      <c r="A58" s="427">
        <v>55</v>
      </c>
      <c r="B58" s="425">
        <v>42.279942873565673</v>
      </c>
      <c r="C58" s="425">
        <f t="shared" si="0"/>
        <v>1.3008532240564397</v>
      </c>
      <c r="D58" s="56"/>
      <c r="E58" s="56"/>
    </row>
    <row r="59" spans="1:5" x14ac:dyDescent="0.2">
      <c r="A59" s="427">
        <v>56</v>
      </c>
      <c r="B59" s="425">
        <v>42.485354238868837</v>
      </c>
      <c r="C59" s="425">
        <f t="shared" si="0"/>
        <v>1.3181012846249718</v>
      </c>
      <c r="D59" s="56"/>
      <c r="E59" s="56"/>
    </row>
    <row r="60" spans="1:5" x14ac:dyDescent="0.2">
      <c r="A60" s="427">
        <v>57</v>
      </c>
      <c r="B60" s="425">
        <v>42.687220083491326</v>
      </c>
      <c r="C60" s="425">
        <f t="shared" si="0"/>
        <v>1.3352942611047174</v>
      </c>
      <c r="D60" s="56"/>
      <c r="E60" s="56"/>
    </row>
    <row r="61" spans="1:5" x14ac:dyDescent="0.2">
      <c r="A61" s="427">
        <v>58</v>
      </c>
      <c r="B61" s="425">
        <v>42.885663739384327</v>
      </c>
      <c r="C61" s="425">
        <f t="shared" si="0"/>
        <v>1.3524333062084644</v>
      </c>
      <c r="D61" s="56"/>
      <c r="E61" s="56"/>
    </row>
    <row r="62" spans="1:5" x14ac:dyDescent="0.2">
      <c r="A62" s="427">
        <v>59</v>
      </c>
      <c r="B62" s="425">
        <v>43.080802213151003</v>
      </c>
      <c r="C62" s="425">
        <f t="shared" si="0"/>
        <v>1.3695195300237339</v>
      </c>
      <c r="D62" s="56"/>
      <c r="E62" s="56"/>
    </row>
    <row r="63" spans="1:5" x14ac:dyDescent="0.2">
      <c r="A63" s="427">
        <v>60</v>
      </c>
      <c r="B63" s="425">
        <v>43.272746611331833</v>
      </c>
      <c r="C63" s="425">
        <f t="shared" si="0"/>
        <v>1.3865540021970273</v>
      </c>
      <c r="D63" s="56"/>
      <c r="E63" s="56"/>
    </row>
    <row r="64" spans="1:5" x14ac:dyDescent="0.2">
      <c r="A64" s="427">
        <v>61</v>
      </c>
      <c r="B64" s="425">
        <v>43.461602530537419</v>
      </c>
      <c r="C64" s="425">
        <f t="shared" si="0"/>
        <v>1.403537753978114</v>
      </c>
      <c r="D64" s="56"/>
      <c r="E64" s="56"/>
    </row>
    <row r="65" spans="1:5" x14ac:dyDescent="0.2">
      <c r="A65" s="427">
        <v>62</v>
      </c>
      <c r="B65" s="425">
        <v>43.647470415858578</v>
      </c>
      <c r="C65" s="425">
        <f t="shared" si="0"/>
        <v>1.4204717801348996</v>
      </c>
      <c r="D65" s="56"/>
      <c r="E65" s="56"/>
    </row>
    <row r="66" spans="1:5" x14ac:dyDescent="0.2">
      <c r="A66" s="427">
        <v>63</v>
      </c>
      <c r="B66" s="425">
        <v>43.830445890600132</v>
      </c>
      <c r="C66" s="425">
        <f t="shared" si="0"/>
        <v>1.4373570407484941</v>
      </c>
      <c r="D66" s="56"/>
      <c r="E66" s="56"/>
    </row>
    <row r="67" spans="1:5" x14ac:dyDescent="0.2">
      <c r="A67" s="427">
        <v>64</v>
      </c>
      <c r="B67" s="425">
        <v>44.010620060047799</v>
      </c>
      <c r="C67" s="425">
        <f t="shared" si="0"/>
        <v>1.4541944628973376</v>
      </c>
      <c r="D67" s="56"/>
      <c r="E67" s="56"/>
    </row>
    <row r="68" spans="1:5" x14ac:dyDescent="0.2">
      <c r="A68" s="427">
        <v>65</v>
      </c>
      <c r="B68" s="425">
        <v>44.188079791684395</v>
      </c>
      <c r="C68" s="425">
        <f t="shared" si="0"/>
        <v>1.4709849422384751</v>
      </c>
      <c r="D68" s="56"/>
      <c r="E68" s="56"/>
    </row>
    <row r="69" spans="1:5" x14ac:dyDescent="0.2">
      <c r="A69" s="427">
        <v>66</v>
      </c>
      <c r="B69" s="425">
        <v>44.36290797401292</v>
      </c>
      <c r="C69" s="425">
        <f t="shared" ref="C69:C132" si="1">A69/B69</f>
        <v>1.4877293444934165</v>
      </c>
      <c r="D69" s="56"/>
      <c r="E69" s="56"/>
    </row>
    <row r="70" spans="1:5" x14ac:dyDescent="0.2">
      <c r="A70" s="427">
        <v>67</v>
      </c>
      <c r="B70" s="425">
        <v>44.535183755916975</v>
      </c>
      <c r="C70" s="425">
        <f t="shared" si="1"/>
        <v>1.5044285068454071</v>
      </c>
      <c r="D70" s="56"/>
      <c r="E70" s="56"/>
    </row>
    <row r="71" spans="1:5" x14ac:dyDescent="0.2">
      <c r="A71" s="427">
        <v>68</v>
      </c>
      <c r="B71" s="425">
        <v>44.70498276828868</v>
      </c>
      <c r="C71" s="425">
        <f t="shared" si="1"/>
        <v>1.5210832392543847</v>
      </c>
      <c r="D71" s="56"/>
      <c r="E71" s="56"/>
    </row>
    <row r="72" spans="1:5" x14ac:dyDescent="0.2">
      <c r="A72" s="427">
        <v>69</v>
      </c>
      <c r="B72" s="425">
        <v>44.872377329477636</v>
      </c>
      <c r="C72" s="425">
        <f t="shared" si="1"/>
        <v>1.5376943256953852</v>
      </c>
      <c r="D72" s="56"/>
      <c r="E72" s="56"/>
    </row>
    <row r="73" spans="1:5" x14ac:dyDescent="0.2">
      <c r="A73" s="427">
        <v>70</v>
      </c>
      <c r="B73" s="425">
        <v>45.037436635957881</v>
      </c>
      <c r="C73" s="425">
        <f t="shared" si="1"/>
        <v>1.5542625253256979</v>
      </c>
      <c r="D73" s="56"/>
      <c r="E73" s="56"/>
    </row>
    <row r="74" spans="1:5" x14ac:dyDescent="0.2">
      <c r="A74" s="427">
        <v>71</v>
      </c>
      <c r="B74" s="425">
        <v>45.200226939470745</v>
      </c>
      <c r="C74" s="425">
        <f t="shared" si="1"/>
        <v>1.5707885735856739</v>
      </c>
      <c r="D74" s="56"/>
      <c r="E74" s="56"/>
    </row>
    <row r="75" spans="1:5" x14ac:dyDescent="0.2">
      <c r="A75" s="427">
        <v>72</v>
      </c>
      <c r="B75" s="425">
        <v>45.3608117117791</v>
      </c>
      <c r="C75" s="425">
        <f t="shared" si="1"/>
        <v>1.5872731832376656</v>
      </c>
      <c r="D75" s="56"/>
      <c r="E75" s="56"/>
    </row>
    <row r="76" spans="1:5" x14ac:dyDescent="0.2">
      <c r="A76" s="427">
        <v>73</v>
      </c>
      <c r="B76" s="425">
        <v>45.519251798057837</v>
      </c>
      <c r="C76" s="425">
        <f t="shared" si="1"/>
        <v>1.6037170453472762</v>
      </c>
      <c r="D76" s="56"/>
      <c r="E76" s="56"/>
    </row>
    <row r="77" spans="1:5" x14ac:dyDescent="0.2">
      <c r="A77" s="427">
        <v>74</v>
      </c>
      <c r="B77" s="425">
        <v>45.675605559848883</v>
      </c>
      <c r="C77" s="425">
        <f t="shared" si="1"/>
        <v>1.6201208302107255</v>
      </c>
      <c r="D77" s="56"/>
      <c r="E77" s="56"/>
    </row>
    <row r="78" spans="1:5" x14ac:dyDescent="0.2">
      <c r="A78" s="427">
        <v>75</v>
      </c>
      <c r="B78" s="425">
        <v>45.829929008420891</v>
      </c>
      <c r="C78" s="425">
        <f t="shared" si="1"/>
        <v>1.636485188231894</v>
      </c>
      <c r="D78" s="56"/>
      <c r="E78" s="56"/>
    </row>
    <row r="79" spans="1:5" x14ac:dyDescent="0.2">
      <c r="A79" s="427">
        <v>76</v>
      </c>
      <c r="B79" s="425">
        <v>45.982275929296335</v>
      </c>
      <c r="C79" s="425">
        <f t="shared" si="1"/>
        <v>1.6528107507523067</v>
      </c>
      <c r="D79" s="56"/>
      <c r="E79" s="56"/>
    </row>
    <row r="80" spans="1:5" x14ac:dyDescent="0.2">
      <c r="A80" s="427">
        <v>77</v>
      </c>
      <c r="B80" s="425">
        <v>46.132697998638967</v>
      </c>
      <c r="C80" s="425">
        <f t="shared" si="1"/>
        <v>1.6690981308370842</v>
      </c>
      <c r="D80" s="56"/>
      <c r="E80" s="56"/>
    </row>
    <row r="81" spans="1:5" x14ac:dyDescent="0.2">
      <c r="A81" s="427">
        <v>78</v>
      </c>
      <c r="B81" s="425">
        <v>46.281244892131653</v>
      </c>
      <c r="C81" s="425">
        <f t="shared" si="1"/>
        <v>1.6853479240196692</v>
      </c>
      <c r="D81" s="56"/>
      <c r="E81" s="56"/>
    </row>
    <row r="82" spans="1:5" x14ac:dyDescent="0.2">
      <c r="A82" s="427">
        <v>79</v>
      </c>
      <c r="B82" s="425">
        <v>46.427964386918831</v>
      </c>
      <c r="C82" s="425">
        <f t="shared" si="1"/>
        <v>1.7015607090079186</v>
      </c>
      <c r="D82" s="56"/>
      <c r="E82" s="56"/>
    </row>
    <row r="83" spans="1:5" x14ac:dyDescent="0.2">
      <c r="A83" s="427">
        <v>80</v>
      </c>
      <c r="B83" s="425">
        <v>46.572902457136834</v>
      </c>
      <c r="C83" s="425">
        <f t="shared" si="1"/>
        <v>1.7177370483539789</v>
      </c>
      <c r="D83" s="56"/>
      <c r="E83" s="56"/>
    </row>
    <row r="84" spans="1:5" x14ac:dyDescent="0.2">
      <c r="A84" s="427">
        <v>81</v>
      </c>
      <c r="B84" s="425">
        <v>46.716103363510406</v>
      </c>
      <c r="C84" s="425">
        <f t="shared" si="1"/>
        <v>1.7338774890901643</v>
      </c>
      <c r="D84" s="56"/>
      <c r="E84" s="56"/>
    </row>
    <row r="85" spans="1:5" x14ac:dyDescent="0.2">
      <c r="A85" s="427">
        <v>82</v>
      </c>
      <c r="B85" s="425">
        <v>46.857609737451746</v>
      </c>
      <c r="C85" s="425">
        <f t="shared" si="1"/>
        <v>1.7499825633329329</v>
      </c>
      <c r="D85" s="56"/>
      <c r="E85" s="56"/>
    </row>
    <row r="86" spans="1:5" x14ac:dyDescent="0.2">
      <c r="A86" s="427">
        <v>83</v>
      </c>
      <c r="B86" s="425">
        <v>46.997462660062617</v>
      </c>
      <c r="C86" s="425">
        <f t="shared" si="1"/>
        <v>1.7660527888568658</v>
      </c>
      <c r="D86" s="56"/>
      <c r="E86" s="56"/>
    </row>
    <row r="87" spans="1:5" x14ac:dyDescent="0.2">
      <c r="A87" s="427">
        <v>84</v>
      </c>
      <c r="B87" s="425">
        <v>47.135701736405132</v>
      </c>
      <c r="C87" s="425">
        <f t="shared" si="1"/>
        <v>1.7820886696404654</v>
      </c>
      <c r="D87" s="56"/>
      <c r="E87" s="56"/>
    </row>
    <row r="88" spans="1:5" x14ac:dyDescent="0.2">
      <c r="A88" s="427">
        <v>85</v>
      </c>
      <c r="B88" s="425">
        <v>47.272365165377714</v>
      </c>
      <c r="C88" s="425">
        <f t="shared" si="1"/>
        <v>1.7980906963854224</v>
      </c>
      <c r="D88" s="56"/>
      <c r="E88" s="56"/>
    </row>
    <row r="89" spans="1:5" x14ac:dyDescent="0.2">
      <c r="A89" s="427">
        <v>86</v>
      </c>
      <c r="B89" s="425">
        <v>47.407489805504312</v>
      </c>
      <c r="C89" s="425">
        <f t="shared" si="1"/>
        <v>1.8140593470109201</v>
      </c>
      <c r="D89" s="56"/>
      <c r="E89" s="56"/>
    </row>
    <row r="90" spans="1:5" x14ac:dyDescent="0.2">
      <c r="A90" s="427">
        <v>87</v>
      </c>
      <c r="B90" s="425">
        <v>47.541111236920628</v>
      </c>
      <c r="C90" s="425">
        <f t="shared" si="1"/>
        <v>1.8299950871244135</v>
      </c>
      <c r="D90" s="56"/>
      <c r="E90" s="56"/>
    </row>
    <row r="91" spans="1:5" x14ac:dyDescent="0.2">
      <c r="A91" s="427">
        <v>88</v>
      </c>
      <c r="B91" s="425">
        <v>47.673263819817926</v>
      </c>
      <c r="C91" s="425">
        <f t="shared" si="1"/>
        <v>1.845898370470245</v>
      </c>
      <c r="D91" s="56"/>
      <c r="E91" s="56"/>
    </row>
    <row r="92" spans="1:5" x14ac:dyDescent="0.2">
      <c r="A92" s="427">
        <v>89</v>
      </c>
      <c r="B92" s="425">
        <v>47.803980749584795</v>
      </c>
      <c r="C92" s="425">
        <f t="shared" si="1"/>
        <v>1.8617696393573462</v>
      </c>
      <c r="D92" s="56"/>
      <c r="E92" s="56"/>
    </row>
    <row r="93" spans="1:5" x14ac:dyDescent="0.2">
      <c r="A93" s="427">
        <v>90</v>
      </c>
      <c r="B93" s="425">
        <v>47.933294108868147</v>
      </c>
      <c r="C93" s="425">
        <f t="shared" si="1"/>
        <v>1.8776093250672101</v>
      </c>
      <c r="D93" s="56"/>
      <c r="E93" s="56"/>
    </row>
    <row r="94" spans="1:5" x14ac:dyDescent="0.2">
      <c r="A94" s="427">
        <v>91</v>
      </c>
      <c r="B94" s="425">
        <v>48.061234916757684</v>
      </c>
      <c r="C94" s="425">
        <f t="shared" si="1"/>
        <v>1.8934178482432358</v>
      </c>
      <c r="D94" s="56"/>
      <c r="E94" s="56"/>
    </row>
    <row r="95" spans="1:5" x14ac:dyDescent="0.2">
      <c r="A95" s="427">
        <v>92</v>
      </c>
      <c r="B95" s="425">
        <v>48.187833175282634</v>
      </c>
      <c r="C95" s="425">
        <f t="shared" si="1"/>
        <v>1.9091956192624633</v>
      </c>
      <c r="D95" s="56"/>
      <c r="E95" s="56"/>
    </row>
    <row r="96" spans="1:5" x14ac:dyDescent="0.2">
      <c r="A96" s="427">
        <v>93</v>
      </c>
      <c r="B96" s="425">
        <v>48.313117913394883</v>
      </c>
      <c r="C96" s="425">
        <f t="shared" si="1"/>
        <v>1.9249430385906767</v>
      </c>
      <c r="D96" s="56"/>
      <c r="E96" s="56"/>
    </row>
    <row r="97" spans="1:5" x14ac:dyDescent="0.2">
      <c r="A97" s="427">
        <v>94</v>
      </c>
      <c r="B97" s="425">
        <v>48.437117228599988</v>
      </c>
      <c r="C97" s="425">
        <f t="shared" si="1"/>
        <v>1.9406604971217638</v>
      </c>
      <c r="D97" s="56"/>
      <c r="E97" s="56"/>
    </row>
    <row r="98" spans="1:5" x14ac:dyDescent="0.2">
      <c r="A98" s="427">
        <v>95</v>
      </c>
      <c r="B98" s="425">
        <v>48.559858326385381</v>
      </c>
      <c r="C98" s="425">
        <f t="shared" si="1"/>
        <v>1.9563483765021819</v>
      </c>
      <c r="D98" s="56"/>
      <c r="E98" s="56"/>
    </row>
    <row r="99" spans="1:5" x14ac:dyDescent="0.2">
      <c r="A99" s="427">
        <v>96</v>
      </c>
      <c r="B99" s="425">
        <v>48.681367557584089</v>
      </c>
      <c r="C99" s="425">
        <f t="shared" si="1"/>
        <v>1.9720070494413242</v>
      </c>
      <c r="D99" s="56"/>
      <c r="E99" s="56"/>
    </row>
    <row r="100" spans="1:5" x14ac:dyDescent="0.2">
      <c r="A100" s="427">
        <v>97</v>
      </c>
      <c r="B100" s="425">
        <v>48.801670453802529</v>
      </c>
      <c r="C100" s="425">
        <f t="shared" si="1"/>
        <v>1.9876368800085193</v>
      </c>
      <c r="D100" s="56"/>
      <c r="E100" s="56"/>
    </row>
    <row r="101" spans="1:5" x14ac:dyDescent="0.2">
      <c r="A101" s="427">
        <v>98</v>
      </c>
      <c r="B101" s="425">
        <v>48.920791761031182</v>
      </c>
      <c r="C101" s="425">
        <f t="shared" si="1"/>
        <v>2.003238223917378</v>
      </c>
      <c r="D101" s="56"/>
      <c r="E101" s="56"/>
    </row>
    <row r="102" spans="1:5" x14ac:dyDescent="0.2">
      <c r="A102" s="427">
        <v>99</v>
      </c>
      <c r="B102" s="425">
        <v>49.038755471549223</v>
      </c>
      <c r="C102" s="425">
        <f t="shared" si="1"/>
        <v>2.0188114287981218</v>
      </c>
      <c r="D102" s="56"/>
      <c r="E102" s="56"/>
    </row>
    <row r="103" spans="1:5" x14ac:dyDescent="0.2">
      <c r="A103" s="427">
        <v>100</v>
      </c>
      <c r="B103" s="425">
        <v>49.155584854225893</v>
      </c>
      <c r="C103" s="425">
        <f t="shared" si="1"/>
        <v>2.0343568344585168</v>
      </c>
      <c r="D103" s="56"/>
      <c r="E103" s="56"/>
    </row>
    <row r="104" spans="1:5" x14ac:dyDescent="0.2">
      <c r="A104" s="427">
        <v>101</v>
      </c>
      <c r="B104" s="425">
        <v>49.271302483313939</v>
      </c>
      <c r="C104" s="425">
        <f t="shared" si="1"/>
        <v>2.049874773134003</v>
      </c>
      <c r="D104" s="56"/>
      <c r="E104" s="56"/>
    </row>
    <row r="105" spans="1:5" x14ac:dyDescent="0.2">
      <c r="A105" s="427">
        <v>102</v>
      </c>
      <c r="B105" s="425">
        <v>49.385930265824967</v>
      </c>
      <c r="C105" s="425">
        <f t="shared" si="1"/>
        <v>2.065365569727537</v>
      </c>
      <c r="D105" s="56"/>
      <c r="E105" s="56"/>
    </row>
    <row r="106" spans="1:5" x14ac:dyDescent="0.2">
      <c r="A106" s="427">
        <v>103</v>
      </c>
      <c r="B106" s="425">
        <v>49.499489467569092</v>
      </c>
      <c r="C106" s="425">
        <f t="shared" si="1"/>
        <v>2.0808295420396847</v>
      </c>
      <c r="D106" s="56"/>
      <c r="E106" s="56"/>
    </row>
    <row r="107" spans="1:5" x14ac:dyDescent="0.2">
      <c r="A107" s="427">
        <v>104</v>
      </c>
      <c r="B107" s="425">
        <v>49.612000737936654</v>
      </c>
      <c r="C107" s="425">
        <f t="shared" si="1"/>
        <v>2.0962670009894331</v>
      </c>
      <c r="D107" s="56"/>
      <c r="E107" s="56"/>
    </row>
    <row r="108" spans="1:5" x14ac:dyDescent="0.2">
      <c r="A108" s="427">
        <v>105</v>
      </c>
      <c r="B108" s="425">
        <v>49.723484133494175</v>
      </c>
      <c r="C108" s="425">
        <f t="shared" si="1"/>
        <v>2.111678250826174</v>
      </c>
      <c r="D108" s="56"/>
      <c r="E108" s="56"/>
    </row>
    <row r="109" spans="1:5" x14ac:dyDescent="0.2">
      <c r="A109" s="427">
        <v>106</v>
      </c>
      <c r="B109" s="425">
        <v>49.833959140461964</v>
      </c>
      <c r="C109" s="425">
        <f t="shared" si="1"/>
        <v>2.1270635893332992</v>
      </c>
      <c r="D109" s="56"/>
      <c r="E109" s="56"/>
    </row>
    <row r="110" spans="1:5" x14ac:dyDescent="0.2">
      <c r="A110" s="427">
        <v>107</v>
      </c>
      <c r="B110" s="425">
        <v>49.943444696136311</v>
      </c>
      <c r="C110" s="425">
        <f t="shared" si="1"/>
        <v>2.1424233080237989</v>
      </c>
      <c r="D110" s="56"/>
      <c r="E110" s="56"/>
    </row>
    <row r="111" spans="1:5" x14ac:dyDescent="0.2">
      <c r="A111" s="427">
        <v>108</v>
      </c>
      <c r="B111" s="425">
        <v>50.051959209315399</v>
      </c>
      <c r="C111" s="425">
        <f t="shared" si="1"/>
        <v>2.1577576923282482</v>
      </c>
      <c r="D111" s="56"/>
      <c r="E111" s="56"/>
    </row>
    <row r="112" spans="1:5" x14ac:dyDescent="0.2">
      <c r="A112" s="427">
        <v>109</v>
      </c>
      <c r="B112" s="425">
        <v>50.159520579783738</v>
      </c>
      <c r="C112" s="425">
        <f t="shared" si="1"/>
        <v>2.173067021775549</v>
      </c>
      <c r="D112" s="56"/>
      <c r="E112" s="56"/>
    </row>
    <row r="113" spans="1:5" x14ac:dyDescent="0.2">
      <c r="A113" s="427">
        <v>110</v>
      </c>
      <c r="B113" s="425">
        <v>50.266146216906975</v>
      </c>
      <c r="C113" s="425">
        <f t="shared" si="1"/>
        <v>2.1883515701667537</v>
      </c>
      <c r="D113" s="56"/>
      <c r="E113" s="56"/>
    </row>
    <row r="114" spans="1:5" x14ac:dyDescent="0.2">
      <c r="A114" s="427">
        <v>111</v>
      </c>
      <c r="B114" s="425">
        <v>50.371853057385188</v>
      </c>
      <c r="C114" s="425">
        <f t="shared" si="1"/>
        <v>2.2036116057423047</v>
      </c>
      <c r="D114" s="56"/>
      <c r="E114" s="56"/>
    </row>
    <row r="115" spans="1:5" x14ac:dyDescent="0.2">
      <c r="A115" s="427">
        <v>112</v>
      </c>
      <c r="B115" s="425">
        <v>50.47665758221013</v>
      </c>
      <c r="C115" s="425">
        <f t="shared" si="1"/>
        <v>2.218847391342984</v>
      </c>
      <c r="D115" s="56"/>
      <c r="E115" s="56"/>
    </row>
    <row r="116" spans="1:5" x14ac:dyDescent="0.2">
      <c r="A116" s="427">
        <v>113</v>
      </c>
      <c r="B116" s="425">
        <v>50.580575832868711</v>
      </c>
      <c r="C116" s="425">
        <f t="shared" si="1"/>
        <v>2.2340591845648654</v>
      </c>
      <c r="D116" s="56"/>
      <c r="E116" s="56"/>
    </row>
    <row r="117" spans="1:5" x14ac:dyDescent="0.2">
      <c r="A117" s="427">
        <v>114</v>
      </c>
      <c r="B117" s="425">
        <v>50.683623426832632</v>
      </c>
      <c r="C117" s="425">
        <f t="shared" si="1"/>
        <v>2.2492472379085426</v>
      </c>
      <c r="D117" s="56"/>
      <c r="E117" s="56"/>
    </row>
    <row r="118" spans="1:5" x14ac:dyDescent="0.2">
      <c r="A118" s="427">
        <v>115</v>
      </c>
      <c r="B118" s="425">
        <v>50.785815572371682</v>
      </c>
      <c r="C118" s="425">
        <f t="shared" si="1"/>
        <v>2.2644117989228847</v>
      </c>
      <c r="D118" s="56"/>
      <c r="E118" s="56"/>
    </row>
    <row r="119" spans="1:5" x14ac:dyDescent="0.2">
      <c r="A119" s="427">
        <v>116</v>
      </c>
      <c r="B119" s="425">
        <v>50.887167082725618</v>
      </c>
      <c r="C119" s="425">
        <f t="shared" si="1"/>
        <v>2.2795531103435676</v>
      </c>
      <c r="D119" s="56"/>
      <c r="E119" s="56"/>
    </row>
    <row r="120" spans="1:5" x14ac:dyDescent="0.2">
      <c r="A120" s="427">
        <v>117</v>
      </c>
      <c r="B120" s="425">
        <v>50.987692389667956</v>
      </c>
      <c r="C120" s="425">
        <f t="shared" si="1"/>
        <v>2.294671410226611</v>
      </c>
      <c r="D120" s="56"/>
      <c r="E120" s="56"/>
    </row>
    <row r="121" spans="1:5" x14ac:dyDescent="0.2">
      <c r="A121" s="427">
        <v>118</v>
      </c>
      <c r="B121" s="425">
        <v>51.087405556492307</v>
      </c>
      <c r="C121" s="425">
        <f t="shared" si="1"/>
        <v>2.3097669320771423</v>
      </c>
      <c r="D121" s="56"/>
      <c r="E121" s="56"/>
    </row>
    <row r="122" spans="1:5" x14ac:dyDescent="0.2">
      <c r="A122" s="427">
        <v>119</v>
      </c>
      <c r="B122" s="425">
        <v>51.186320290451</v>
      </c>
      <c r="C122" s="425">
        <f t="shared" si="1"/>
        <v>2.3248399049735928</v>
      </c>
      <c r="D122" s="56"/>
      <c r="E122" s="56"/>
    </row>
    <row r="123" spans="1:5" x14ac:dyDescent="0.2">
      <c r="A123" s="427">
        <v>120</v>
      </c>
      <c r="B123" s="425">
        <v>51.284449954673143</v>
      </c>
      <c r="C123" s="425">
        <f t="shared" si="1"/>
        <v>2.339890553687519</v>
      </c>
      <c r="D123" s="56"/>
      <c r="E123" s="56"/>
    </row>
    <row r="124" spans="1:5" x14ac:dyDescent="0.2">
      <c r="A124" s="427">
        <v>121</v>
      </c>
      <c r="B124" s="425">
        <v>51.381807579588049</v>
      </c>
      <c r="C124" s="425">
        <f t="shared" si="1"/>
        <v>2.3549190987992508</v>
      </c>
      <c r="D124" s="56"/>
      <c r="E124" s="56"/>
    </row>
    <row r="125" spans="1:5" x14ac:dyDescent="0.2">
      <c r="A125" s="427">
        <v>122</v>
      </c>
      <c r="B125" s="425">
        <v>51.478405873878714</v>
      </c>
      <c r="C125" s="425">
        <f t="shared" si="1"/>
        <v>2.3699257568095269</v>
      </c>
      <c r="D125" s="56"/>
      <c r="E125" s="56"/>
    </row>
    <row r="126" spans="1:5" x14ac:dyDescent="0.2">
      <c r="A126" s="427">
        <v>123</v>
      </c>
      <c r="B126" s="425">
        <v>51.574257234988046</v>
      </c>
      <c r="C126" s="425">
        <f t="shared" si="1"/>
        <v>2.3849107402473</v>
      </c>
      <c r="D126" s="56"/>
      <c r="E126" s="56"/>
    </row>
    <row r="127" spans="1:5" x14ac:dyDescent="0.2">
      <c r="A127" s="427">
        <v>124</v>
      </c>
      <c r="B127" s="425">
        <v>51.669373759199878</v>
      </c>
      <c r="C127" s="425">
        <f t="shared" si="1"/>
        <v>2.3998742577738605</v>
      </c>
      <c r="D127" s="56"/>
      <c r="E127" s="56"/>
    </row>
    <row r="128" spans="1:5" x14ac:dyDescent="0.2">
      <c r="A128" s="427">
        <v>125</v>
      </c>
      <c r="B128" s="425">
        <v>51.763767251314931</v>
      </c>
      <c r="C128" s="425">
        <f t="shared" si="1"/>
        <v>2.4148165142834475</v>
      </c>
      <c r="D128" s="56"/>
      <c r="E128" s="56"/>
    </row>
    <row r="129" spans="1:5" x14ac:dyDescent="0.2">
      <c r="A129" s="427">
        <v>126</v>
      </c>
      <c r="B129" s="425">
        <v>51.857449233941438</v>
      </c>
      <c r="C129" s="425">
        <f t="shared" si="1"/>
        <v>2.4297377110004712</v>
      </c>
      <c r="D129" s="56"/>
      <c r="E129" s="56"/>
    </row>
    <row r="130" spans="1:5" x14ac:dyDescent="0.2">
      <c r="A130" s="427">
        <v>127</v>
      </c>
      <c r="B130" s="425">
        <v>51.950430956418423</v>
      </c>
      <c r="C130" s="425">
        <f t="shared" si="1"/>
        <v>2.4446380455735039</v>
      </c>
      <c r="D130" s="56"/>
      <c r="E130" s="56"/>
    </row>
    <row r="131" spans="1:5" x14ac:dyDescent="0.2">
      <c r="A131" s="427">
        <v>128</v>
      </c>
      <c r="B131" s="425">
        <v>52.042723403389097</v>
      </c>
      <c r="C131" s="425">
        <f t="shared" si="1"/>
        <v>2.4595177121661633</v>
      </c>
      <c r="D131" s="56"/>
      <c r="E131" s="56"/>
    </row>
    <row r="132" spans="1:5" x14ac:dyDescent="0.2">
      <c r="A132" s="427">
        <v>129</v>
      </c>
      <c r="B132" s="425">
        <v>52.134337303040617</v>
      </c>
      <c r="C132" s="425">
        <f t="shared" si="1"/>
        <v>2.4743769015450088</v>
      </c>
      <c r="D132" s="56"/>
      <c r="E132" s="56"/>
    </row>
    <row r="133" spans="1:5" x14ac:dyDescent="0.2">
      <c r="A133" s="427">
        <v>130</v>
      </c>
      <c r="B133" s="425">
        <v>52.225283135025684</v>
      </c>
      <c r="C133" s="425">
        <f t="shared" ref="C133:C196" si="2">A133/B133</f>
        <v>2.4892158011645802</v>
      </c>
      <c r="D133" s="56"/>
      <c r="E133" s="56"/>
    </row>
    <row r="134" spans="1:5" x14ac:dyDescent="0.2">
      <c r="A134" s="427">
        <v>131</v>
      </c>
      <c r="B134" s="425">
        <v>52.31557113808072</v>
      </c>
      <c r="C134" s="425">
        <f t="shared" si="2"/>
        <v>2.5040345952496841</v>
      </c>
      <c r="D134" s="56"/>
      <c r="E134" s="56"/>
    </row>
    <row r="135" spans="1:5" x14ac:dyDescent="0.2">
      <c r="A135" s="427">
        <v>132</v>
      </c>
      <c r="B135" s="425">
        <v>52.405211317354215</v>
      </c>
      <c r="C135" s="425">
        <f t="shared" si="2"/>
        <v>2.5188334648750406</v>
      </c>
      <c r="D135" s="56"/>
      <c r="E135" s="56"/>
    </row>
    <row r="136" spans="1:5" x14ac:dyDescent="0.2">
      <c r="A136" s="427">
        <v>133</v>
      </c>
      <c r="B136" s="425">
        <v>52.49421345145867</v>
      </c>
      <c r="C136" s="425">
        <f t="shared" si="2"/>
        <v>2.5336125880423932</v>
      </c>
      <c r="D136" s="56"/>
      <c r="E136" s="56"/>
    </row>
    <row r="137" spans="1:5" x14ac:dyDescent="0.2">
      <c r="A137" s="427">
        <v>134</v>
      </c>
      <c r="B137" s="425">
        <v>52.582587099258269</v>
      </c>
      <c r="C137" s="425">
        <f t="shared" si="2"/>
        <v>2.5483721397551817</v>
      </c>
      <c r="D137" s="56"/>
      <c r="E137" s="56"/>
    </row>
    <row r="138" spans="1:5" x14ac:dyDescent="0.2">
      <c r="A138" s="427">
        <v>135</v>
      </c>
      <c r="B138" s="425">
        <v>52.670341606404449</v>
      </c>
      <c r="C138" s="425">
        <f t="shared" si="2"/>
        <v>2.563112292090862</v>
      </c>
      <c r="D138" s="56"/>
      <c r="E138" s="56"/>
    </row>
    <row r="139" spans="1:5" x14ac:dyDescent="0.2">
      <c r="A139" s="427">
        <v>136</v>
      </c>
      <c r="B139" s="425">
        <v>52.75748611162998</v>
      </c>
      <c r="C139" s="425">
        <f t="shared" si="2"/>
        <v>2.5778332142709859</v>
      </c>
      <c r="D139" s="56"/>
      <c r="E139" s="56"/>
    </row>
    <row r="140" spans="1:5" x14ac:dyDescent="0.2">
      <c r="A140" s="427">
        <v>137</v>
      </c>
      <c r="B140" s="425">
        <v>52.844029552812749</v>
      </c>
      <c r="C140" s="425">
        <f t="shared" si="2"/>
        <v>2.5925350727290981</v>
      </c>
      <c r="D140" s="56"/>
      <c r="E140" s="56"/>
    </row>
    <row r="141" spans="1:5" x14ac:dyDescent="0.2">
      <c r="A141" s="427">
        <v>138</v>
      </c>
      <c r="B141" s="425">
        <v>52.929980672818935</v>
      </c>
      <c r="C141" s="425">
        <f t="shared" si="2"/>
        <v>2.6072180311765534</v>
      </c>
      <c r="D141" s="56"/>
      <c r="E141" s="56"/>
    </row>
    <row r="142" spans="1:5" x14ac:dyDescent="0.2">
      <c r="A142" s="427">
        <v>139</v>
      </c>
      <c r="B142" s="425">
        <v>53.015348025135225</v>
      </c>
      <c r="C142" s="425">
        <f t="shared" si="2"/>
        <v>2.621882250666324</v>
      </c>
      <c r="D142" s="56"/>
      <c r="E142" s="56"/>
    </row>
    <row r="143" spans="1:5" x14ac:dyDescent="0.2">
      <c r="A143" s="427">
        <v>140</v>
      </c>
      <c r="B143" s="425">
        <v>53.100139979299172</v>
      </c>
      <c r="C143" s="425">
        <f t="shared" si="2"/>
        <v>2.6365278896548729</v>
      </c>
      <c r="D143" s="56"/>
      <c r="E143" s="56"/>
    </row>
    <row r="144" spans="1:5" x14ac:dyDescent="0.2">
      <c r="A144" s="427">
        <v>141</v>
      </c>
      <c r="B144" s="425">
        <v>53.18436472613628</v>
      </c>
      <c r="C144" s="425">
        <f t="shared" si="2"/>
        <v>2.6511551040621657</v>
      </c>
      <c r="D144" s="56"/>
      <c r="E144" s="56"/>
    </row>
    <row r="145" spans="1:5" x14ac:dyDescent="0.2">
      <c r="A145" s="427">
        <v>142</v>
      </c>
      <c r="B145" s="425">
        <v>53.268030282812056</v>
      </c>
      <c r="C145" s="425">
        <f t="shared" si="2"/>
        <v>2.665764047329886</v>
      </c>
      <c r="D145" s="56"/>
      <c r="E145" s="56"/>
    </row>
    <row r="146" spans="1:5" x14ac:dyDescent="0.2">
      <c r="A146" s="427">
        <v>143</v>
      </c>
      <c r="B146" s="425">
        <v>53.351144497706777</v>
      </c>
      <c r="C146" s="425">
        <f t="shared" si="2"/>
        <v>2.6803548704779265</v>
      </c>
      <c r="D146" s="56"/>
      <c r="E146" s="56"/>
    </row>
    <row r="147" spans="1:5" x14ac:dyDescent="0.2">
      <c r="A147" s="427">
        <v>144</v>
      </c>
      <c r="B147" s="425">
        <v>53.433715055120402</v>
      </c>
      <c r="C147" s="425">
        <f t="shared" si="2"/>
        <v>2.6949277221592118</v>
      </c>
      <c r="D147" s="56"/>
      <c r="E147" s="56"/>
    </row>
    <row r="148" spans="1:5" x14ac:dyDescent="0.2">
      <c r="A148" s="427">
        <v>145</v>
      </c>
      <c r="B148" s="425">
        <v>53.515749479814673</v>
      </c>
      <c r="C148" s="425">
        <f t="shared" si="2"/>
        <v>2.7094827487129147</v>
      </c>
      <c r="D148" s="56"/>
      <c r="E148" s="56"/>
    </row>
    <row r="149" spans="1:5" x14ac:dyDescent="0.2">
      <c r="A149" s="427">
        <v>146</v>
      </c>
      <c r="B149" s="425">
        <v>53.597255141399131</v>
      </c>
      <c r="C149" s="425">
        <f t="shared" si="2"/>
        <v>2.7240200942161295</v>
      </c>
      <c r="D149" s="56"/>
      <c r="E149" s="56"/>
    </row>
    <row r="150" spans="1:5" x14ac:dyDescent="0.2">
      <c r="A150" s="427">
        <v>147</v>
      </c>
      <c r="B150" s="425">
        <v>53.678239258567473</v>
      </c>
      <c r="C150" s="425">
        <f t="shared" si="2"/>
        <v>2.7385399005340445</v>
      </c>
      <c r="D150" s="56"/>
      <c r="E150" s="56"/>
    </row>
    <row r="151" spans="1:5" x14ac:dyDescent="0.2">
      <c r="A151" s="427">
        <v>148</v>
      </c>
      <c r="B151" s="425">
        <v>53.758708903190183</v>
      </c>
      <c r="C151" s="425">
        <f t="shared" si="2"/>
        <v>2.7530423073686818</v>
      </c>
      <c r="D151" s="56"/>
      <c r="E151" s="56"/>
    </row>
    <row r="152" spans="1:5" x14ac:dyDescent="0.2">
      <c r="A152" s="427">
        <v>149</v>
      </c>
      <c r="B152" s="425">
        <v>53.838671004269536</v>
      </c>
      <c r="C152" s="425">
        <f t="shared" si="2"/>
        <v>2.7675274523062416</v>
      </c>
      <c r="D152" s="56"/>
      <c r="E152" s="56"/>
    </row>
    <row r="153" spans="1:5" x14ac:dyDescent="0.2">
      <c r="A153" s="427">
        <v>150</v>
      </c>
      <c r="B153" s="425">
        <v>53.918132351762189</v>
      </c>
      <c r="C153" s="425">
        <f t="shared" si="2"/>
        <v>2.7819954708631074</v>
      </c>
      <c r="D153" s="56"/>
      <c r="E153" s="56"/>
    </row>
    <row r="154" spans="1:5" x14ac:dyDescent="0.2">
      <c r="A154" s="427">
        <v>151</v>
      </c>
      <c r="B154" s="425">
        <v>53.997099600274773</v>
      </c>
      <c r="C154" s="425">
        <f t="shared" si="2"/>
        <v>2.7964464965305584</v>
      </c>
      <c r="D154" s="56"/>
      <c r="E154" s="56"/>
    </row>
    <row r="155" spans="1:5" x14ac:dyDescent="0.2">
      <c r="A155" s="427">
        <v>152</v>
      </c>
      <c r="B155" s="425">
        <v>54.07557927263764</v>
      </c>
      <c r="C155" s="425">
        <f t="shared" si="2"/>
        <v>2.8108806608182251</v>
      </c>
      <c r="D155" s="56"/>
      <c r="E155" s="56"/>
    </row>
    <row r="156" spans="1:5" x14ac:dyDescent="0.2">
      <c r="A156" s="427">
        <v>153</v>
      </c>
      <c r="B156" s="425">
        <v>54.15357776336127</v>
      </c>
      <c r="C156" s="425">
        <f t="shared" si="2"/>
        <v>2.8252980932963458</v>
      </c>
      <c r="D156" s="56"/>
      <c r="E156" s="56"/>
    </row>
    <row r="157" spans="1:5" x14ac:dyDescent="0.2">
      <c r="A157" s="427">
        <v>154</v>
      </c>
      <c r="B157" s="425">
        <v>54.231101341980271</v>
      </c>
      <c r="C157" s="425">
        <f t="shared" si="2"/>
        <v>2.839698921636848</v>
      </c>
      <c r="D157" s="56"/>
      <c r="E157" s="56"/>
    </row>
    <row r="158" spans="1:5" x14ac:dyDescent="0.2">
      <c r="A158" s="427">
        <v>155</v>
      </c>
      <c r="B158" s="425">
        <v>54.308156156288916</v>
      </c>
      <c r="C158" s="425">
        <f t="shared" si="2"/>
        <v>2.8540832716533115</v>
      </c>
      <c r="D158" s="56"/>
      <c r="E158" s="56"/>
    </row>
    <row r="159" spans="1:5" x14ac:dyDescent="0.2">
      <c r="A159" s="427">
        <v>156</v>
      </c>
      <c r="B159" s="425">
        <v>54.384748235472948</v>
      </c>
      <c r="C159" s="425">
        <f t="shared" si="2"/>
        <v>2.8684512673398306</v>
      </c>
      <c r="D159" s="56"/>
      <c r="E159" s="56"/>
    </row>
    <row r="160" spans="1:5" x14ac:dyDescent="0.2">
      <c r="A160" s="427">
        <v>157</v>
      </c>
      <c r="B160" s="425">
        <v>54.460883493141026</v>
      </c>
      <c r="C160" s="425">
        <f t="shared" si="2"/>
        <v>2.8828030309088368</v>
      </c>
      <c r="D160" s="56"/>
      <c r="E160" s="56"/>
    </row>
    <row r="161" spans="1:5" x14ac:dyDescent="0.2">
      <c r="A161" s="427">
        <v>158</v>
      </c>
      <c r="B161" s="425">
        <v>54.536567730260124</v>
      </c>
      <c r="C161" s="425">
        <f t="shared" si="2"/>
        <v>2.8971386828278933</v>
      </c>
      <c r="D161" s="56"/>
      <c r="E161" s="56"/>
    </row>
    <row r="162" spans="1:5" x14ac:dyDescent="0.2">
      <c r="A162" s="427">
        <v>159</v>
      </c>
      <c r="B162" s="425">
        <v>54.611806637998271</v>
      </c>
      <c r="C162" s="425">
        <f t="shared" si="2"/>
        <v>2.9114583418555067</v>
      </c>
      <c r="D162" s="56"/>
      <c r="E162" s="56"/>
    </row>
    <row r="163" spans="1:5" x14ac:dyDescent="0.2">
      <c r="A163" s="427">
        <v>160</v>
      </c>
      <c r="B163" s="425">
        <v>54.686605800478141</v>
      </c>
      <c r="C163" s="425">
        <f t="shared" si="2"/>
        <v>2.925762125075992</v>
      </c>
      <c r="D163" s="56"/>
      <c r="E163" s="56"/>
    </row>
    <row r="164" spans="1:5" x14ac:dyDescent="0.2">
      <c r="A164" s="427">
        <v>161</v>
      </c>
      <c r="B164" s="425">
        <v>54.760970697444968</v>
      </c>
      <c r="C164" s="425">
        <f t="shared" si="2"/>
        <v>2.9400501479334062</v>
      </c>
      <c r="D164" s="56"/>
      <c r="E164" s="56"/>
    </row>
    <row r="165" spans="1:5" x14ac:dyDescent="0.2">
      <c r="A165" s="427">
        <v>162</v>
      </c>
      <c r="B165" s="425">
        <v>54.834906706851697</v>
      </c>
      <c r="C165" s="425">
        <f t="shared" si="2"/>
        <v>2.954322524264601</v>
      </c>
      <c r="D165" s="56"/>
      <c r="E165" s="56"/>
    </row>
    <row r="166" spans="1:5" x14ac:dyDescent="0.2">
      <c r="A166" s="427">
        <v>163</v>
      </c>
      <c r="B166" s="425">
        <v>54.90841910736475</v>
      </c>
      <c r="C166" s="425">
        <f t="shared" si="2"/>
        <v>2.968579366331404</v>
      </c>
      <c r="D166" s="56"/>
      <c r="E166" s="56"/>
    </row>
    <row r="167" spans="1:5" x14ac:dyDescent="0.2">
      <c r="A167" s="427">
        <v>164</v>
      </c>
      <c r="B167" s="425">
        <v>54.98151308079305</v>
      </c>
      <c r="C167" s="425">
        <f t="shared" si="2"/>
        <v>2.9828207848519703</v>
      </c>
      <c r="D167" s="56"/>
      <c r="E167" s="56"/>
    </row>
    <row r="168" spans="1:5" x14ac:dyDescent="0.2">
      <c r="A168" s="427">
        <v>165</v>
      </c>
      <c r="B168" s="425">
        <v>55.054193714443265</v>
      </c>
      <c r="C168" s="425">
        <f t="shared" si="2"/>
        <v>2.9970468890313229</v>
      </c>
      <c r="D168" s="56"/>
      <c r="E168" s="56"/>
    </row>
    <row r="169" spans="1:5" x14ac:dyDescent="0.2">
      <c r="A169" s="427">
        <v>166</v>
      </c>
      <c r="B169" s="425">
        <v>55.12646600340392</v>
      </c>
      <c r="C169" s="425">
        <f t="shared" si="2"/>
        <v>3.011257786591107</v>
      </c>
      <c r="D169" s="56"/>
      <c r="E169" s="56"/>
    </row>
    <row r="170" spans="1:5" x14ac:dyDescent="0.2">
      <c r="A170" s="427">
        <v>167</v>
      </c>
      <c r="B170" s="425">
        <v>55.198334852760816</v>
      </c>
      <c r="C170" s="425">
        <f t="shared" si="2"/>
        <v>3.0254535837985932</v>
      </c>
      <c r="D170" s="56"/>
      <c r="E170" s="56"/>
    </row>
    <row r="171" spans="1:5" x14ac:dyDescent="0.2">
      <c r="A171" s="427">
        <v>168</v>
      </c>
      <c r="B171" s="425">
        <v>55.26980507974644</v>
      </c>
      <c r="C171" s="425">
        <f t="shared" si="2"/>
        <v>3.0396343854949368</v>
      </c>
      <c r="D171" s="56"/>
      <c r="E171" s="56"/>
    </row>
    <row r="172" spans="1:5" x14ac:dyDescent="0.2">
      <c r="A172" s="427">
        <v>169</v>
      </c>
      <c r="B172" s="425">
        <v>55.3408814158255</v>
      </c>
      <c r="C172" s="425">
        <f t="shared" si="2"/>
        <v>3.0538002951227314</v>
      </c>
      <c r="D172" s="56"/>
      <c r="E172" s="56"/>
    </row>
    <row r="173" spans="1:5" x14ac:dyDescent="0.2">
      <c r="A173" s="427">
        <v>170</v>
      </c>
      <c r="B173" s="425">
        <v>55.411568508719014</v>
      </c>
      <c r="C173" s="425">
        <f t="shared" si="2"/>
        <v>3.0679514147528684</v>
      </c>
      <c r="D173" s="56"/>
      <c r="E173" s="56"/>
    </row>
    <row r="174" spans="1:5" x14ac:dyDescent="0.2">
      <c r="A174" s="427">
        <v>171</v>
      </c>
      <c r="B174" s="425">
        <v>55.481870924368934</v>
      </c>
      <c r="C174" s="425">
        <f t="shared" si="2"/>
        <v>3.0820878451107316</v>
      </c>
      <c r="D174" s="56"/>
      <c r="E174" s="56"/>
    </row>
    <row r="175" spans="1:5" x14ac:dyDescent="0.2">
      <c r="A175" s="427">
        <v>172</v>
      </c>
      <c r="B175" s="425">
        <v>55.551793148845611</v>
      </c>
      <c r="C175" s="425">
        <f t="shared" si="2"/>
        <v>3.0962096856017371</v>
      </c>
      <c r="D175" s="56"/>
      <c r="E175" s="56"/>
    </row>
    <row r="176" spans="1:5" x14ac:dyDescent="0.2">
      <c r="A176" s="427">
        <v>173</v>
      </c>
      <c r="B176" s="425">
        <v>55.621339590199923</v>
      </c>
      <c r="C176" s="425">
        <f t="shared" si="2"/>
        <v>3.1103170343362487</v>
      </c>
      <c r="D176" s="56"/>
      <c r="E176" s="56"/>
    </row>
    <row r="177" spans="1:5" x14ac:dyDescent="0.2">
      <c r="A177" s="427">
        <v>174</v>
      </c>
      <c r="B177" s="425">
        <v>55.690514580261926</v>
      </c>
      <c r="C177" s="425">
        <f t="shared" si="2"/>
        <v>3.1244099881538863</v>
      </c>
      <c r="D177" s="56"/>
      <c r="E177" s="56"/>
    </row>
    <row r="178" spans="1:5" x14ac:dyDescent="0.2">
      <c r="A178" s="427">
        <v>175</v>
      </c>
      <c r="B178" s="425">
        <v>55.759322376388226</v>
      </c>
      <c r="C178" s="425">
        <f t="shared" si="2"/>
        <v>3.1384886426472298</v>
      </c>
      <c r="D178" s="56"/>
      <c r="E178" s="56"/>
    </row>
    <row r="179" spans="1:5" x14ac:dyDescent="0.2">
      <c r="A179" s="427">
        <v>176</v>
      </c>
      <c r="B179" s="425">
        <v>55.827767163159223</v>
      </c>
      <c r="C179" s="425">
        <f t="shared" si="2"/>
        <v>3.1525530921849674</v>
      </c>
      <c r="D179" s="56"/>
      <c r="E179" s="56"/>
    </row>
    <row r="180" spans="1:5" x14ac:dyDescent="0.2">
      <c r="A180" s="427">
        <v>177</v>
      </c>
      <c r="B180" s="425">
        <v>55.895853054028599</v>
      </c>
      <c r="C180" s="425">
        <f t="shared" si="2"/>
        <v>3.1666034299344687</v>
      </c>
      <c r="D180" s="56"/>
      <c r="E180" s="56"/>
    </row>
    <row r="181" spans="1:5" x14ac:dyDescent="0.2">
      <c r="A181" s="427">
        <v>178</v>
      </c>
      <c r="B181" s="425">
        <v>55.963584092926105</v>
      </c>
      <c r="C181" s="425">
        <f t="shared" si="2"/>
        <v>3.1806397478838297</v>
      </c>
      <c r="D181" s="56"/>
      <c r="E181" s="56"/>
    </row>
    <row r="182" spans="1:5" x14ac:dyDescent="0.2">
      <c r="A182" s="427">
        <v>179</v>
      </c>
      <c r="B182" s="425">
        <v>56.030964255815555</v>
      </c>
      <c r="C182" s="425">
        <f t="shared" si="2"/>
        <v>3.194662136863391</v>
      </c>
      <c r="D182" s="56"/>
      <c r="E182" s="56"/>
    </row>
    <row r="183" spans="1:5" x14ac:dyDescent="0.2">
      <c r="A183" s="427">
        <v>180</v>
      </c>
      <c r="B183" s="425">
        <v>56.097997452209448</v>
      </c>
      <c r="C183" s="425">
        <f t="shared" si="2"/>
        <v>3.2086706865667378</v>
      </c>
      <c r="D183" s="56"/>
      <c r="E183" s="56"/>
    </row>
    <row r="184" spans="1:5" x14ac:dyDescent="0.2">
      <c r="A184" s="427">
        <v>181</v>
      </c>
      <c r="B184" s="425">
        <v>56.164687526641558</v>
      </c>
      <c r="C184" s="425">
        <f t="shared" si="2"/>
        <v>3.2226654855712171</v>
      </c>
      <c r="D184" s="56"/>
      <c r="E184" s="56"/>
    </row>
    <row r="185" spans="1:5" x14ac:dyDescent="0.2">
      <c r="A185" s="427">
        <v>182</v>
      </c>
      <c r="B185" s="425">
        <v>56.231038260098977</v>
      </c>
      <c r="C185" s="425">
        <f t="shared" si="2"/>
        <v>3.2366466213579681</v>
      </c>
      <c r="D185" s="56"/>
      <c r="E185" s="56"/>
    </row>
    <row r="186" spans="1:5" x14ac:dyDescent="0.2">
      <c r="A186" s="427">
        <v>183</v>
      </c>
      <c r="B186" s="425">
        <v>56.297053371415018</v>
      </c>
      <c r="C186" s="425">
        <f t="shared" si="2"/>
        <v>3.2506141803314832</v>
      </c>
      <c r="D186" s="56"/>
      <c r="E186" s="56"/>
    </row>
    <row r="187" spans="1:5" x14ac:dyDescent="0.2">
      <c r="A187" s="427">
        <v>184</v>
      </c>
      <c r="B187" s="425">
        <v>56.36273651862394</v>
      </c>
      <c r="C187" s="425">
        <f t="shared" si="2"/>
        <v>3.264568247838727</v>
      </c>
      <c r="D187" s="56"/>
      <c r="E187" s="56"/>
    </row>
    <row r="188" spans="1:5" x14ac:dyDescent="0.2">
      <c r="A188" s="427">
        <v>185</v>
      </c>
      <c r="B188" s="425">
        <v>56.42809130027922</v>
      </c>
      <c r="C188" s="425">
        <f t="shared" si="2"/>
        <v>3.2785089081878014</v>
      </c>
      <c r="D188" s="56"/>
      <c r="E188" s="56"/>
    </row>
    <row r="189" spans="1:5" x14ac:dyDescent="0.2">
      <c r="A189" s="427">
        <v>186</v>
      </c>
      <c r="B189" s="425">
        <v>56.493121256736181</v>
      </c>
      <c r="C189" s="425">
        <f t="shared" si="2"/>
        <v>3.2924362446661868</v>
      </c>
      <c r="D189" s="56"/>
      <c r="E189" s="56"/>
    </row>
    <row r="190" spans="1:5" x14ac:dyDescent="0.2">
      <c r="A190" s="427">
        <v>187</v>
      </c>
      <c r="B190" s="425">
        <v>56.557829871400102</v>
      </c>
      <c r="C190" s="425">
        <f t="shared" si="2"/>
        <v>3.3063503395585778</v>
      </c>
      <c r="D190" s="56"/>
      <c r="E190" s="56"/>
    </row>
    <row r="191" spans="1:5" x14ac:dyDescent="0.2">
      <c r="A191" s="427">
        <v>188</v>
      </c>
      <c r="B191" s="425">
        <v>56.622220571941284</v>
      </c>
      <c r="C191" s="425">
        <f t="shared" si="2"/>
        <v>3.3202512741642987</v>
      </c>
      <c r="D191" s="56"/>
      <c r="E191" s="56"/>
    </row>
    <row r="192" spans="1:5" x14ac:dyDescent="0.2">
      <c r="A192" s="427">
        <v>189</v>
      </c>
      <c r="B192" s="425">
        <v>56.686296731477746</v>
      </c>
      <c r="C192" s="425">
        <f t="shared" si="2"/>
        <v>3.3341391288143334</v>
      </c>
      <c r="D192" s="56"/>
      <c r="E192" s="56"/>
    </row>
    <row r="193" spans="1:5" x14ac:dyDescent="0.2">
      <c r="A193" s="427">
        <v>190</v>
      </c>
      <c r="B193" s="425">
        <v>56.750061669726684</v>
      </c>
      <c r="C193" s="425">
        <f t="shared" si="2"/>
        <v>3.348013982887978</v>
      </c>
      <c r="D193" s="56"/>
      <c r="E193" s="56"/>
    </row>
    <row r="194" spans="1:5" x14ac:dyDescent="0.2">
      <c r="A194" s="427">
        <v>191</v>
      </c>
      <c r="B194" s="425">
        <v>56.813518654125815</v>
      </c>
      <c r="C194" s="425">
        <f t="shared" si="2"/>
        <v>3.3618759148291111</v>
      </c>
      <c r="D194" s="56"/>
      <c r="E194" s="56"/>
    </row>
    <row r="195" spans="1:5" x14ac:dyDescent="0.2">
      <c r="A195" s="427">
        <v>192</v>
      </c>
      <c r="B195" s="425">
        <v>56.876670900925404</v>
      </c>
      <c r="C195" s="425">
        <f t="shared" si="2"/>
        <v>3.3757250021621097</v>
      </c>
      <c r="D195" s="56"/>
      <c r="E195" s="56"/>
    </row>
    <row r="196" spans="1:5" x14ac:dyDescent="0.2">
      <c r="A196" s="427">
        <v>193</v>
      </c>
      <c r="B196" s="425">
        <v>56.939521576251828</v>
      </c>
      <c r="C196" s="425">
        <f t="shared" si="2"/>
        <v>3.3895613215074132</v>
      </c>
      <c r="D196" s="56"/>
      <c r="E196" s="56"/>
    </row>
    <row r="197" spans="1:5" x14ac:dyDescent="0.2">
      <c r="A197" s="427">
        <v>194</v>
      </c>
      <c r="B197" s="425">
        <v>57.002073797143822</v>
      </c>
      <c r="C197" s="425">
        <f t="shared" ref="C197:C260" si="3">A197/B197</f>
        <v>3.4033849485967416</v>
      </c>
      <c r="D197" s="56"/>
      <c r="E197" s="56"/>
    </row>
    <row r="198" spans="1:5" x14ac:dyDescent="0.2">
      <c r="A198" s="427">
        <v>195</v>
      </c>
      <c r="B198" s="425">
        <v>57.064330632561997</v>
      </c>
      <c r="C198" s="425">
        <f t="shared" si="3"/>
        <v>3.4171959582879832</v>
      </c>
      <c r="D198" s="56"/>
      <c r="E198" s="56"/>
    </row>
    <row r="199" spans="1:5" x14ac:dyDescent="0.2">
      <c r="A199" s="427">
        <v>196</v>
      </c>
      <c r="B199" s="425">
        <v>57.12629510437246</v>
      </c>
      <c r="C199" s="425">
        <f t="shared" si="3"/>
        <v>3.4309944245797608</v>
      </c>
      <c r="D199" s="56"/>
      <c r="E199" s="56"/>
    </row>
    <row r="200" spans="1:5" x14ac:dyDescent="0.2">
      <c r="A200" s="427">
        <v>197</v>
      </c>
      <c r="B200" s="425">
        <v>57.187970188305641</v>
      </c>
      <c r="C200" s="425">
        <f t="shared" si="3"/>
        <v>3.4447804206256736</v>
      </c>
      <c r="D200" s="56"/>
      <c r="E200" s="56"/>
    </row>
    <row r="201" spans="1:5" x14ac:dyDescent="0.2">
      <c r="A201" s="427">
        <v>198</v>
      </c>
      <c r="B201" s="425">
        <v>57.249358814890535</v>
      </c>
      <c r="C201" s="425">
        <f t="shared" si="3"/>
        <v>3.4585540187482464</v>
      </c>
      <c r="D201" s="56"/>
      <c r="E201" s="56"/>
    </row>
    <row r="202" spans="1:5" x14ac:dyDescent="0.2">
      <c r="A202" s="427">
        <v>199</v>
      </c>
      <c r="B202" s="425">
        <v>57.310463870365673</v>
      </c>
      <c r="C202" s="425">
        <f t="shared" si="3"/>
        <v>3.4723152904525647</v>
      </c>
      <c r="D202" s="56"/>
      <c r="E202" s="56"/>
    </row>
    <row r="203" spans="1:5" x14ac:dyDescent="0.2">
      <c r="A203" s="427">
        <v>200</v>
      </c>
      <c r="B203" s="425">
        <v>57.371288197567175</v>
      </c>
      <c r="C203" s="425">
        <f t="shared" si="3"/>
        <v>3.4860643064396273</v>
      </c>
      <c r="D203" s="56"/>
      <c r="E203" s="56"/>
    </row>
    <row r="204" spans="1:5" x14ac:dyDescent="0.2">
      <c r="A204" s="427">
        <v>201</v>
      </c>
      <c r="B204" s="425">
        <v>57.43183459679458</v>
      </c>
      <c r="C204" s="425">
        <f t="shared" si="3"/>
        <v>3.4998011366194164</v>
      </c>
      <c r="D204" s="56"/>
      <c r="E204" s="56"/>
    </row>
    <row r="205" spans="1:5" x14ac:dyDescent="0.2">
      <c r="A205" s="427">
        <v>202</v>
      </c>
      <c r="B205" s="425">
        <v>57.492105826655234</v>
      </c>
      <c r="C205" s="425">
        <f t="shared" si="3"/>
        <v>3.5135258501236901</v>
      </c>
      <c r="D205" s="56"/>
      <c r="E205" s="56"/>
    </row>
    <row r="206" spans="1:5" x14ac:dyDescent="0.2">
      <c r="A206" s="427">
        <v>203</v>
      </c>
      <c r="B206" s="425">
        <v>57.552104604887965</v>
      </c>
      <c r="C206" s="425">
        <f t="shared" si="3"/>
        <v>3.5272385153184995</v>
      </c>
      <c r="D206" s="56"/>
      <c r="E206" s="56"/>
    </row>
    <row r="207" spans="1:5" x14ac:dyDescent="0.2">
      <c r="A207" s="427">
        <v>204</v>
      </c>
      <c r="B207" s="425">
        <v>57.611833609166268</v>
      </c>
      <c r="C207" s="425">
        <f t="shared" si="3"/>
        <v>3.5409391998164557</v>
      </c>
      <c r="D207" s="56"/>
      <c r="E207" s="56"/>
    </row>
    <row r="208" spans="1:5" x14ac:dyDescent="0.2">
      <c r="A208" s="427">
        <v>205</v>
      </c>
      <c r="B208" s="425">
        <v>57.671295477882097</v>
      </c>
      <c r="C208" s="425">
        <f t="shared" si="3"/>
        <v>3.5546279704887316</v>
      </c>
      <c r="D208" s="56"/>
      <c r="E208" s="56"/>
    </row>
    <row r="209" spans="1:5" x14ac:dyDescent="0.2">
      <c r="A209" s="427">
        <v>206</v>
      </c>
      <c r="B209" s="425">
        <v>57.730492810910391</v>
      </c>
      <c r="C209" s="425">
        <f t="shared" si="3"/>
        <v>3.5683048934768213</v>
      </c>
      <c r="D209" s="56"/>
      <c r="E209" s="56"/>
    </row>
    <row r="210" spans="1:5" x14ac:dyDescent="0.2">
      <c r="A210" s="427">
        <v>207</v>
      </c>
      <c r="B210" s="425">
        <v>57.789428170355222</v>
      </c>
      <c r="C210" s="425">
        <f t="shared" si="3"/>
        <v>3.5819700342040539</v>
      </c>
      <c r="D210" s="56"/>
      <c r="E210" s="56"/>
    </row>
    <row r="211" spans="1:5" x14ac:dyDescent="0.2">
      <c r="A211" s="427">
        <v>208</v>
      </c>
      <c r="B211" s="425">
        <v>57.848104081277953</v>
      </c>
      <c r="C211" s="425">
        <f t="shared" si="3"/>
        <v>3.5956234573868677</v>
      </c>
      <c r="D211" s="56"/>
      <c r="E211" s="56"/>
    </row>
    <row r="212" spans="1:5" x14ac:dyDescent="0.2">
      <c r="A212" s="427">
        <v>209</v>
      </c>
      <c r="B212" s="425">
        <v>57.906523032407755</v>
      </c>
      <c r="C212" s="425">
        <f t="shared" si="3"/>
        <v>3.6092652270458685</v>
      </c>
      <c r="D212" s="56"/>
      <c r="E212" s="56"/>
    </row>
    <row r="213" spans="1:5" x14ac:dyDescent="0.2">
      <c r="A213" s="427">
        <v>210</v>
      </c>
      <c r="B213" s="425">
        <v>57.964687476835479</v>
      </c>
      <c r="C213" s="425">
        <f t="shared" si="3"/>
        <v>3.6228954065166423</v>
      </c>
      <c r="D213" s="56"/>
      <c r="E213" s="56"/>
    </row>
    <row r="214" spans="1:5" x14ac:dyDescent="0.2">
      <c r="A214" s="427">
        <v>211</v>
      </c>
      <c r="B214" s="425">
        <v>58.022599832690751</v>
      </c>
      <c r="C214" s="425">
        <f t="shared" si="3"/>
        <v>3.6365140584603659</v>
      </c>
      <c r="D214" s="56"/>
      <c r="E214" s="56"/>
    </row>
    <row r="215" spans="1:5" x14ac:dyDescent="0.2">
      <c r="A215" s="427">
        <v>212</v>
      </c>
      <c r="B215" s="425">
        <v>58.080262483803267</v>
      </c>
      <c r="C215" s="425">
        <f t="shared" si="3"/>
        <v>3.6501212448741951</v>
      </c>
      <c r="D215" s="56"/>
      <c r="E215" s="56"/>
    </row>
    <row r="216" spans="1:5" x14ac:dyDescent="0.2">
      <c r="A216" s="427">
        <v>213</v>
      </c>
      <c r="B216" s="425">
        <v>58.137677780348362</v>
      </c>
      <c r="C216" s="425">
        <f t="shared" si="3"/>
        <v>3.6637170271014514</v>
      </c>
      <c r="D216" s="56"/>
      <c r="E216" s="56"/>
    </row>
    <row r="217" spans="1:5" x14ac:dyDescent="0.2">
      <c r="A217" s="427">
        <v>214</v>
      </c>
      <c r="B217" s="425">
        <v>58.19484803947762</v>
      </c>
      <c r="C217" s="425">
        <f t="shared" si="3"/>
        <v>3.6773014658415963</v>
      </c>
      <c r="D217" s="56"/>
      <c r="E217" s="56"/>
    </row>
    <row r="218" spans="1:5" x14ac:dyDescent="0.2">
      <c r="A218" s="427">
        <v>215</v>
      </c>
      <c r="B218" s="425">
        <v>58.251775545934656</v>
      </c>
      <c r="C218" s="425">
        <f t="shared" si="3"/>
        <v>3.6908746211600185</v>
      </c>
      <c r="D218" s="56"/>
      <c r="E218" s="56"/>
    </row>
    <row r="219" spans="1:5" x14ac:dyDescent="0.2">
      <c r="A219" s="427">
        <v>216</v>
      </c>
      <c r="B219" s="425">
        <v>58.3084625526567</v>
      </c>
      <c r="C219" s="425">
        <f t="shared" si="3"/>
        <v>3.7044365524976173</v>
      </c>
      <c r="D219" s="56"/>
      <c r="E219" s="56"/>
    </row>
    <row r="220" spans="1:5" x14ac:dyDescent="0.2">
      <c r="A220" s="427">
        <v>217</v>
      </c>
      <c r="B220" s="425">
        <v>58.364911281362218</v>
      </c>
      <c r="C220" s="425">
        <f t="shared" si="3"/>
        <v>3.7179873186802057</v>
      </c>
      <c r="D220" s="56"/>
      <c r="E220" s="56"/>
    </row>
    <row r="221" spans="1:5" x14ac:dyDescent="0.2">
      <c r="A221" s="427">
        <v>218</v>
      </c>
      <c r="B221" s="425">
        <v>58.421123923125037</v>
      </c>
      <c r="C221" s="425">
        <f t="shared" si="3"/>
        <v>3.7315269779277269</v>
      </c>
      <c r="D221" s="56"/>
      <c r="E221" s="56"/>
    </row>
    <row r="222" spans="1:5" x14ac:dyDescent="0.2">
      <c r="A222" s="427">
        <v>219</v>
      </c>
      <c r="B222" s="425">
        <v>58.477102638935442</v>
      </c>
      <c r="C222" s="425">
        <f t="shared" si="3"/>
        <v>3.7450555878632845</v>
      </c>
      <c r="D222" s="56"/>
      <c r="E222" s="56"/>
    </row>
    <row r="223" spans="1:5" x14ac:dyDescent="0.2">
      <c r="A223" s="427">
        <v>220</v>
      </c>
      <c r="B223" s="425">
        <v>58.53284956024828</v>
      </c>
      <c r="C223" s="425">
        <f t="shared" si="3"/>
        <v>3.7585732055220107</v>
      </c>
      <c r="D223" s="56"/>
      <c r="E223" s="56"/>
    </row>
    <row r="224" spans="1:5" x14ac:dyDescent="0.2">
      <c r="A224" s="427">
        <v>221</v>
      </c>
      <c r="B224" s="425">
        <v>58.588366789518815</v>
      </c>
      <c r="C224" s="425">
        <f t="shared" si="3"/>
        <v>3.7720798873597525</v>
      </c>
      <c r="D224" s="56"/>
      <c r="E224" s="56"/>
    </row>
    <row r="225" spans="1:5" x14ac:dyDescent="0.2">
      <c r="A225" s="427">
        <v>222</v>
      </c>
      <c r="B225" s="425">
        <v>58.643656400726485</v>
      </c>
      <c r="C225" s="425">
        <f t="shared" si="3"/>
        <v>3.7855756892615897</v>
      </c>
      <c r="D225" s="56"/>
      <c r="E225" s="56"/>
    </row>
    <row r="226" spans="1:5" x14ac:dyDescent="0.2">
      <c r="A226" s="427">
        <v>223</v>
      </c>
      <c r="B226" s="425">
        <v>58.698720439886714</v>
      </c>
      <c r="C226" s="425">
        <f t="shared" si="3"/>
        <v>3.7990606665502025</v>
      </c>
      <c r="D226" s="56"/>
      <c r="E226" s="56"/>
    </row>
    <row r="227" spans="1:5" x14ac:dyDescent="0.2">
      <c r="A227" s="427">
        <v>224</v>
      </c>
      <c r="B227" s="425">
        <v>58.753560925551433</v>
      </c>
      <c r="C227" s="425">
        <f t="shared" si="3"/>
        <v>3.8125348739940677</v>
      </c>
      <c r="D227" s="56"/>
      <c r="E227" s="56"/>
    </row>
    <row r="228" spans="1:5" x14ac:dyDescent="0.2">
      <c r="A228" s="427">
        <v>225</v>
      </c>
      <c r="B228" s="425">
        <v>58.808179849298483</v>
      </c>
      <c r="C228" s="425">
        <f t="shared" si="3"/>
        <v>3.8259983658154999</v>
      </c>
      <c r="D228" s="56"/>
      <c r="E228" s="56"/>
    </row>
    <row r="229" spans="1:5" x14ac:dyDescent="0.2">
      <c r="A229" s="427">
        <v>226</v>
      </c>
      <c r="B229" s="425">
        <v>58.862579176210012</v>
      </c>
      <c r="C229" s="425">
        <f t="shared" si="3"/>
        <v>3.8394511956985484</v>
      </c>
      <c r="D229" s="56"/>
      <c r="E229" s="56"/>
    </row>
    <row r="230" spans="1:5" x14ac:dyDescent="0.2">
      <c r="A230" s="427">
        <v>227</v>
      </c>
      <c r="B230" s="425">
        <v>58.916760845340391</v>
      </c>
      <c r="C230" s="425">
        <f t="shared" si="3"/>
        <v>3.852893416796741</v>
      </c>
      <c r="D230" s="56"/>
      <c r="E230" s="56"/>
    </row>
    <row r="231" spans="1:5" x14ac:dyDescent="0.2">
      <c r="A231" s="427">
        <v>228</v>
      </c>
      <c r="B231" s="425">
        <v>58.97072677017394</v>
      </c>
      <c r="C231" s="425">
        <f t="shared" si="3"/>
        <v>3.8663250817406789</v>
      </c>
      <c r="D231" s="56"/>
      <c r="E231" s="56"/>
    </row>
    <row r="232" spans="1:5" x14ac:dyDescent="0.2">
      <c r="A232" s="427">
        <v>229</v>
      </c>
      <c r="B232" s="425">
        <v>59.024478839072415</v>
      </c>
      <c r="C232" s="425">
        <f t="shared" si="3"/>
        <v>3.8797462426454996</v>
      </c>
      <c r="D232" s="56"/>
      <c r="E232" s="56"/>
    </row>
    <row r="233" spans="1:5" x14ac:dyDescent="0.2">
      <c r="A233" s="427">
        <v>230</v>
      </c>
      <c r="B233" s="425">
        <v>59.078018915712981</v>
      </c>
      <c r="C233" s="425">
        <f t="shared" si="3"/>
        <v>3.8931569511181916</v>
      </c>
      <c r="D233" s="56"/>
      <c r="E233" s="56"/>
    </row>
    <row r="234" spans="1:5" x14ac:dyDescent="0.2">
      <c r="A234" s="427">
        <v>231</v>
      </c>
      <c r="B234" s="425">
        <v>59.131348839516562</v>
      </c>
      <c r="C234" s="425">
        <f t="shared" si="3"/>
        <v>3.9065572582647783</v>
      </c>
      <c r="D234" s="56"/>
      <c r="E234" s="56"/>
    </row>
    <row r="235" spans="1:5" x14ac:dyDescent="0.2">
      <c r="A235" s="427">
        <v>232</v>
      </c>
      <c r="B235" s="425">
        <v>59.18447042606693</v>
      </c>
      <c r="C235" s="425">
        <f t="shared" si="3"/>
        <v>3.9199472146973711</v>
      </c>
      <c r="D235" s="56"/>
      <c r="E235" s="56"/>
    </row>
    <row r="236" spans="1:5" x14ac:dyDescent="0.2">
      <c r="A236" s="427">
        <v>233</v>
      </c>
      <c r="B236" s="425">
        <v>59.237385467520809</v>
      </c>
      <c r="C236" s="425">
        <f t="shared" si="3"/>
        <v>3.9333268705410922</v>
      </c>
      <c r="D236" s="56"/>
      <c r="E236" s="56"/>
    </row>
    <row r="237" spans="1:5" x14ac:dyDescent="0.2">
      <c r="A237" s="427">
        <v>234</v>
      </c>
      <c r="B237" s="425">
        <v>59.29009573300926</v>
      </c>
      <c r="C237" s="425">
        <f t="shared" si="3"/>
        <v>3.9466962754408654</v>
      </c>
      <c r="D237" s="56"/>
      <c r="E237" s="56"/>
    </row>
    <row r="238" spans="1:5" x14ac:dyDescent="0.2">
      <c r="A238" s="427">
        <v>235</v>
      </c>
      <c r="B238" s="425">
        <v>59.342602969030324</v>
      </c>
      <c r="C238" s="425">
        <f t="shared" si="3"/>
        <v>3.9600554785680977</v>
      </c>
      <c r="D238" s="56"/>
      <c r="E238" s="56"/>
    </row>
    <row r="239" spans="1:5" x14ac:dyDescent="0.2">
      <c r="A239" s="427">
        <v>236</v>
      </c>
      <c r="B239" s="425">
        <v>59.394908899833609</v>
      </c>
      <c r="C239" s="425">
        <f t="shared" si="3"/>
        <v>3.9734045286272193</v>
      </c>
      <c r="D239" s="56"/>
      <c r="E239" s="56"/>
    </row>
    <row r="240" spans="1:5" x14ac:dyDescent="0.2">
      <c r="A240" s="427">
        <v>237</v>
      </c>
      <c r="B240" s="425">
        <v>59.447015227796427</v>
      </c>
      <c r="C240" s="425">
        <f t="shared" si="3"/>
        <v>3.9867434738621288</v>
      </c>
      <c r="D240" s="56"/>
      <c r="E240" s="56"/>
    </row>
    <row r="241" spans="1:5" x14ac:dyDescent="0.2">
      <c r="A241" s="427">
        <v>238</v>
      </c>
      <c r="B241" s="425">
        <v>59.498923633792302</v>
      </c>
      <c r="C241" s="425">
        <f t="shared" si="3"/>
        <v>4.0000723620625021</v>
      </c>
      <c r="D241" s="56"/>
      <c r="E241" s="56"/>
    </row>
    <row r="242" spans="1:5" x14ac:dyDescent="0.2">
      <c r="A242" s="427">
        <v>239</v>
      </c>
      <c r="B242" s="425">
        <v>59.55063577755157</v>
      </c>
      <c r="C242" s="425">
        <f t="shared" si="3"/>
        <v>4.0133912405700016</v>
      </c>
      <c r="D242" s="56"/>
      <c r="E242" s="56"/>
    </row>
    <row r="243" spans="1:5" x14ac:dyDescent="0.2">
      <c r="A243" s="427">
        <v>240</v>
      </c>
      <c r="B243" s="425">
        <v>59.602153298014443</v>
      </c>
      <c r="C243" s="425">
        <f t="shared" si="3"/>
        <v>4.0267001562843747</v>
      </c>
      <c r="D243" s="56"/>
      <c r="E243" s="56"/>
    </row>
    <row r="244" spans="1:5" x14ac:dyDescent="0.2">
      <c r="A244" s="427">
        <v>241</v>
      </c>
      <c r="B244" s="425">
        <v>59.653477813676929</v>
      </c>
      <c r="C244" s="425">
        <f t="shared" si="3"/>
        <v>4.0399991556694319</v>
      </c>
      <c r="D244" s="56"/>
      <c r="E244" s="56"/>
    </row>
    <row r="245" spans="1:5" x14ac:dyDescent="0.2">
      <c r="A245" s="427">
        <v>242</v>
      </c>
      <c r="B245" s="425">
        <v>59.704610922929355</v>
      </c>
      <c r="C245" s="425">
        <f t="shared" si="3"/>
        <v>4.0532882847589367</v>
      </c>
      <c r="D245" s="56"/>
      <c r="E245" s="56"/>
    </row>
    <row r="246" spans="1:5" x14ac:dyDescent="0.2">
      <c r="A246" s="427">
        <v>243</v>
      </c>
      <c r="B246" s="425">
        <v>59.755554204388005</v>
      </c>
      <c r="C246" s="425">
        <f t="shared" si="3"/>
        <v>4.0665675891623794</v>
      </c>
      <c r="D246" s="56"/>
      <c r="E246" s="56"/>
    </row>
    <row r="247" spans="1:5" x14ac:dyDescent="0.2">
      <c r="A247" s="427">
        <v>244</v>
      </c>
      <c r="B247" s="425">
        <v>59.806309217220011</v>
      </c>
      <c r="C247" s="425">
        <f t="shared" si="3"/>
        <v>4.0798371140706529</v>
      </c>
      <c r="D247" s="56"/>
      <c r="E247" s="56"/>
    </row>
    <row r="248" spans="1:5" x14ac:dyDescent="0.2">
      <c r="A248" s="427">
        <v>245</v>
      </c>
      <c r="B248" s="425">
        <v>59.856877501461504</v>
      </c>
      <c r="C248" s="425">
        <f t="shared" si="3"/>
        <v>4.0930969042616354</v>
      </c>
      <c r="D248" s="56"/>
      <c r="E248" s="56"/>
    </row>
    <row r="249" spans="1:5" x14ac:dyDescent="0.2">
      <c r="A249" s="427">
        <v>246</v>
      </c>
      <c r="B249" s="425">
        <v>59.907260578329343</v>
      </c>
      <c r="C249" s="425">
        <f t="shared" si="3"/>
        <v>4.1063470041056629</v>
      </c>
      <c r="D249" s="56"/>
      <c r="E249" s="56"/>
    </row>
    <row r="250" spans="1:5" x14ac:dyDescent="0.2">
      <c r="A250" s="427">
        <v>247</v>
      </c>
      <c r="B250" s="425">
        <v>59.957459950526491</v>
      </c>
      <c r="C250" s="425">
        <f t="shared" si="3"/>
        <v>4.1195874575709253</v>
      </c>
      <c r="D250" s="56"/>
      <c r="E250" s="56"/>
    </row>
    <row r="251" spans="1:5" x14ac:dyDescent="0.2">
      <c r="A251" s="427">
        <v>248</v>
      </c>
      <c r="B251" s="425">
        <v>60.007477102541181</v>
      </c>
      <c r="C251" s="425">
        <f t="shared" si="3"/>
        <v>4.1328183082287548</v>
      </c>
      <c r="D251" s="56"/>
      <c r="E251" s="56"/>
    </row>
    <row r="252" spans="1:5" x14ac:dyDescent="0.2">
      <c r="A252" s="427">
        <v>249</v>
      </c>
      <c r="B252" s="425">
        <v>60.057313500940211</v>
      </c>
      <c r="C252" s="425">
        <f t="shared" si="3"/>
        <v>4.1460395992588284</v>
      </c>
      <c r="D252" s="56"/>
      <c r="E252" s="56"/>
    </row>
    <row r="253" spans="1:5" x14ac:dyDescent="0.2">
      <c r="A253" s="427">
        <v>250</v>
      </c>
      <c r="B253" s="425">
        <v>60.106970594656218</v>
      </c>
      <c r="C253" s="425">
        <f t="shared" si="3"/>
        <v>4.159251373454282</v>
      </c>
      <c r="D253" s="56"/>
      <c r="E253" s="56"/>
    </row>
    <row r="254" spans="1:5" x14ac:dyDescent="0.2">
      <c r="A254" s="427">
        <v>251</v>
      </c>
      <c r="B254" s="425">
        <v>60.156449815269248</v>
      </c>
      <c r="C254" s="425">
        <f t="shared" si="3"/>
        <v>4.1724536732267365</v>
      </c>
      <c r="D254" s="56"/>
      <c r="E254" s="56"/>
    </row>
    <row r="255" spans="1:5" x14ac:dyDescent="0.2">
      <c r="A255" s="427">
        <v>252</v>
      </c>
      <c r="B255" s="425">
        <v>60.205752577282738</v>
      </c>
      <c r="C255" s="425">
        <f t="shared" si="3"/>
        <v>4.185646540611244</v>
      </c>
      <c r="D255" s="56"/>
      <c r="E255" s="56"/>
    </row>
    <row r="256" spans="1:5" x14ac:dyDescent="0.2">
      <c r="A256" s="427">
        <v>253</v>
      </c>
      <c r="B256" s="425">
        <v>60.254880278394062</v>
      </c>
      <c r="C256" s="425">
        <f t="shared" si="3"/>
        <v>4.1988300172711428</v>
      </c>
      <c r="D256" s="56"/>
      <c r="E256" s="56"/>
    </row>
    <row r="257" spans="1:5" x14ac:dyDescent="0.2">
      <c r="A257" s="427">
        <v>254</v>
      </c>
      <c r="B257" s="425">
        <v>60.303834299759728</v>
      </c>
      <c r="C257" s="425">
        <f t="shared" si="3"/>
        <v>4.2120041445028322</v>
      </c>
      <c r="D257" s="56"/>
      <c r="E257" s="56"/>
    </row>
    <row r="258" spans="1:5" x14ac:dyDescent="0.2">
      <c r="A258" s="427">
        <v>255</v>
      </c>
      <c r="B258" s="425">
        <v>60.35261600625531</v>
      </c>
      <c r="C258" s="425">
        <f t="shared" si="3"/>
        <v>4.2251689632404705</v>
      </c>
      <c r="D258" s="56"/>
      <c r="E258" s="56"/>
    </row>
    <row r="259" spans="1:5" x14ac:dyDescent="0.2">
      <c r="A259" s="427">
        <v>256</v>
      </c>
      <c r="B259" s="425">
        <v>60.401226746730394</v>
      </c>
      <c r="C259" s="425">
        <f t="shared" si="3"/>
        <v>4.2383245140605963</v>
      </c>
      <c r="D259" s="56"/>
      <c r="E259" s="56"/>
    </row>
    <row r="260" spans="1:5" x14ac:dyDescent="0.2">
      <c r="A260" s="427">
        <v>257</v>
      </c>
      <c r="B260" s="425">
        <v>60.449667854258458</v>
      </c>
      <c r="C260" s="425">
        <f t="shared" si="3"/>
        <v>4.2514708371866643</v>
      </c>
      <c r="D260" s="56"/>
      <c r="E260" s="56"/>
    </row>
    <row r="261" spans="1:5" x14ac:dyDescent="0.2">
      <c r="A261" s="427">
        <v>258</v>
      </c>
      <c r="B261" s="425">
        <v>60.497940646381913</v>
      </c>
      <c r="C261" s="425">
        <f t="shared" ref="C261:C324" si="4">A261/B261</f>
        <v>4.2646079724935184</v>
      </c>
      <c r="D261" s="56"/>
      <c r="E261" s="56"/>
    </row>
    <row r="262" spans="1:5" x14ac:dyDescent="0.2">
      <c r="A262" s="427">
        <v>259</v>
      </c>
      <c r="B262" s="425">
        <v>60.546046425352522</v>
      </c>
      <c r="C262" s="425">
        <f t="shared" si="4"/>
        <v>4.2777359595117774</v>
      </c>
      <c r="D262" s="56"/>
      <c r="E262" s="56"/>
    </row>
    <row r="263" spans="1:5" x14ac:dyDescent="0.2">
      <c r="A263" s="427">
        <v>260</v>
      </c>
      <c r="B263" s="425">
        <v>60.593986478366993</v>
      </c>
      <c r="C263" s="425">
        <f t="shared" si="4"/>
        <v>4.2908548374321613</v>
      </c>
      <c r="D263" s="56"/>
      <c r="E263" s="56"/>
    </row>
    <row r="264" spans="1:5" x14ac:dyDescent="0.2">
      <c r="A264" s="427">
        <v>261</v>
      </c>
      <c r="B264" s="425">
        <v>60.641762077798234</v>
      </c>
      <c r="C264" s="425">
        <f t="shared" si="4"/>
        <v>4.3039646451097369</v>
      </c>
      <c r="D264" s="56"/>
      <c r="E264" s="56"/>
    </row>
    <row r="265" spans="1:5" x14ac:dyDescent="0.2">
      <c r="A265" s="427">
        <v>262</v>
      </c>
      <c r="B265" s="425">
        <v>60.689374481422028</v>
      </c>
      <c r="C265" s="425">
        <f t="shared" si="4"/>
        <v>4.3170654210681034</v>
      </c>
      <c r="D265" s="56"/>
      <c r="E265" s="56"/>
    </row>
    <row r="266" spans="1:5" x14ac:dyDescent="0.2">
      <c r="A266" s="427">
        <v>263</v>
      </c>
      <c r="B266" s="425">
        <v>60.736824932639564</v>
      </c>
      <c r="C266" s="425">
        <f t="shared" si="4"/>
        <v>4.3301572035034965</v>
      </c>
      <c r="D266" s="56"/>
      <c r="E266" s="56"/>
    </row>
    <row r="267" spans="1:5" x14ac:dyDescent="0.2">
      <c r="A267" s="427">
        <v>264</v>
      </c>
      <c r="B267" s="425">
        <v>60.784114660695522</v>
      </c>
      <c r="C267" s="425">
        <f t="shared" si="4"/>
        <v>4.3432400302888476</v>
      </c>
      <c r="D267" s="56"/>
      <c r="E267" s="56"/>
    </row>
    <row r="268" spans="1:5" x14ac:dyDescent="0.2">
      <c r="A268" s="427">
        <v>265</v>
      </c>
      <c r="B268" s="425">
        <v>60.831244880892307</v>
      </c>
      <c r="C268" s="425">
        <f t="shared" si="4"/>
        <v>4.356313938977749</v>
      </c>
      <c r="D268" s="56"/>
      <c r="E268" s="56"/>
    </row>
    <row r="269" spans="1:5" x14ac:dyDescent="0.2">
      <c r="A269" s="427">
        <v>266</v>
      </c>
      <c r="B269" s="425">
        <v>60.878216794799968</v>
      </c>
      <c r="C269" s="425">
        <f t="shared" si="4"/>
        <v>4.3693789668083856</v>
      </c>
      <c r="D269" s="56"/>
      <c r="E269" s="56"/>
    </row>
    <row r="270" spans="1:5" x14ac:dyDescent="0.2">
      <c r="A270" s="427">
        <v>267</v>
      </c>
      <c r="B270" s="425">
        <v>60.925031590462403</v>
      </c>
      <c r="C270" s="425">
        <f t="shared" si="4"/>
        <v>4.38243515070738</v>
      </c>
      <c r="D270" s="56"/>
      <c r="E270" s="56"/>
    </row>
    <row r="271" spans="1:5" x14ac:dyDescent="0.2">
      <c r="A271" s="427">
        <v>268</v>
      </c>
      <c r="B271" s="425">
        <v>60.971690442599581</v>
      </c>
      <c r="C271" s="425">
        <f t="shared" si="4"/>
        <v>4.3954825272935896</v>
      </c>
      <c r="D271" s="56"/>
      <c r="E271" s="56"/>
    </row>
    <row r="272" spans="1:5" x14ac:dyDescent="0.2">
      <c r="A272" s="427">
        <v>269</v>
      </c>
      <c r="B272" s="425">
        <v>61.018194512806041</v>
      </c>
      <c r="C272" s="425">
        <f t="shared" si="4"/>
        <v>4.4085211328818374</v>
      </c>
      <c r="D272" s="56"/>
      <c r="E272" s="56"/>
    </row>
    <row r="273" spans="1:5" x14ac:dyDescent="0.2">
      <c r="A273" s="427">
        <v>270</v>
      </c>
      <c r="B273" s="425">
        <v>61.064544949745752</v>
      </c>
      <c r="C273" s="425">
        <f t="shared" si="4"/>
        <v>4.4215510034865853</v>
      </c>
      <c r="D273" s="56"/>
      <c r="E273" s="56"/>
    </row>
    <row r="274" spans="1:5" x14ac:dyDescent="0.2">
      <c r="A274" s="427">
        <v>271</v>
      </c>
      <c r="B274" s="425">
        <v>61.110742889343207</v>
      </c>
      <c r="C274" s="425">
        <f t="shared" si="4"/>
        <v>4.4345721748255542</v>
      </c>
      <c r="D274" s="56"/>
      <c r="E274" s="56"/>
    </row>
    <row r="275" spans="1:5" x14ac:dyDescent="0.2">
      <c r="A275" s="427">
        <v>272</v>
      </c>
      <c r="B275" s="425">
        <v>61.156789454971275</v>
      </c>
      <c r="C275" s="425">
        <f t="shared" si="4"/>
        <v>4.4475846823232779</v>
      </c>
      <c r="D275" s="56"/>
      <c r="E275" s="56"/>
    </row>
    <row r="276" spans="1:5" x14ac:dyDescent="0.2">
      <c r="A276" s="427">
        <v>273</v>
      </c>
      <c r="B276" s="425">
        <v>61.202685757635294</v>
      </c>
      <c r="C276" s="425">
        <f t="shared" si="4"/>
        <v>4.4605885611146094</v>
      </c>
      <c r="D276" s="56"/>
      <c r="E276" s="56"/>
    </row>
    <row r="277" spans="1:5" x14ac:dyDescent="0.2">
      <c r="A277" s="427">
        <v>274</v>
      </c>
      <c r="B277" s="425">
        <v>61.248432896154036</v>
      </c>
      <c r="C277" s="425">
        <f t="shared" si="4"/>
        <v>4.4735838460481698</v>
      </c>
      <c r="D277" s="56"/>
      <c r="E277" s="56"/>
    </row>
    <row r="278" spans="1:5" x14ac:dyDescent="0.2">
      <c r="A278" s="427">
        <v>275</v>
      </c>
      <c r="B278" s="425">
        <v>61.294031957337324</v>
      </c>
      <c r="C278" s="425">
        <f t="shared" si="4"/>
        <v>4.4865705716897377</v>
      </c>
      <c r="D278" s="56"/>
      <c r="E278" s="56"/>
    </row>
    <row r="279" spans="1:5" x14ac:dyDescent="0.2">
      <c r="A279" s="427">
        <v>276</v>
      </c>
      <c r="B279" s="425">
        <v>61.339484016160227</v>
      </c>
      <c r="C279" s="425">
        <f t="shared" si="4"/>
        <v>4.4995487723256078</v>
      </c>
      <c r="D279" s="56"/>
      <c r="E279" s="56"/>
    </row>
    <row r="280" spans="1:5" x14ac:dyDescent="0.2">
      <c r="A280" s="427">
        <v>277</v>
      </c>
      <c r="B280" s="425">
        <v>61.384790135934509</v>
      </c>
      <c r="C280" s="425">
        <f t="shared" si="4"/>
        <v>4.5125184819658584</v>
      </c>
      <c r="D280" s="56"/>
      <c r="E280" s="56"/>
    </row>
    <row r="281" spans="1:5" x14ac:dyDescent="0.2">
      <c r="A281" s="427">
        <v>278</v>
      </c>
      <c r="B281" s="425">
        <v>61.42995136847653</v>
      </c>
      <c r="C281" s="425">
        <f t="shared" si="4"/>
        <v>4.5254797343476136</v>
      </c>
      <c r="D281" s="56"/>
      <c r="E281" s="56"/>
    </row>
    <row r="282" spans="1:5" x14ac:dyDescent="0.2">
      <c r="A282" s="427">
        <v>279</v>
      </c>
      <c r="B282" s="425">
        <v>61.474968754272481</v>
      </c>
      <c r="C282" s="425">
        <f t="shared" si="4"/>
        <v>4.5384325629382225</v>
      </c>
      <c r="D282" s="56"/>
      <c r="E282" s="56"/>
    </row>
    <row r="283" spans="1:5" x14ac:dyDescent="0.2">
      <c r="A283" s="427">
        <v>280</v>
      </c>
      <c r="B283" s="425">
        <v>61.519843322640476</v>
      </c>
      <c r="C283" s="425">
        <f t="shared" si="4"/>
        <v>4.5513770009384054</v>
      </c>
      <c r="D283" s="56"/>
      <c r="E283" s="56"/>
    </row>
    <row r="284" spans="1:5" x14ac:dyDescent="0.2">
      <c r="A284" s="427">
        <v>281</v>
      </c>
      <c r="B284" s="425">
        <v>61.564576091889862</v>
      </c>
      <c r="C284" s="425">
        <f t="shared" si="4"/>
        <v>4.5643130812853467</v>
      </c>
      <c r="D284" s="56"/>
      <c r="E284" s="56"/>
    </row>
    <row r="285" spans="1:5" x14ac:dyDescent="0.2">
      <c r="A285" s="427">
        <v>282</v>
      </c>
      <c r="B285" s="425">
        <v>61.609168069477583</v>
      </c>
      <c r="C285" s="425">
        <f t="shared" si="4"/>
        <v>4.5772408366557453</v>
      </c>
      <c r="D285" s="56"/>
      <c r="E285" s="56"/>
    </row>
    <row r="286" spans="1:5" x14ac:dyDescent="0.2">
      <c r="A286" s="427">
        <v>283</v>
      </c>
      <c r="B286" s="425">
        <v>61.653620252161915</v>
      </c>
      <c r="C286" s="425">
        <f t="shared" si="4"/>
        <v>4.5901602994688124</v>
      </c>
      <c r="D286" s="56"/>
      <c r="E286" s="56"/>
    </row>
    <row r="287" spans="1:5" x14ac:dyDescent="0.2">
      <c r="A287" s="427">
        <v>284</v>
      </c>
      <c r="B287" s="425">
        <v>61.697933626153365</v>
      </c>
      <c r="C287" s="425">
        <f t="shared" si="4"/>
        <v>4.6030715018892332</v>
      </c>
      <c r="D287" s="56"/>
      <c r="E287" s="56"/>
    </row>
    <row r="288" spans="1:5" x14ac:dyDescent="0.2">
      <c r="A288" s="427">
        <v>285</v>
      </c>
      <c r="B288" s="425">
        <v>61.742109167262974</v>
      </c>
      <c r="C288" s="425">
        <f t="shared" si="4"/>
        <v>4.6159744758300754</v>
      </c>
      <c r="D288" s="56"/>
      <c r="E288" s="56"/>
    </row>
    <row r="289" spans="1:5" x14ac:dyDescent="0.2">
      <c r="A289" s="427">
        <v>286</v>
      </c>
      <c r="B289" s="425">
        <v>61.786147841048077</v>
      </c>
      <c r="C289" s="425">
        <f t="shared" si="4"/>
        <v>4.6288692529556572</v>
      </c>
      <c r="D289" s="56"/>
      <c r="E289" s="56"/>
    </row>
    <row r="290" spans="1:5" x14ac:dyDescent="0.2">
      <c r="A290" s="427">
        <v>287</v>
      </c>
      <c r="B290" s="425">
        <v>61.830050602955389</v>
      </c>
      <c r="C290" s="425">
        <f t="shared" si="4"/>
        <v>4.6417558646843773</v>
      </c>
      <c r="D290" s="56"/>
      <c r="E290" s="56"/>
    </row>
    <row r="291" spans="1:5" x14ac:dyDescent="0.2">
      <c r="A291" s="427">
        <v>288</v>
      </c>
      <c r="B291" s="425">
        <v>61.873818398461701</v>
      </c>
      <c r="C291" s="425">
        <f t="shared" si="4"/>
        <v>4.654634342191498</v>
      </c>
      <c r="D291" s="56"/>
      <c r="E291" s="56"/>
    </row>
    <row r="292" spans="1:5" x14ac:dyDescent="0.2">
      <c r="A292" s="427">
        <v>289</v>
      </c>
      <c r="B292" s="425">
        <v>61.91745216321214</v>
      </c>
      <c r="C292" s="425">
        <f t="shared" si="4"/>
        <v>4.6675047164118864</v>
      </c>
      <c r="D292" s="56"/>
      <c r="E292" s="56"/>
    </row>
    <row r="293" spans="1:5" x14ac:dyDescent="0.2">
      <c r="A293" s="427">
        <v>290</v>
      </c>
      <c r="B293" s="425">
        <v>61.960952823155971</v>
      </c>
      <c r="C293" s="425">
        <f t="shared" si="4"/>
        <v>4.680367018042717</v>
      </c>
      <c r="D293" s="56"/>
      <c r="E293" s="56"/>
    </row>
    <row r="294" spans="1:5" x14ac:dyDescent="0.2">
      <c r="A294" s="427">
        <v>291</v>
      </c>
      <c r="B294" s="425">
        <v>62.004321294680139</v>
      </c>
      <c r="C294" s="425">
        <f t="shared" si="4"/>
        <v>4.6932212775461393</v>
      </c>
      <c r="D294" s="56"/>
      <c r="E294" s="56"/>
    </row>
    <row r="295" spans="1:5" x14ac:dyDescent="0.2">
      <c r="A295" s="427">
        <v>292</v>
      </c>
      <c r="B295" s="425">
        <v>62.047558484740442</v>
      </c>
      <c r="C295" s="425">
        <f t="shared" si="4"/>
        <v>4.7060675251518962</v>
      </c>
      <c r="D295" s="56"/>
      <c r="E295" s="56"/>
    </row>
    <row r="296" spans="1:5" x14ac:dyDescent="0.2">
      <c r="A296" s="427">
        <v>293</v>
      </c>
      <c r="B296" s="425">
        <v>62.090665290990557</v>
      </c>
      <c r="C296" s="425">
        <f t="shared" si="4"/>
        <v>4.7189057908599139</v>
      </c>
      <c r="D296" s="56"/>
      <c r="E296" s="56"/>
    </row>
    <row r="297" spans="1:5" x14ac:dyDescent="0.2">
      <c r="A297" s="427">
        <v>294</v>
      </c>
      <c r="B297" s="425">
        <v>62.133642601908768</v>
      </c>
      <c r="C297" s="425">
        <f t="shared" si="4"/>
        <v>4.7317361044428488</v>
      </c>
      <c r="D297" s="56"/>
      <c r="E297" s="56"/>
    </row>
    <row r="298" spans="1:5" x14ac:dyDescent="0.2">
      <c r="A298" s="427">
        <v>295</v>
      </c>
      <c r="B298" s="425">
        <v>62.176491296922649</v>
      </c>
      <c r="C298" s="425">
        <f t="shared" si="4"/>
        <v>4.7445584954485955</v>
      </c>
      <c r="D298" s="56"/>
      <c r="E298" s="56"/>
    </row>
    <row r="299" spans="1:5" x14ac:dyDescent="0.2">
      <c r="A299" s="427">
        <v>296</v>
      </c>
      <c r="B299" s="425">
        <v>62.219212246531477</v>
      </c>
      <c r="C299" s="425">
        <f t="shared" si="4"/>
        <v>4.7573729932027717</v>
      </c>
      <c r="D299" s="56"/>
      <c r="E299" s="56"/>
    </row>
    <row r="300" spans="1:5" x14ac:dyDescent="0.2">
      <c r="A300" s="427">
        <v>297</v>
      </c>
      <c r="B300" s="425">
        <v>62.261806312426828</v>
      </c>
      <c r="C300" s="425">
        <f t="shared" si="4"/>
        <v>4.7701796268111449</v>
      </c>
      <c r="D300" s="56"/>
      <c r="E300" s="56"/>
    </row>
    <row r="301" spans="1:5" x14ac:dyDescent="0.2">
      <c r="A301" s="427">
        <v>298</v>
      </c>
      <c r="B301" s="425">
        <v>62.30427434761085</v>
      </c>
      <c r="C301" s="425">
        <f t="shared" si="4"/>
        <v>4.7829784251620495</v>
      </c>
      <c r="D301" s="56"/>
      <c r="E301" s="56"/>
    </row>
    <row r="302" spans="1:5" x14ac:dyDescent="0.2">
      <c r="A302" s="427">
        <v>299</v>
      </c>
      <c r="B302" s="425">
        <v>62.346617196512796</v>
      </c>
      <c r="C302" s="425">
        <f t="shared" si="4"/>
        <v>4.7957694169287475</v>
      </c>
      <c r="D302" s="56"/>
      <c r="E302" s="56"/>
    </row>
    <row r="303" spans="1:5" x14ac:dyDescent="0.2">
      <c r="A303" s="427">
        <v>300</v>
      </c>
      <c r="B303" s="425">
        <v>62.388835695103488</v>
      </c>
      <c r="C303" s="425">
        <f t="shared" si="4"/>
        <v>4.8085526305717732</v>
      </c>
      <c r="D303" s="56"/>
      <c r="E303" s="56"/>
    </row>
    <row r="304" spans="1:5" x14ac:dyDescent="0.2">
      <c r="A304" s="427">
        <v>301</v>
      </c>
      <c r="B304" s="425">
        <v>62.430930671007943</v>
      </c>
      <c r="C304" s="425">
        <f t="shared" si="4"/>
        <v>4.8213280943412276</v>
      </c>
      <c r="D304" s="56"/>
      <c r="E304" s="56"/>
    </row>
    <row r="305" spans="1:5" x14ac:dyDescent="0.2">
      <c r="A305" s="427">
        <v>302</v>
      </c>
      <c r="B305" s="425">
        <v>62.47290294361607</v>
      </c>
      <c r="C305" s="425">
        <f t="shared" si="4"/>
        <v>4.8340958362790554</v>
      </c>
      <c r="D305" s="56"/>
      <c r="E305" s="56"/>
    </row>
    <row r="306" spans="1:5" x14ac:dyDescent="0.2">
      <c r="A306" s="427">
        <v>303</v>
      </c>
      <c r="B306" s="425">
        <v>62.514753324191545</v>
      </c>
      <c r="C306" s="425">
        <f t="shared" si="4"/>
        <v>4.8468558842212861</v>
      </c>
      <c r="D306" s="56"/>
      <c r="E306" s="56"/>
    </row>
    <row r="307" spans="1:5" x14ac:dyDescent="0.2">
      <c r="A307" s="427">
        <v>304</v>
      </c>
      <c r="B307" s="425">
        <v>62.556482615978936</v>
      </c>
      <c r="C307" s="425">
        <f t="shared" si="4"/>
        <v>4.8596082658002357</v>
      </c>
      <c r="D307" s="56"/>
      <c r="E307" s="56"/>
    </row>
    <row r="308" spans="1:5" x14ac:dyDescent="0.2">
      <c r="A308" s="427">
        <v>305</v>
      </c>
      <c r="B308" s="425">
        <v>62.598091614309055</v>
      </c>
      <c r="C308" s="425">
        <f t="shared" si="4"/>
        <v>4.8723530084466864</v>
      </c>
      <c r="D308" s="56"/>
      <c r="E308" s="56"/>
    </row>
    <row r="309" spans="1:5" x14ac:dyDescent="0.2">
      <c r="A309" s="427">
        <v>306</v>
      </c>
      <c r="B309" s="425">
        <v>62.639581106702565</v>
      </c>
      <c r="C309" s="425">
        <f t="shared" si="4"/>
        <v>4.8850901393920303</v>
      </c>
      <c r="D309" s="56"/>
      <c r="E309" s="56"/>
    </row>
    <row r="310" spans="1:5" x14ac:dyDescent="0.2">
      <c r="A310" s="427">
        <v>307</v>
      </c>
      <c r="B310" s="425">
        <v>62.68095187297191</v>
      </c>
      <c r="C310" s="425">
        <f t="shared" si="4"/>
        <v>4.8978196856703882</v>
      </c>
      <c r="D310" s="56"/>
      <c r="E310" s="56"/>
    </row>
    <row r="311" spans="1:5" x14ac:dyDescent="0.2">
      <c r="A311" s="427">
        <v>308</v>
      </c>
      <c r="B311" s="425">
        <v>62.722204685321557</v>
      </c>
      <c r="C311" s="425">
        <f t="shared" si="4"/>
        <v>4.9105416741206982</v>
      </c>
      <c r="D311" s="56"/>
      <c r="E311" s="56"/>
    </row>
    <row r="312" spans="1:5" x14ac:dyDescent="0.2">
      <c r="A312" s="427">
        <v>309</v>
      </c>
      <c r="B312" s="425">
        <v>62.763340308446701</v>
      </c>
      <c r="C312" s="425">
        <f t="shared" si="4"/>
        <v>4.9232561313887677</v>
      </c>
      <c r="D312" s="56"/>
      <c r="E312" s="56"/>
    </row>
    <row r="313" spans="1:5" x14ac:dyDescent="0.2">
      <c r="A313" s="427">
        <v>310</v>
      </c>
      <c r="B313" s="425">
        <v>62.80435949963023</v>
      </c>
      <c r="C313" s="425">
        <f t="shared" si="4"/>
        <v>4.9359630839293116</v>
      </c>
      <c r="D313" s="56"/>
      <c r="E313" s="56"/>
    </row>
    <row r="314" spans="1:5" x14ac:dyDescent="0.2">
      <c r="A314" s="427">
        <v>311</v>
      </c>
      <c r="B314" s="425">
        <v>62.845263008838302</v>
      </c>
      <c r="C314" s="425">
        <f t="shared" si="4"/>
        <v>4.948662558007948</v>
      </c>
      <c r="D314" s="56"/>
      <c r="E314" s="56"/>
    </row>
    <row r="315" spans="1:5" x14ac:dyDescent="0.2">
      <c r="A315" s="427">
        <v>312</v>
      </c>
      <c r="B315" s="425">
        <v>62.886051578814254</v>
      </c>
      <c r="C315" s="425">
        <f t="shared" si="4"/>
        <v>4.9613545797031726</v>
      </c>
      <c r="D315" s="56"/>
      <c r="E315" s="56"/>
    </row>
    <row r="316" spans="1:5" x14ac:dyDescent="0.2">
      <c r="A316" s="427">
        <v>313</v>
      </c>
      <c r="B316" s="425">
        <v>62.926725945171064</v>
      </c>
      <c r="C316" s="425">
        <f t="shared" si="4"/>
        <v>4.9740391749083095</v>
      </c>
      <c r="D316" s="56"/>
      <c r="E316" s="56"/>
    </row>
    <row r="317" spans="1:5" x14ac:dyDescent="0.2">
      <c r="A317" s="427">
        <v>314</v>
      </c>
      <c r="B317" s="425">
        <v>62.967286836482323</v>
      </c>
      <c r="C317" s="425">
        <f t="shared" si="4"/>
        <v>4.9867163693334327</v>
      </c>
      <c r="D317" s="56"/>
      <c r="E317" s="56"/>
    </row>
    <row r="318" spans="1:5" x14ac:dyDescent="0.2">
      <c r="A318" s="427">
        <v>315</v>
      </c>
      <c r="B318" s="425">
        <v>63.007734974371779</v>
      </c>
      <c r="C318" s="425">
        <f t="shared" si="4"/>
        <v>4.9993861885072581</v>
      </c>
      <c r="D318" s="56"/>
      <c r="E318" s="56"/>
    </row>
    <row r="319" spans="1:5" x14ac:dyDescent="0.2">
      <c r="A319" s="427">
        <v>316</v>
      </c>
      <c r="B319" s="425">
        <v>63.04807107360142</v>
      </c>
      <c r="C319" s="425">
        <f t="shared" si="4"/>
        <v>5.0120486577790162</v>
      </c>
      <c r="D319" s="56"/>
      <c r="E319" s="56"/>
    </row>
    <row r="320" spans="1:5" x14ac:dyDescent="0.2">
      <c r="A320" s="427">
        <v>317</v>
      </c>
      <c r="B320" s="425">
        <v>63.088295842158239</v>
      </c>
      <c r="C320" s="425">
        <f t="shared" si="4"/>
        <v>5.0247038023202926</v>
      </c>
      <c r="D320" s="56"/>
      <c r="E320" s="56"/>
    </row>
    <row r="321" spans="1:5" x14ac:dyDescent="0.2">
      <c r="A321" s="427">
        <v>318</v>
      </c>
      <c r="B321" s="425">
        <v>63.128409981339566</v>
      </c>
      <c r="C321" s="425">
        <f t="shared" si="4"/>
        <v>5.0373516471268509</v>
      </c>
      <c r="D321" s="56"/>
      <c r="E321" s="56"/>
    </row>
    <row r="322" spans="1:5" x14ac:dyDescent="0.2">
      <c r="A322" s="427">
        <v>319</v>
      </c>
      <c r="B322" s="425">
        <v>63.168414185837051</v>
      </c>
      <c r="C322" s="425">
        <f t="shared" si="4"/>
        <v>5.0499922170204297</v>
      </c>
      <c r="D322" s="56"/>
      <c r="E322" s="56"/>
    </row>
    <row r="323" spans="1:5" x14ac:dyDescent="0.2">
      <c r="A323" s="427">
        <v>320</v>
      </c>
      <c r="B323" s="425">
        <v>63.208309143819442</v>
      </c>
      <c r="C323" s="425">
        <f t="shared" si="4"/>
        <v>5.062625536650506</v>
      </c>
      <c r="D323" s="56"/>
      <c r="E323" s="56"/>
    </row>
    <row r="324" spans="1:5" x14ac:dyDescent="0.2">
      <c r="A324" s="427">
        <v>321</v>
      </c>
      <c r="B324" s="425">
        <v>63.24809553701391</v>
      </c>
      <c r="C324" s="425">
        <f t="shared" si="4"/>
        <v>5.0752516304960533</v>
      </c>
      <c r="D324" s="56"/>
      <c r="E324" s="56"/>
    </row>
    <row r="325" spans="1:5" x14ac:dyDescent="0.2">
      <c r="A325" s="427">
        <v>322</v>
      </c>
      <c r="B325" s="425">
        <v>63.287774040786275</v>
      </c>
      <c r="C325" s="425">
        <f t="shared" ref="C325:C388" si="5">A325/B325</f>
        <v>5.0878705228672558</v>
      </c>
      <c r="D325" s="56"/>
      <c r="E325" s="56"/>
    </row>
    <row r="326" spans="1:5" x14ac:dyDescent="0.2">
      <c r="A326" s="427">
        <v>323</v>
      </c>
      <c r="B326" s="425">
        <v>63.327345324219799</v>
      </c>
      <c r="C326" s="425">
        <f t="shared" si="5"/>
        <v>5.1004822379072214</v>
      </c>
      <c r="D326" s="56"/>
      <c r="E326" s="56"/>
    </row>
    <row r="327" spans="1:5" x14ac:dyDescent="0.2">
      <c r="A327" s="427">
        <v>324</v>
      </c>
      <c r="B327" s="425">
        <v>63.366810050193003</v>
      </c>
      <c r="C327" s="425">
        <f t="shared" si="5"/>
        <v>5.1130867995936491</v>
      </c>
      <c r="D327" s="56"/>
      <c r="E327" s="56"/>
    </row>
    <row r="328" spans="1:5" x14ac:dyDescent="0.2">
      <c r="A328" s="427">
        <v>325</v>
      </c>
      <c r="B328" s="425">
        <v>63.406168875456039</v>
      </c>
      <c r="C328" s="425">
        <f t="shared" si="5"/>
        <v>5.1256842317404958</v>
      </c>
      <c r="D328" s="56"/>
      <c r="E328" s="56"/>
    </row>
    <row r="329" spans="1:5" x14ac:dyDescent="0.2">
      <c r="A329" s="427">
        <v>326</v>
      </c>
      <c r="B329" s="425">
        <v>63.445422450706062</v>
      </c>
      <c r="C329" s="425">
        <f t="shared" si="5"/>
        <v>5.1382745579996065</v>
      </c>
      <c r="D329" s="56"/>
      <c r="E329" s="56"/>
    </row>
    <row r="330" spans="1:5" x14ac:dyDescent="0.2">
      <c r="A330" s="427">
        <v>327</v>
      </c>
      <c r="B330" s="425">
        <v>63.484571420661354</v>
      </c>
      <c r="C330" s="425">
        <f t="shared" si="5"/>
        <v>5.1508578018623323</v>
      </c>
      <c r="D330" s="56"/>
      <c r="E330" s="56"/>
    </row>
    <row r="331" spans="1:5" x14ac:dyDescent="0.2">
      <c r="A331" s="427">
        <v>328</v>
      </c>
      <c r="B331" s="425">
        <v>63.523616424134353</v>
      </c>
      <c r="C331" s="425">
        <f t="shared" si="5"/>
        <v>5.1634339866611221</v>
      </c>
      <c r="D331" s="56"/>
      <c r="E331" s="56"/>
    </row>
    <row r="332" spans="1:5" x14ac:dyDescent="0.2">
      <c r="A332" s="427">
        <v>329</v>
      </c>
      <c r="B332" s="425">
        <v>63.562558094103622</v>
      </c>
      <c r="C332" s="425">
        <f t="shared" si="5"/>
        <v>5.1760031355710909</v>
      </c>
      <c r="D332" s="56"/>
      <c r="E332" s="56"/>
    </row>
    <row r="333" spans="1:5" x14ac:dyDescent="0.2">
      <c r="A333" s="427">
        <v>330</v>
      </c>
      <c r="B333" s="425">
        <v>63.601397057784574</v>
      </c>
      <c r="C333" s="425">
        <f t="shared" si="5"/>
        <v>5.1885652716115809</v>
      </c>
      <c r="D333" s="56"/>
      <c r="E333" s="56"/>
    </row>
    <row r="334" spans="1:5" x14ac:dyDescent="0.2">
      <c r="A334" s="427">
        <v>331</v>
      </c>
      <c r="B334" s="425">
        <v>63.640133936699293</v>
      </c>
      <c r="C334" s="425">
        <f t="shared" si="5"/>
        <v>5.2011204176476848</v>
      </c>
      <c r="D334" s="56"/>
      <c r="E334" s="56"/>
    </row>
    <row r="335" spans="1:5" x14ac:dyDescent="0.2">
      <c r="A335" s="427">
        <v>332</v>
      </c>
      <c r="B335" s="425">
        <v>63.678769346745213</v>
      </c>
      <c r="C335" s="425">
        <f t="shared" si="5"/>
        <v>5.2136685963917637</v>
      </c>
      <c r="D335" s="56"/>
      <c r="E335" s="56"/>
    </row>
    <row r="336" spans="1:5" x14ac:dyDescent="0.2">
      <c r="A336" s="427">
        <v>333</v>
      </c>
      <c r="B336" s="425">
        <v>63.717303898262792</v>
      </c>
      <c r="C336" s="425">
        <f t="shared" si="5"/>
        <v>5.2262098304049402</v>
      </c>
      <c r="D336" s="56"/>
      <c r="E336" s="56"/>
    </row>
    <row r="337" spans="1:5" x14ac:dyDescent="0.2">
      <c r="A337" s="427">
        <v>334</v>
      </c>
      <c r="B337" s="425">
        <v>63.755738196102122</v>
      </c>
      <c r="C337" s="425">
        <f t="shared" si="5"/>
        <v>5.238744142098569</v>
      </c>
      <c r="D337" s="56"/>
      <c r="E337" s="56"/>
    </row>
    <row r="338" spans="1:5" x14ac:dyDescent="0.2">
      <c r="A338" s="427">
        <v>335</v>
      </c>
      <c r="B338" s="425">
        <v>63.794072839688617</v>
      </c>
      <c r="C338" s="425">
        <f t="shared" si="5"/>
        <v>5.2512715537356991</v>
      </c>
      <c r="D338" s="56"/>
      <c r="E338" s="56"/>
    </row>
    <row r="339" spans="1:5" x14ac:dyDescent="0.2">
      <c r="A339" s="427">
        <v>336</v>
      </c>
      <c r="B339" s="425">
        <v>63.832308423087738</v>
      </c>
      <c r="C339" s="425">
        <f t="shared" si="5"/>
        <v>5.2637920874324973</v>
      </c>
      <c r="D339" s="56"/>
      <c r="E339" s="56"/>
    </row>
    <row r="340" spans="1:5" x14ac:dyDescent="0.2">
      <c r="A340" s="427">
        <v>337</v>
      </c>
      <c r="B340" s="425">
        <v>63.870445535068576</v>
      </c>
      <c r="C340" s="425">
        <f t="shared" si="5"/>
        <v>5.2763057651596847</v>
      </c>
      <c r="D340" s="56"/>
      <c r="E340" s="56"/>
    </row>
    <row r="341" spans="1:5" x14ac:dyDescent="0.2">
      <c r="A341" s="427">
        <v>338</v>
      </c>
      <c r="B341" s="425">
        <v>63.908484759166811</v>
      </c>
      <c r="C341" s="425">
        <f t="shared" si="5"/>
        <v>5.2888126087439185</v>
      </c>
      <c r="D341" s="56"/>
      <c r="E341" s="56"/>
    </row>
    <row r="342" spans="1:5" x14ac:dyDescent="0.2">
      <c r="A342" s="427">
        <v>339</v>
      </c>
      <c r="B342" s="425">
        <v>63.946426673746302</v>
      </c>
      <c r="C342" s="425">
        <f t="shared" si="5"/>
        <v>5.3013126398691961</v>
      </c>
      <c r="D342" s="56"/>
      <c r="E342" s="56"/>
    </row>
    <row r="343" spans="1:5" x14ac:dyDescent="0.2">
      <c r="A343" s="427">
        <v>340</v>
      </c>
      <c r="B343" s="425">
        <v>63.984271852060317</v>
      </c>
      <c r="C343" s="425">
        <f t="shared" si="5"/>
        <v>5.3138058800781973</v>
      </c>
      <c r="D343" s="56"/>
      <c r="E343" s="56"/>
    </row>
    <row r="344" spans="1:5" x14ac:dyDescent="0.2">
      <c r="A344" s="427">
        <v>341</v>
      </c>
      <c r="B344" s="425">
        <v>64.022020862311308</v>
      </c>
      <c r="C344" s="425">
        <f t="shared" si="5"/>
        <v>5.3262923507736541</v>
      </c>
      <c r="D344" s="56"/>
      <c r="E344" s="56"/>
    </row>
    <row r="345" spans="1:5" x14ac:dyDescent="0.2">
      <c r="A345" s="427">
        <v>342</v>
      </c>
      <c r="B345" s="425">
        <v>64.059674267710221</v>
      </c>
      <c r="C345" s="425">
        <f t="shared" si="5"/>
        <v>5.3387720732196691</v>
      </c>
      <c r="D345" s="56"/>
      <c r="E345" s="56"/>
    </row>
    <row r="346" spans="1:5" x14ac:dyDescent="0.2">
      <c r="A346" s="427">
        <v>343</v>
      </c>
      <c r="B346" s="425">
        <v>64.09723262653479</v>
      </c>
      <c r="C346" s="425">
        <f t="shared" si="5"/>
        <v>5.3512450685430348</v>
      </c>
      <c r="D346" s="56"/>
      <c r="E346" s="56"/>
    </row>
    <row r="347" spans="1:5" x14ac:dyDescent="0.2">
      <c r="A347" s="427">
        <v>344</v>
      </c>
      <c r="B347" s="425">
        <v>64.134696492186919</v>
      </c>
      <c r="C347" s="425">
        <f t="shared" si="5"/>
        <v>5.3637113577345312</v>
      </c>
      <c r="D347" s="56"/>
      <c r="E347" s="56"/>
    </row>
    <row r="348" spans="1:5" x14ac:dyDescent="0.2">
      <c r="A348" s="427">
        <v>345</v>
      </c>
      <c r="B348" s="425">
        <v>64.172066413249283</v>
      </c>
      <c r="C348" s="425">
        <f t="shared" si="5"/>
        <v>5.3761709616502174</v>
      </c>
      <c r="D348" s="56"/>
      <c r="E348" s="56"/>
    </row>
    <row r="349" spans="1:5" x14ac:dyDescent="0.2">
      <c r="A349" s="427">
        <v>346</v>
      </c>
      <c r="B349" s="425">
        <v>64.209342933541194</v>
      </c>
      <c r="C349" s="425">
        <f t="shared" si="5"/>
        <v>5.3886239010126848</v>
      </c>
      <c r="D349" s="56"/>
      <c r="E349" s="56"/>
    </row>
    <row r="350" spans="1:5" x14ac:dyDescent="0.2">
      <c r="A350" s="427">
        <v>347</v>
      </c>
      <c r="B350" s="425">
        <v>64.246526592173637</v>
      </c>
      <c r="C350" s="425">
        <f t="shared" si="5"/>
        <v>5.4010701964123102</v>
      </c>
      <c r="D350" s="56"/>
      <c r="E350" s="56"/>
    </row>
    <row r="351" spans="1:5" x14ac:dyDescent="0.2">
      <c r="A351" s="427">
        <v>348</v>
      </c>
      <c r="B351" s="425">
        <v>64.283617923603217</v>
      </c>
      <c r="C351" s="425">
        <f t="shared" si="5"/>
        <v>5.4135098683085126</v>
      </c>
      <c r="D351" s="56"/>
      <c r="E351" s="56"/>
    </row>
    <row r="352" spans="1:5" x14ac:dyDescent="0.2">
      <c r="A352" s="427">
        <v>349</v>
      </c>
      <c r="B352" s="425">
        <v>64.320617457685941</v>
      </c>
      <c r="C352" s="425">
        <f t="shared" si="5"/>
        <v>5.42594293703094</v>
      </c>
      <c r="D352" s="56"/>
      <c r="E352" s="56"/>
    </row>
    <row r="353" spans="1:5" x14ac:dyDescent="0.2">
      <c r="A353" s="427">
        <v>350</v>
      </c>
      <c r="B353" s="425">
        <v>64.357525719729509</v>
      </c>
      <c r="C353" s="425">
        <f t="shared" si="5"/>
        <v>5.4383694227807089</v>
      </c>
      <c r="D353" s="56"/>
      <c r="E353" s="56"/>
    </row>
    <row r="354" spans="1:5" x14ac:dyDescent="0.2">
      <c r="A354" s="427">
        <v>351</v>
      </c>
      <c r="B354" s="425">
        <v>64.394343230545545</v>
      </c>
      <c r="C354" s="425">
        <f t="shared" si="5"/>
        <v>5.450789345631569</v>
      </c>
      <c r="D354" s="56"/>
      <c r="E354" s="56"/>
    </row>
    <row r="355" spans="1:5" x14ac:dyDescent="0.2">
      <c r="A355" s="427">
        <v>352</v>
      </c>
      <c r="B355" s="425">
        <v>64.431070506500532</v>
      </c>
      <c r="C355" s="425">
        <f t="shared" si="5"/>
        <v>5.4632027255310973</v>
      </c>
      <c r="D355" s="56"/>
      <c r="E355" s="56"/>
    </row>
    <row r="356" spans="1:5" x14ac:dyDescent="0.2">
      <c r="A356" s="427">
        <v>353</v>
      </c>
      <c r="B356" s="425">
        <v>64.467708059566306</v>
      </c>
      <c r="C356" s="425">
        <f t="shared" si="5"/>
        <v>5.4756095823018587</v>
      </c>
      <c r="D356" s="56"/>
      <c r="E356" s="56"/>
    </row>
    <row r="357" spans="1:5" x14ac:dyDescent="0.2">
      <c r="A357" s="427">
        <v>354</v>
      </c>
      <c r="B357" s="425">
        <v>64.504256397369915</v>
      </c>
      <c r="C357" s="425">
        <f t="shared" si="5"/>
        <v>5.4880099356425402</v>
      </c>
      <c r="D357" s="56"/>
      <c r="E357" s="56"/>
    </row>
    <row r="358" spans="1:5" x14ac:dyDescent="0.2">
      <c r="A358" s="427">
        <v>355</v>
      </c>
      <c r="B358" s="425">
        <v>64.540716023242425</v>
      </c>
      <c r="C358" s="425">
        <f t="shared" si="5"/>
        <v>5.5004038051291104</v>
      </c>
      <c r="D358" s="56"/>
      <c r="E358" s="56"/>
    </row>
    <row r="359" spans="1:5" x14ac:dyDescent="0.2">
      <c r="A359" s="427">
        <v>356</v>
      </c>
      <c r="B359" s="425">
        <v>64.577087436267405</v>
      </c>
      <c r="C359" s="425">
        <f t="shared" si="5"/>
        <v>5.512791210215922</v>
      </c>
      <c r="D359" s="56"/>
      <c r="E359" s="56"/>
    </row>
    <row r="360" spans="1:5" x14ac:dyDescent="0.2">
      <c r="A360" s="427">
        <v>357</v>
      </c>
      <c r="B360" s="425">
        <v>64.613371131328591</v>
      </c>
      <c r="C360" s="425">
        <f t="shared" si="5"/>
        <v>5.5251721702368215</v>
      </c>
      <c r="D360" s="56"/>
      <c r="E360" s="56"/>
    </row>
    <row r="361" spans="1:5" x14ac:dyDescent="0.2">
      <c r="A361" s="427">
        <v>358</v>
      </c>
      <c r="B361" s="425">
        <v>64.649567599156867</v>
      </c>
      <c r="C361" s="425">
        <f t="shared" si="5"/>
        <v>5.537546704406247</v>
      </c>
      <c r="D361" s="56"/>
      <c r="E361" s="56"/>
    </row>
    <row r="362" spans="1:5" x14ac:dyDescent="0.2">
      <c r="A362" s="427">
        <v>359</v>
      </c>
      <c r="B362" s="425">
        <v>64.685677326376421</v>
      </c>
      <c r="C362" s="425">
        <f t="shared" si="5"/>
        <v>5.5499148318203222</v>
      </c>
      <c r="D362" s="56"/>
      <c r="E362" s="56"/>
    </row>
    <row r="363" spans="1:5" x14ac:dyDescent="0.2">
      <c r="A363" s="427">
        <v>360</v>
      </c>
      <c r="B363" s="425">
        <v>64.721700795550731</v>
      </c>
      <c r="C363" s="425">
        <f t="shared" si="5"/>
        <v>5.5622765714579003</v>
      </c>
      <c r="D363" s="56"/>
      <c r="E363" s="56"/>
    </row>
    <row r="364" spans="1:5" x14ac:dyDescent="0.2">
      <c r="A364" s="427">
        <v>361</v>
      </c>
      <c r="B364" s="425">
        <v>64.757638485227474</v>
      </c>
      <c r="C364" s="425">
        <f t="shared" si="5"/>
        <v>5.5746319421816377</v>
      </c>
      <c r="D364" s="56"/>
      <c r="E364" s="56"/>
    </row>
    <row r="365" spans="1:5" x14ac:dyDescent="0.2">
      <c r="A365" s="427">
        <v>362</v>
      </c>
      <c r="B365" s="425">
        <v>64.793490869982861</v>
      </c>
      <c r="C365" s="425">
        <f t="shared" si="5"/>
        <v>5.5869809627390392</v>
      </c>
      <c r="D365" s="56"/>
      <c r="E365" s="56"/>
    </row>
    <row r="366" spans="1:5" x14ac:dyDescent="0.2">
      <c r="A366" s="427">
        <v>363</v>
      </c>
      <c r="B366" s="425">
        <v>64.829258420465663</v>
      </c>
      <c r="C366" s="425">
        <f t="shared" si="5"/>
        <v>5.5993236517634779</v>
      </c>
      <c r="D366" s="56"/>
      <c r="E366" s="56"/>
    </row>
    <row r="367" spans="1:5" x14ac:dyDescent="0.2">
      <c r="A367" s="427">
        <v>364</v>
      </c>
      <c r="B367" s="425">
        <v>64.864941603440272</v>
      </c>
      <c r="C367" s="425">
        <f t="shared" si="5"/>
        <v>5.6116600277752253</v>
      </c>
      <c r="D367" s="56"/>
      <c r="E367" s="56"/>
    </row>
    <row r="368" spans="1:5" x14ac:dyDescent="0.2">
      <c r="A368" s="427">
        <v>365</v>
      </c>
      <c r="B368" s="425">
        <v>64.900540881829485</v>
      </c>
      <c r="C368" s="425">
        <f t="shared" si="5"/>
        <v>5.6239901091824462</v>
      </c>
      <c r="D368" s="56"/>
      <c r="E368" s="56"/>
    </row>
    <row r="369" spans="1:5" x14ac:dyDescent="0.2">
      <c r="A369" s="427">
        <v>366</v>
      </c>
      <c r="B369" s="425">
        <v>64.936056714756319</v>
      </c>
      <c r="C369" s="425">
        <f t="shared" si="5"/>
        <v>5.6363139142822138</v>
      </c>
      <c r="D369" s="56"/>
      <c r="E369" s="56"/>
    </row>
    <row r="370" spans="1:5" x14ac:dyDescent="0.2">
      <c r="A370" s="427">
        <v>367</v>
      </c>
      <c r="B370" s="425">
        <v>64.971489557585684</v>
      </c>
      <c r="C370" s="425">
        <f t="shared" si="5"/>
        <v>5.648631461261477</v>
      </c>
      <c r="D370" s="56"/>
      <c r="E370" s="56"/>
    </row>
    <row r="371" spans="1:5" x14ac:dyDescent="0.2">
      <c r="A371" s="427">
        <v>368</v>
      </c>
      <c r="B371" s="425">
        <v>65.006839861965247</v>
      </c>
      <c r="C371" s="425">
        <f t="shared" si="5"/>
        <v>5.6609427681980362</v>
      </c>
      <c r="D371" s="56"/>
      <c r="E371" s="56"/>
    </row>
    <row r="372" spans="1:5" x14ac:dyDescent="0.2">
      <c r="A372" s="427">
        <v>369</v>
      </c>
      <c r="B372" s="425">
        <v>65.042108075865656</v>
      </c>
      <c r="C372" s="425">
        <f t="shared" si="5"/>
        <v>5.6732478530615174</v>
      </c>
      <c r="D372" s="56"/>
      <c r="E372" s="56"/>
    </row>
    <row r="373" spans="1:5" x14ac:dyDescent="0.2">
      <c r="A373" s="427">
        <v>370</v>
      </c>
      <c r="B373" s="425">
        <v>65.077294643620533</v>
      </c>
      <c r="C373" s="425">
        <f t="shared" si="5"/>
        <v>5.6855467337143022</v>
      </c>
      <c r="D373" s="56"/>
      <c r="E373" s="56"/>
    </row>
    <row r="374" spans="1:5" x14ac:dyDescent="0.2">
      <c r="A374" s="427">
        <v>371</v>
      </c>
      <c r="B374" s="425">
        <v>65.112400005965597</v>
      </c>
      <c r="C374" s="425">
        <f t="shared" si="5"/>
        <v>5.6978394279124869</v>
      </c>
      <c r="D374" s="56"/>
      <c r="E374" s="56"/>
    </row>
    <row r="375" spans="1:5" x14ac:dyDescent="0.2">
      <c r="A375" s="427">
        <v>372</v>
      </c>
      <c r="B375" s="425">
        <v>65.147424600077485</v>
      </c>
      <c r="C375" s="425">
        <f t="shared" si="5"/>
        <v>5.710125953306795</v>
      </c>
      <c r="D375" s="56"/>
      <c r="E375" s="56"/>
    </row>
    <row r="376" spans="1:5" x14ac:dyDescent="0.2">
      <c r="A376" s="427">
        <v>373</v>
      </c>
      <c r="B376" s="425">
        <v>65.182368859611898</v>
      </c>
      <c r="C376" s="425">
        <f t="shared" si="5"/>
        <v>5.7224063274435109</v>
      </c>
      <c r="D376" s="56"/>
      <c r="E376" s="56"/>
    </row>
    <row r="377" spans="1:5" x14ac:dyDescent="0.2">
      <c r="A377" s="427">
        <v>374</v>
      </c>
      <c r="B377" s="425">
        <v>65.217233214741398</v>
      </c>
      <c r="C377" s="425">
        <f t="shared" si="5"/>
        <v>5.7346805677653743</v>
      </c>
      <c r="D377" s="56"/>
      <c r="E377" s="56"/>
    </row>
    <row r="378" spans="1:5" x14ac:dyDescent="0.2">
      <c r="A378" s="427">
        <v>375</v>
      </c>
      <c r="B378" s="425">
        <v>65.252018092192529</v>
      </c>
      <c r="C378" s="425">
        <f t="shared" si="5"/>
        <v>5.7469486916124843</v>
      </c>
      <c r="D378" s="56"/>
      <c r="E378" s="56"/>
    </row>
    <row r="379" spans="1:5" x14ac:dyDescent="0.2">
      <c r="A379" s="427">
        <v>376</v>
      </c>
      <c r="B379" s="425">
        <v>65.286723915282579</v>
      </c>
      <c r="C379" s="425">
        <f t="shared" si="5"/>
        <v>5.759210716223186</v>
      </c>
      <c r="D379" s="56"/>
      <c r="E379" s="56"/>
    </row>
    <row r="380" spans="1:5" x14ac:dyDescent="0.2">
      <c r="A380" s="427">
        <v>377</v>
      </c>
      <c r="B380" s="425">
        <v>65.321351103955791</v>
      </c>
      <c r="C380" s="425">
        <f t="shared" si="5"/>
        <v>5.7714666587349459</v>
      </c>
      <c r="D380" s="56"/>
      <c r="E380" s="56"/>
    </row>
    <row r="381" spans="1:5" x14ac:dyDescent="0.2">
      <c r="A381" s="427">
        <v>378</v>
      </c>
      <c r="B381" s="425">
        <v>65.355900074819047</v>
      </c>
      <c r="C381" s="425">
        <f t="shared" si="5"/>
        <v>5.7837165361852234</v>
      </c>
      <c r="D381" s="56"/>
      <c r="E381" s="56"/>
    </row>
    <row r="382" spans="1:5" x14ac:dyDescent="0.2">
      <c r="A382" s="427">
        <v>379</v>
      </c>
      <c r="B382" s="425">
        <v>65.390371241177206</v>
      </c>
      <c r="C382" s="425">
        <f t="shared" si="5"/>
        <v>5.7959603655123244</v>
      </c>
      <c r="D382" s="56"/>
      <c r="E382" s="56"/>
    </row>
    <row r="383" spans="1:5" x14ac:dyDescent="0.2">
      <c r="A383" s="427">
        <v>380</v>
      </c>
      <c r="B383" s="425">
        <v>65.424765013067983</v>
      </c>
      <c r="C383" s="425">
        <f t="shared" si="5"/>
        <v>5.8081981635562396</v>
      </c>
      <c r="D383" s="56"/>
      <c r="E383" s="56"/>
    </row>
    <row r="384" spans="1:5" x14ac:dyDescent="0.2">
      <c r="A384" s="427">
        <v>381</v>
      </c>
      <c r="B384" s="425">
        <v>65.459081797296022</v>
      </c>
      <c r="C384" s="425">
        <f t="shared" si="5"/>
        <v>5.8204299470595124</v>
      </c>
      <c r="D384" s="56"/>
      <c r="E384" s="56"/>
    </row>
    <row r="385" spans="1:5" x14ac:dyDescent="0.2">
      <c r="A385" s="427">
        <v>382</v>
      </c>
      <c r="B385" s="425">
        <v>65.49332199746712</v>
      </c>
      <c r="C385" s="425">
        <f t="shared" si="5"/>
        <v>5.8326557326680328</v>
      </c>
      <c r="D385" s="56"/>
      <c r="E385" s="56"/>
    </row>
    <row r="386" spans="1:5" x14ac:dyDescent="0.2">
      <c r="A386" s="427">
        <v>383</v>
      </c>
      <c r="B386" s="425">
        <v>65.527486014021449</v>
      </c>
      <c r="C386" s="425">
        <f t="shared" si="5"/>
        <v>5.8448755369318821</v>
      </c>
      <c r="D386" s="56"/>
      <c r="E386" s="56"/>
    </row>
    <row r="387" spans="1:5" x14ac:dyDescent="0.2">
      <c r="A387" s="427">
        <v>384</v>
      </c>
      <c r="B387" s="425">
        <v>65.561574244266694</v>
      </c>
      <c r="C387" s="425">
        <f t="shared" si="5"/>
        <v>5.8570893763061296</v>
      </c>
      <c r="D387" s="56"/>
      <c r="E387" s="56"/>
    </row>
    <row r="388" spans="1:5" x14ac:dyDescent="0.2">
      <c r="A388" s="427">
        <v>385</v>
      </c>
      <c r="B388" s="425">
        <v>65.595587082410603</v>
      </c>
      <c r="C388" s="425">
        <f t="shared" si="5"/>
        <v>5.8692972671516408</v>
      </c>
      <c r="D388" s="56"/>
      <c r="E388" s="56"/>
    </row>
    <row r="389" spans="1:5" x14ac:dyDescent="0.2">
      <c r="A389" s="427">
        <v>386</v>
      </c>
      <c r="B389" s="425">
        <v>65.629524919593138</v>
      </c>
      <c r="C389" s="425">
        <f t="shared" ref="C389:C452" si="6">A389/B389</f>
        <v>5.8814992257358698</v>
      </c>
      <c r="D389" s="56"/>
      <c r="E389" s="56"/>
    </row>
    <row r="390" spans="1:5" x14ac:dyDescent="0.2">
      <c r="A390" s="427">
        <v>387</v>
      </c>
      <c r="B390" s="425">
        <v>65.663388143918226</v>
      </c>
      <c r="C390" s="425">
        <f t="shared" si="6"/>
        <v>5.8936952682336434</v>
      </c>
      <c r="D390" s="56"/>
      <c r="E390" s="56"/>
    </row>
    <row r="391" spans="1:5" x14ac:dyDescent="0.2">
      <c r="A391" s="427">
        <v>388</v>
      </c>
      <c r="B391" s="425">
        <v>65.697177140485124</v>
      </c>
      <c r="C391" s="425">
        <f t="shared" si="6"/>
        <v>5.9058854107279366</v>
      </c>
      <c r="D391" s="56"/>
      <c r="E391" s="56"/>
    </row>
    <row r="392" spans="1:5" x14ac:dyDescent="0.2">
      <c r="A392" s="427">
        <v>389</v>
      </c>
      <c r="B392" s="425">
        <v>65.73089229141938</v>
      </c>
      <c r="C392" s="425">
        <f t="shared" si="6"/>
        <v>5.9180696692106327</v>
      </c>
      <c r="D392" s="56"/>
      <c r="E392" s="56"/>
    </row>
    <row r="393" spans="1:5" x14ac:dyDescent="0.2">
      <c r="A393" s="427">
        <v>390</v>
      </c>
      <c r="B393" s="425">
        <v>65.764533975903291</v>
      </c>
      <c r="C393" s="425">
        <f t="shared" si="6"/>
        <v>5.9302480595832927</v>
      </c>
      <c r="D393" s="56"/>
      <c r="E393" s="56"/>
    </row>
    <row r="394" spans="1:5" x14ac:dyDescent="0.2">
      <c r="A394" s="427">
        <v>391</v>
      </c>
      <c r="B394" s="425">
        <v>65.798102570206098</v>
      </c>
      <c r="C394" s="425">
        <f t="shared" si="6"/>
        <v>5.9424205976579012</v>
      </c>
      <c r="D394" s="56"/>
      <c r="E394" s="56"/>
    </row>
    <row r="395" spans="1:5" x14ac:dyDescent="0.2">
      <c r="A395" s="427">
        <v>392</v>
      </c>
      <c r="B395" s="425">
        <v>65.831598447713759</v>
      </c>
      <c r="C395" s="425">
        <f t="shared" si="6"/>
        <v>5.9545872991576072</v>
      </c>
      <c r="D395" s="56"/>
      <c r="E395" s="56"/>
    </row>
    <row r="396" spans="1:5" x14ac:dyDescent="0.2">
      <c r="A396" s="427">
        <v>393</v>
      </c>
      <c r="B396" s="425">
        <v>65.865021978958339</v>
      </c>
      <c r="C396" s="425">
        <f t="shared" si="6"/>
        <v>5.9667481797174577</v>
      </c>
      <c r="D396" s="56"/>
      <c r="E396" s="56"/>
    </row>
    <row r="397" spans="1:5" x14ac:dyDescent="0.2">
      <c r="A397" s="427">
        <v>394</v>
      </c>
      <c r="B397" s="425">
        <v>65.898373531646939</v>
      </c>
      <c r="C397" s="425">
        <f t="shared" si="6"/>
        <v>5.9789032548851306</v>
      </c>
      <c r="D397" s="56"/>
      <c r="E397" s="56"/>
    </row>
    <row r="398" spans="1:5" x14ac:dyDescent="0.2">
      <c r="A398" s="427">
        <v>395</v>
      </c>
      <c r="B398" s="425">
        <v>65.931653470690463</v>
      </c>
      <c r="C398" s="425">
        <f t="shared" si="6"/>
        <v>5.9910525401216423</v>
      </c>
      <c r="D398" s="56"/>
      <c r="E398" s="56"/>
    </row>
    <row r="399" spans="1:5" x14ac:dyDescent="0.2">
      <c r="A399" s="427">
        <v>396</v>
      </c>
      <c r="B399" s="425">
        <v>65.964862158231824</v>
      </c>
      <c r="C399" s="425">
        <f t="shared" si="6"/>
        <v>6.0031960508020674</v>
      </c>
      <c r="D399" s="56"/>
      <c r="E399" s="56"/>
    </row>
    <row r="400" spans="1:5" x14ac:dyDescent="0.2">
      <c r="A400" s="427">
        <v>397</v>
      </c>
      <c r="B400" s="425">
        <v>65.997999953673883</v>
      </c>
      <c r="C400" s="425">
        <f t="shared" si="6"/>
        <v>6.0153338022162348</v>
      </c>
      <c r="D400" s="56"/>
      <c r="E400" s="56"/>
    </row>
    <row r="401" spans="1:5" x14ac:dyDescent="0.2">
      <c r="A401" s="427">
        <v>398</v>
      </c>
      <c r="B401" s="425">
        <v>66.031067213706962</v>
      </c>
      <c r="C401" s="425">
        <f t="shared" si="6"/>
        <v>6.0274658095694349</v>
      </c>
      <c r="D401" s="56"/>
      <c r="E401" s="56"/>
    </row>
    <row r="402" spans="1:5" x14ac:dyDescent="0.2">
      <c r="A402" s="427">
        <v>399</v>
      </c>
      <c r="B402" s="425">
        <v>66.064064292336283</v>
      </c>
      <c r="C402" s="425">
        <f t="shared" si="6"/>
        <v>6.0395920879830838</v>
      </c>
      <c r="D402" s="56"/>
      <c r="E402" s="56"/>
    </row>
    <row r="403" spans="1:5" x14ac:dyDescent="0.2">
      <c r="A403" s="427">
        <v>400</v>
      </c>
      <c r="B403" s="425">
        <v>66.09699154090849</v>
      </c>
      <c r="C403" s="425">
        <f t="shared" si="6"/>
        <v>6.0517126524954401</v>
      </c>
      <c r="D403" s="56"/>
      <c r="E403" s="56"/>
    </row>
    <row r="404" spans="1:5" x14ac:dyDescent="0.2">
      <c r="A404" s="427">
        <v>401</v>
      </c>
      <c r="B404" s="425">
        <v>66.129849308138574</v>
      </c>
      <c r="C404" s="425">
        <f t="shared" si="6"/>
        <v>6.0638275180622419</v>
      </c>
      <c r="D404" s="56"/>
      <c r="E404" s="56"/>
    </row>
    <row r="405" spans="1:5" x14ac:dyDescent="0.2">
      <c r="A405" s="427">
        <v>402</v>
      </c>
      <c r="B405" s="425">
        <v>66.16263794013588</v>
      </c>
      <c r="C405" s="425">
        <f t="shared" si="6"/>
        <v>6.0759366995573938</v>
      </c>
      <c r="D405" s="56"/>
      <c r="E405" s="56"/>
    </row>
    <row r="406" spans="1:5" x14ac:dyDescent="0.2">
      <c r="A406" s="427">
        <v>403</v>
      </c>
      <c r="B406" s="425">
        <v>66.195357780430029</v>
      </c>
      <c r="C406" s="425">
        <f t="shared" si="6"/>
        <v>6.088040211773623</v>
      </c>
      <c r="D406" s="56"/>
      <c r="E406" s="56"/>
    </row>
    <row r="407" spans="1:5" x14ac:dyDescent="0.2">
      <c r="A407" s="427">
        <v>404</v>
      </c>
      <c r="B407" s="425">
        <v>66.22800916999654</v>
      </c>
      <c r="C407" s="425">
        <f t="shared" si="6"/>
        <v>6.1001380694231297</v>
      </c>
      <c r="D407" s="56"/>
      <c r="E407" s="56"/>
    </row>
    <row r="408" spans="1:5" x14ac:dyDescent="0.2">
      <c r="A408" s="427">
        <v>405</v>
      </c>
      <c r="B408" s="425">
        <v>66.26059244728205</v>
      </c>
      <c r="C408" s="425">
        <f t="shared" si="6"/>
        <v>6.1122302871382299</v>
      </c>
      <c r="D408" s="56"/>
      <c r="E408" s="56"/>
    </row>
    <row r="409" spans="1:5" x14ac:dyDescent="0.2">
      <c r="A409" s="427">
        <v>406</v>
      </c>
      <c r="B409" s="425">
        <v>66.293107948229263</v>
      </c>
      <c r="C409" s="425">
        <f t="shared" si="6"/>
        <v>6.1243168794720022</v>
      </c>
      <c r="D409" s="56"/>
      <c r="E409" s="56"/>
    </row>
    <row r="410" spans="1:5" x14ac:dyDescent="0.2">
      <c r="A410" s="427">
        <v>407</v>
      </c>
      <c r="B410" s="425">
        <v>66.325556006301611</v>
      </c>
      <c r="C410" s="425">
        <f t="shared" si="6"/>
        <v>6.1363978608989092</v>
      </c>
      <c r="D410" s="56"/>
      <c r="E410" s="56"/>
    </row>
    <row r="411" spans="1:5" x14ac:dyDescent="0.2">
      <c r="A411" s="427">
        <v>408</v>
      </c>
      <c r="B411" s="425">
        <v>66.357936952507558</v>
      </c>
      <c r="C411" s="425">
        <f t="shared" si="6"/>
        <v>6.148473245815433</v>
      </c>
      <c r="D411" s="56"/>
      <c r="E411" s="56"/>
    </row>
    <row r="412" spans="1:5" x14ac:dyDescent="0.2">
      <c r="A412" s="427">
        <v>409</v>
      </c>
      <c r="B412" s="425">
        <v>66.390251115424704</v>
      </c>
      <c r="C412" s="425">
        <f t="shared" si="6"/>
        <v>6.1605430485406831</v>
      </c>
      <c r="D412" s="56"/>
      <c r="E412" s="56"/>
    </row>
    <row r="413" spans="1:5" x14ac:dyDescent="0.2">
      <c r="A413" s="427">
        <v>410</v>
      </c>
      <c r="B413" s="425">
        <v>66.4224988212234</v>
      </c>
      <c r="C413" s="425">
        <f t="shared" si="6"/>
        <v>6.1726072833170242</v>
      </c>
      <c r="D413" s="56"/>
      <c r="E413" s="56"/>
    </row>
    <row r="414" spans="1:5" x14ac:dyDescent="0.2">
      <c r="A414" s="427">
        <v>411</v>
      </c>
      <c r="B414" s="425">
        <v>66.454680393690353</v>
      </c>
      <c r="C414" s="425">
        <f t="shared" si="6"/>
        <v>6.184665964310665</v>
      </c>
      <c r="D414" s="56"/>
      <c r="E414" s="56"/>
    </row>
    <row r="415" spans="1:5" x14ac:dyDescent="0.2">
      <c r="A415" s="427">
        <v>412</v>
      </c>
      <c r="B415" s="425">
        <v>66.486796154251692</v>
      </c>
      <c r="C415" s="425">
        <f t="shared" si="6"/>
        <v>6.1967191056122717</v>
      </c>
      <c r="D415" s="56"/>
      <c r="E415" s="56"/>
    </row>
    <row r="416" spans="1:5" x14ac:dyDescent="0.2">
      <c r="A416" s="427">
        <v>413</v>
      </c>
      <c r="B416" s="425">
        <v>66.518846421995931</v>
      </c>
      <c r="C416" s="425">
        <f t="shared" si="6"/>
        <v>6.208766721237553</v>
      </c>
      <c r="D416" s="56"/>
      <c r="E416" s="56"/>
    </row>
    <row r="417" spans="1:5" x14ac:dyDescent="0.2">
      <c r="A417" s="427">
        <v>414</v>
      </c>
      <c r="B417" s="425">
        <v>66.550831513696522</v>
      </c>
      <c r="C417" s="425">
        <f t="shared" si="6"/>
        <v>6.2208088251278504</v>
      </c>
      <c r="D417" s="56"/>
      <c r="E417" s="56"/>
    </row>
    <row r="418" spans="1:5" x14ac:dyDescent="0.2">
      <c r="A418" s="427">
        <v>415</v>
      </c>
      <c r="B418" s="425">
        <v>66.582751743834251</v>
      </c>
      <c r="C418" s="425">
        <f t="shared" si="6"/>
        <v>6.2328454311507206</v>
      </c>
      <c r="D418" s="56"/>
      <c r="E418" s="56"/>
    </row>
    <row r="419" spans="1:5" x14ac:dyDescent="0.2">
      <c r="A419" s="427">
        <v>416</v>
      </c>
      <c r="B419" s="425">
        <v>66.614607424619251</v>
      </c>
      <c r="C419" s="425">
        <f t="shared" si="6"/>
        <v>6.2448765531005117</v>
      </c>
      <c r="D419" s="56"/>
      <c r="E419" s="56"/>
    </row>
    <row r="420" spans="1:5" x14ac:dyDescent="0.2">
      <c r="A420" s="427">
        <v>417</v>
      </c>
      <c r="B420" s="425">
        <v>66.646398866012831</v>
      </c>
      <c r="C420" s="425">
        <f t="shared" si="6"/>
        <v>6.2569022046989309</v>
      </c>
      <c r="D420" s="56"/>
      <c r="E420" s="56"/>
    </row>
    <row r="421" spans="1:5" x14ac:dyDescent="0.2">
      <c r="A421" s="427">
        <v>418</v>
      </c>
      <c r="B421" s="425">
        <v>66.678126375749059</v>
      </c>
      <c r="C421" s="425">
        <f t="shared" si="6"/>
        <v>6.268922399595608</v>
      </c>
      <c r="D421" s="56"/>
      <c r="E421" s="56"/>
    </row>
    <row r="422" spans="1:5" x14ac:dyDescent="0.2">
      <c r="A422" s="427">
        <v>419</v>
      </c>
      <c r="B422" s="425">
        <v>66.709790259355998</v>
      </c>
      <c r="C422" s="425">
        <f t="shared" si="6"/>
        <v>6.280937151368656</v>
      </c>
      <c r="D422" s="56"/>
      <c r="E422" s="56"/>
    </row>
    <row r="423" spans="1:5" x14ac:dyDescent="0.2">
      <c r="A423" s="427">
        <v>420</v>
      </c>
      <c r="B423" s="425">
        <v>66.74139082017679</v>
      </c>
      <c r="C423" s="425">
        <f t="shared" si="6"/>
        <v>6.2929464735252196</v>
      </c>
      <c r="D423" s="56"/>
      <c r="E423" s="56"/>
    </row>
    <row r="424" spans="1:5" x14ac:dyDescent="0.2">
      <c r="A424" s="427">
        <v>421</v>
      </c>
      <c r="B424" s="425">
        <v>66.772928359390349</v>
      </c>
      <c r="C424" s="425">
        <f t="shared" si="6"/>
        <v>6.3049503795020296</v>
      </c>
      <c r="D424" s="56"/>
      <c r="E424" s="56"/>
    </row>
    <row r="425" spans="1:5" x14ac:dyDescent="0.2">
      <c r="A425" s="427">
        <v>422</v>
      </c>
      <c r="B425" s="425">
        <v>66.804403176032054</v>
      </c>
      <c r="C425" s="425">
        <f t="shared" si="6"/>
        <v>6.3169488826659306</v>
      </c>
      <c r="D425" s="56"/>
      <c r="E425" s="56"/>
    </row>
    <row r="426" spans="1:5" x14ac:dyDescent="0.2">
      <c r="A426" s="427">
        <v>423</v>
      </c>
      <c r="B426" s="425">
        <v>66.835815567013867</v>
      </c>
      <c r="C426" s="425">
        <f t="shared" si="6"/>
        <v>6.3289419963144331</v>
      </c>
      <c r="D426" s="56"/>
      <c r="E426" s="56"/>
    </row>
    <row r="427" spans="1:5" x14ac:dyDescent="0.2">
      <c r="A427" s="427">
        <v>424</v>
      </c>
      <c r="B427" s="425">
        <v>66.867165827144561</v>
      </c>
      <c r="C427" s="425">
        <f t="shared" si="6"/>
        <v>6.3409297336762291</v>
      </c>
      <c r="D427" s="56"/>
      <c r="E427" s="56"/>
    </row>
    <row r="428" spans="1:5" x14ac:dyDescent="0.2">
      <c r="A428" s="427">
        <v>425</v>
      </c>
      <c r="B428" s="425">
        <v>66.898454249149367</v>
      </c>
      <c r="C428" s="425">
        <f t="shared" si="6"/>
        <v>6.352912107911731</v>
      </c>
      <c r="D428" s="56"/>
      <c r="E428" s="56"/>
    </row>
    <row r="429" spans="1:5" x14ac:dyDescent="0.2">
      <c r="A429" s="427">
        <v>426</v>
      </c>
      <c r="B429" s="425">
        <v>66.929681123689647</v>
      </c>
      <c r="C429" s="425">
        <f t="shared" si="6"/>
        <v>6.3648891321135848</v>
      </c>
      <c r="D429" s="56"/>
      <c r="E429" s="56"/>
    </row>
    <row r="430" spans="1:5" x14ac:dyDescent="0.2">
      <c r="A430" s="427">
        <v>427</v>
      </c>
      <c r="B430" s="425">
        <v>66.960846739382347</v>
      </c>
      <c r="C430" s="425">
        <f t="shared" si="6"/>
        <v>6.3768608193071765</v>
      </c>
      <c r="D430" s="56"/>
      <c r="E430" s="56"/>
    </row>
    <row r="431" spans="1:5" x14ac:dyDescent="0.2">
      <c r="A431" s="427">
        <v>428</v>
      </c>
      <c r="B431" s="425">
        <v>66.991951382818911</v>
      </c>
      <c r="C431" s="425">
        <f t="shared" si="6"/>
        <v>6.3888271824511591</v>
      </c>
      <c r="D431" s="56"/>
      <c r="E431" s="56"/>
    </row>
    <row r="432" spans="1:5" x14ac:dyDescent="0.2">
      <c r="A432" s="427">
        <v>429</v>
      </c>
      <c r="B432" s="425">
        <v>67.02299533858438</v>
      </c>
      <c r="C432" s="425">
        <f t="shared" si="6"/>
        <v>6.4007882344379432</v>
      </c>
      <c r="D432" s="56"/>
      <c r="E432" s="56"/>
    </row>
    <row r="433" spans="1:5" x14ac:dyDescent="0.2">
      <c r="A433" s="427">
        <v>430</v>
      </c>
      <c r="B433" s="425">
        <v>67.053978889275953</v>
      </c>
      <c r="C433" s="425">
        <f t="shared" si="6"/>
        <v>6.4127439880942037</v>
      </c>
      <c r="D433" s="56"/>
      <c r="E433" s="56"/>
    </row>
    <row r="434" spans="1:5" x14ac:dyDescent="0.2">
      <c r="A434" s="427">
        <v>431</v>
      </c>
      <c r="B434" s="425">
        <v>67.084902315521546</v>
      </c>
      <c r="C434" s="425">
        <f t="shared" si="6"/>
        <v>6.4246944561813697</v>
      </c>
      <c r="D434" s="56"/>
      <c r="E434" s="56"/>
    </row>
    <row r="435" spans="1:5" x14ac:dyDescent="0.2">
      <c r="A435" s="427">
        <v>432</v>
      </c>
      <c r="B435" s="425">
        <v>67.11576589599801</v>
      </c>
      <c r="C435" s="425">
        <f t="shared" si="6"/>
        <v>6.4366396513961162</v>
      </c>
      <c r="D435" s="56"/>
      <c r="E435" s="56"/>
    </row>
    <row r="436" spans="1:5" x14ac:dyDescent="0.2">
      <c r="A436" s="427">
        <v>433</v>
      </c>
      <c r="B436" s="425">
        <v>67.14656990744912</v>
      </c>
      <c r="C436" s="425">
        <f t="shared" si="6"/>
        <v>6.4485795863708555</v>
      </c>
      <c r="D436" s="56"/>
      <c r="E436" s="56"/>
    </row>
    <row r="437" spans="1:5" x14ac:dyDescent="0.2">
      <c r="A437" s="427">
        <v>434</v>
      </c>
      <c r="B437" s="425">
        <v>67.177314624703513</v>
      </c>
      <c r="C437" s="425">
        <f t="shared" si="6"/>
        <v>6.4605142736742058</v>
      </c>
      <c r="D437" s="56"/>
      <c r="E437" s="56"/>
    </row>
    <row r="438" spans="1:5" x14ac:dyDescent="0.2">
      <c r="A438" s="427">
        <v>435</v>
      </c>
      <c r="B438" s="425">
        <v>67.208000320692278</v>
      </c>
      <c r="C438" s="425">
        <f t="shared" si="6"/>
        <v>6.4724437258114698</v>
      </c>
      <c r="D438" s="56"/>
      <c r="E438" s="56"/>
    </row>
    <row r="439" spans="1:5" x14ac:dyDescent="0.2">
      <c r="A439" s="427">
        <v>436</v>
      </c>
      <c r="B439" s="425">
        <v>67.238627266466338</v>
      </c>
      <c r="C439" s="425">
        <f t="shared" si="6"/>
        <v>6.4843679552251148</v>
      </c>
      <c r="D439" s="56"/>
      <c r="E439" s="56"/>
    </row>
    <row r="440" spans="1:5" x14ac:dyDescent="0.2">
      <c r="A440" s="427">
        <v>437</v>
      </c>
      <c r="B440" s="425">
        <v>67.269195731213756</v>
      </c>
      <c r="C440" s="425">
        <f t="shared" si="6"/>
        <v>6.4962869742952272</v>
      </c>
      <c r="D440" s="56"/>
      <c r="E440" s="56"/>
    </row>
    <row r="441" spans="1:5" x14ac:dyDescent="0.2">
      <c r="A441" s="427">
        <v>438</v>
      </c>
      <c r="B441" s="425">
        <v>67.299705982276734</v>
      </c>
      <c r="C441" s="425">
        <f t="shared" si="6"/>
        <v>6.5082007953399765</v>
      </c>
      <c r="D441" s="56"/>
      <c r="E441" s="56"/>
    </row>
    <row r="442" spans="1:5" x14ac:dyDescent="0.2">
      <c r="A442" s="427">
        <v>439</v>
      </c>
      <c r="B442" s="425">
        <v>67.330158285168409</v>
      </c>
      <c r="C442" s="425">
        <f t="shared" si="6"/>
        <v>6.5201094306160812</v>
      </c>
      <c r="D442" s="56"/>
      <c r="E442" s="56"/>
    </row>
    <row r="443" spans="1:5" x14ac:dyDescent="0.2">
      <c r="A443" s="427">
        <v>440</v>
      </c>
      <c r="B443" s="425">
        <v>67.360552903589564</v>
      </c>
      <c r="C443" s="425">
        <f t="shared" si="6"/>
        <v>6.5320128923192513</v>
      </c>
      <c r="D443" s="56"/>
      <c r="E443" s="56"/>
    </row>
    <row r="444" spans="1:5" x14ac:dyDescent="0.2">
      <c r="A444" s="427">
        <v>441</v>
      </c>
      <c r="B444" s="425">
        <v>67.390890099445073</v>
      </c>
      <c r="C444" s="425">
        <f t="shared" si="6"/>
        <v>6.5439111925846394</v>
      </c>
      <c r="D444" s="56"/>
      <c r="E444" s="56"/>
    </row>
    <row r="445" spans="1:5" x14ac:dyDescent="0.2">
      <c r="A445" s="427">
        <v>442</v>
      </c>
      <c r="B445" s="425">
        <v>67.421170132860112</v>
      </c>
      <c r="C445" s="425">
        <f t="shared" si="6"/>
        <v>6.5558043434872921</v>
      </c>
      <c r="D445" s="56"/>
      <c r="E445" s="56"/>
    </row>
    <row r="446" spans="1:5" x14ac:dyDescent="0.2">
      <c r="A446" s="427">
        <v>443</v>
      </c>
      <c r="B446" s="425">
        <v>67.451393262196362</v>
      </c>
      <c r="C446" s="425">
        <f t="shared" si="6"/>
        <v>6.5676923570425734</v>
      </c>
      <c r="D446" s="56"/>
      <c r="E446" s="56"/>
    </row>
    <row r="447" spans="1:5" x14ac:dyDescent="0.2">
      <c r="A447" s="427">
        <v>444</v>
      </c>
      <c r="B447" s="425">
        <v>67.481559744067781</v>
      </c>
      <c r="C447" s="425">
        <f t="shared" si="6"/>
        <v>6.5795752452066205</v>
      </c>
      <c r="D447" s="56"/>
      <c r="E447" s="56"/>
    </row>
    <row r="448" spans="1:5" x14ac:dyDescent="0.2">
      <c r="A448" s="427">
        <v>445</v>
      </c>
      <c r="B448" s="425">
        <v>67.511669833356436</v>
      </c>
      <c r="C448" s="425">
        <f t="shared" si="6"/>
        <v>6.5914530198767594</v>
      </c>
      <c r="D448" s="56"/>
      <c r="E448" s="56"/>
    </row>
    <row r="449" spans="1:5" x14ac:dyDescent="0.2">
      <c r="A449" s="427">
        <v>446</v>
      </c>
      <c r="B449" s="425">
        <v>67.541723783228022</v>
      </c>
      <c r="C449" s="425">
        <f t="shared" si="6"/>
        <v>6.6033256928919366</v>
      </c>
      <c r="D449" s="56"/>
      <c r="E449" s="56"/>
    </row>
    <row r="450" spans="1:5" x14ac:dyDescent="0.2">
      <c r="A450" s="427">
        <v>447</v>
      </c>
      <c r="B450" s="425">
        <v>67.571721845147138</v>
      </c>
      <c r="C450" s="425">
        <f t="shared" si="6"/>
        <v>6.6151932760331551</v>
      </c>
      <c r="D450" s="56"/>
      <c r="E450" s="56"/>
    </row>
    <row r="451" spans="1:5" x14ac:dyDescent="0.2">
      <c r="A451" s="427">
        <v>448</v>
      </c>
      <c r="B451" s="425">
        <v>67.601664268892719</v>
      </c>
      <c r="C451" s="425">
        <f t="shared" si="6"/>
        <v>6.6270557810238655</v>
      </c>
      <c r="D451" s="56"/>
      <c r="E451" s="56"/>
    </row>
    <row r="452" spans="1:5" x14ac:dyDescent="0.2">
      <c r="A452" s="427">
        <v>449</v>
      </c>
      <c r="B452" s="425">
        <v>67.631551302572873</v>
      </c>
      <c r="C452" s="425">
        <f t="shared" si="6"/>
        <v>6.6389132195304077</v>
      </c>
      <c r="D452" s="56"/>
      <c r="E452" s="56"/>
    </row>
    <row r="453" spans="1:5" x14ac:dyDescent="0.2">
      <c r="A453" s="427">
        <v>450</v>
      </c>
      <c r="B453" s="425">
        <v>67.661383192639789</v>
      </c>
      <c r="C453" s="425">
        <f t="shared" ref="C453:C516" si="7">A453/B453</f>
        <v>6.6507656031624114</v>
      </c>
      <c r="D453" s="56"/>
      <c r="E453" s="56"/>
    </row>
    <row r="454" spans="1:5" x14ac:dyDescent="0.2">
      <c r="A454" s="427">
        <v>451</v>
      </c>
      <c r="B454" s="425">
        <v>67.691160183904486</v>
      </c>
      <c r="C454" s="425">
        <f t="shared" si="7"/>
        <v>6.6626129434732038</v>
      </c>
      <c r="D454" s="56"/>
      <c r="E454" s="56"/>
    </row>
    <row r="455" spans="1:5" x14ac:dyDescent="0.2">
      <c r="A455" s="427">
        <v>452</v>
      </c>
      <c r="B455" s="425">
        <v>67.72088251955131</v>
      </c>
      <c r="C455" s="425">
        <f t="shared" si="7"/>
        <v>6.6744552519602154</v>
      </c>
      <c r="D455" s="56"/>
      <c r="E455" s="56"/>
    </row>
    <row r="456" spans="1:5" x14ac:dyDescent="0.2">
      <c r="A456" s="427">
        <v>453</v>
      </c>
      <c r="B456" s="425">
        <v>67.75055044115237</v>
      </c>
      <c r="C456" s="425">
        <f t="shared" si="7"/>
        <v>6.6862925400653754</v>
      </c>
      <c r="D456" s="56"/>
      <c r="E456" s="56"/>
    </row>
    <row r="457" spans="1:5" x14ac:dyDescent="0.2">
      <c r="A457" s="427">
        <v>454</v>
      </c>
      <c r="B457" s="425">
        <v>67.780164188681695</v>
      </c>
      <c r="C457" s="425">
        <f t="shared" si="7"/>
        <v>6.6981248191755105</v>
      </c>
      <c r="D457" s="56"/>
      <c r="E457" s="56"/>
    </row>
    <row r="458" spans="1:5" x14ac:dyDescent="0.2">
      <c r="A458" s="427">
        <v>455</v>
      </c>
      <c r="B458" s="425">
        <v>67.809724000529329</v>
      </c>
      <c r="C458" s="425">
        <f t="shared" si="7"/>
        <v>6.7099521006227398</v>
      </c>
      <c r="D458" s="56"/>
      <c r="E458" s="56"/>
    </row>
    <row r="459" spans="1:5" x14ac:dyDescent="0.2">
      <c r="A459" s="427">
        <v>456</v>
      </c>
      <c r="B459" s="425">
        <v>67.839230113515242</v>
      </c>
      <c r="C459" s="425">
        <f t="shared" si="7"/>
        <v>6.721774395684859</v>
      </c>
      <c r="D459" s="56"/>
      <c r="E459" s="56"/>
    </row>
    <row r="460" spans="1:5" x14ac:dyDescent="0.2">
      <c r="A460" s="427">
        <v>457</v>
      </c>
      <c r="B460" s="425">
        <v>67.868682762903049</v>
      </c>
      <c r="C460" s="425">
        <f t="shared" si="7"/>
        <v>6.7335917155857299</v>
      </c>
      <c r="D460" s="56"/>
      <c r="E460" s="56"/>
    </row>
    <row r="461" spans="1:5" x14ac:dyDescent="0.2">
      <c r="A461" s="427">
        <v>458</v>
      </c>
      <c r="B461" s="425">
        <v>67.898082182413717</v>
      </c>
      <c r="C461" s="425">
        <f t="shared" si="7"/>
        <v>6.7454040714956536</v>
      </c>
      <c r="D461" s="56"/>
      <c r="E461" s="56"/>
    </row>
    <row r="462" spans="1:5" x14ac:dyDescent="0.2">
      <c r="A462" s="427">
        <v>459</v>
      </c>
      <c r="B462" s="425">
        <v>67.92742860423887</v>
      </c>
      <c r="C462" s="425">
        <f t="shared" si="7"/>
        <v>6.7572114745317631</v>
      </c>
      <c r="D462" s="56"/>
      <c r="E462" s="56"/>
    </row>
    <row r="463" spans="1:5" x14ac:dyDescent="0.2">
      <c r="A463" s="427">
        <v>460</v>
      </c>
      <c r="B463" s="425">
        <v>67.956722259054288</v>
      </c>
      <c r="C463" s="425">
        <f t="shared" si="7"/>
        <v>6.7690139357583776</v>
      </c>
      <c r="D463" s="56"/>
      <c r="E463" s="56"/>
    </row>
    <row r="464" spans="1:5" x14ac:dyDescent="0.2">
      <c r="A464" s="427">
        <v>461</v>
      </c>
      <c r="B464" s="425">
        <v>67.985963376032885</v>
      </c>
      <c r="C464" s="425">
        <f t="shared" si="7"/>
        <v>6.7808114661873935</v>
      </c>
      <c r="D464" s="56"/>
      <c r="E464" s="56"/>
    </row>
    <row r="465" spans="1:5" x14ac:dyDescent="0.2">
      <c r="A465" s="427">
        <v>462</v>
      </c>
      <c r="B465" s="425">
        <v>68.015152182857861</v>
      </c>
      <c r="C465" s="425">
        <f t="shared" si="7"/>
        <v>6.7926040767786411</v>
      </c>
      <c r="D465" s="56"/>
      <c r="E465" s="56"/>
    </row>
    <row r="466" spans="1:5" x14ac:dyDescent="0.2">
      <c r="A466" s="427">
        <v>463</v>
      </c>
      <c r="B466" s="425">
        <v>68.044288905735584</v>
      </c>
      <c r="C466" s="425">
        <f t="shared" si="7"/>
        <v>6.8043917784402455</v>
      </c>
      <c r="D466" s="56"/>
      <c r="E466" s="56"/>
    </row>
    <row r="467" spans="1:5" x14ac:dyDescent="0.2">
      <c r="A467" s="427">
        <v>464</v>
      </c>
      <c r="B467" s="425">
        <v>68.073373769408221</v>
      </c>
      <c r="C467" s="425">
        <f t="shared" si="7"/>
        <v>6.8161745820290003</v>
      </c>
      <c r="D467" s="56"/>
      <c r="E467" s="56"/>
    </row>
    <row r="468" spans="1:5" x14ac:dyDescent="0.2">
      <c r="A468" s="427">
        <v>465</v>
      </c>
      <c r="B468" s="425">
        <v>68.102406997166511</v>
      </c>
      <c r="C468" s="425">
        <f t="shared" si="7"/>
        <v>6.8279524983507107</v>
      </c>
      <c r="D468" s="56"/>
      <c r="E468" s="56"/>
    </row>
    <row r="469" spans="1:5" x14ac:dyDescent="0.2">
      <c r="A469" s="427">
        <v>466</v>
      </c>
      <c r="B469" s="425">
        <v>68.13138881086212</v>
      </c>
      <c r="C469" s="425">
        <f t="shared" si="7"/>
        <v>6.8397255381605557</v>
      </c>
      <c r="D469" s="56"/>
      <c r="E469" s="56"/>
    </row>
    <row r="470" spans="1:5" x14ac:dyDescent="0.2">
      <c r="A470" s="427">
        <v>467</v>
      </c>
      <c r="B470" s="425">
        <v>68.160319430919969</v>
      </c>
      <c r="C470" s="425">
        <f t="shared" si="7"/>
        <v>6.8514937121634443</v>
      </c>
      <c r="D470" s="56"/>
      <c r="E470" s="56"/>
    </row>
    <row r="471" spans="1:5" x14ac:dyDescent="0.2">
      <c r="A471" s="427">
        <v>468</v>
      </c>
      <c r="B471" s="425">
        <v>68.189199076350562</v>
      </c>
      <c r="C471" s="425">
        <f t="shared" si="7"/>
        <v>6.8632570310143466</v>
      </c>
      <c r="D471" s="56"/>
      <c r="E471" s="56"/>
    </row>
    <row r="472" spans="1:5" x14ac:dyDescent="0.2">
      <c r="A472" s="427">
        <v>469</v>
      </c>
      <c r="B472" s="425">
        <v>68.218027964761916</v>
      </c>
      <c r="C472" s="425">
        <f t="shared" si="7"/>
        <v>6.8750155053186583</v>
      </c>
      <c r="D472" s="56"/>
      <c r="E472" s="56"/>
    </row>
    <row r="473" spans="1:5" x14ac:dyDescent="0.2">
      <c r="A473" s="427">
        <v>470</v>
      </c>
      <c r="B473" s="425">
        <v>68.246806312371618</v>
      </c>
      <c r="C473" s="425">
        <f t="shared" si="7"/>
        <v>6.8867691456325266</v>
      </c>
      <c r="D473" s="56"/>
      <c r="E473" s="56"/>
    </row>
    <row r="474" spans="1:5" x14ac:dyDescent="0.2">
      <c r="A474" s="427">
        <v>471</v>
      </c>
      <c r="B474" s="425">
        <v>68.27553433401863</v>
      </c>
      <c r="C474" s="425">
        <f t="shared" si="7"/>
        <v>6.8985179624631936</v>
      </c>
      <c r="D474" s="56"/>
      <c r="E474" s="56"/>
    </row>
    <row r="475" spans="1:5" x14ac:dyDescent="0.2">
      <c r="A475" s="427">
        <v>472</v>
      </c>
      <c r="B475" s="425">
        <v>68.304212243174902</v>
      </c>
      <c r="C475" s="425">
        <f t="shared" si="7"/>
        <v>6.9102619662693385</v>
      </c>
      <c r="D475" s="56"/>
      <c r="E475" s="56"/>
    </row>
    <row r="476" spans="1:5" x14ac:dyDescent="0.2">
      <c r="A476" s="427">
        <v>473</v>
      </c>
      <c r="B476" s="425">
        <v>68.332840251957037</v>
      </c>
      <c r="C476" s="425">
        <f t="shared" si="7"/>
        <v>6.9220011674614002</v>
      </c>
      <c r="D476" s="56"/>
      <c r="E476" s="56"/>
    </row>
    <row r="477" spans="1:5" x14ac:dyDescent="0.2">
      <c r="A477" s="427">
        <v>474</v>
      </c>
      <c r="B477" s="425">
        <v>68.361418571137733</v>
      </c>
      <c r="C477" s="425">
        <f t="shared" si="7"/>
        <v>6.9337355764019115</v>
      </c>
      <c r="D477" s="56"/>
      <c r="E477" s="56"/>
    </row>
    <row r="478" spans="1:5" x14ac:dyDescent="0.2">
      <c r="A478" s="427">
        <v>475</v>
      </c>
      <c r="B478" s="425">
        <v>68.389947410157021</v>
      </c>
      <c r="C478" s="425">
        <f t="shared" si="7"/>
        <v>6.945465203405826</v>
      </c>
      <c r="D478" s="56"/>
      <c r="E478" s="56"/>
    </row>
    <row r="479" spans="1:5" x14ac:dyDescent="0.2">
      <c r="A479" s="427">
        <v>476</v>
      </c>
      <c r="B479" s="425">
        <v>68.418426977133606</v>
      </c>
      <c r="C479" s="425">
        <f t="shared" si="7"/>
        <v>6.9571900587408395</v>
      </c>
      <c r="D479" s="56"/>
      <c r="E479" s="56"/>
    </row>
    <row r="480" spans="1:5" x14ac:dyDescent="0.2">
      <c r="A480" s="427">
        <v>477</v>
      </c>
      <c r="B480" s="425">
        <v>68.44685747887587</v>
      </c>
      <c r="C480" s="425">
        <f t="shared" si="7"/>
        <v>6.9689101526277106</v>
      </c>
      <c r="D480" s="56"/>
      <c r="E480" s="56"/>
    </row>
    <row r="481" spans="1:5" x14ac:dyDescent="0.2">
      <c r="A481" s="427">
        <v>478</v>
      </c>
      <c r="B481" s="425">
        <v>68.475239120892866</v>
      </c>
      <c r="C481" s="425">
        <f t="shared" si="7"/>
        <v>6.9806254952405817</v>
      </c>
      <c r="D481" s="56"/>
      <c r="E481" s="56"/>
    </row>
    <row r="482" spans="1:5" x14ac:dyDescent="0.2">
      <c r="A482" s="427">
        <v>479</v>
      </c>
      <c r="B482" s="425">
        <v>68.503572107405176</v>
      </c>
      <c r="C482" s="425">
        <f t="shared" si="7"/>
        <v>6.9923360967072918</v>
      </c>
      <c r="D482" s="56"/>
      <c r="E482" s="56"/>
    </row>
    <row r="483" spans="1:5" x14ac:dyDescent="0.2">
      <c r="A483" s="427">
        <v>480</v>
      </c>
      <c r="B483" s="425">
        <v>68.531856641355759</v>
      </c>
      <c r="C483" s="425">
        <f t="shared" si="7"/>
        <v>7.0040419671096803</v>
      </c>
      <c r="D483" s="56"/>
      <c r="E483" s="56"/>
    </row>
    <row r="484" spans="1:5" x14ac:dyDescent="0.2">
      <c r="A484" s="427">
        <v>481</v>
      </c>
      <c r="B484" s="425">
        <v>68.560092924420346</v>
      </c>
      <c r="C484" s="425">
        <f t="shared" si="7"/>
        <v>7.0157431164839208</v>
      </c>
      <c r="D484" s="56"/>
      <c r="E484" s="56"/>
    </row>
    <row r="485" spans="1:5" x14ac:dyDescent="0.2">
      <c r="A485" s="427">
        <v>482</v>
      </c>
      <c r="B485" s="425">
        <v>68.58828115701823</v>
      </c>
      <c r="C485" s="425">
        <f t="shared" si="7"/>
        <v>7.0274395548207993</v>
      </c>
      <c r="D485" s="56"/>
      <c r="E485" s="56"/>
    </row>
    <row r="486" spans="1:5" x14ac:dyDescent="0.2">
      <c r="A486" s="427">
        <v>483</v>
      </c>
      <c r="B486" s="425">
        <v>68.61642153832257</v>
      </c>
      <c r="C486" s="425">
        <f t="shared" si="7"/>
        <v>7.0391312920660312</v>
      </c>
      <c r="D486" s="56"/>
      <c r="E486" s="56"/>
    </row>
    <row r="487" spans="1:5" x14ac:dyDescent="0.2">
      <c r="A487" s="427">
        <v>484</v>
      </c>
      <c r="B487" s="425">
        <v>68.644514266270662</v>
      </c>
      <c r="C487" s="425">
        <f t="shared" si="7"/>
        <v>7.0508183381205658</v>
      </c>
      <c r="D487" s="56"/>
      <c r="E487" s="56"/>
    </row>
    <row r="488" spans="1:5" x14ac:dyDescent="0.2">
      <c r="A488" s="427">
        <v>485</v>
      </c>
      <c r="B488" s="425">
        <v>68.672559537574188</v>
      </c>
      <c r="C488" s="425">
        <f t="shared" si="7"/>
        <v>7.0625007028408815</v>
      </c>
      <c r="D488" s="56"/>
      <c r="E488" s="56"/>
    </row>
    <row r="489" spans="1:5" x14ac:dyDescent="0.2">
      <c r="A489" s="427">
        <v>486</v>
      </c>
      <c r="B489" s="425">
        <v>68.700557547729304</v>
      </c>
      <c r="C489" s="425">
        <f t="shared" si="7"/>
        <v>7.0741783960392812</v>
      </c>
      <c r="D489" s="56"/>
      <c r="E489" s="56"/>
    </row>
    <row r="490" spans="1:5" x14ac:dyDescent="0.2">
      <c r="A490" s="427">
        <v>487</v>
      </c>
      <c r="B490" s="425">
        <v>68.728508491026687</v>
      </c>
      <c r="C490" s="425">
        <f t="shared" si="7"/>
        <v>7.0858514274841795</v>
      </c>
      <c r="D490" s="56"/>
      <c r="E490" s="56"/>
    </row>
    <row r="491" spans="1:5" x14ac:dyDescent="0.2">
      <c r="A491" s="427">
        <v>488</v>
      </c>
      <c r="B491" s="425">
        <v>68.75641256056133</v>
      </c>
      <c r="C491" s="425">
        <f t="shared" si="7"/>
        <v>7.0975198069004071</v>
      </c>
      <c r="D491" s="56"/>
      <c r="E491" s="56"/>
    </row>
    <row r="492" spans="1:5" x14ac:dyDescent="0.2">
      <c r="A492" s="427">
        <v>489</v>
      </c>
      <c r="B492" s="425">
        <v>68.784269948242354</v>
      </c>
      <c r="C492" s="425">
        <f t="shared" si="7"/>
        <v>7.109183543969495</v>
      </c>
      <c r="D492" s="56"/>
      <c r="E492" s="56"/>
    </row>
    <row r="493" spans="1:5" x14ac:dyDescent="0.2">
      <c r="A493" s="427">
        <v>490</v>
      </c>
      <c r="B493" s="425">
        <v>68.812080844802821</v>
      </c>
      <c r="C493" s="425">
        <f t="shared" si="7"/>
        <v>7.120842648329945</v>
      </c>
      <c r="D493" s="56"/>
      <c r="E493" s="56"/>
    </row>
    <row r="494" spans="1:5" x14ac:dyDescent="0.2">
      <c r="A494" s="427">
        <v>491</v>
      </c>
      <c r="B494" s="425">
        <v>68.839845439809125</v>
      </c>
      <c r="C494" s="425">
        <f t="shared" si="7"/>
        <v>7.1324971295775388</v>
      </c>
      <c r="D494" s="56"/>
      <c r="E494" s="56"/>
    </row>
    <row r="495" spans="1:5" x14ac:dyDescent="0.2">
      <c r="A495" s="427">
        <v>492</v>
      </c>
      <c r="B495" s="425">
        <v>68.867563921670637</v>
      </c>
      <c r="C495" s="425">
        <f t="shared" si="7"/>
        <v>7.1441469972655991</v>
      </c>
      <c r="D495" s="56"/>
      <c r="E495" s="56"/>
    </row>
    <row r="496" spans="1:5" x14ac:dyDescent="0.2">
      <c r="A496" s="427">
        <v>493</v>
      </c>
      <c r="B496" s="425">
        <v>68.895236477649107</v>
      </c>
      <c r="C496" s="425">
        <f t="shared" si="7"/>
        <v>7.1557922609052707</v>
      </c>
      <c r="D496" s="56"/>
      <c r="E496" s="56"/>
    </row>
    <row r="497" spans="1:5" x14ac:dyDescent="0.2">
      <c r="A497" s="427">
        <v>494</v>
      </c>
      <c r="B497" s="425">
        <v>68.922863293867792</v>
      </c>
      <c r="C497" s="425">
        <f t="shared" si="7"/>
        <v>7.1674329299658126</v>
      </c>
      <c r="D497" s="56"/>
      <c r="E497" s="56"/>
    </row>
    <row r="498" spans="1:5" x14ac:dyDescent="0.2">
      <c r="A498" s="427">
        <v>495</v>
      </c>
      <c r="B498" s="425">
        <v>68.950444555320857</v>
      </c>
      <c r="C498" s="425">
        <f t="shared" si="7"/>
        <v>7.1790690138748525</v>
      </c>
      <c r="D498" s="56"/>
      <c r="E498" s="56"/>
    </row>
    <row r="499" spans="1:5" x14ac:dyDescent="0.2">
      <c r="A499" s="427">
        <v>496</v>
      </c>
      <c r="B499" s="425">
        <v>68.977980445882494</v>
      </c>
      <c r="C499" s="425">
        <f t="shared" si="7"/>
        <v>7.1907005220186573</v>
      </c>
      <c r="D499" s="56"/>
      <c r="E499" s="56"/>
    </row>
    <row r="500" spans="1:5" x14ac:dyDescent="0.2">
      <c r="A500" s="427">
        <v>497</v>
      </c>
      <c r="B500" s="425">
        <v>69.005471148315706</v>
      </c>
      <c r="C500" s="425">
        <f t="shared" si="7"/>
        <v>7.2023274637424288</v>
      </c>
      <c r="D500" s="56"/>
      <c r="E500" s="56"/>
    </row>
    <row r="501" spans="1:5" x14ac:dyDescent="0.2">
      <c r="A501" s="427">
        <v>498</v>
      </c>
      <c r="B501" s="425">
        <v>69.03291684428153</v>
      </c>
      <c r="C501" s="425">
        <f t="shared" si="7"/>
        <v>7.2139498483505378</v>
      </c>
      <c r="D501" s="56"/>
      <c r="E501" s="56"/>
    </row>
    <row r="502" spans="1:5" x14ac:dyDescent="0.2">
      <c r="A502" s="427">
        <v>499</v>
      </c>
      <c r="B502" s="425">
        <v>69.060317714347718</v>
      </c>
      <c r="C502" s="425">
        <f t="shared" si="7"/>
        <v>7.2255676851068058</v>
      </c>
      <c r="D502" s="56"/>
      <c r="E502" s="56"/>
    </row>
    <row r="503" spans="1:5" x14ac:dyDescent="0.2">
      <c r="A503" s="427">
        <v>500</v>
      </c>
      <c r="B503" s="425">
        <v>69.087673937997536</v>
      </c>
      <c r="C503" s="425">
        <f t="shared" si="7"/>
        <v>7.2371809832347669</v>
      </c>
      <c r="D503" s="56"/>
      <c r="E503" s="56"/>
    </row>
    <row r="504" spans="1:5" x14ac:dyDescent="0.2">
      <c r="A504" s="427">
        <v>501</v>
      </c>
      <c r="B504" s="425">
        <v>69.114985693638403</v>
      </c>
      <c r="C504" s="425">
        <f t="shared" si="7"/>
        <v>7.2487897519179239</v>
      </c>
      <c r="D504" s="56"/>
      <c r="E504" s="56"/>
    </row>
    <row r="505" spans="1:5" x14ac:dyDescent="0.2">
      <c r="A505" s="427">
        <v>502</v>
      </c>
      <c r="B505" s="425">
        <v>69.142253158610558</v>
      </c>
      <c r="C505" s="425">
        <f t="shared" si="7"/>
        <v>7.2603940003000025</v>
      </c>
      <c r="D505" s="56"/>
      <c r="E505" s="56"/>
    </row>
    <row r="506" spans="1:5" x14ac:dyDescent="0.2">
      <c r="A506" s="427">
        <v>503</v>
      </c>
      <c r="B506" s="425">
        <v>69.169476509195391</v>
      </c>
      <c r="C506" s="425">
        <f t="shared" si="7"/>
        <v>7.2719937374852215</v>
      </c>
      <c r="D506" s="56"/>
      <c r="E506" s="56"/>
    </row>
    <row r="507" spans="1:5" x14ac:dyDescent="0.2">
      <c r="A507" s="427">
        <v>504</v>
      </c>
      <c r="B507" s="425">
        <v>69.196655920624025</v>
      </c>
      <c r="C507" s="425">
        <f t="shared" si="7"/>
        <v>7.2835889725385279</v>
      </c>
      <c r="D507" s="56"/>
      <c r="E507" s="56"/>
    </row>
    <row r="508" spans="1:5" x14ac:dyDescent="0.2">
      <c r="A508" s="427">
        <v>505</v>
      </c>
      <c r="B508" s="425">
        <v>69.223791567085598</v>
      </c>
      <c r="C508" s="425">
        <f t="shared" si="7"/>
        <v>7.2951797144858572</v>
      </c>
      <c r="D508" s="56"/>
      <c r="E508" s="56"/>
    </row>
    <row r="509" spans="1:5" x14ac:dyDescent="0.2">
      <c r="A509" s="427">
        <v>506</v>
      </c>
      <c r="B509" s="425">
        <v>69.250883621735369</v>
      </c>
      <c r="C509" s="425">
        <f t="shared" si="7"/>
        <v>7.3067659723143912</v>
      </c>
      <c r="D509" s="56"/>
      <c r="E509" s="56"/>
    </row>
    <row r="510" spans="1:5" x14ac:dyDescent="0.2">
      <c r="A510" s="427">
        <v>507</v>
      </c>
      <c r="B510" s="425">
        <v>69.27793225670311</v>
      </c>
      <c r="C510" s="425">
        <f t="shared" si="7"/>
        <v>7.3183477549727867</v>
      </c>
      <c r="D510" s="56"/>
      <c r="E510" s="56"/>
    </row>
    <row r="511" spans="1:5" x14ac:dyDescent="0.2">
      <c r="A511" s="427">
        <v>508</v>
      </c>
      <c r="B511" s="425">
        <v>69.304937643101027</v>
      </c>
      <c r="C511" s="425">
        <f t="shared" si="7"/>
        <v>7.3299250713714326</v>
      </c>
      <c r="D511" s="56"/>
      <c r="E511" s="56"/>
    </row>
    <row r="512" spans="1:5" x14ac:dyDescent="0.2">
      <c r="A512" s="427">
        <v>509</v>
      </c>
      <c r="B512" s="425">
        <v>69.331899951031815</v>
      </c>
      <c r="C512" s="425">
        <f t="shared" si="7"/>
        <v>7.341497930382693</v>
      </c>
      <c r="D512" s="56"/>
      <c r="E512" s="56"/>
    </row>
    <row r="513" spans="1:5" x14ac:dyDescent="0.2">
      <c r="A513" s="427">
        <v>510</v>
      </c>
      <c r="B513" s="425">
        <v>69.358819349596601</v>
      </c>
      <c r="C513" s="425">
        <f t="shared" si="7"/>
        <v>7.3530663408411412</v>
      </c>
      <c r="D513" s="56"/>
      <c r="E513" s="56"/>
    </row>
    <row r="514" spans="1:5" x14ac:dyDescent="0.2">
      <c r="A514" s="427">
        <v>511</v>
      </c>
      <c r="B514" s="425">
        <v>69.385696006902791</v>
      </c>
      <c r="C514" s="425">
        <f t="shared" si="7"/>
        <v>7.3646303115438014</v>
      </c>
      <c r="D514" s="56"/>
      <c r="E514" s="56"/>
    </row>
    <row r="515" spans="1:5" x14ac:dyDescent="0.2">
      <c r="A515" s="427">
        <v>512</v>
      </c>
      <c r="B515" s="425">
        <v>69.412530090071698</v>
      </c>
      <c r="C515" s="425">
        <f t="shared" si="7"/>
        <v>7.3761898512504018</v>
      </c>
      <c r="D515" s="56"/>
      <c r="E515" s="56"/>
    </row>
    <row r="516" spans="1:5" x14ac:dyDescent="0.2">
      <c r="A516" s="427">
        <v>513</v>
      </c>
      <c r="B516" s="425">
        <v>69.439321765246532</v>
      </c>
      <c r="C516" s="425">
        <f t="shared" si="7"/>
        <v>7.3877449686835757</v>
      </c>
      <c r="D516" s="56"/>
      <c r="E516" s="56"/>
    </row>
    <row r="517" spans="1:5" x14ac:dyDescent="0.2">
      <c r="A517" s="427">
        <v>514</v>
      </c>
      <c r="B517" s="425">
        <v>69.46607119759976</v>
      </c>
      <c r="C517" s="425">
        <f t="shared" ref="C517:C580" si="8">A517/B517</f>
        <v>7.3992956725291252</v>
      </c>
      <c r="D517" s="56"/>
      <c r="E517" s="56"/>
    </row>
    <row r="518" spans="1:5" x14ac:dyDescent="0.2">
      <c r="A518" s="427">
        <v>515</v>
      </c>
      <c r="B518" s="425">
        <v>69.492778551340734</v>
      </c>
      <c r="C518" s="425">
        <f t="shared" si="8"/>
        <v>7.4108419714362395</v>
      </c>
      <c r="D518" s="56"/>
      <c r="E518" s="56"/>
    </row>
    <row r="519" spans="1:5" x14ac:dyDescent="0.2">
      <c r="A519" s="427">
        <v>516</v>
      </c>
      <c r="B519" s="425">
        <v>69.519443989723214</v>
      </c>
      <c r="C519" s="425">
        <f t="shared" si="8"/>
        <v>7.4223838740177248</v>
      </c>
      <c r="D519" s="56"/>
      <c r="E519" s="56"/>
    </row>
    <row r="520" spans="1:5" x14ac:dyDescent="0.2">
      <c r="A520" s="427">
        <v>517</v>
      </c>
      <c r="B520" s="425">
        <v>69.546067675052697</v>
      </c>
      <c r="C520" s="425">
        <f t="shared" si="8"/>
        <v>7.4339213888502327</v>
      </c>
      <c r="D520" s="56"/>
      <c r="E520" s="56"/>
    </row>
    <row r="521" spans="1:5" x14ac:dyDescent="0.2">
      <c r="A521" s="427">
        <v>518</v>
      </c>
      <c r="B521" s="425">
        <v>69.572649768693822</v>
      </c>
      <c r="C521" s="425">
        <f t="shared" si="8"/>
        <v>7.4454545244744832</v>
      </c>
      <c r="D521" s="56"/>
      <c r="E521" s="56"/>
    </row>
    <row r="522" spans="1:5" x14ac:dyDescent="0.2">
      <c r="A522" s="427">
        <v>519</v>
      </c>
      <c r="B522" s="425">
        <v>69.599190431077517</v>
      </c>
      <c r="C522" s="425">
        <f t="shared" si="8"/>
        <v>7.456983289395497</v>
      </c>
      <c r="D522" s="56"/>
      <c r="E522" s="56"/>
    </row>
    <row r="523" spans="1:5" x14ac:dyDescent="0.2">
      <c r="A523" s="427">
        <v>520</v>
      </c>
      <c r="B523" s="425">
        <v>69.625689821708278</v>
      </c>
      <c r="C523" s="425">
        <f t="shared" si="8"/>
        <v>7.4685076920828086</v>
      </c>
      <c r="D523" s="56"/>
      <c r="E523" s="56"/>
    </row>
    <row r="524" spans="1:5" x14ac:dyDescent="0.2">
      <c r="A524" s="427">
        <v>521</v>
      </c>
      <c r="B524" s="425">
        <v>69.652148099171342</v>
      </c>
      <c r="C524" s="425">
        <f t="shared" si="8"/>
        <v>7.4800277409706819</v>
      </c>
      <c r="D524" s="56"/>
      <c r="E524" s="56"/>
    </row>
    <row r="525" spans="1:5" x14ac:dyDescent="0.2">
      <c r="A525" s="427">
        <v>522</v>
      </c>
      <c r="B525" s="425">
        <v>69.678565421139538</v>
      </c>
      <c r="C525" s="425">
        <f t="shared" si="8"/>
        <v>7.4915434444583475</v>
      </c>
      <c r="D525" s="56"/>
      <c r="E525" s="56"/>
    </row>
    <row r="526" spans="1:5" x14ac:dyDescent="0.2">
      <c r="A526" s="427">
        <v>523</v>
      </c>
      <c r="B526" s="425">
        <v>69.704941944380451</v>
      </c>
      <c r="C526" s="425">
        <f t="shared" si="8"/>
        <v>7.5030548109102009</v>
      </c>
      <c r="D526" s="56"/>
      <c r="E526" s="56"/>
    </row>
    <row r="527" spans="1:5" x14ac:dyDescent="0.2">
      <c r="A527" s="427">
        <v>524</v>
      </c>
      <c r="B527" s="425">
        <v>69.731277824763325</v>
      </c>
      <c r="C527" s="425">
        <f t="shared" si="8"/>
        <v>7.5145618486560197</v>
      </c>
      <c r="D527" s="56"/>
      <c r="E527" s="56"/>
    </row>
    <row r="528" spans="1:5" x14ac:dyDescent="0.2">
      <c r="A528" s="427">
        <v>525</v>
      </c>
      <c r="B528" s="425">
        <v>69.757573217265815</v>
      </c>
      <c r="C528" s="425">
        <f t="shared" si="8"/>
        <v>7.5260645659911853</v>
      </c>
      <c r="D528" s="56"/>
      <c r="E528" s="56"/>
    </row>
    <row r="529" spans="1:5" x14ac:dyDescent="0.2">
      <c r="A529" s="427">
        <v>526</v>
      </c>
      <c r="B529" s="425">
        <v>69.783828275980852</v>
      </c>
      <c r="C529" s="425">
        <f t="shared" si="8"/>
        <v>7.5375629711768886</v>
      </c>
      <c r="D529" s="56"/>
      <c r="E529" s="56"/>
    </row>
    <row r="530" spans="1:5" x14ac:dyDescent="0.2">
      <c r="A530" s="427">
        <v>527</v>
      </c>
      <c r="B530" s="425">
        <v>69.810043154123349</v>
      </c>
      <c r="C530" s="425">
        <f t="shared" si="8"/>
        <v>7.5490570724403367</v>
      </c>
      <c r="D530" s="56"/>
      <c r="E530" s="56"/>
    </row>
    <row r="531" spans="1:5" x14ac:dyDescent="0.2">
      <c r="A531" s="427">
        <v>528</v>
      </c>
      <c r="B531" s="425">
        <v>69.836218004036823</v>
      </c>
      <c r="C531" s="425">
        <f t="shared" si="8"/>
        <v>7.5605468779749705</v>
      </c>
      <c r="D531" s="56"/>
      <c r="E531" s="56"/>
    </row>
    <row r="532" spans="1:5" x14ac:dyDescent="0.2">
      <c r="A532" s="427">
        <v>529</v>
      </c>
      <c r="B532" s="425">
        <v>69.862352977200061</v>
      </c>
      <c r="C532" s="425">
        <f t="shared" si="8"/>
        <v>7.5720323959406564</v>
      </c>
      <c r="D532" s="56"/>
      <c r="E532" s="56"/>
    </row>
    <row r="533" spans="1:5" x14ac:dyDescent="0.2">
      <c r="A533" s="427">
        <v>530</v>
      </c>
      <c r="B533" s="425">
        <v>69.888448224233613</v>
      </c>
      <c r="C533" s="425">
        <f t="shared" si="8"/>
        <v>7.5835136344639009</v>
      </c>
      <c r="D533" s="56"/>
      <c r="E533" s="56"/>
    </row>
    <row r="534" spans="1:5" x14ac:dyDescent="0.2">
      <c r="A534" s="427">
        <v>531</v>
      </c>
      <c r="B534" s="425">
        <v>69.914503894906204</v>
      </c>
      <c r="C534" s="425">
        <f t="shared" si="8"/>
        <v>7.5949906016380577</v>
      </c>
      <c r="D534" s="56"/>
      <c r="E534" s="56"/>
    </row>
    <row r="535" spans="1:5" x14ac:dyDescent="0.2">
      <c r="A535" s="427">
        <v>532</v>
      </c>
      <c r="B535" s="425">
        <v>69.940520138141267</v>
      </c>
      <c r="C535" s="425">
        <f t="shared" si="8"/>
        <v>7.6064633055235156</v>
      </c>
      <c r="D535" s="56"/>
      <c r="E535" s="56"/>
    </row>
    <row r="536" spans="1:5" x14ac:dyDescent="0.2">
      <c r="A536" s="427">
        <v>533</v>
      </c>
      <c r="B536" s="425">
        <v>69.966497102023212</v>
      </c>
      <c r="C536" s="425">
        <f t="shared" si="8"/>
        <v>7.6179317541479055</v>
      </c>
      <c r="D536" s="56"/>
      <c r="E536" s="56"/>
    </row>
    <row r="537" spans="1:5" x14ac:dyDescent="0.2">
      <c r="A537" s="427">
        <v>534</v>
      </c>
      <c r="B537" s="425">
        <v>69.992434933803708</v>
      </c>
      <c r="C537" s="425">
        <f t="shared" si="8"/>
        <v>7.6293959555063022</v>
      </c>
      <c r="D537" s="56"/>
      <c r="E537" s="56"/>
    </row>
    <row r="538" spans="1:5" x14ac:dyDescent="0.2">
      <c r="A538" s="427">
        <v>535</v>
      </c>
      <c r="B538" s="425">
        <v>70.018333779907948</v>
      </c>
      <c r="C538" s="425">
        <f t="shared" si="8"/>
        <v>7.6408559175614155</v>
      </c>
      <c r="D538" s="56"/>
      <c r="E538" s="56"/>
    </row>
    <row r="539" spans="1:5" x14ac:dyDescent="0.2">
      <c r="A539" s="427">
        <v>536</v>
      </c>
      <c r="B539" s="425">
        <v>70.044193785940891</v>
      </c>
      <c r="C539" s="425">
        <f t="shared" si="8"/>
        <v>7.6523116482437787</v>
      </c>
      <c r="D539" s="56"/>
      <c r="E539" s="56"/>
    </row>
    <row r="540" spans="1:5" x14ac:dyDescent="0.2">
      <c r="A540" s="427">
        <v>537</v>
      </c>
      <c r="B540" s="425">
        <v>70.070015096693169</v>
      </c>
      <c r="C540" s="425">
        <f t="shared" si="8"/>
        <v>7.6637631554519645</v>
      </c>
      <c r="D540" s="56"/>
      <c r="E540" s="56"/>
    </row>
    <row r="541" spans="1:5" x14ac:dyDescent="0.2">
      <c r="A541" s="427">
        <v>538</v>
      </c>
      <c r="B541" s="425">
        <v>70.095797856147342</v>
      </c>
      <c r="C541" s="425">
        <f t="shared" si="8"/>
        <v>7.675210447052752</v>
      </c>
      <c r="D541" s="56"/>
      <c r="E541" s="56"/>
    </row>
    <row r="542" spans="1:5" x14ac:dyDescent="0.2">
      <c r="A542" s="427">
        <v>539</v>
      </c>
      <c r="B542" s="425">
        <v>70.121542207483898</v>
      </c>
      <c r="C542" s="425">
        <f t="shared" si="8"/>
        <v>7.6866535308813253</v>
      </c>
      <c r="D542" s="56"/>
      <c r="E542" s="56"/>
    </row>
    <row r="543" spans="1:5" x14ac:dyDescent="0.2">
      <c r="A543" s="427">
        <v>540</v>
      </c>
      <c r="B543" s="425">
        <v>70.14724829308706</v>
      </c>
      <c r="C543" s="425">
        <f t="shared" si="8"/>
        <v>7.6980924147414695</v>
      </c>
      <c r="D543" s="56"/>
      <c r="E543" s="56"/>
    </row>
    <row r="544" spans="1:5" x14ac:dyDescent="0.2">
      <c r="A544" s="427">
        <v>541</v>
      </c>
      <c r="B544" s="425">
        <v>70.172916254550742</v>
      </c>
      <c r="C544" s="425">
        <f t="shared" si="8"/>
        <v>7.7095271064057558</v>
      </c>
      <c r="D544" s="56"/>
      <c r="E544" s="56"/>
    </row>
    <row r="545" spans="1:5" x14ac:dyDescent="0.2">
      <c r="A545" s="427">
        <v>542</v>
      </c>
      <c r="B545" s="425">
        <v>70.198546232684492</v>
      </c>
      <c r="C545" s="425">
        <f t="shared" si="8"/>
        <v>7.7209576136157132</v>
      </c>
      <c r="D545" s="56"/>
      <c r="E545" s="56"/>
    </row>
    <row r="546" spans="1:5" x14ac:dyDescent="0.2">
      <c r="A546" s="427">
        <v>543</v>
      </c>
      <c r="B546" s="425">
        <v>70.22413836751916</v>
      </c>
      <c r="C546" s="425">
        <f t="shared" si="8"/>
        <v>7.7323839440820299</v>
      </c>
      <c r="D546" s="56"/>
      <c r="E546" s="56"/>
    </row>
    <row r="547" spans="1:5" x14ac:dyDescent="0.2">
      <c r="A547" s="427">
        <v>544</v>
      </c>
      <c r="B547" s="425">
        <v>70.249692798312552</v>
      </c>
      <c r="C547" s="425">
        <f t="shared" si="8"/>
        <v>7.7438061054847385</v>
      </c>
      <c r="D547" s="56"/>
      <c r="E547" s="56"/>
    </row>
    <row r="548" spans="1:5" x14ac:dyDescent="0.2">
      <c r="A548" s="427">
        <v>545</v>
      </c>
      <c r="B548" s="425">
        <v>70.275209663555373</v>
      </c>
      <c r="C548" s="425">
        <f t="shared" si="8"/>
        <v>7.7552241054733733</v>
      </c>
      <c r="D548" s="56"/>
      <c r="E548" s="56"/>
    </row>
    <row r="549" spans="1:5" x14ac:dyDescent="0.2">
      <c r="A549" s="427">
        <v>546</v>
      </c>
      <c r="B549" s="425">
        <v>70.300689100976598</v>
      </c>
      <c r="C549" s="425">
        <f t="shared" si="8"/>
        <v>7.7666379516671782</v>
      </c>
      <c r="D549" s="56"/>
      <c r="E549" s="56"/>
    </row>
    <row r="550" spans="1:5" x14ac:dyDescent="0.2">
      <c r="A550" s="427">
        <v>547</v>
      </c>
      <c r="B550" s="425">
        <v>70.326131247549114</v>
      </c>
      <c r="C550" s="425">
        <f t="shared" si="8"/>
        <v>7.7780476516552746</v>
      </c>
      <c r="D550" s="56"/>
      <c r="E550" s="56"/>
    </row>
    <row r="551" spans="1:5" x14ac:dyDescent="0.2">
      <c r="A551" s="427">
        <v>548</v>
      </c>
      <c r="B551" s="425">
        <v>70.351536239495346</v>
      </c>
      <c r="C551" s="425">
        <f t="shared" si="8"/>
        <v>7.7894532129968308</v>
      </c>
      <c r="D551" s="56"/>
      <c r="E551" s="56"/>
    </row>
    <row r="552" spans="1:5" x14ac:dyDescent="0.2">
      <c r="A552" s="427">
        <v>549</v>
      </c>
      <c r="B552" s="425">
        <v>70.376904212292615</v>
      </c>
      <c r="C552" s="425">
        <f t="shared" si="8"/>
        <v>7.8008546432212498</v>
      </c>
      <c r="D552" s="56"/>
      <c r="E552" s="56"/>
    </row>
    <row r="553" spans="1:5" x14ac:dyDescent="0.2">
      <c r="A553" s="427">
        <v>550</v>
      </c>
      <c r="B553" s="425">
        <v>70.402235300678612</v>
      </c>
      <c r="C553" s="425">
        <f t="shared" si="8"/>
        <v>7.8122519498283394</v>
      </c>
      <c r="D553" s="56"/>
      <c r="E553" s="56"/>
    </row>
    <row r="554" spans="1:5" x14ac:dyDescent="0.2">
      <c r="A554" s="427">
        <v>551</v>
      </c>
      <c r="B554" s="425">
        <v>70.42752963865675</v>
      </c>
      <c r="C554" s="425">
        <f t="shared" si="8"/>
        <v>7.823645140288483</v>
      </c>
      <c r="D554" s="56"/>
      <c r="E554" s="56"/>
    </row>
    <row r="555" spans="1:5" x14ac:dyDescent="0.2">
      <c r="A555" s="427">
        <v>552</v>
      </c>
      <c r="B555" s="425">
        <v>70.452787359501528</v>
      </c>
      <c r="C555" s="425">
        <f t="shared" si="8"/>
        <v>7.8350342220428164</v>
      </c>
      <c r="D555" s="56"/>
      <c r="E555" s="56"/>
    </row>
    <row r="556" spans="1:5" x14ac:dyDescent="0.2">
      <c r="A556" s="427">
        <v>553</v>
      </c>
      <c r="B556" s="425">
        <v>70.478008595763754</v>
      </c>
      <c r="C556" s="425">
        <f t="shared" si="8"/>
        <v>7.8464192025033945</v>
      </c>
      <c r="D556" s="56"/>
      <c r="E556" s="56"/>
    </row>
    <row r="557" spans="1:5" x14ac:dyDescent="0.2">
      <c r="A557" s="427">
        <v>554</v>
      </c>
      <c r="B557" s="425">
        <v>70.503193479275822</v>
      </c>
      <c r="C557" s="425">
        <f t="shared" si="8"/>
        <v>7.8578000890533621</v>
      </c>
      <c r="D557" s="56"/>
      <c r="E557" s="56"/>
    </row>
    <row r="558" spans="1:5" x14ac:dyDescent="0.2">
      <c r="A558" s="427">
        <v>555</v>
      </c>
      <c r="B558" s="425">
        <v>70.528342141156827</v>
      </c>
      <c r="C558" s="425">
        <f t="shared" si="8"/>
        <v>7.8691768890471288</v>
      </c>
      <c r="D558" s="56"/>
      <c r="E558" s="56"/>
    </row>
    <row r="559" spans="1:5" x14ac:dyDescent="0.2">
      <c r="A559" s="427">
        <v>556</v>
      </c>
      <c r="B559" s="425">
        <v>70.553454711817835</v>
      </c>
      <c r="C559" s="425">
        <f t="shared" si="8"/>
        <v>7.880549609810517</v>
      </c>
      <c r="D559" s="56"/>
      <c r="E559" s="56"/>
    </row>
    <row r="560" spans="1:5" x14ac:dyDescent="0.2">
      <c r="A560" s="427">
        <v>557</v>
      </c>
      <c r="B560" s="425">
        <v>70.578531320966817</v>
      </c>
      <c r="C560" s="425">
        <f t="shared" si="8"/>
        <v>7.8919182586409473</v>
      </c>
      <c r="D560" s="56"/>
      <c r="E560" s="56"/>
    </row>
    <row r="561" spans="1:5" x14ac:dyDescent="0.2">
      <c r="A561" s="427">
        <v>558</v>
      </c>
      <c r="B561" s="425">
        <v>70.603572097613778</v>
      </c>
      <c r="C561" s="425">
        <f t="shared" si="8"/>
        <v>7.9032828428075952</v>
      </c>
      <c r="D561" s="56"/>
      <c r="E561" s="56"/>
    </row>
    <row r="562" spans="1:5" x14ac:dyDescent="0.2">
      <c r="A562" s="427">
        <v>559</v>
      </c>
      <c r="B562" s="425">
        <v>70.628577170075772</v>
      </c>
      <c r="C562" s="425">
        <f t="shared" si="8"/>
        <v>7.9146433695515475</v>
      </c>
      <c r="D562" s="56"/>
      <c r="E562" s="56"/>
    </row>
    <row r="563" spans="1:5" x14ac:dyDescent="0.2">
      <c r="A563" s="427">
        <v>560</v>
      </c>
      <c r="B563" s="425">
        <v>70.653546665981779</v>
      </c>
      <c r="C563" s="425">
        <f t="shared" si="8"/>
        <v>7.9259998460859773</v>
      </c>
      <c r="D563" s="56"/>
      <c r="E563" s="56"/>
    </row>
    <row r="564" spans="1:5" x14ac:dyDescent="0.2">
      <c r="A564" s="427">
        <v>561</v>
      </c>
      <c r="B564" s="425">
        <v>70.67848071227769</v>
      </c>
      <c r="C564" s="425">
        <f t="shared" si="8"/>
        <v>7.9373522795962934</v>
      </c>
      <c r="D564" s="56"/>
      <c r="E564" s="56"/>
    </row>
    <row r="565" spans="1:5" x14ac:dyDescent="0.2">
      <c r="A565" s="427">
        <v>562</v>
      </c>
      <c r="B565" s="425">
        <v>70.703379435231156</v>
      </c>
      <c r="C565" s="425">
        <f t="shared" si="8"/>
        <v>7.9487006772403026</v>
      </c>
      <c r="D565" s="56"/>
      <c r="E565" s="56"/>
    </row>
    <row r="566" spans="1:5" x14ac:dyDescent="0.2">
      <c r="A566" s="427">
        <v>563</v>
      </c>
      <c r="B566" s="425">
        <v>70.728242960436376</v>
      </c>
      <c r="C566" s="425">
        <f t="shared" si="8"/>
        <v>7.9600450461483714</v>
      </c>
      <c r="D566" s="56"/>
      <c r="E566" s="56"/>
    </row>
    <row r="567" spans="1:5" x14ac:dyDescent="0.2">
      <c r="A567" s="427">
        <v>564</v>
      </c>
      <c r="B567" s="425">
        <v>70.753071412818869</v>
      </c>
      <c r="C567" s="425">
        <f t="shared" si="8"/>
        <v>7.9713853934235832</v>
      </c>
      <c r="D567" s="56"/>
      <c r="E567" s="56"/>
    </row>
    <row r="568" spans="1:5" x14ac:dyDescent="0.2">
      <c r="A568" s="427">
        <v>565</v>
      </c>
      <c r="B568" s="425">
        <v>70.777864916640354</v>
      </c>
      <c r="C568" s="425">
        <f t="shared" si="8"/>
        <v>7.9827217261418788</v>
      </c>
      <c r="D568" s="56"/>
      <c r="E568" s="56"/>
    </row>
    <row r="569" spans="1:5" x14ac:dyDescent="0.2">
      <c r="A569" s="427">
        <v>566</v>
      </c>
      <c r="B569" s="425">
        <v>70.802623595503206</v>
      </c>
      <c r="C569" s="425">
        <f t="shared" si="8"/>
        <v>7.9940540513522382</v>
      </c>
      <c r="D569" s="56"/>
      <c r="E569" s="56"/>
    </row>
    <row r="570" spans="1:5" x14ac:dyDescent="0.2">
      <c r="A570" s="427">
        <v>567</v>
      </c>
      <c r="B570" s="425">
        <v>70.827347572355336</v>
      </c>
      <c r="C570" s="425">
        <f t="shared" si="8"/>
        <v>8.0053823760768097</v>
      </c>
      <c r="D570" s="56"/>
      <c r="E570" s="56"/>
    </row>
    <row r="571" spans="1:5" x14ac:dyDescent="0.2">
      <c r="A571" s="427">
        <v>568</v>
      </c>
      <c r="B571" s="425">
        <v>70.852036969494677</v>
      </c>
      <c r="C571" s="425">
        <f t="shared" si="8"/>
        <v>8.0167067073110712</v>
      </c>
      <c r="D571" s="56"/>
      <c r="E571" s="56"/>
    </row>
    <row r="572" spans="1:5" x14ac:dyDescent="0.2">
      <c r="A572" s="427">
        <v>569</v>
      </c>
      <c r="B572" s="425">
        <v>70.876691908573719</v>
      </c>
      <c r="C572" s="425">
        <f t="shared" si="8"/>
        <v>8.0280270520239956</v>
      </c>
      <c r="D572" s="56"/>
      <c r="E572" s="56"/>
    </row>
    <row r="573" spans="1:5" x14ac:dyDescent="0.2">
      <c r="A573" s="427">
        <v>570</v>
      </c>
      <c r="B573" s="425">
        <v>70.901312510604285</v>
      </c>
      <c r="C573" s="425">
        <f t="shared" si="8"/>
        <v>8.0393434171581593</v>
      </c>
      <c r="D573" s="56"/>
      <c r="E573" s="56"/>
    </row>
    <row r="574" spans="1:5" x14ac:dyDescent="0.2">
      <c r="A574" s="427">
        <v>571</v>
      </c>
      <c r="B574" s="425">
        <v>70.925898895961666</v>
      </c>
      <c r="C574" s="425">
        <f t="shared" si="8"/>
        <v>8.0506558096299461</v>
      </c>
      <c r="D574" s="56"/>
      <c r="E574" s="56"/>
    </row>
    <row r="575" spans="1:5" x14ac:dyDescent="0.2">
      <c r="A575" s="427">
        <v>572</v>
      </c>
      <c r="B575" s="425">
        <v>70.950451184389379</v>
      </c>
      <c r="C575" s="425">
        <f t="shared" si="8"/>
        <v>8.0619642363296524</v>
      </c>
      <c r="D575" s="56"/>
      <c r="E575" s="56"/>
    </row>
    <row r="576" spans="1:5" x14ac:dyDescent="0.2">
      <c r="A576" s="427">
        <v>573</v>
      </c>
      <c r="B576" s="425">
        <v>70.974969495003407</v>
      </c>
      <c r="C576" s="425">
        <f t="shared" si="8"/>
        <v>8.0732687041216522</v>
      </c>
      <c r="D576" s="56"/>
      <c r="E576" s="56"/>
    </row>
    <row r="577" spans="1:5" x14ac:dyDescent="0.2">
      <c r="A577" s="427">
        <v>574</v>
      </c>
      <c r="B577" s="425">
        <v>70.999453946296697</v>
      </c>
      <c r="C577" s="425">
        <f t="shared" si="8"/>
        <v>8.0845692198445374</v>
      </c>
      <c r="D577" s="56"/>
      <c r="E577" s="56"/>
    </row>
    <row r="578" spans="1:5" x14ac:dyDescent="0.2">
      <c r="A578" s="427">
        <v>575</v>
      </c>
      <c r="B578" s="425">
        <v>71.02390465614333</v>
      </c>
      <c r="C578" s="425">
        <f t="shared" si="8"/>
        <v>8.0958657903112687</v>
      </c>
      <c r="D578" s="56"/>
      <c r="E578" s="56"/>
    </row>
    <row r="579" spans="1:5" x14ac:dyDescent="0.2">
      <c r="A579" s="427">
        <v>576</v>
      </c>
      <c r="B579" s="425">
        <v>71.048321741803008</v>
      </c>
      <c r="C579" s="425">
        <f t="shared" si="8"/>
        <v>8.1071584223093112</v>
      </c>
      <c r="D579" s="56"/>
      <c r="E579" s="56"/>
    </row>
    <row r="580" spans="1:5" x14ac:dyDescent="0.2">
      <c r="A580" s="427">
        <v>577</v>
      </c>
      <c r="B580" s="425">
        <v>71.07270531992522</v>
      </c>
      <c r="C580" s="425">
        <f t="shared" si="8"/>
        <v>8.1184471226007791</v>
      </c>
      <c r="D580" s="56"/>
      <c r="E580" s="56"/>
    </row>
    <row r="581" spans="1:5" x14ac:dyDescent="0.2">
      <c r="A581" s="427">
        <v>578</v>
      </c>
      <c r="B581" s="425">
        <v>71.097055506553431</v>
      </c>
      <c r="C581" s="425">
        <f t="shared" ref="C581:C644" si="9">A581/B581</f>
        <v>8.1297318979225857</v>
      </c>
      <c r="D581" s="56"/>
      <c r="E581" s="56"/>
    </row>
    <row r="582" spans="1:5" x14ac:dyDescent="0.2">
      <c r="A582" s="427">
        <v>579</v>
      </c>
      <c r="B582" s="425">
        <v>71.121372417129436</v>
      </c>
      <c r="C582" s="425">
        <f t="shared" si="9"/>
        <v>8.1410127549865585</v>
      </c>
      <c r="D582" s="56"/>
      <c r="E582" s="56"/>
    </row>
    <row r="583" spans="1:5" x14ac:dyDescent="0.2">
      <c r="A583" s="427">
        <v>580</v>
      </c>
      <c r="B583" s="425">
        <v>71.145656166497275</v>
      </c>
      <c r="C583" s="425">
        <f t="shared" si="9"/>
        <v>8.1522897004796189</v>
      </c>
      <c r="D583" s="56"/>
      <c r="E583" s="56"/>
    </row>
    <row r="584" spans="1:5" x14ac:dyDescent="0.2">
      <c r="A584" s="427">
        <v>581</v>
      </c>
      <c r="B584" s="425">
        <v>71.169906868907532</v>
      </c>
      <c r="C584" s="425">
        <f t="shared" si="9"/>
        <v>8.1635627410638829</v>
      </c>
      <c r="D584" s="56"/>
      <c r="E584" s="56"/>
    </row>
    <row r="585" spans="1:5" x14ac:dyDescent="0.2">
      <c r="A585" s="427">
        <v>582</v>
      </c>
      <c r="B585" s="425">
        <v>71.194124638021449</v>
      </c>
      <c r="C585" s="425">
        <f t="shared" si="9"/>
        <v>8.1748318833768074</v>
      </c>
      <c r="D585" s="56"/>
      <c r="E585" s="56"/>
    </row>
    <row r="586" spans="1:5" x14ac:dyDescent="0.2">
      <c r="A586" s="427">
        <v>583</v>
      </c>
      <c r="B586" s="425">
        <v>71.218309586914685</v>
      </c>
      <c r="C586" s="425">
        <f t="shared" si="9"/>
        <v>8.1860971340313533</v>
      </c>
      <c r="D586" s="56"/>
      <c r="E586" s="56"/>
    </row>
    <row r="587" spans="1:5" x14ac:dyDescent="0.2">
      <c r="A587" s="427">
        <v>584</v>
      </c>
      <c r="B587" s="425">
        <v>71.24246182808173</v>
      </c>
      <c r="C587" s="425">
        <f t="shared" si="9"/>
        <v>8.1973584996160813</v>
      </c>
      <c r="D587" s="56"/>
      <c r="E587" s="56"/>
    </row>
    <row r="588" spans="1:5" x14ac:dyDescent="0.2">
      <c r="A588" s="427">
        <v>585</v>
      </c>
      <c r="B588" s="425">
        <v>71.266581473439601</v>
      </c>
      <c r="C588" s="425">
        <f t="shared" si="9"/>
        <v>8.2086159866953086</v>
      </c>
      <c r="D588" s="56"/>
      <c r="E588" s="56"/>
    </row>
    <row r="589" spans="1:5" x14ac:dyDescent="0.2">
      <c r="A589" s="427">
        <v>586</v>
      </c>
      <c r="B589" s="425">
        <v>71.290668634331851</v>
      </c>
      <c r="C589" s="425">
        <f t="shared" si="9"/>
        <v>8.2198696018092416</v>
      </c>
      <c r="D589" s="56"/>
      <c r="E589" s="56"/>
    </row>
    <row r="590" spans="1:5" x14ac:dyDescent="0.2">
      <c r="A590" s="427">
        <v>587</v>
      </c>
      <c r="B590" s="425">
        <v>71.314723421532548</v>
      </c>
      <c r="C590" s="425">
        <f t="shared" si="9"/>
        <v>8.2311193514741028</v>
      </c>
      <c r="D590" s="56"/>
      <c r="E590" s="56"/>
    </row>
    <row r="591" spans="1:5" x14ac:dyDescent="0.2">
      <c r="A591" s="427">
        <v>588</v>
      </c>
      <c r="B591" s="425">
        <v>71.338745945250082</v>
      </c>
      <c r="C591" s="425">
        <f t="shared" si="9"/>
        <v>8.2423652421822613</v>
      </c>
      <c r="D591" s="56"/>
      <c r="E591" s="56"/>
    </row>
    <row r="592" spans="1:5" x14ac:dyDescent="0.2">
      <c r="A592" s="427">
        <v>589</v>
      </c>
      <c r="B592" s="425">
        <v>71.362736315131002</v>
      </c>
      <c r="C592" s="425">
        <f t="shared" si="9"/>
        <v>8.2536072804023721</v>
      </c>
      <c r="D592" s="56"/>
      <c r="E592" s="56"/>
    </row>
    <row r="593" spans="1:5" x14ac:dyDescent="0.2">
      <c r="A593" s="427">
        <v>590</v>
      </c>
      <c r="B593" s="425">
        <v>71.386694640263954</v>
      </c>
      <c r="C593" s="425">
        <f t="shared" si="9"/>
        <v>8.2648454725794895</v>
      </c>
      <c r="D593" s="56"/>
      <c r="E593" s="56"/>
    </row>
    <row r="594" spans="1:5" x14ac:dyDescent="0.2">
      <c r="A594" s="427">
        <v>591</v>
      </c>
      <c r="B594" s="425">
        <v>71.410621029183247</v>
      </c>
      <c r="C594" s="425">
        <f t="shared" si="9"/>
        <v>8.2760798251352146</v>
      </c>
      <c r="D594" s="56"/>
      <c r="E594" s="56"/>
    </row>
    <row r="595" spans="1:5" x14ac:dyDescent="0.2">
      <c r="A595" s="427">
        <v>592</v>
      </c>
      <c r="B595" s="425">
        <v>71.434515589872788</v>
      </c>
      <c r="C595" s="425">
        <f t="shared" si="9"/>
        <v>8.2873103444678122</v>
      </c>
      <c r="D595" s="56"/>
      <c r="E595" s="56"/>
    </row>
    <row r="596" spans="1:5" x14ac:dyDescent="0.2">
      <c r="A596" s="427">
        <v>593</v>
      </c>
      <c r="B596" s="425">
        <v>71.458378429769738</v>
      </c>
      <c r="C596" s="425">
        <f t="shared" si="9"/>
        <v>8.2985370369523341</v>
      </c>
      <c r="D596" s="56"/>
      <c r="E596" s="56"/>
    </row>
    <row r="597" spans="1:5" x14ac:dyDescent="0.2">
      <c r="A597" s="427">
        <v>594</v>
      </c>
      <c r="B597" s="425">
        <v>71.482209655768131</v>
      </c>
      <c r="C597" s="425">
        <f t="shared" si="9"/>
        <v>8.3097599089407588</v>
      </c>
      <c r="D597" s="56"/>
      <c r="E597" s="56"/>
    </row>
    <row r="598" spans="1:5" x14ac:dyDescent="0.2">
      <c r="A598" s="427">
        <v>595</v>
      </c>
      <c r="B598" s="425">
        <v>71.506009374222657</v>
      </c>
      <c r="C598" s="425">
        <f t="shared" si="9"/>
        <v>8.3209789667620964</v>
      </c>
      <c r="D598" s="56"/>
      <c r="E598" s="56"/>
    </row>
    <row r="599" spans="1:5" x14ac:dyDescent="0.2">
      <c r="A599" s="427">
        <v>596</v>
      </c>
      <c r="B599" s="425">
        <v>71.529777690952159</v>
      </c>
      <c r="C599" s="425">
        <f t="shared" si="9"/>
        <v>8.3321942167225327</v>
      </c>
      <c r="D599" s="56"/>
      <c r="E599" s="56"/>
    </row>
    <row r="600" spans="1:5" x14ac:dyDescent="0.2">
      <c r="A600" s="427">
        <v>597</v>
      </c>
      <c r="B600" s="425">
        <v>71.553514711243281</v>
      </c>
      <c r="C600" s="425">
        <f t="shared" si="9"/>
        <v>8.3434056651055428</v>
      </c>
      <c r="D600" s="56"/>
      <c r="E600" s="56"/>
    </row>
    <row r="601" spans="1:5" x14ac:dyDescent="0.2">
      <c r="A601" s="427">
        <v>598</v>
      </c>
      <c r="B601" s="425">
        <v>71.577220539854082</v>
      </c>
      <c r="C601" s="425">
        <f t="shared" si="9"/>
        <v>8.3546133181720084</v>
      </c>
      <c r="D601" s="56"/>
      <c r="E601" s="56"/>
    </row>
    <row r="602" spans="1:5" x14ac:dyDescent="0.2">
      <c r="A602" s="427">
        <v>599</v>
      </c>
      <c r="B602" s="425">
        <v>71.600895281017486</v>
      </c>
      <c r="C602" s="425">
        <f t="shared" si="9"/>
        <v>8.3658171821603506</v>
      </c>
      <c r="D602" s="56"/>
      <c r="E602" s="56"/>
    </row>
    <row r="603" spans="1:5" x14ac:dyDescent="0.2">
      <c r="A603" s="427">
        <v>600</v>
      </c>
      <c r="B603" s="425">
        <v>71.624539038444794</v>
      </c>
      <c r="C603" s="425">
        <f t="shared" si="9"/>
        <v>8.3770172632866409</v>
      </c>
      <c r="D603" s="56"/>
      <c r="E603" s="56"/>
    </row>
    <row r="604" spans="1:5" x14ac:dyDescent="0.2">
      <c r="A604" s="427">
        <v>601</v>
      </c>
      <c r="B604" s="425">
        <v>71.648151915329208</v>
      </c>
      <c r="C604" s="425">
        <f t="shared" si="9"/>
        <v>8.3882135677447298</v>
      </c>
      <c r="D604" s="56"/>
      <c r="E604" s="56"/>
    </row>
    <row r="605" spans="1:5" x14ac:dyDescent="0.2">
      <c r="A605" s="427">
        <v>602</v>
      </c>
      <c r="B605" s="425">
        <v>71.671734014349241</v>
      </c>
      <c r="C605" s="425">
        <f t="shared" si="9"/>
        <v>8.3994061017063562</v>
      </c>
      <c r="D605" s="56"/>
      <c r="E605" s="56"/>
    </row>
    <row r="606" spans="1:5" x14ac:dyDescent="0.2">
      <c r="A606" s="427">
        <v>603</v>
      </c>
      <c r="B606" s="425">
        <v>71.695285437672183</v>
      </c>
      <c r="C606" s="425">
        <f t="shared" si="9"/>
        <v>8.4105948713212673</v>
      </c>
      <c r="D606" s="56"/>
      <c r="E606" s="56"/>
    </row>
    <row r="607" spans="1:5" x14ac:dyDescent="0.2">
      <c r="A607" s="427">
        <v>604</v>
      </c>
      <c r="B607" s="425">
        <v>71.71880628695736</v>
      </c>
      <c r="C607" s="425">
        <f t="shared" si="9"/>
        <v>8.4217798827173489</v>
      </c>
      <c r="D607" s="56"/>
      <c r="E607" s="56"/>
    </row>
    <row r="608" spans="1:5" x14ac:dyDescent="0.2">
      <c r="A608" s="427">
        <v>605</v>
      </c>
      <c r="B608" s="425">
        <v>71.74229666335971</v>
      </c>
      <c r="C608" s="425">
        <f t="shared" si="9"/>
        <v>8.4329611420007158</v>
      </c>
      <c r="D608" s="56"/>
      <c r="E608" s="56"/>
    </row>
    <row r="609" spans="1:5" x14ac:dyDescent="0.2">
      <c r="A609" s="427">
        <v>606</v>
      </c>
      <c r="B609" s="425">
        <v>71.765756667532841</v>
      </c>
      <c r="C609" s="425">
        <f t="shared" si="9"/>
        <v>8.444138655255859</v>
      </c>
      <c r="D609" s="56"/>
      <c r="E609" s="56"/>
    </row>
    <row r="610" spans="1:5" x14ac:dyDescent="0.2">
      <c r="A610" s="427">
        <v>607</v>
      </c>
      <c r="B610" s="425">
        <v>71.789186399632598</v>
      </c>
      <c r="C610" s="425">
        <f t="shared" si="9"/>
        <v>8.4553124285457351</v>
      </c>
      <c r="D610" s="56"/>
      <c r="E610" s="56"/>
    </row>
    <row r="611" spans="1:5" x14ac:dyDescent="0.2">
      <c r="A611" s="427">
        <v>608</v>
      </c>
      <c r="B611" s="425">
        <v>71.812585959320245</v>
      </c>
      <c r="C611" s="425">
        <f t="shared" si="9"/>
        <v>8.4664824679118844</v>
      </c>
      <c r="D611" s="56"/>
      <c r="E611" s="56"/>
    </row>
    <row r="612" spans="1:5" x14ac:dyDescent="0.2">
      <c r="A612" s="427">
        <v>609</v>
      </c>
      <c r="B612" s="425">
        <v>71.835955445765563</v>
      </c>
      <c r="C612" s="425">
        <f t="shared" si="9"/>
        <v>8.4776487793745634</v>
      </c>
      <c r="D612" s="56"/>
      <c r="E612" s="56"/>
    </row>
    <row r="613" spans="1:5" x14ac:dyDescent="0.2">
      <c r="A613" s="427">
        <v>610</v>
      </c>
      <c r="B613" s="425">
        <v>71.859294957650363</v>
      </c>
      <c r="C613" s="425">
        <f t="shared" si="9"/>
        <v>8.4888113689328311</v>
      </c>
      <c r="D613" s="56"/>
      <c r="E613" s="56"/>
    </row>
    <row r="614" spans="1:5" x14ac:dyDescent="0.2">
      <c r="A614" s="427">
        <v>611</v>
      </c>
      <c r="B614" s="425">
        <v>71.88260459317145</v>
      </c>
      <c r="C614" s="425">
        <f t="shared" si="9"/>
        <v>8.4999702425646735</v>
      </c>
      <c r="D614" s="56"/>
      <c r="E614" s="56"/>
    </row>
    <row r="615" spans="1:5" x14ac:dyDescent="0.2">
      <c r="A615" s="427">
        <v>612</v>
      </c>
      <c r="B615" s="425">
        <v>71.905884450043885</v>
      </c>
      <c r="C615" s="425">
        <f t="shared" si="9"/>
        <v>8.5111254062271176</v>
      </c>
      <c r="D615" s="56"/>
      <c r="E615" s="56"/>
    </row>
    <row r="616" spans="1:5" x14ac:dyDescent="0.2">
      <c r="A616" s="427">
        <v>613</v>
      </c>
      <c r="B616" s="425">
        <v>71.929134625504133</v>
      </c>
      <c r="C616" s="425">
        <f t="shared" si="9"/>
        <v>8.5222768658563393</v>
      </c>
      <c r="D616" s="56"/>
      <c r="E616" s="56"/>
    </row>
    <row r="617" spans="1:5" x14ac:dyDescent="0.2">
      <c r="A617" s="427">
        <v>614</v>
      </c>
      <c r="B617" s="425">
        <v>71.952355216313208</v>
      </c>
      <c r="C617" s="425">
        <f t="shared" si="9"/>
        <v>8.5334246273677561</v>
      </c>
      <c r="D617" s="56"/>
      <c r="E617" s="56"/>
    </row>
    <row r="618" spans="1:5" x14ac:dyDescent="0.2">
      <c r="A618" s="427">
        <v>615</v>
      </c>
      <c r="B618" s="425">
        <v>71.975546318759697</v>
      </c>
      <c r="C618" s="425">
        <f t="shared" si="9"/>
        <v>8.5445686966561656</v>
      </c>
      <c r="D618" s="56"/>
      <c r="E618" s="56"/>
    </row>
    <row r="619" spans="1:5" x14ac:dyDescent="0.2">
      <c r="A619" s="427">
        <v>616</v>
      </c>
      <c r="B619" s="425">
        <v>71.998708028662847</v>
      </c>
      <c r="C619" s="425">
        <f t="shared" si="9"/>
        <v>8.5557090795958306</v>
      </c>
      <c r="D619" s="56"/>
      <c r="E619" s="56"/>
    </row>
    <row r="620" spans="1:5" x14ac:dyDescent="0.2">
      <c r="A620" s="427">
        <v>617</v>
      </c>
      <c r="B620" s="425">
        <v>72.021840441375701</v>
      </c>
      <c r="C620" s="425">
        <f t="shared" si="9"/>
        <v>8.566845782040593</v>
      </c>
      <c r="D620" s="56"/>
      <c r="E620" s="56"/>
    </row>
    <row r="621" spans="1:5" x14ac:dyDescent="0.2">
      <c r="A621" s="427">
        <v>618</v>
      </c>
      <c r="B621" s="425">
        <v>72.044943651787989</v>
      </c>
      <c r="C621" s="425">
        <f t="shared" si="9"/>
        <v>8.5779788098239802</v>
      </c>
      <c r="D621" s="56"/>
      <c r="E621" s="56"/>
    </row>
    <row r="622" spans="1:5" x14ac:dyDescent="0.2">
      <c r="A622" s="427">
        <v>619</v>
      </c>
      <c r="B622" s="425">
        <v>72.06801775432919</v>
      </c>
      <c r="C622" s="425">
        <f t="shared" si="9"/>
        <v>8.5891081687593118</v>
      </c>
      <c r="D622" s="56"/>
      <c r="E622" s="56"/>
    </row>
    <row r="623" spans="1:5" x14ac:dyDescent="0.2">
      <c r="A623" s="427">
        <v>620</v>
      </c>
      <c r="B623" s="425">
        <v>72.091062842971525</v>
      </c>
      <c r="C623" s="425">
        <f t="shared" si="9"/>
        <v>8.6002338646398044</v>
      </c>
      <c r="D623" s="56"/>
      <c r="E623" s="56"/>
    </row>
    <row r="624" spans="1:5" x14ac:dyDescent="0.2">
      <c r="A624" s="427">
        <v>621</v>
      </c>
      <c r="B624" s="425">
        <v>72.114079011232846</v>
      </c>
      <c r="C624" s="425">
        <f t="shared" si="9"/>
        <v>8.6113559032386728</v>
      </c>
      <c r="D624" s="56"/>
      <c r="E624" s="56"/>
    </row>
    <row r="625" spans="1:5" x14ac:dyDescent="0.2">
      <c r="A625" s="427">
        <v>622</v>
      </c>
      <c r="B625" s="425">
        <v>72.137066352179588</v>
      </c>
      <c r="C625" s="425">
        <f t="shared" si="9"/>
        <v>8.6224742903092366</v>
      </c>
      <c r="D625" s="56"/>
      <c r="E625" s="56"/>
    </row>
    <row r="626" spans="1:5" x14ac:dyDescent="0.2">
      <c r="A626" s="427">
        <v>623</v>
      </c>
      <c r="B626" s="425">
        <v>72.16002495842973</v>
      </c>
      <c r="C626" s="425">
        <f t="shared" si="9"/>
        <v>8.6335890315850179</v>
      </c>
      <c r="D626" s="56"/>
      <c r="E626" s="56"/>
    </row>
    <row r="627" spans="1:5" x14ac:dyDescent="0.2">
      <c r="A627" s="427">
        <v>624</v>
      </c>
      <c r="B627" s="425">
        <v>72.18295492215556</v>
      </c>
      <c r="C627" s="425">
        <f t="shared" si="9"/>
        <v>8.6447001327798478</v>
      </c>
      <c r="D627" s="56"/>
      <c r="E627" s="56"/>
    </row>
    <row r="628" spans="1:5" x14ac:dyDescent="0.2">
      <c r="A628" s="427">
        <v>625</v>
      </c>
      <c r="B628" s="425">
        <v>72.20585633508658</v>
      </c>
      <c r="C628" s="425">
        <f t="shared" si="9"/>
        <v>8.6558075995879751</v>
      </c>
      <c r="D628" s="56"/>
      <c r="E628" s="56"/>
    </row>
    <row r="629" spans="1:5" x14ac:dyDescent="0.2">
      <c r="A629" s="427">
        <v>626</v>
      </c>
      <c r="B629" s="425">
        <v>72.228729288512355</v>
      </c>
      <c r="C629" s="425">
        <f t="shared" si="9"/>
        <v>8.666911437684151</v>
      </c>
      <c r="D629" s="56"/>
      <c r="E629" s="56"/>
    </row>
    <row r="630" spans="1:5" x14ac:dyDescent="0.2">
      <c r="A630" s="427">
        <v>627</v>
      </c>
      <c r="B630" s="425">
        <v>72.251573873285366</v>
      </c>
      <c r="C630" s="425">
        <f t="shared" si="9"/>
        <v>8.6780116527237325</v>
      </c>
      <c r="D630" s="56"/>
      <c r="E630" s="56"/>
    </row>
    <row r="631" spans="1:5" x14ac:dyDescent="0.2">
      <c r="A631" s="427">
        <v>628</v>
      </c>
      <c r="B631" s="425">
        <v>72.274390179823627</v>
      </c>
      <c r="C631" s="425">
        <f t="shared" si="9"/>
        <v>8.6891082503427981</v>
      </c>
      <c r="D631" s="56"/>
      <c r="E631" s="56"/>
    </row>
    <row r="632" spans="1:5" x14ac:dyDescent="0.2">
      <c r="A632" s="427">
        <v>629</v>
      </c>
      <c r="B632" s="425">
        <v>72.29717829811365</v>
      </c>
      <c r="C632" s="425">
        <f t="shared" si="9"/>
        <v>8.7002012361582253</v>
      </c>
      <c r="D632" s="56"/>
      <c r="E632" s="56"/>
    </row>
    <row r="633" spans="1:5" x14ac:dyDescent="0.2">
      <c r="A633" s="427">
        <v>630</v>
      </c>
      <c r="B633" s="425">
        <v>72.319938317713081</v>
      </c>
      <c r="C633" s="425">
        <f t="shared" si="9"/>
        <v>8.7112906157677994</v>
      </c>
      <c r="D633" s="56"/>
      <c r="E633" s="56"/>
    </row>
    <row r="634" spans="1:5" x14ac:dyDescent="0.2">
      <c r="A634" s="427">
        <v>631</v>
      </c>
      <c r="B634" s="425">
        <v>72.34267032775341</v>
      </c>
      <c r="C634" s="425">
        <f t="shared" si="9"/>
        <v>8.7223763947503095</v>
      </c>
      <c r="D634" s="56"/>
      <c r="E634" s="56"/>
    </row>
    <row r="635" spans="1:5" x14ac:dyDescent="0.2">
      <c r="A635" s="427">
        <v>632</v>
      </c>
      <c r="B635" s="425">
        <v>72.365374416942728</v>
      </c>
      <c r="C635" s="425">
        <f t="shared" si="9"/>
        <v>8.7334585786656476</v>
      </c>
      <c r="D635" s="56"/>
      <c r="E635" s="56"/>
    </row>
    <row r="636" spans="1:5" x14ac:dyDescent="0.2">
      <c r="A636" s="427">
        <v>633</v>
      </c>
      <c r="B636" s="425">
        <v>72.388050673568358</v>
      </c>
      <c r="C636" s="425">
        <f t="shared" si="9"/>
        <v>8.744537173054896</v>
      </c>
      <c r="D636" s="56"/>
      <c r="E636" s="56"/>
    </row>
    <row r="637" spans="1:5" x14ac:dyDescent="0.2">
      <c r="A637" s="427">
        <v>634</v>
      </c>
      <c r="B637" s="425">
        <v>72.410699185499539</v>
      </c>
      <c r="C637" s="425">
        <f t="shared" si="9"/>
        <v>8.7556121834404337</v>
      </c>
      <c r="D637" s="56"/>
      <c r="E637" s="56"/>
    </row>
    <row r="638" spans="1:5" x14ac:dyDescent="0.2">
      <c r="A638" s="427">
        <v>635</v>
      </c>
      <c r="B638" s="425">
        <v>72.433320040190068</v>
      </c>
      <c r="C638" s="425">
        <f t="shared" si="9"/>
        <v>8.7666836153260181</v>
      </c>
      <c r="D638" s="56"/>
      <c r="E638" s="56"/>
    </row>
    <row r="639" spans="1:5" x14ac:dyDescent="0.2">
      <c r="A639" s="427">
        <v>636</v>
      </c>
      <c r="B639" s="425">
        <v>72.455913324680878</v>
      </c>
      <c r="C639" s="425">
        <f t="shared" si="9"/>
        <v>8.7777514741968954</v>
      </c>
      <c r="D639" s="56"/>
      <c r="E639" s="56"/>
    </row>
    <row r="640" spans="1:5" x14ac:dyDescent="0.2">
      <c r="A640" s="427">
        <v>637</v>
      </c>
      <c r="B640" s="425">
        <v>72.478479125602618</v>
      </c>
      <c r="C640" s="425">
        <f t="shared" si="9"/>
        <v>8.7888157655198818</v>
      </c>
      <c r="D640" s="56"/>
      <c r="E640" s="56"/>
    </row>
    <row r="641" spans="1:5" x14ac:dyDescent="0.2">
      <c r="A641" s="427">
        <v>638</v>
      </c>
      <c r="B641" s="425">
        <v>72.501017529178355</v>
      </c>
      <c r="C641" s="425">
        <f t="shared" si="9"/>
        <v>8.799876494743458</v>
      </c>
      <c r="D641" s="56"/>
      <c r="E641" s="56"/>
    </row>
    <row r="642" spans="1:5" x14ac:dyDescent="0.2">
      <c r="A642" s="427">
        <v>639</v>
      </c>
      <c r="B642" s="425">
        <v>72.523528621225935</v>
      </c>
      <c r="C642" s="425">
        <f t="shared" si="9"/>
        <v>8.8109336672978671</v>
      </c>
      <c r="D642" s="56"/>
      <c r="E642" s="56"/>
    </row>
    <row r="643" spans="1:5" x14ac:dyDescent="0.2">
      <c r="A643" s="427">
        <v>640</v>
      </c>
      <c r="B643" s="425">
        <v>72.546012487160738</v>
      </c>
      <c r="C643" s="425">
        <f t="shared" si="9"/>
        <v>8.8219872885951904</v>
      </c>
      <c r="D643" s="56"/>
      <c r="E643" s="56"/>
    </row>
    <row r="644" spans="1:5" x14ac:dyDescent="0.2">
      <c r="A644" s="427">
        <v>641</v>
      </c>
      <c r="B644" s="425">
        <v>72.56846921199795</v>
      </c>
      <c r="C644" s="425">
        <f t="shared" si="9"/>
        <v>8.8330373640294688</v>
      </c>
      <c r="D644" s="56"/>
      <c r="E644" s="56"/>
    </row>
    <row r="645" spans="1:5" x14ac:dyDescent="0.2">
      <c r="A645" s="427">
        <v>642</v>
      </c>
      <c r="B645" s="425">
        <v>72.590898880355212</v>
      </c>
      <c r="C645" s="425">
        <f t="shared" ref="C645:C708" si="10">A645/B645</f>
        <v>8.8440838989767645</v>
      </c>
      <c r="D645" s="56"/>
      <c r="E645" s="56"/>
    </row>
    <row r="646" spans="1:5" x14ac:dyDescent="0.2">
      <c r="A646" s="427">
        <v>643</v>
      </c>
      <c r="B646" s="425">
        <v>72.613301576455115</v>
      </c>
      <c r="C646" s="425">
        <f t="shared" si="10"/>
        <v>8.8551268987952607</v>
      </c>
      <c r="D646" s="56"/>
      <c r="E646" s="56"/>
    </row>
    <row r="647" spans="1:5" x14ac:dyDescent="0.2">
      <c r="A647" s="427">
        <v>644</v>
      </c>
      <c r="B647" s="425">
        <v>72.635677384127575</v>
      </c>
      <c r="C647" s="425">
        <f t="shared" si="10"/>
        <v>8.8661663688253505</v>
      </c>
      <c r="D647" s="56"/>
      <c r="E647" s="56"/>
    </row>
    <row r="648" spans="1:5" x14ac:dyDescent="0.2">
      <c r="A648" s="427">
        <v>645</v>
      </c>
      <c r="B648" s="425">
        <v>72.658026386812253</v>
      </c>
      <c r="C648" s="425">
        <f t="shared" si="10"/>
        <v>8.8772023143897325</v>
      </c>
      <c r="D648" s="56"/>
      <c r="E648" s="56"/>
    </row>
    <row r="649" spans="1:5" x14ac:dyDescent="0.2">
      <c r="A649" s="427">
        <v>646</v>
      </c>
      <c r="B649" s="425">
        <v>72.680348667561091</v>
      </c>
      <c r="C649" s="425">
        <f t="shared" si="10"/>
        <v>8.8882347407934859</v>
      </c>
      <c r="D649" s="56"/>
      <c r="E649" s="56"/>
    </row>
    <row r="650" spans="1:5" x14ac:dyDescent="0.2">
      <c r="A650" s="427">
        <v>647</v>
      </c>
      <c r="B650" s="425">
        <v>72.702644309040608</v>
      </c>
      <c r="C650" s="425">
        <f t="shared" si="10"/>
        <v>8.899263653324164</v>
      </c>
      <c r="D650" s="56"/>
      <c r="E650" s="56"/>
    </row>
    <row r="651" spans="1:5" x14ac:dyDescent="0.2">
      <c r="A651" s="427">
        <v>648</v>
      </c>
      <c r="B651" s="425">
        <v>72.72491339353428</v>
      </c>
      <c r="C651" s="425">
        <f t="shared" si="10"/>
        <v>8.9102890572518909</v>
      </c>
      <c r="D651" s="56"/>
      <c r="E651" s="56"/>
    </row>
    <row r="652" spans="1:5" x14ac:dyDescent="0.2">
      <c r="A652" s="427">
        <v>649</v>
      </c>
      <c r="B652" s="425">
        <v>72.747156002945033</v>
      </c>
      <c r="C652" s="425">
        <f t="shared" si="10"/>
        <v>8.921310957829423</v>
      </c>
      <c r="D652" s="56"/>
      <c r="E652" s="56"/>
    </row>
    <row r="653" spans="1:5" x14ac:dyDescent="0.2">
      <c r="A653" s="427">
        <v>650</v>
      </c>
      <c r="B653" s="425">
        <v>72.769372218797344</v>
      </c>
      <c r="C653" s="425">
        <f t="shared" si="10"/>
        <v>8.9323293602922682</v>
      </c>
      <c r="D653" s="56"/>
      <c r="E653" s="56"/>
    </row>
    <row r="654" spans="1:5" x14ac:dyDescent="0.2">
      <c r="A654" s="427">
        <v>651</v>
      </c>
      <c r="B654" s="425">
        <v>72.79156212223981</v>
      </c>
      <c r="C654" s="425">
        <f t="shared" si="10"/>
        <v>8.9433442698587413</v>
      </c>
      <c r="D654" s="56"/>
      <c r="E654" s="56"/>
    </row>
    <row r="655" spans="1:5" x14ac:dyDescent="0.2">
      <c r="A655" s="427">
        <v>652</v>
      </c>
      <c r="B655" s="425">
        <v>72.813725794047357</v>
      </c>
      <c r="C655" s="425">
        <f t="shared" si="10"/>
        <v>8.9543556917300631</v>
      </c>
      <c r="D655" s="56"/>
      <c r="E655" s="56"/>
    </row>
    <row r="656" spans="1:5" x14ac:dyDescent="0.2">
      <c r="A656" s="427">
        <v>653</v>
      </c>
      <c r="B656" s="425">
        <v>72.835863314623495</v>
      </c>
      <c r="C656" s="425">
        <f t="shared" si="10"/>
        <v>8.9653636310904421</v>
      </c>
      <c r="D656" s="56"/>
      <c r="E656" s="56"/>
    </row>
    <row r="657" spans="1:5" x14ac:dyDescent="0.2">
      <c r="A657" s="427">
        <v>654</v>
      </c>
      <c r="B657" s="425">
        <v>72.857974764002648</v>
      </c>
      <c r="C657" s="425">
        <f t="shared" si="10"/>
        <v>8.9763680931071601</v>
      </c>
      <c r="D657" s="56"/>
      <c r="E657" s="56"/>
    </row>
    <row r="658" spans="1:5" x14ac:dyDescent="0.2">
      <c r="A658" s="427">
        <v>655</v>
      </c>
      <c r="B658" s="425">
        <v>72.880060221852375</v>
      </c>
      <c r="C658" s="425">
        <f t="shared" si="10"/>
        <v>8.9873690829306518</v>
      </c>
      <c r="D658" s="56"/>
      <c r="E658" s="56"/>
    </row>
    <row r="659" spans="1:5" x14ac:dyDescent="0.2">
      <c r="A659" s="427">
        <v>656</v>
      </c>
      <c r="B659" s="425">
        <v>72.902119767475654</v>
      </c>
      <c r="C659" s="425">
        <f t="shared" si="10"/>
        <v>8.998366605694585</v>
      </c>
      <c r="D659" s="56"/>
      <c r="E659" s="56"/>
    </row>
    <row r="660" spans="1:5" x14ac:dyDescent="0.2">
      <c r="A660" s="427">
        <v>657</v>
      </c>
      <c r="B660" s="425">
        <v>72.924153479813043</v>
      </c>
      <c r="C660" s="425">
        <f t="shared" si="10"/>
        <v>9.0093606665159509</v>
      </c>
      <c r="D660" s="56"/>
      <c r="E660" s="56"/>
    </row>
    <row r="661" spans="1:5" x14ac:dyDescent="0.2">
      <c r="A661" s="427">
        <v>658</v>
      </c>
      <c r="B661" s="425">
        <v>72.946161437444914</v>
      </c>
      <c r="C661" s="425">
        <f t="shared" si="10"/>
        <v>9.0203512704951425</v>
      </c>
      <c r="D661" s="56"/>
      <c r="E661" s="56"/>
    </row>
    <row r="662" spans="1:5" x14ac:dyDescent="0.2">
      <c r="A662" s="427">
        <v>659</v>
      </c>
      <c r="B662" s="425">
        <v>72.968143718593666</v>
      </c>
      <c r="C662" s="425">
        <f t="shared" si="10"/>
        <v>9.0313384227160256</v>
      </c>
      <c r="D662" s="56"/>
      <c r="E662" s="56"/>
    </row>
    <row r="663" spans="1:5" x14ac:dyDescent="0.2">
      <c r="A663" s="427">
        <v>660</v>
      </c>
      <c r="B663" s="425">
        <v>72.990100401125858</v>
      </c>
      <c r="C663" s="425">
        <f t="shared" si="10"/>
        <v>9.0423221282460329</v>
      </c>
      <c r="D663" s="56"/>
      <c r="E663" s="56"/>
    </row>
    <row r="664" spans="1:5" x14ac:dyDescent="0.2">
      <c r="A664" s="427">
        <v>661</v>
      </c>
      <c r="B664" s="425">
        <v>73.012031562554398</v>
      </c>
      <c r="C664" s="425">
        <f t="shared" si="10"/>
        <v>9.053302392136235</v>
      </c>
      <c r="D664" s="56"/>
      <c r="E664" s="56"/>
    </row>
    <row r="665" spans="1:5" x14ac:dyDescent="0.2">
      <c r="A665" s="427">
        <v>662</v>
      </c>
      <c r="B665" s="425">
        <v>73.03393728004059</v>
      </c>
      <c r="C665" s="425">
        <f t="shared" si="10"/>
        <v>9.0642792194214294</v>
      </c>
      <c r="D665" s="56"/>
      <c r="E665" s="56"/>
    </row>
    <row r="666" spans="1:5" x14ac:dyDescent="0.2">
      <c r="A666" s="427">
        <v>663</v>
      </c>
      <c r="B666" s="425">
        <v>73.055817630396419</v>
      </c>
      <c r="C666" s="425">
        <f t="shared" si="10"/>
        <v>9.0752526151202062</v>
      </c>
      <c r="D666" s="56"/>
      <c r="E666" s="56"/>
    </row>
    <row r="667" spans="1:5" x14ac:dyDescent="0.2">
      <c r="A667" s="427">
        <v>664</v>
      </c>
      <c r="B667" s="425">
        <v>73.077672690086516</v>
      </c>
      <c r="C667" s="425">
        <f t="shared" si="10"/>
        <v>9.0862225842350366</v>
      </c>
      <c r="D667" s="56"/>
      <c r="E667" s="56"/>
    </row>
    <row r="668" spans="1:5" x14ac:dyDescent="0.2">
      <c r="A668" s="427">
        <v>665</v>
      </c>
      <c r="B668" s="425">
        <v>73.099502535230314</v>
      </c>
      <c r="C668" s="425">
        <f t="shared" si="10"/>
        <v>9.0971891317523426</v>
      </c>
      <c r="D668" s="56"/>
      <c r="E668" s="56"/>
    </row>
    <row r="669" spans="1:5" x14ac:dyDescent="0.2">
      <c r="A669" s="427">
        <v>666</v>
      </c>
      <c r="B669" s="425">
        <v>73.121307241604086</v>
      </c>
      <c r="C669" s="425">
        <f t="shared" si="10"/>
        <v>9.1081522626425873</v>
      </c>
      <c r="D669" s="56"/>
      <c r="E669" s="56"/>
    </row>
    <row r="670" spans="1:5" x14ac:dyDescent="0.2">
      <c r="A670" s="427">
        <v>667</v>
      </c>
      <c r="B670" s="425">
        <v>73.143086884643054</v>
      </c>
      <c r="C670" s="425">
        <f t="shared" si="10"/>
        <v>9.1191119818603354</v>
      </c>
      <c r="D670" s="56"/>
      <c r="E670" s="56"/>
    </row>
    <row r="671" spans="1:5" x14ac:dyDescent="0.2">
      <c r="A671" s="427">
        <v>668</v>
      </c>
      <c r="B671" s="425">
        <v>73.164841539443429</v>
      </c>
      <c r="C671" s="425">
        <f t="shared" si="10"/>
        <v>9.130068294344337</v>
      </c>
      <c r="D671" s="56"/>
      <c r="E671" s="56"/>
    </row>
    <row r="672" spans="1:5" x14ac:dyDescent="0.2">
      <c r="A672" s="427">
        <v>669</v>
      </c>
      <c r="B672" s="425">
        <v>73.186571280764312</v>
      </c>
      <c r="C672" s="425">
        <f t="shared" si="10"/>
        <v>9.1410212050176174</v>
      </c>
      <c r="D672" s="56"/>
      <c r="E672" s="56"/>
    </row>
    <row r="673" spans="1:5" x14ac:dyDescent="0.2">
      <c r="A673" s="427">
        <v>670</v>
      </c>
      <c r="B673" s="425">
        <v>73.208276183029923</v>
      </c>
      <c r="C673" s="425">
        <f t="shared" si="10"/>
        <v>9.1519707187875241</v>
      </c>
      <c r="D673" s="56"/>
      <c r="E673" s="56"/>
    </row>
    <row r="674" spans="1:5" x14ac:dyDescent="0.2">
      <c r="A674" s="427">
        <v>671</v>
      </c>
      <c r="B674" s="425">
        <v>73.229956320331453</v>
      </c>
      <c r="C674" s="425">
        <f t="shared" si="10"/>
        <v>9.1629168405458223</v>
      </c>
      <c r="D674" s="56"/>
      <c r="E674" s="56"/>
    </row>
    <row r="675" spans="1:5" x14ac:dyDescent="0.2">
      <c r="A675" s="427">
        <v>672</v>
      </c>
      <c r="B675" s="425">
        <v>73.251611766429036</v>
      </c>
      <c r="C675" s="425">
        <f t="shared" si="10"/>
        <v>9.1738595751687644</v>
      </c>
      <c r="D675" s="56"/>
      <c r="E675" s="56"/>
    </row>
    <row r="676" spans="1:5" x14ac:dyDescent="0.2">
      <c r="A676" s="427">
        <v>673</v>
      </c>
      <c r="B676" s="425">
        <v>73.273242594753839</v>
      </c>
      <c r="C676" s="425">
        <f t="shared" si="10"/>
        <v>9.1847989275171642</v>
      </c>
      <c r="D676" s="56"/>
      <c r="E676" s="56"/>
    </row>
    <row r="677" spans="1:5" x14ac:dyDescent="0.2">
      <c r="A677" s="427">
        <v>674</v>
      </c>
      <c r="B677" s="425">
        <v>73.294848878409908</v>
      </c>
      <c r="C677" s="425">
        <f t="shared" si="10"/>
        <v>9.1957349024364632</v>
      </c>
      <c r="D677" s="56"/>
      <c r="E677" s="56"/>
    </row>
    <row r="678" spans="1:5" x14ac:dyDescent="0.2">
      <c r="A678" s="427">
        <v>675</v>
      </c>
      <c r="B678" s="425">
        <v>73.316430690176091</v>
      </c>
      <c r="C678" s="425">
        <f t="shared" si="10"/>
        <v>9.2066675047568225</v>
      </c>
      <c r="D678" s="56"/>
      <c r="E678" s="56"/>
    </row>
    <row r="679" spans="1:5" x14ac:dyDescent="0.2">
      <c r="A679" s="427">
        <v>676</v>
      </c>
      <c r="B679" s="425">
        <v>73.337988102508106</v>
      </c>
      <c r="C679" s="425">
        <f t="shared" si="10"/>
        <v>9.2175967392931693</v>
      </c>
      <c r="D679" s="56"/>
      <c r="E679" s="56"/>
    </row>
    <row r="680" spans="1:5" x14ac:dyDescent="0.2">
      <c r="A680" s="427">
        <v>677</v>
      </c>
      <c r="B680" s="425">
        <v>73.359521187540309</v>
      </c>
      <c r="C680" s="425">
        <f t="shared" si="10"/>
        <v>9.2285226108452925</v>
      </c>
      <c r="D680" s="56"/>
      <c r="E680" s="56"/>
    </row>
    <row r="681" spans="1:5" x14ac:dyDescent="0.2">
      <c r="A681" s="427">
        <v>678</v>
      </c>
      <c r="B681" s="425">
        <v>73.381030017087596</v>
      </c>
      <c r="C681" s="425">
        <f t="shared" si="10"/>
        <v>9.2394451241979034</v>
      </c>
      <c r="D681" s="56"/>
      <c r="E681" s="56"/>
    </row>
    <row r="682" spans="1:5" x14ac:dyDescent="0.2">
      <c r="A682" s="427">
        <v>679</v>
      </c>
      <c r="B682" s="425">
        <v>73.402514662647462</v>
      </c>
      <c r="C682" s="425">
        <f t="shared" si="10"/>
        <v>9.2503642841206997</v>
      </c>
      <c r="D682" s="56"/>
      <c r="E682" s="56"/>
    </row>
    <row r="683" spans="1:5" x14ac:dyDescent="0.2">
      <c r="A683" s="427">
        <v>680</v>
      </c>
      <c r="B683" s="425">
        <v>73.42397519540161</v>
      </c>
      <c r="C683" s="425">
        <f t="shared" si="10"/>
        <v>9.2612800953684538</v>
      </c>
      <c r="D683" s="56"/>
      <c r="E683" s="56"/>
    </row>
    <row r="684" spans="1:5" x14ac:dyDescent="0.2">
      <c r="A684" s="427">
        <v>681</v>
      </c>
      <c r="B684" s="425">
        <v>73.445411686217994</v>
      </c>
      <c r="C684" s="425">
        <f t="shared" si="10"/>
        <v>9.2721925626810719</v>
      </c>
      <c r="D684" s="56"/>
      <c r="E684" s="56"/>
    </row>
    <row r="685" spans="1:5" x14ac:dyDescent="0.2">
      <c r="A685" s="427">
        <v>682</v>
      </c>
      <c r="B685" s="425">
        <v>73.4668242056526</v>
      </c>
      <c r="C685" s="425">
        <f t="shared" si="10"/>
        <v>9.2831016907836652</v>
      </c>
      <c r="D685" s="56"/>
      <c r="E685" s="56"/>
    </row>
    <row r="686" spans="1:5" x14ac:dyDescent="0.2">
      <c r="A686" s="427">
        <v>683</v>
      </c>
      <c r="B686" s="425">
        <v>73.488212823951287</v>
      </c>
      <c r="C686" s="425">
        <f t="shared" si="10"/>
        <v>9.2940074843866185</v>
      </c>
      <c r="D686" s="56"/>
      <c r="E686" s="56"/>
    </row>
    <row r="687" spans="1:5" x14ac:dyDescent="0.2">
      <c r="A687" s="427">
        <v>684</v>
      </c>
      <c r="B687" s="425">
        <v>73.509577611051526</v>
      </c>
      <c r="C687" s="425">
        <f t="shared" si="10"/>
        <v>9.3049099481856707</v>
      </c>
      <c r="D687" s="56"/>
      <c r="E687" s="56"/>
    </row>
    <row r="688" spans="1:5" x14ac:dyDescent="0.2">
      <c r="A688" s="427">
        <v>685</v>
      </c>
      <c r="B688" s="425">
        <v>73.530918636584389</v>
      </c>
      <c r="C688" s="425">
        <f t="shared" si="10"/>
        <v>9.3158090868619556</v>
      </c>
      <c r="D688" s="56"/>
      <c r="E688" s="56"/>
    </row>
    <row r="689" spans="1:5" x14ac:dyDescent="0.2">
      <c r="A689" s="427">
        <v>686</v>
      </c>
      <c r="B689" s="425">
        <v>73.552235969876108</v>
      </c>
      <c r="C689" s="425">
        <f t="shared" si="10"/>
        <v>9.3267049050821065</v>
      </c>
      <c r="D689" s="56"/>
      <c r="E689" s="56"/>
    </row>
    <row r="690" spans="1:5" x14ac:dyDescent="0.2">
      <c r="A690" s="427">
        <v>687</v>
      </c>
      <c r="B690" s="425">
        <v>73.573529679949999</v>
      </c>
      <c r="C690" s="425">
        <f t="shared" si="10"/>
        <v>9.3375974074982953</v>
      </c>
      <c r="D690" s="56"/>
      <c r="E690" s="56"/>
    </row>
    <row r="691" spans="1:5" x14ac:dyDescent="0.2">
      <c r="A691" s="427">
        <v>688</v>
      </c>
      <c r="B691" s="425">
        <v>73.594799835528192</v>
      </c>
      <c r="C691" s="425">
        <f t="shared" si="10"/>
        <v>9.3484865987483143</v>
      </c>
      <c r="D691" s="56"/>
      <c r="E691" s="56"/>
    </row>
    <row r="692" spans="1:5" x14ac:dyDescent="0.2">
      <c r="A692" s="427">
        <v>689</v>
      </c>
      <c r="B692" s="425">
        <v>73.616046505033424</v>
      </c>
      <c r="C692" s="425">
        <f t="shared" si="10"/>
        <v>9.3593724834556316</v>
      </c>
      <c r="D692" s="56"/>
      <c r="E692" s="56"/>
    </row>
    <row r="693" spans="1:5" x14ac:dyDescent="0.2">
      <c r="A693" s="427">
        <v>690</v>
      </c>
      <c r="B693" s="425">
        <v>73.637269756590584</v>
      </c>
      <c r="C693" s="425">
        <f t="shared" si="10"/>
        <v>9.3702550662294826</v>
      </c>
      <c r="D693" s="56"/>
      <c r="E693" s="56"/>
    </row>
    <row r="694" spans="1:5" x14ac:dyDescent="0.2">
      <c r="A694" s="427">
        <v>691</v>
      </c>
      <c r="B694" s="425">
        <v>73.658469658028707</v>
      </c>
      <c r="C694" s="425">
        <f t="shared" si="10"/>
        <v>9.3811343516649028</v>
      </c>
      <c r="D694" s="56"/>
      <c r="E694" s="56"/>
    </row>
    <row r="695" spans="1:5" x14ac:dyDescent="0.2">
      <c r="A695" s="427">
        <v>692</v>
      </c>
      <c r="B695" s="425">
        <v>73.679646276882508</v>
      </c>
      <c r="C695" s="425">
        <f t="shared" si="10"/>
        <v>9.3920103443428129</v>
      </c>
      <c r="D695" s="56"/>
      <c r="E695" s="56"/>
    </row>
    <row r="696" spans="1:5" x14ac:dyDescent="0.2">
      <c r="A696" s="427">
        <v>693</v>
      </c>
      <c r="B696" s="425">
        <v>73.700799680394169</v>
      </c>
      <c r="C696" s="425">
        <f t="shared" si="10"/>
        <v>9.4028830488300841</v>
      </c>
      <c r="D696" s="56"/>
      <c r="E696" s="56"/>
    </row>
    <row r="697" spans="1:5" x14ac:dyDescent="0.2">
      <c r="A697" s="427">
        <v>694</v>
      </c>
      <c r="B697" s="425">
        <v>73.721929935514936</v>
      </c>
      <c r="C697" s="425">
        <f t="shared" si="10"/>
        <v>9.4137524696795971</v>
      </c>
      <c r="D697" s="56"/>
      <c r="E697" s="56"/>
    </row>
    <row r="698" spans="1:5" x14ac:dyDescent="0.2">
      <c r="A698" s="427">
        <v>695</v>
      </c>
      <c r="B698" s="425">
        <v>73.743037108906876</v>
      </c>
      <c r="C698" s="425">
        <f t="shared" si="10"/>
        <v>9.4246186114303132</v>
      </c>
      <c r="D698" s="56"/>
      <c r="E698" s="56"/>
    </row>
    <row r="699" spans="1:5" x14ac:dyDescent="0.2">
      <c r="A699" s="427">
        <v>696</v>
      </c>
      <c r="B699" s="425">
        <v>73.764121266944542</v>
      </c>
      <c r="C699" s="425">
        <f t="shared" si="10"/>
        <v>9.4354814786073256</v>
      </c>
      <c r="D699" s="56"/>
      <c r="E699" s="56"/>
    </row>
    <row r="700" spans="1:5" x14ac:dyDescent="0.2">
      <c r="A700" s="427">
        <v>697</v>
      </c>
      <c r="B700" s="425">
        <v>73.785182475716525</v>
      </c>
      <c r="C700" s="425">
        <f t="shared" si="10"/>
        <v>9.4463410757219446</v>
      </c>
      <c r="D700" s="56"/>
      <c r="E700" s="56"/>
    </row>
    <row r="701" spans="1:5" x14ac:dyDescent="0.2">
      <c r="A701" s="427">
        <v>698</v>
      </c>
      <c r="B701" s="425">
        <v>73.806220801027237</v>
      </c>
      <c r="C701" s="425">
        <f t="shared" si="10"/>
        <v>9.4571974072717353</v>
      </c>
      <c r="D701" s="56"/>
      <c r="E701" s="56"/>
    </row>
    <row r="702" spans="1:5" x14ac:dyDescent="0.2">
      <c r="A702" s="427">
        <v>699</v>
      </c>
      <c r="B702" s="425">
        <v>73.827236308398426</v>
      </c>
      <c r="C702" s="425">
        <f t="shared" si="10"/>
        <v>9.4680504777406007</v>
      </c>
      <c r="D702" s="56"/>
      <c r="E702" s="56"/>
    </row>
    <row r="703" spans="1:5" x14ac:dyDescent="0.2">
      <c r="A703" s="427">
        <v>700</v>
      </c>
      <c r="B703" s="425">
        <v>73.848229063070832</v>
      </c>
      <c r="C703" s="425">
        <f t="shared" si="10"/>
        <v>9.4789002915988387</v>
      </c>
      <c r="D703" s="56"/>
      <c r="E703" s="56"/>
    </row>
    <row r="704" spans="1:5" x14ac:dyDescent="0.2">
      <c r="A704" s="427">
        <v>701</v>
      </c>
      <c r="B704" s="425">
        <v>73.869199130005796</v>
      </c>
      <c r="C704" s="425">
        <f t="shared" si="10"/>
        <v>9.4897468533032008</v>
      </c>
      <c r="D704" s="56"/>
      <c r="E704" s="56"/>
    </row>
    <row r="705" spans="1:5" x14ac:dyDescent="0.2">
      <c r="A705" s="427">
        <v>702</v>
      </c>
      <c r="B705" s="425">
        <v>73.890146573886852</v>
      </c>
      <c r="C705" s="425">
        <f t="shared" si="10"/>
        <v>9.5005901672969522</v>
      </c>
      <c r="D705" s="56"/>
      <c r="E705" s="56"/>
    </row>
    <row r="706" spans="1:5" x14ac:dyDescent="0.2">
      <c r="A706" s="427">
        <v>703</v>
      </c>
      <c r="B706" s="425">
        <v>73.911071459121331</v>
      </c>
      <c r="C706" s="425">
        <f t="shared" si="10"/>
        <v>9.5114302380099396</v>
      </c>
      <c r="D706" s="56"/>
      <c r="E706" s="56"/>
    </row>
    <row r="707" spans="1:5" x14ac:dyDescent="0.2">
      <c r="A707" s="427">
        <v>704</v>
      </c>
      <c r="B707" s="425">
        <v>73.931973849841825</v>
      </c>
      <c r="C707" s="425">
        <f t="shared" si="10"/>
        <v>9.5222670698586551</v>
      </c>
      <c r="D707" s="56"/>
      <c r="E707" s="56"/>
    </row>
    <row r="708" spans="1:5" x14ac:dyDescent="0.2">
      <c r="A708" s="427">
        <v>705</v>
      </c>
      <c r="B708" s="425">
        <v>73.952853809907936</v>
      </c>
      <c r="C708" s="425">
        <f t="shared" si="10"/>
        <v>9.5331006672462806</v>
      </c>
      <c r="D708" s="56"/>
      <c r="E708" s="56"/>
    </row>
    <row r="709" spans="1:5" x14ac:dyDescent="0.2">
      <c r="A709" s="427">
        <v>706</v>
      </c>
      <c r="B709" s="425">
        <v>73.973711402907625</v>
      </c>
      <c r="C709" s="425">
        <f t="shared" ref="C709:C772" si="11">A709/B709</f>
        <v>9.543931034562771</v>
      </c>
      <c r="D709" s="56"/>
      <c r="E709" s="56"/>
    </row>
    <row r="710" spans="1:5" x14ac:dyDescent="0.2">
      <c r="A710" s="427">
        <v>707</v>
      </c>
      <c r="B710" s="425">
        <v>73.994546692158877</v>
      </c>
      <c r="C710" s="425">
        <f t="shared" si="11"/>
        <v>9.5547581761848956</v>
      </c>
      <c r="D710" s="56"/>
      <c r="E710" s="56"/>
    </row>
    <row r="711" spans="1:5" x14ac:dyDescent="0.2">
      <c r="A711" s="427">
        <v>708</v>
      </c>
      <c r="B711" s="425">
        <v>74.015359740711204</v>
      </c>
      <c r="C711" s="425">
        <f t="shared" si="11"/>
        <v>9.5655820964763016</v>
      </c>
      <c r="D711" s="56"/>
      <c r="E711" s="56"/>
    </row>
    <row r="712" spans="1:5" x14ac:dyDescent="0.2">
      <c r="A712" s="427">
        <v>709</v>
      </c>
      <c r="B712" s="425">
        <v>74.036150611347125</v>
      </c>
      <c r="C712" s="425">
        <f t="shared" si="11"/>
        <v>9.5764027997875854</v>
      </c>
      <c r="D712" s="56"/>
      <c r="E712" s="56"/>
    </row>
    <row r="713" spans="1:5" x14ac:dyDescent="0.2">
      <c r="A713" s="427">
        <v>710</v>
      </c>
      <c r="B713" s="425">
        <v>74.056919366583713</v>
      </c>
      <c r="C713" s="425">
        <f t="shared" si="11"/>
        <v>9.5872202904563331</v>
      </c>
      <c r="D713" s="56"/>
      <c r="E713" s="56"/>
    </row>
    <row r="714" spans="1:5" x14ac:dyDescent="0.2">
      <c r="A714" s="427">
        <v>711</v>
      </c>
      <c r="B714" s="425">
        <v>74.07766606867402</v>
      </c>
      <c r="C714" s="425">
        <f t="shared" si="11"/>
        <v>9.5980345728071992</v>
      </c>
      <c r="D714" s="56"/>
      <c r="E714" s="56"/>
    </row>
    <row r="715" spans="1:5" x14ac:dyDescent="0.2">
      <c r="A715" s="427">
        <v>712</v>
      </c>
      <c r="B715" s="425">
        <v>74.098390779608707</v>
      </c>
      <c r="C715" s="425">
        <f t="shared" si="11"/>
        <v>9.6088456511519382</v>
      </c>
      <c r="D715" s="56"/>
      <c r="E715" s="56"/>
    </row>
    <row r="716" spans="1:5" x14ac:dyDescent="0.2">
      <c r="A716" s="427">
        <v>713</v>
      </c>
      <c r="B716" s="425">
        <v>74.11909356111731</v>
      </c>
      <c r="C716" s="425">
        <f t="shared" si="11"/>
        <v>9.6196535297894954</v>
      </c>
      <c r="D716" s="56"/>
      <c r="E716" s="56"/>
    </row>
    <row r="717" spans="1:5" x14ac:dyDescent="0.2">
      <c r="A717" s="427">
        <v>714</v>
      </c>
      <c r="B717" s="425">
        <v>74.139774474669892</v>
      </c>
      <c r="C717" s="425">
        <f t="shared" si="11"/>
        <v>9.6304582130060368</v>
      </c>
      <c r="D717" s="56"/>
      <c r="E717" s="56"/>
    </row>
    <row r="718" spans="1:5" x14ac:dyDescent="0.2">
      <c r="A718" s="427">
        <v>715</v>
      </c>
      <c r="B718" s="425">
        <v>74.160433581478429</v>
      </c>
      <c r="C718" s="425">
        <f t="shared" si="11"/>
        <v>9.6412597050750151</v>
      </c>
      <c r="D718" s="56"/>
      <c r="E718" s="56"/>
    </row>
    <row r="719" spans="1:5" x14ac:dyDescent="0.2">
      <c r="A719" s="427">
        <v>716</v>
      </c>
      <c r="B719" s="425">
        <v>74.181070942498152</v>
      </c>
      <c r="C719" s="425">
        <f t="shared" si="11"/>
        <v>9.6520580102572424</v>
      </c>
      <c r="D719" s="56"/>
      <c r="E719" s="56"/>
    </row>
    <row r="720" spans="1:5" x14ac:dyDescent="0.2">
      <c r="A720" s="427">
        <v>717</v>
      </c>
      <c r="B720" s="425">
        <v>74.20168661842915</v>
      </c>
      <c r="C720" s="425">
        <f t="shared" si="11"/>
        <v>9.6628531328009171</v>
      </c>
      <c r="D720" s="56"/>
      <c r="E720" s="56"/>
    </row>
    <row r="721" spans="1:5" x14ac:dyDescent="0.2">
      <c r="A721" s="427">
        <v>718</v>
      </c>
      <c r="B721" s="425">
        <v>74.222280669717719</v>
      </c>
      <c r="C721" s="425">
        <f t="shared" si="11"/>
        <v>9.6736450769417015</v>
      </c>
      <c r="D721" s="56"/>
      <c r="E721" s="56"/>
    </row>
    <row r="722" spans="1:5" x14ac:dyDescent="0.2">
      <c r="A722" s="427">
        <v>719</v>
      </c>
      <c r="B722" s="425">
        <v>74.242853156557715</v>
      </c>
      <c r="C722" s="425">
        <f t="shared" si="11"/>
        <v>9.684433846902774</v>
      </c>
      <c r="D722" s="56"/>
      <c r="E722" s="56"/>
    </row>
    <row r="723" spans="1:5" x14ac:dyDescent="0.2">
      <c r="A723" s="427">
        <v>720</v>
      </c>
      <c r="B723" s="425">
        <v>74.263404138892042</v>
      </c>
      <c r="C723" s="425">
        <f t="shared" si="11"/>
        <v>9.6952194468948818</v>
      </c>
      <c r="D723" s="56"/>
      <c r="E723" s="56"/>
    </row>
    <row r="724" spans="1:5" x14ac:dyDescent="0.2">
      <c r="A724" s="427">
        <v>721</v>
      </c>
      <c r="B724" s="425">
        <v>74.283933676414023</v>
      </c>
      <c r="C724" s="425">
        <f t="shared" si="11"/>
        <v>9.7060018811163946</v>
      </c>
      <c r="D724" s="56"/>
      <c r="E724" s="56"/>
    </row>
    <row r="725" spans="1:5" x14ac:dyDescent="0.2">
      <c r="A725" s="427">
        <v>722</v>
      </c>
      <c r="B725" s="425">
        <v>74.304441828568756</v>
      </c>
      <c r="C725" s="425">
        <f t="shared" si="11"/>
        <v>9.716781153753363</v>
      </c>
      <c r="D725" s="56"/>
      <c r="E725" s="56"/>
    </row>
    <row r="726" spans="1:5" x14ac:dyDescent="0.2">
      <c r="A726" s="427">
        <v>723</v>
      </c>
      <c r="B726" s="425">
        <v>74.324928654554526</v>
      </c>
      <c r="C726" s="425">
        <f t="shared" si="11"/>
        <v>9.727557268979572</v>
      </c>
      <c r="D726" s="56"/>
      <c r="E726" s="56"/>
    </row>
    <row r="727" spans="1:5" x14ac:dyDescent="0.2">
      <c r="A727" s="427">
        <v>724</v>
      </c>
      <c r="B727" s="425">
        <v>74.345394213324155</v>
      </c>
      <c r="C727" s="425">
        <f t="shared" si="11"/>
        <v>9.7383302309565938</v>
      </c>
      <c r="D727" s="56"/>
      <c r="E727" s="56"/>
    </row>
    <row r="728" spans="1:5" x14ac:dyDescent="0.2">
      <c r="A728" s="427">
        <v>725</v>
      </c>
      <c r="B728" s="425">
        <v>74.365838563586323</v>
      </c>
      <c r="C728" s="425">
        <f t="shared" si="11"/>
        <v>9.7491000438338435</v>
      </c>
      <c r="D728" s="56"/>
      <c r="E728" s="56"/>
    </row>
    <row r="729" spans="1:5" x14ac:dyDescent="0.2">
      <c r="A729" s="427">
        <v>726</v>
      </c>
      <c r="B729" s="425">
        <v>74.386261763806942</v>
      </c>
      <c r="C729" s="425">
        <f t="shared" si="11"/>
        <v>9.7598667117486393</v>
      </c>
      <c r="D729" s="56"/>
      <c r="E729" s="56"/>
    </row>
    <row r="730" spans="1:5" x14ac:dyDescent="0.2">
      <c r="A730" s="427">
        <v>727</v>
      </c>
      <c r="B730" s="425">
        <v>74.406663872210572</v>
      </c>
      <c r="C730" s="425">
        <f t="shared" si="11"/>
        <v>9.7706302388262323</v>
      </c>
      <c r="D730" s="56"/>
      <c r="E730" s="56"/>
    </row>
    <row r="731" spans="1:5" x14ac:dyDescent="0.2">
      <c r="A731" s="427">
        <v>728</v>
      </c>
      <c r="B731" s="425">
        <v>74.427044946781578</v>
      </c>
      <c r="C731" s="425">
        <f t="shared" si="11"/>
        <v>9.7813906291798922</v>
      </c>
      <c r="D731" s="56"/>
      <c r="E731" s="56"/>
    </row>
    <row r="732" spans="1:5" x14ac:dyDescent="0.2">
      <c r="A732" s="427">
        <v>729</v>
      </c>
      <c r="B732" s="425">
        <v>74.447405045265597</v>
      </c>
      <c r="C732" s="425">
        <f t="shared" si="11"/>
        <v>9.7921478869109357</v>
      </c>
      <c r="D732" s="56"/>
      <c r="E732" s="56"/>
    </row>
    <row r="733" spans="1:5" x14ac:dyDescent="0.2">
      <c r="A733" s="427">
        <v>730</v>
      </c>
      <c r="B733" s="425">
        <v>74.46774422517079</v>
      </c>
      <c r="C733" s="425">
        <f t="shared" si="11"/>
        <v>9.8029020161087832</v>
      </c>
      <c r="D733" s="56"/>
      <c r="E733" s="56"/>
    </row>
    <row r="734" spans="1:5" x14ac:dyDescent="0.2">
      <c r="A734" s="427">
        <v>731</v>
      </c>
      <c r="B734" s="425">
        <v>74.488062543769075</v>
      </c>
      <c r="C734" s="425">
        <f t="shared" si="11"/>
        <v>9.8136530208510315</v>
      </c>
      <c r="D734" s="56"/>
      <c r="E734" s="56"/>
    </row>
    <row r="735" spans="1:5" x14ac:dyDescent="0.2">
      <c r="A735" s="427">
        <v>732</v>
      </c>
      <c r="B735" s="425">
        <v>74.508360058097608</v>
      </c>
      <c r="C735" s="425">
        <f t="shared" si="11"/>
        <v>9.8244009052034666</v>
      </c>
      <c r="D735" s="56"/>
      <c r="E735" s="56"/>
    </row>
    <row r="736" spans="1:5" x14ac:dyDescent="0.2">
      <c r="A736" s="427">
        <v>733</v>
      </c>
      <c r="B736" s="425">
        <v>74.528636824959861</v>
      </c>
      <c r="C736" s="425">
        <f t="shared" si="11"/>
        <v>9.8351456732201505</v>
      </c>
      <c r="D736" s="56"/>
      <c r="E736" s="56"/>
    </row>
    <row r="737" spans="1:5" x14ac:dyDescent="0.2">
      <c r="A737" s="427">
        <v>734</v>
      </c>
      <c r="B737" s="425">
        <v>74.548892900926987</v>
      </c>
      <c r="C737" s="425">
        <f t="shared" si="11"/>
        <v>9.8458873289434585</v>
      </c>
      <c r="D737" s="56"/>
      <c r="E737" s="56"/>
    </row>
    <row r="738" spans="1:5" x14ac:dyDescent="0.2">
      <c r="A738" s="427">
        <v>735</v>
      </c>
      <c r="B738" s="425">
        <v>74.569128342339113</v>
      </c>
      <c r="C738" s="425">
        <f t="shared" si="11"/>
        <v>9.8566258764041255</v>
      </c>
      <c r="D738" s="56"/>
      <c r="E738" s="56"/>
    </row>
    <row r="739" spans="1:5" x14ac:dyDescent="0.2">
      <c r="A739" s="427">
        <v>736</v>
      </c>
      <c r="B739" s="425">
        <v>74.589343205306548</v>
      </c>
      <c r="C739" s="425">
        <f t="shared" si="11"/>
        <v>9.8673613196213044</v>
      </c>
      <c r="D739" s="56"/>
      <c r="E739" s="56"/>
    </row>
    <row r="740" spans="1:5" x14ac:dyDescent="0.2">
      <c r="A740" s="427">
        <v>737</v>
      </c>
      <c r="B740" s="425">
        <v>74.609537545711007</v>
      </c>
      <c r="C740" s="425">
        <f t="shared" si="11"/>
        <v>9.8780936626026179</v>
      </c>
      <c r="D740" s="56"/>
      <c r="E740" s="56"/>
    </row>
    <row r="741" spans="1:5" x14ac:dyDescent="0.2">
      <c r="A741" s="427">
        <v>738</v>
      </c>
      <c r="B741" s="425">
        <v>74.629711419206956</v>
      </c>
      <c r="C741" s="425">
        <f t="shared" si="11"/>
        <v>9.8888229093441975</v>
      </c>
      <c r="D741" s="56"/>
      <c r="E741" s="56"/>
    </row>
    <row r="742" spans="1:5" x14ac:dyDescent="0.2">
      <c r="A742" s="427">
        <v>739</v>
      </c>
      <c r="B742" s="425">
        <v>74.649864881222726</v>
      </c>
      <c r="C742" s="425">
        <f t="shared" si="11"/>
        <v>9.8995490638307437</v>
      </c>
      <c r="D742" s="56"/>
      <c r="E742" s="56"/>
    </row>
    <row r="743" spans="1:5" x14ac:dyDescent="0.2">
      <c r="A743" s="427">
        <v>740</v>
      </c>
      <c r="B743" s="425">
        <v>74.669997986961832</v>
      </c>
      <c r="C743" s="425">
        <f t="shared" si="11"/>
        <v>9.9102721300355707</v>
      </c>
      <c r="D743" s="56"/>
      <c r="E743" s="56"/>
    </row>
    <row r="744" spans="1:5" x14ac:dyDescent="0.2">
      <c r="A744" s="427">
        <v>741</v>
      </c>
      <c r="B744" s="425">
        <v>74.690110791404081</v>
      </c>
      <c r="C744" s="425">
        <f t="shared" si="11"/>
        <v>9.9209921119206594</v>
      </c>
      <c r="D744" s="56"/>
      <c r="E744" s="56"/>
    </row>
    <row r="745" spans="1:5" x14ac:dyDescent="0.2">
      <c r="A745" s="427">
        <v>742</v>
      </c>
      <c r="B745" s="425">
        <v>74.71020334930688</v>
      </c>
      <c r="C745" s="425">
        <f t="shared" si="11"/>
        <v>9.9317090134367021</v>
      </c>
      <c r="D745" s="56"/>
      <c r="E745" s="56"/>
    </row>
    <row r="746" spans="1:5" x14ac:dyDescent="0.2">
      <c r="A746" s="427">
        <v>743</v>
      </c>
      <c r="B746" s="425">
        <v>74.730275715206432</v>
      </c>
      <c r="C746" s="425">
        <f t="shared" si="11"/>
        <v>9.9424228385231448</v>
      </c>
      <c r="D746" s="56"/>
      <c r="E746" s="56"/>
    </row>
    <row r="747" spans="1:5" x14ac:dyDescent="0.2">
      <c r="A747" s="427">
        <v>744</v>
      </c>
      <c r="B747" s="425">
        <v>74.750327943418768</v>
      </c>
      <c r="C747" s="425">
        <f t="shared" si="11"/>
        <v>9.9531335911082639</v>
      </c>
      <c r="D747" s="56"/>
      <c r="E747" s="56"/>
    </row>
    <row r="748" spans="1:5" x14ac:dyDescent="0.2">
      <c r="A748" s="427">
        <v>745</v>
      </c>
      <c r="B748" s="425">
        <v>74.770360088041187</v>
      </c>
      <c r="C748" s="425">
        <f t="shared" si="11"/>
        <v>9.9638412751091696</v>
      </c>
      <c r="D748" s="56"/>
      <c r="E748" s="56"/>
    </row>
    <row r="749" spans="1:5" x14ac:dyDescent="0.2">
      <c r="A749" s="427">
        <v>746</v>
      </c>
      <c r="B749" s="425">
        <v>74.790372202953193</v>
      </c>
      <c r="C749" s="425">
        <f t="shared" si="11"/>
        <v>9.974545894431893</v>
      </c>
      <c r="D749" s="56"/>
      <c r="E749" s="56"/>
    </row>
    <row r="750" spans="1:5" x14ac:dyDescent="0.2">
      <c r="A750" s="427">
        <v>747</v>
      </c>
      <c r="B750" s="425">
        <v>74.810364341817831</v>
      </c>
      <c r="C750" s="425">
        <f t="shared" si="11"/>
        <v>9.9852474529714144</v>
      </c>
      <c r="D750" s="56"/>
      <c r="E750" s="56"/>
    </row>
    <row r="751" spans="1:5" x14ac:dyDescent="0.2">
      <c r="A751" s="427">
        <v>748</v>
      </c>
      <c r="B751" s="425">
        <v>74.830336558082706</v>
      </c>
      <c r="C751" s="425">
        <f t="shared" si="11"/>
        <v>9.9959459546117149</v>
      </c>
      <c r="D751" s="56"/>
      <c r="E751" s="56"/>
    </row>
    <row r="752" spans="1:5" x14ac:dyDescent="0.2">
      <c r="A752" s="427">
        <v>749</v>
      </c>
      <c r="B752" s="425">
        <v>74.850288904981255</v>
      </c>
      <c r="C752" s="425">
        <f t="shared" si="11"/>
        <v>10.006641403225824</v>
      </c>
      <c r="D752" s="56"/>
      <c r="E752" s="56"/>
    </row>
    <row r="753" spans="1:5" x14ac:dyDescent="0.2">
      <c r="A753" s="427">
        <v>750</v>
      </c>
      <c r="B753" s="425">
        <v>74.870221435533821</v>
      </c>
      <c r="C753" s="425">
        <f t="shared" si="11"/>
        <v>10.017333802675864</v>
      </c>
      <c r="D753" s="56"/>
      <c r="E753" s="56"/>
    </row>
    <row r="754" spans="1:5" x14ac:dyDescent="0.2">
      <c r="A754" s="427">
        <v>751</v>
      </c>
      <c r="B754" s="425">
        <v>74.890134202548822</v>
      </c>
      <c r="C754" s="425">
        <f t="shared" si="11"/>
        <v>10.028023156813095</v>
      </c>
      <c r="D754" s="56"/>
      <c r="E754" s="56"/>
    </row>
    <row r="755" spans="1:5" x14ac:dyDescent="0.2">
      <c r="A755" s="427">
        <v>752</v>
      </c>
      <c r="B755" s="425">
        <v>74.910027258623899</v>
      </c>
      <c r="C755" s="425">
        <f t="shared" si="11"/>
        <v>10.038709469477961</v>
      </c>
      <c r="D755" s="56"/>
      <c r="E755" s="56"/>
    </row>
    <row r="756" spans="1:5" x14ac:dyDescent="0.2">
      <c r="A756" s="427">
        <v>753</v>
      </c>
      <c r="B756" s="425">
        <v>74.929900656146856</v>
      </c>
      <c r="C756" s="425">
        <f t="shared" si="11"/>
        <v>10.04939274450016</v>
      </c>
      <c r="D756" s="56"/>
      <c r="E756" s="56"/>
    </row>
    <row r="757" spans="1:5" x14ac:dyDescent="0.2">
      <c r="A757" s="427">
        <v>754</v>
      </c>
      <c r="B757" s="425">
        <v>74.949754447297082</v>
      </c>
      <c r="C757" s="425">
        <f t="shared" si="11"/>
        <v>10.060072985698641</v>
      </c>
      <c r="D757" s="56"/>
      <c r="E757" s="56"/>
    </row>
    <row r="758" spans="1:5" x14ac:dyDescent="0.2">
      <c r="A758" s="427">
        <v>755</v>
      </c>
      <c r="B758" s="425">
        <v>74.969588684046428</v>
      </c>
      <c r="C758" s="425">
        <f t="shared" si="11"/>
        <v>10.070750196881692</v>
      </c>
      <c r="D758" s="56"/>
      <c r="E758" s="56"/>
    </row>
    <row r="759" spans="1:5" x14ac:dyDescent="0.2">
      <c r="A759" s="427">
        <v>756</v>
      </c>
      <c r="B759" s="425">
        <v>74.98940341816035</v>
      </c>
      <c r="C759" s="425">
        <f t="shared" si="11"/>
        <v>10.081424381846967</v>
      </c>
      <c r="D759" s="56"/>
      <c r="E759" s="56"/>
    </row>
    <row r="760" spans="1:5" x14ac:dyDescent="0.2">
      <c r="A760" s="427">
        <v>757</v>
      </c>
      <c r="B760" s="425">
        <v>75.009198701199026</v>
      </c>
      <c r="C760" s="425">
        <f t="shared" si="11"/>
        <v>10.092095544381536</v>
      </c>
      <c r="D760" s="56"/>
      <c r="E760" s="56"/>
    </row>
    <row r="761" spans="1:5" x14ac:dyDescent="0.2">
      <c r="A761" s="427">
        <v>758</v>
      </c>
      <c r="B761" s="425">
        <v>75.028974584518522</v>
      </c>
      <c r="C761" s="425">
        <f t="shared" si="11"/>
        <v>10.102763688261918</v>
      </c>
      <c r="D761" s="56"/>
      <c r="E761" s="56"/>
    </row>
    <row r="762" spans="1:5" x14ac:dyDescent="0.2">
      <c r="A762" s="427">
        <v>759</v>
      </c>
      <c r="B762" s="425">
        <v>75.048731119271665</v>
      </c>
      <c r="C762" s="425">
        <f t="shared" si="11"/>
        <v>10.113428817254146</v>
      </c>
      <c r="D762" s="56"/>
      <c r="E762" s="56"/>
    </row>
    <row r="763" spans="1:5" x14ac:dyDescent="0.2">
      <c r="A763" s="427">
        <v>760</v>
      </c>
      <c r="B763" s="425">
        <v>75.068468356409269</v>
      </c>
      <c r="C763" s="425">
        <f t="shared" si="11"/>
        <v>10.124090935113797</v>
      </c>
      <c r="D763" s="56"/>
      <c r="E763" s="56"/>
    </row>
    <row r="764" spans="1:5" x14ac:dyDescent="0.2">
      <c r="A764" s="427">
        <v>761</v>
      </c>
      <c r="B764" s="425">
        <v>75.088186346681198</v>
      </c>
      <c r="C764" s="425">
        <f t="shared" si="11"/>
        <v>10.134750045586035</v>
      </c>
      <c r="D764" s="56"/>
      <c r="E764" s="56"/>
    </row>
    <row r="765" spans="1:5" x14ac:dyDescent="0.2">
      <c r="A765" s="427">
        <v>762</v>
      </c>
      <c r="B765" s="425">
        <v>75.107885140637322</v>
      </c>
      <c r="C765" s="425">
        <f t="shared" si="11"/>
        <v>10.145406152405666</v>
      </c>
      <c r="D765" s="56"/>
      <c r="E765" s="56"/>
    </row>
    <row r="766" spans="1:5" x14ac:dyDescent="0.2">
      <c r="A766" s="427">
        <v>763</v>
      </c>
      <c r="B766" s="425">
        <v>75.127564788628675</v>
      </c>
      <c r="C766" s="425">
        <f t="shared" si="11"/>
        <v>10.156059259297166</v>
      </c>
      <c r="D766" s="56"/>
      <c r="E766" s="56"/>
    </row>
    <row r="767" spans="1:5" x14ac:dyDescent="0.2">
      <c r="A767" s="427">
        <v>764</v>
      </c>
      <c r="B767" s="425">
        <v>75.147225340808419</v>
      </c>
      <c r="C767" s="425">
        <f t="shared" si="11"/>
        <v>10.166709369974738</v>
      </c>
      <c r="D767" s="56"/>
      <c r="E767" s="56"/>
    </row>
    <row r="768" spans="1:5" x14ac:dyDescent="0.2">
      <c r="A768" s="427">
        <v>765</v>
      </c>
      <c r="B768" s="425">
        <v>75.166866847132923</v>
      </c>
      <c r="C768" s="425">
        <f t="shared" si="11"/>
        <v>10.177356488142346</v>
      </c>
      <c r="D768" s="56"/>
      <c r="E768" s="56"/>
    </row>
    <row r="769" spans="1:5" x14ac:dyDescent="0.2">
      <c r="A769" s="427">
        <v>766</v>
      </c>
      <c r="B769" s="425">
        <v>75.186489357362746</v>
      </c>
      <c r="C769" s="425">
        <f t="shared" si="11"/>
        <v>10.188000617493765</v>
      </c>
      <c r="D769" s="56"/>
      <c r="E769" s="56"/>
    </row>
    <row r="770" spans="1:5" x14ac:dyDescent="0.2">
      <c r="A770" s="427">
        <v>767</v>
      </c>
      <c r="B770" s="425">
        <v>75.206092921063743</v>
      </c>
      <c r="C770" s="425">
        <f t="shared" si="11"/>
        <v>10.198641761712613</v>
      </c>
      <c r="D770" s="56"/>
      <c r="E770" s="56"/>
    </row>
    <row r="771" spans="1:5" x14ac:dyDescent="0.2">
      <c r="A771" s="427">
        <v>768</v>
      </c>
      <c r="B771" s="425">
        <v>75.225677587608004</v>
      </c>
      <c r="C771" s="425">
        <f t="shared" si="11"/>
        <v>10.209279924472403</v>
      </c>
      <c r="D771" s="56"/>
      <c r="E771" s="56"/>
    </row>
    <row r="772" spans="1:5" x14ac:dyDescent="0.2">
      <c r="A772" s="427">
        <v>769</v>
      </c>
      <c r="B772" s="425">
        <v>75.245243406174851</v>
      </c>
      <c r="C772" s="425">
        <f t="shared" si="11"/>
        <v>10.219915109436586</v>
      </c>
      <c r="D772" s="56"/>
      <c r="E772" s="56"/>
    </row>
    <row r="773" spans="1:5" x14ac:dyDescent="0.2">
      <c r="A773" s="427">
        <v>770</v>
      </c>
      <c r="B773" s="425">
        <v>75.264790425751883</v>
      </c>
      <c r="C773" s="425">
        <f t="shared" ref="C773:C836" si="12">A773/B773</f>
        <v>10.230547320258585</v>
      </c>
      <c r="D773" s="56"/>
      <c r="E773" s="56"/>
    </row>
    <row r="774" spans="1:5" x14ac:dyDescent="0.2">
      <c r="A774" s="427">
        <v>771</v>
      </c>
      <c r="B774" s="425">
        <v>75.284318695136065</v>
      </c>
      <c r="C774" s="425">
        <f t="shared" si="12"/>
        <v>10.241176560581831</v>
      </c>
      <c r="D774" s="56"/>
      <c r="E774" s="56"/>
    </row>
    <row r="775" spans="1:5" x14ac:dyDescent="0.2">
      <c r="A775" s="427">
        <v>772</v>
      </c>
      <c r="B775" s="425">
        <v>75.303828262934431</v>
      </c>
      <c r="C775" s="425">
        <f t="shared" si="12"/>
        <v>10.251802834039832</v>
      </c>
      <c r="D775" s="56"/>
      <c r="E775" s="56"/>
    </row>
    <row r="776" spans="1:5" x14ac:dyDescent="0.2">
      <c r="A776" s="427">
        <v>773</v>
      </c>
      <c r="B776" s="425">
        <v>75.323319177565381</v>
      </c>
      <c r="C776" s="425">
        <f t="shared" si="12"/>
        <v>10.262426144256182</v>
      </c>
      <c r="D776" s="56"/>
      <c r="E776" s="56"/>
    </row>
    <row r="777" spans="1:5" x14ac:dyDescent="0.2">
      <c r="A777" s="427">
        <v>774</v>
      </c>
      <c r="B777" s="425">
        <v>75.342791487259532</v>
      </c>
      <c r="C777" s="425">
        <f t="shared" si="12"/>
        <v>10.273046494844612</v>
      </c>
      <c r="D777" s="56"/>
      <c r="E777" s="56"/>
    </row>
    <row r="778" spans="1:5" x14ac:dyDescent="0.2">
      <c r="A778" s="427">
        <v>775</v>
      </c>
      <c r="B778" s="425">
        <v>75.36224524006056</v>
      </c>
      <c r="C778" s="425">
        <f t="shared" si="12"/>
        <v>10.283663889409052</v>
      </c>
      <c r="D778" s="56"/>
      <c r="E778" s="56"/>
    </row>
    <row r="779" spans="1:5" x14ac:dyDescent="0.2">
      <c r="A779" s="427">
        <v>776</v>
      </c>
      <c r="B779" s="425">
        <v>75.381680483826429</v>
      </c>
      <c r="C779" s="425">
        <f t="shared" si="12"/>
        <v>10.294278331543634</v>
      </c>
      <c r="D779" s="56"/>
      <c r="E779" s="56"/>
    </row>
    <row r="780" spans="1:5" x14ac:dyDescent="0.2">
      <c r="A780" s="427">
        <v>777</v>
      </c>
      <c r="B780" s="425">
        <v>75.401097266230124</v>
      </c>
      <c r="C780" s="425">
        <f t="shared" si="12"/>
        <v>10.30488982483276</v>
      </c>
      <c r="D780" s="56"/>
      <c r="E780" s="56"/>
    </row>
    <row r="781" spans="1:5" x14ac:dyDescent="0.2">
      <c r="A781" s="427">
        <v>778</v>
      </c>
      <c r="B781" s="425">
        <v>75.420495634760698</v>
      </c>
      <c r="C781" s="425">
        <f t="shared" si="12"/>
        <v>10.315498372851133</v>
      </c>
      <c r="D781" s="56"/>
      <c r="E781" s="56"/>
    </row>
    <row r="782" spans="1:5" x14ac:dyDescent="0.2">
      <c r="A782" s="427">
        <v>779</v>
      </c>
      <c r="B782" s="425">
        <v>75.439875636724182</v>
      </c>
      <c r="C782" s="425">
        <f t="shared" si="12"/>
        <v>10.326103979163802</v>
      </c>
      <c r="D782" s="56"/>
      <c r="E782" s="56"/>
    </row>
    <row r="783" spans="1:5" x14ac:dyDescent="0.2">
      <c r="A783" s="427">
        <v>780</v>
      </c>
      <c r="B783" s="425">
        <v>75.459237319244608</v>
      </c>
      <c r="C783" s="425">
        <f t="shared" si="12"/>
        <v>10.336706647326187</v>
      </c>
      <c r="D783" s="56"/>
      <c r="E783" s="56"/>
    </row>
    <row r="784" spans="1:5" x14ac:dyDescent="0.2">
      <c r="A784" s="427">
        <v>781</v>
      </c>
      <c r="B784" s="425">
        <v>75.478580729264763</v>
      </c>
      <c r="C784" s="425">
        <f t="shared" si="12"/>
        <v>10.34730638088414</v>
      </c>
      <c r="D784" s="56"/>
      <c r="E784" s="56"/>
    </row>
    <row r="785" spans="1:5" x14ac:dyDescent="0.2">
      <c r="A785" s="427">
        <v>782</v>
      </c>
      <c r="B785" s="425">
        <v>75.497905913547399</v>
      </c>
      <c r="C785" s="425">
        <f t="shared" si="12"/>
        <v>10.357903183373956</v>
      </c>
      <c r="D785" s="56"/>
      <c r="E785" s="56"/>
    </row>
    <row r="786" spans="1:5" x14ac:dyDescent="0.2">
      <c r="A786" s="427">
        <v>783</v>
      </c>
      <c r="B786" s="425">
        <v>75.517212918675838</v>
      </c>
      <c r="C786" s="425">
        <f t="shared" si="12"/>
        <v>10.368497058322443</v>
      </c>
      <c r="D786" s="56"/>
      <c r="E786" s="56"/>
    </row>
    <row r="787" spans="1:5" x14ac:dyDescent="0.2">
      <c r="A787" s="427">
        <v>784</v>
      </c>
      <c r="B787" s="425">
        <v>75.536501791055088</v>
      </c>
      <c r="C787" s="425">
        <f t="shared" si="12"/>
        <v>10.379088009246942</v>
      </c>
      <c r="D787" s="56"/>
      <c r="E787" s="56"/>
    </row>
    <row r="788" spans="1:5" x14ac:dyDescent="0.2">
      <c r="A788" s="427">
        <v>785</v>
      </c>
      <c r="B788" s="425">
        <v>75.555772576912659</v>
      </c>
      <c r="C788" s="425">
        <f t="shared" si="12"/>
        <v>10.389676039655374</v>
      </c>
      <c r="D788" s="56"/>
      <c r="E788" s="56"/>
    </row>
    <row r="789" spans="1:5" x14ac:dyDescent="0.2">
      <c r="A789" s="427">
        <v>786</v>
      </c>
      <c r="B789" s="425">
        <v>75.575025322299638</v>
      </c>
      <c r="C789" s="425">
        <f t="shared" si="12"/>
        <v>10.400261153046255</v>
      </c>
      <c r="D789" s="56"/>
      <c r="E789" s="56"/>
    </row>
    <row r="790" spans="1:5" x14ac:dyDescent="0.2">
      <c r="A790" s="427">
        <v>787</v>
      </c>
      <c r="B790" s="425">
        <v>75.594260073091306</v>
      </c>
      <c r="C790" s="425">
        <f t="shared" si="12"/>
        <v>10.410843352908778</v>
      </c>
      <c r="D790" s="56"/>
      <c r="E790" s="56"/>
    </row>
    <row r="791" spans="1:5" x14ac:dyDescent="0.2">
      <c r="A791" s="427">
        <v>788</v>
      </c>
      <c r="B791" s="425">
        <v>75.613476874988237</v>
      </c>
      <c r="C791" s="425">
        <f t="shared" si="12"/>
        <v>10.42142264272281</v>
      </c>
      <c r="D791" s="56"/>
      <c r="E791" s="56"/>
    </row>
    <row r="792" spans="1:5" x14ac:dyDescent="0.2">
      <c r="A792" s="427">
        <v>789</v>
      </c>
      <c r="B792" s="425">
        <v>75.63267577351715</v>
      </c>
      <c r="C792" s="425">
        <f t="shared" si="12"/>
        <v>10.43199902595895</v>
      </c>
      <c r="D792" s="56"/>
      <c r="E792" s="56"/>
    </row>
    <row r="793" spans="1:5" x14ac:dyDescent="0.2">
      <c r="A793" s="427">
        <v>790</v>
      </c>
      <c r="B793" s="425">
        <v>75.651856814031788</v>
      </c>
      <c r="C793" s="425">
        <f t="shared" si="12"/>
        <v>10.442572506078555</v>
      </c>
      <c r="D793" s="56"/>
      <c r="E793" s="56"/>
    </row>
    <row r="794" spans="1:5" x14ac:dyDescent="0.2">
      <c r="A794" s="427">
        <v>791</v>
      </c>
      <c r="B794" s="425">
        <v>75.671020041713646</v>
      </c>
      <c r="C794" s="425">
        <f t="shared" si="12"/>
        <v>10.453143086533805</v>
      </c>
      <c r="D794" s="56"/>
      <c r="E794" s="56"/>
    </row>
    <row r="795" spans="1:5" x14ac:dyDescent="0.2">
      <c r="A795" s="427">
        <v>792</v>
      </c>
      <c r="B795" s="425">
        <v>75.690165501573119</v>
      </c>
      <c r="C795" s="425">
        <f t="shared" si="12"/>
        <v>10.463710770767694</v>
      </c>
      <c r="D795" s="56"/>
      <c r="E795" s="56"/>
    </row>
    <row r="796" spans="1:5" x14ac:dyDescent="0.2">
      <c r="A796" s="427">
        <v>793</v>
      </c>
      <c r="B796" s="425">
        <v>75.709293238450158</v>
      </c>
      <c r="C796" s="425">
        <f t="shared" si="12"/>
        <v>10.474275562214103</v>
      </c>
      <c r="D796" s="56"/>
      <c r="E796" s="56"/>
    </row>
    <row r="797" spans="1:5" x14ac:dyDescent="0.2">
      <c r="A797" s="427">
        <v>794</v>
      </c>
      <c r="B797" s="425">
        <v>75.728403297015177</v>
      </c>
      <c r="C797" s="425">
        <f t="shared" si="12"/>
        <v>10.484837464297829</v>
      </c>
      <c r="D797" s="56"/>
      <c r="E797" s="56"/>
    </row>
    <row r="798" spans="1:5" x14ac:dyDescent="0.2">
      <c r="A798" s="427">
        <v>795</v>
      </c>
      <c r="B798" s="425">
        <v>75.747495721769894</v>
      </c>
      <c r="C798" s="425">
        <f t="shared" si="12"/>
        <v>10.495396480434618</v>
      </c>
      <c r="D798" s="56"/>
      <c r="E798" s="56"/>
    </row>
    <row r="799" spans="1:5" x14ac:dyDescent="0.2">
      <c r="A799" s="427">
        <v>796</v>
      </c>
      <c r="B799" s="425">
        <v>75.766570557048283</v>
      </c>
      <c r="C799" s="425">
        <f t="shared" si="12"/>
        <v>10.505952614031189</v>
      </c>
      <c r="D799" s="56"/>
      <c r="E799" s="56"/>
    </row>
    <row r="800" spans="1:5" x14ac:dyDescent="0.2">
      <c r="A800" s="427">
        <v>797</v>
      </c>
      <c r="B800" s="425">
        <v>75.785627847017253</v>
      </c>
      <c r="C800" s="425">
        <f t="shared" si="12"/>
        <v>10.516505868485302</v>
      </c>
      <c r="D800" s="56"/>
      <c r="E800" s="56"/>
    </row>
    <row r="801" spans="1:5" x14ac:dyDescent="0.2">
      <c r="A801" s="427">
        <v>798</v>
      </c>
      <c r="B801" s="425">
        <v>75.804667635677575</v>
      </c>
      <c r="C801" s="425">
        <f t="shared" si="12"/>
        <v>10.527056247185763</v>
      </c>
      <c r="D801" s="56"/>
      <c r="E801" s="56"/>
    </row>
    <row r="802" spans="1:5" x14ac:dyDescent="0.2">
      <c r="A802" s="427">
        <v>799</v>
      </c>
      <c r="B802" s="425">
        <v>75.823689966864762</v>
      </c>
      <c r="C802" s="425">
        <f t="shared" si="12"/>
        <v>10.537603753512471</v>
      </c>
      <c r="D802" s="56"/>
      <c r="E802" s="56"/>
    </row>
    <row r="803" spans="1:5" x14ac:dyDescent="0.2">
      <c r="A803" s="427">
        <v>800</v>
      </c>
      <c r="B803" s="425">
        <v>75.842694884249781</v>
      </c>
      <c r="C803" s="425">
        <f t="shared" si="12"/>
        <v>10.548148390836461</v>
      </c>
      <c r="D803" s="56"/>
      <c r="E803" s="56"/>
    </row>
    <row r="804" spans="1:5" x14ac:dyDescent="0.2">
      <c r="A804" s="427">
        <v>801</v>
      </c>
      <c r="B804" s="425">
        <v>75.86168243134</v>
      </c>
      <c r="C804" s="425">
        <f t="shared" si="12"/>
        <v>10.558690162519921</v>
      </c>
      <c r="D804" s="56"/>
      <c r="E804" s="56"/>
    </row>
    <row r="805" spans="1:5" x14ac:dyDescent="0.2">
      <c r="A805" s="427">
        <v>802</v>
      </c>
      <c r="B805" s="425">
        <v>75.880652651479892</v>
      </c>
      <c r="C805" s="425">
        <f t="shared" si="12"/>
        <v>10.569229071916247</v>
      </c>
      <c r="D805" s="56"/>
      <c r="E805" s="56"/>
    </row>
    <row r="806" spans="1:5" x14ac:dyDescent="0.2">
      <c r="A806" s="427">
        <v>803</v>
      </c>
      <c r="B806" s="425">
        <v>75.899605587851852</v>
      </c>
      <c r="C806" s="425">
        <f t="shared" si="12"/>
        <v>10.579765122370077</v>
      </c>
      <c r="D806" s="56"/>
      <c r="E806" s="56"/>
    </row>
    <row r="807" spans="1:5" x14ac:dyDescent="0.2">
      <c r="A807" s="427">
        <v>804</v>
      </c>
      <c r="B807" s="425">
        <v>75.918541283477182</v>
      </c>
      <c r="C807" s="425">
        <f t="shared" si="12"/>
        <v>10.590298317217293</v>
      </c>
      <c r="D807" s="56"/>
      <c r="E807" s="56"/>
    </row>
    <row r="808" spans="1:5" x14ac:dyDescent="0.2">
      <c r="A808" s="427">
        <v>805</v>
      </c>
      <c r="B808" s="425">
        <v>75.937459781216617</v>
      </c>
      <c r="C808" s="425">
        <f t="shared" si="12"/>
        <v>10.600828659785106</v>
      </c>
      <c r="D808" s="56"/>
      <c r="E808" s="56"/>
    </row>
    <row r="809" spans="1:5" x14ac:dyDescent="0.2">
      <c r="A809" s="427">
        <v>806</v>
      </c>
      <c r="B809" s="425">
        <v>75.956361123771316</v>
      </c>
      <c r="C809" s="425">
        <f t="shared" si="12"/>
        <v>10.611356153392057</v>
      </c>
      <c r="D809" s="56"/>
      <c r="E809" s="56"/>
    </row>
    <row r="810" spans="1:5" x14ac:dyDescent="0.2">
      <c r="A810" s="427">
        <v>807</v>
      </c>
      <c r="B810" s="425">
        <v>75.975245353683647</v>
      </c>
      <c r="C810" s="425">
        <f t="shared" si="12"/>
        <v>10.62188080134805</v>
      </c>
      <c r="D810" s="56"/>
      <c r="E810" s="56"/>
    </row>
    <row r="811" spans="1:5" x14ac:dyDescent="0.2">
      <c r="A811" s="427">
        <v>808</v>
      </c>
      <c r="B811" s="425">
        <v>75.994112513337839</v>
      </c>
      <c r="C811" s="425">
        <f t="shared" si="12"/>
        <v>10.632402606954409</v>
      </c>
      <c r="D811" s="56"/>
      <c r="E811" s="56"/>
    </row>
    <row r="812" spans="1:5" x14ac:dyDescent="0.2">
      <c r="A812" s="427">
        <v>809</v>
      </c>
      <c r="B812" s="425">
        <v>76.012962644960893</v>
      </c>
      <c r="C812" s="425">
        <f t="shared" si="12"/>
        <v>10.642921573503894</v>
      </c>
      <c r="D812" s="56"/>
      <c r="E812" s="56"/>
    </row>
    <row r="813" spans="1:5" x14ac:dyDescent="0.2">
      <c r="A813" s="427">
        <v>810</v>
      </c>
      <c r="B813" s="425">
        <v>76.031795790623349</v>
      </c>
      <c r="C813" s="425">
        <f t="shared" si="12"/>
        <v>10.653437704280734</v>
      </c>
      <c r="D813" s="56"/>
      <c r="E813" s="56"/>
    </row>
    <row r="814" spans="1:5" x14ac:dyDescent="0.2">
      <c r="A814" s="427">
        <v>811</v>
      </c>
      <c r="B814" s="425">
        <v>76.050611992239965</v>
      </c>
      <c r="C814" s="425">
        <f t="shared" si="12"/>
        <v>10.663951002560671</v>
      </c>
      <c r="D814" s="56"/>
      <c r="E814" s="56"/>
    </row>
    <row r="815" spans="1:5" x14ac:dyDescent="0.2">
      <c r="A815" s="427">
        <v>812</v>
      </c>
      <c r="B815" s="425">
        <v>76.06941129157056</v>
      </c>
      <c r="C815" s="425">
        <f t="shared" si="12"/>
        <v>10.674461471610991</v>
      </c>
      <c r="D815" s="56"/>
      <c r="E815" s="56"/>
    </row>
    <row r="816" spans="1:5" x14ac:dyDescent="0.2">
      <c r="A816" s="427">
        <v>813</v>
      </c>
      <c r="B816" s="425">
        <v>76.088193730220809</v>
      </c>
      <c r="C816" s="425">
        <f t="shared" si="12"/>
        <v>10.684969114690544</v>
      </c>
      <c r="D816" s="56"/>
      <c r="E816" s="56"/>
    </row>
    <row r="817" spans="1:5" x14ac:dyDescent="0.2">
      <c r="A817" s="427">
        <v>814</v>
      </c>
      <c r="B817" s="425">
        <v>76.106959349642906</v>
      </c>
      <c r="C817" s="425">
        <f t="shared" si="12"/>
        <v>10.695473935049796</v>
      </c>
      <c r="D817" s="56"/>
      <c r="E817" s="56"/>
    </row>
    <row r="818" spans="1:5" x14ac:dyDescent="0.2">
      <c r="A818" s="427">
        <v>815</v>
      </c>
      <c r="B818" s="425">
        <v>76.125708191136397</v>
      </c>
      <c r="C818" s="425">
        <f t="shared" si="12"/>
        <v>10.705975935930846</v>
      </c>
      <c r="D818" s="56"/>
      <c r="E818" s="56"/>
    </row>
    <row r="819" spans="1:5" x14ac:dyDescent="0.2">
      <c r="A819" s="427">
        <v>816</v>
      </c>
      <c r="B819" s="425">
        <v>76.144440295848867</v>
      </c>
      <c r="C819" s="425">
        <f t="shared" si="12"/>
        <v>10.716475120567477</v>
      </c>
      <c r="D819" s="56"/>
      <c r="E819" s="56"/>
    </row>
    <row r="820" spans="1:5" x14ac:dyDescent="0.2">
      <c r="A820" s="427">
        <v>817</v>
      </c>
      <c r="B820" s="425">
        <v>76.163155704776727</v>
      </c>
      <c r="C820" s="425">
        <f t="shared" si="12"/>
        <v>10.726971492185166</v>
      </c>
      <c r="D820" s="56"/>
      <c r="E820" s="56"/>
    </row>
    <row r="821" spans="1:5" x14ac:dyDescent="0.2">
      <c r="A821" s="427">
        <v>818</v>
      </c>
      <c r="B821" s="425">
        <v>76.181854458765997</v>
      </c>
      <c r="C821" s="425">
        <f t="shared" si="12"/>
        <v>10.737465054001129</v>
      </c>
      <c r="D821" s="56"/>
      <c r="E821" s="56"/>
    </row>
    <row r="822" spans="1:5" x14ac:dyDescent="0.2">
      <c r="A822" s="427">
        <v>819</v>
      </c>
      <c r="B822" s="425">
        <v>76.200536598512883</v>
      </c>
      <c r="C822" s="425">
        <f t="shared" si="12"/>
        <v>10.74795580922436</v>
      </c>
      <c r="D822" s="56"/>
      <c r="E822" s="56"/>
    </row>
    <row r="823" spans="1:5" x14ac:dyDescent="0.2">
      <c r="A823" s="427">
        <v>820</v>
      </c>
      <c r="B823" s="425">
        <v>76.219202164564678</v>
      </c>
      <c r="C823" s="425">
        <f t="shared" si="12"/>
        <v>10.758443761055648</v>
      </c>
      <c r="D823" s="56"/>
      <c r="E823" s="56"/>
    </row>
    <row r="824" spans="1:5" x14ac:dyDescent="0.2">
      <c r="A824" s="427">
        <v>821</v>
      </c>
      <c r="B824" s="425">
        <v>76.237851197320452</v>
      </c>
      <c r="C824" s="425">
        <f t="shared" si="12"/>
        <v>10.768928912687612</v>
      </c>
      <c r="D824" s="56"/>
      <c r="E824" s="56"/>
    </row>
    <row r="825" spans="1:5" x14ac:dyDescent="0.2">
      <c r="A825" s="427">
        <v>822</v>
      </c>
      <c r="B825" s="425">
        <v>76.25648373703163</v>
      </c>
      <c r="C825" s="425">
        <f t="shared" si="12"/>
        <v>10.779411267304747</v>
      </c>
      <c r="D825" s="56"/>
      <c r="E825" s="56"/>
    </row>
    <row r="826" spans="1:5" x14ac:dyDescent="0.2">
      <c r="A826" s="427">
        <v>823</v>
      </c>
      <c r="B826" s="425">
        <v>76.275099823802947</v>
      </c>
      <c r="C826" s="425">
        <f t="shared" si="12"/>
        <v>10.789890828083436</v>
      </c>
      <c r="D826" s="56"/>
      <c r="E826" s="56"/>
    </row>
    <row r="827" spans="1:5" x14ac:dyDescent="0.2">
      <c r="A827" s="427">
        <v>824</v>
      </c>
      <c r="B827" s="425">
        <v>76.293699497592996</v>
      </c>
      <c r="C827" s="425">
        <f t="shared" si="12"/>
        <v>10.800367598191992</v>
      </c>
      <c r="D827" s="56"/>
      <c r="E827" s="56"/>
    </row>
    <row r="828" spans="1:5" x14ac:dyDescent="0.2">
      <c r="A828" s="427">
        <v>825</v>
      </c>
      <c r="B828" s="425">
        <v>76.312282798214909</v>
      </c>
      <c r="C828" s="425">
        <f t="shared" si="12"/>
        <v>10.810841580790692</v>
      </c>
      <c r="D828" s="56"/>
      <c r="E828" s="56"/>
    </row>
    <row r="829" spans="1:5" x14ac:dyDescent="0.2">
      <c r="A829" s="427">
        <v>826</v>
      </c>
      <c r="B829" s="425">
        <v>76.330849765337234</v>
      </c>
      <c r="C829" s="425">
        <f t="shared" si="12"/>
        <v>10.821312779031796</v>
      </c>
      <c r="D829" s="56"/>
      <c r="E829" s="56"/>
    </row>
    <row r="830" spans="1:5" x14ac:dyDescent="0.2">
      <c r="A830" s="427">
        <v>827</v>
      </c>
      <c r="B830" s="425">
        <v>76.349400438484466</v>
      </c>
      <c r="C830" s="425">
        <f t="shared" si="12"/>
        <v>10.831781196059591</v>
      </c>
      <c r="D830" s="56"/>
      <c r="E830" s="56"/>
    </row>
    <row r="831" spans="1:5" x14ac:dyDescent="0.2">
      <c r="A831" s="427">
        <v>828</v>
      </c>
      <c r="B831" s="425">
        <v>76.367934857037838</v>
      </c>
      <c r="C831" s="425">
        <f t="shared" si="12"/>
        <v>10.842246835010414</v>
      </c>
      <c r="D831" s="56"/>
      <c r="E831" s="56"/>
    </row>
    <row r="832" spans="1:5" x14ac:dyDescent="0.2">
      <c r="A832" s="427">
        <v>829</v>
      </c>
      <c r="B832" s="425">
        <v>76.386453060235951</v>
      </c>
      <c r="C832" s="425">
        <f t="shared" si="12"/>
        <v>10.852709699012687</v>
      </c>
      <c r="D832" s="56"/>
      <c r="E832" s="56"/>
    </row>
    <row r="833" spans="1:5" x14ac:dyDescent="0.2">
      <c r="A833" s="427">
        <v>830</v>
      </c>
      <c r="B833" s="425">
        <v>76.404955087175566</v>
      </c>
      <c r="C833" s="425">
        <f t="shared" si="12"/>
        <v>10.863169791186934</v>
      </c>
      <c r="D833" s="56"/>
      <c r="E833" s="56"/>
    </row>
    <row r="834" spans="1:5" x14ac:dyDescent="0.2">
      <c r="A834" s="427">
        <v>831</v>
      </c>
      <c r="B834" s="425">
        <v>76.423440976812117</v>
      </c>
      <c r="C834" s="425">
        <f t="shared" si="12"/>
        <v>10.873627114645837</v>
      </c>
      <c r="D834" s="56"/>
      <c r="E834" s="56"/>
    </row>
    <row r="835" spans="1:5" x14ac:dyDescent="0.2">
      <c r="A835" s="427">
        <v>832</v>
      </c>
      <c r="B835" s="425">
        <v>76.44191076796055</v>
      </c>
      <c r="C835" s="425">
        <f t="shared" si="12"/>
        <v>10.884081672494247</v>
      </c>
      <c r="D835" s="56"/>
      <c r="E835" s="56"/>
    </row>
    <row r="836" spans="1:5" x14ac:dyDescent="0.2">
      <c r="A836" s="427">
        <v>833</v>
      </c>
      <c r="B836" s="425">
        <v>76.460364499295949</v>
      </c>
      <c r="C836" s="425">
        <f t="shared" si="12"/>
        <v>10.894533467829209</v>
      </c>
      <c r="D836" s="56"/>
      <c r="E836" s="56"/>
    </row>
    <row r="837" spans="1:5" x14ac:dyDescent="0.2">
      <c r="A837" s="427">
        <v>834</v>
      </c>
      <c r="B837" s="425">
        <v>76.478802209354143</v>
      </c>
      <c r="C837" s="425">
        <f t="shared" ref="C837:C900" si="13">A837/B837</f>
        <v>10.904982503740014</v>
      </c>
      <c r="D837" s="56"/>
      <c r="E837" s="56"/>
    </row>
    <row r="838" spans="1:5" x14ac:dyDescent="0.2">
      <c r="A838" s="427">
        <v>835</v>
      </c>
      <c r="B838" s="425">
        <v>76.497223936532436</v>
      </c>
      <c r="C838" s="425">
        <f t="shared" si="13"/>
        <v>10.915428783308212</v>
      </c>
      <c r="D838" s="56"/>
      <c r="E838" s="56"/>
    </row>
    <row r="839" spans="1:5" x14ac:dyDescent="0.2">
      <c r="A839" s="427">
        <v>836</v>
      </c>
      <c r="B839" s="425">
        <v>76.515629719090356</v>
      </c>
      <c r="C839" s="425">
        <f t="shared" si="13"/>
        <v>10.92587230960763</v>
      </c>
      <c r="D839" s="56"/>
      <c r="E839" s="56"/>
    </row>
    <row r="840" spans="1:5" x14ac:dyDescent="0.2">
      <c r="A840" s="427">
        <v>837</v>
      </c>
      <c r="B840" s="425">
        <v>76.534019595150085</v>
      </c>
      <c r="C840" s="425">
        <f t="shared" si="13"/>
        <v>10.936313085704441</v>
      </c>
      <c r="D840" s="56"/>
      <c r="E840" s="56"/>
    </row>
    <row r="841" spans="1:5" x14ac:dyDescent="0.2">
      <c r="A841" s="427">
        <v>838</v>
      </c>
      <c r="B841" s="425">
        <v>76.552393602697293</v>
      </c>
      <c r="C841" s="425">
        <f t="shared" si="13"/>
        <v>10.946751114657157</v>
      </c>
      <c r="D841" s="56"/>
      <c r="E841" s="56"/>
    </row>
    <row r="842" spans="1:5" x14ac:dyDescent="0.2">
      <c r="A842" s="427">
        <v>839</v>
      </c>
      <c r="B842" s="425">
        <v>76.570751779581784</v>
      </c>
      <c r="C842" s="425">
        <f t="shared" si="13"/>
        <v>10.957186399516665</v>
      </c>
      <c r="D842" s="56"/>
      <c r="E842" s="56"/>
    </row>
    <row r="843" spans="1:5" x14ac:dyDescent="0.2">
      <c r="A843" s="427">
        <v>840</v>
      </c>
      <c r="B843" s="425">
        <v>76.589094163518084</v>
      </c>
      <c r="C843" s="425">
        <f t="shared" si="13"/>
        <v>10.967618943326265</v>
      </c>
      <c r="D843" s="56"/>
      <c r="E843" s="56"/>
    </row>
    <row r="844" spans="1:5" x14ac:dyDescent="0.2">
      <c r="A844" s="427">
        <v>841</v>
      </c>
      <c r="B844" s="425">
        <v>76.60742079208606</v>
      </c>
      <c r="C844" s="425">
        <f t="shared" si="13"/>
        <v>10.978048749121699</v>
      </c>
      <c r="D844" s="56"/>
      <c r="E844" s="56"/>
    </row>
    <row r="845" spans="1:5" x14ac:dyDescent="0.2">
      <c r="A845" s="427">
        <v>842</v>
      </c>
      <c r="B845" s="425">
        <v>76.625731702731642</v>
      </c>
      <c r="C845" s="425">
        <f t="shared" si="13"/>
        <v>10.988475819931171</v>
      </c>
      <c r="D845" s="56"/>
      <c r="E845" s="56"/>
    </row>
    <row r="846" spans="1:5" x14ac:dyDescent="0.2">
      <c r="A846" s="427">
        <v>843</v>
      </c>
      <c r="B846" s="425">
        <v>76.644026932767474</v>
      </c>
      <c r="C846" s="425">
        <f t="shared" si="13"/>
        <v>10.998900158775371</v>
      </c>
      <c r="D846" s="56"/>
      <c r="E846" s="56"/>
    </row>
    <row r="847" spans="1:5" x14ac:dyDescent="0.2">
      <c r="A847" s="427">
        <v>844</v>
      </c>
      <c r="B847" s="425">
        <v>76.662306519373359</v>
      </c>
      <c r="C847" s="425">
        <f t="shared" si="13"/>
        <v>11.009321768667533</v>
      </c>
      <c r="D847" s="56"/>
      <c r="E847" s="56"/>
    </row>
    <row r="848" spans="1:5" x14ac:dyDescent="0.2">
      <c r="A848" s="427">
        <v>845</v>
      </c>
      <c r="B848" s="425">
        <v>76.680570499597138</v>
      </c>
      <c r="C848" s="425">
        <f t="shared" si="13"/>
        <v>11.019740652613422</v>
      </c>
      <c r="D848" s="56"/>
      <c r="E848" s="56"/>
    </row>
    <row r="849" spans="1:5" x14ac:dyDescent="0.2">
      <c r="A849" s="427">
        <v>846</v>
      </c>
      <c r="B849" s="425">
        <v>76.698818910355186</v>
      </c>
      <c r="C849" s="425">
        <f t="shared" si="13"/>
        <v>11.030156813611384</v>
      </c>
      <c r="D849" s="56"/>
      <c r="E849" s="56"/>
    </row>
    <row r="850" spans="1:5" x14ac:dyDescent="0.2">
      <c r="A850" s="427">
        <v>847</v>
      </c>
      <c r="B850" s="425">
        <v>76.717051788432997</v>
      </c>
      <c r="C850" s="425">
        <f t="shared" si="13"/>
        <v>11.040570254652387</v>
      </c>
      <c r="D850" s="56"/>
      <c r="E850" s="56"/>
    </row>
    <row r="851" spans="1:5" x14ac:dyDescent="0.2">
      <c r="A851" s="427">
        <v>848</v>
      </c>
      <c r="B851" s="425">
        <v>76.73526917048585</v>
      </c>
      <c r="C851" s="425">
        <f t="shared" si="13"/>
        <v>11.050980978720021</v>
      </c>
      <c r="D851" s="56"/>
      <c r="E851" s="56"/>
    </row>
    <row r="852" spans="1:5" x14ac:dyDescent="0.2">
      <c r="A852" s="427">
        <v>849</v>
      </c>
      <c r="B852" s="425">
        <v>76.753471093039522</v>
      </c>
      <c r="C852" s="425">
        <f t="shared" si="13"/>
        <v>11.061388988790535</v>
      </c>
      <c r="D852" s="56"/>
      <c r="E852" s="56"/>
    </row>
    <row r="853" spans="1:5" x14ac:dyDescent="0.2">
      <c r="A853" s="427">
        <v>850</v>
      </c>
      <c r="B853" s="425">
        <v>76.771657592490669</v>
      </c>
      <c r="C853" s="425">
        <f t="shared" si="13"/>
        <v>11.07179428783288</v>
      </c>
      <c r="D853" s="56"/>
      <c r="E853" s="56"/>
    </row>
    <row r="854" spans="1:5" x14ac:dyDescent="0.2">
      <c r="A854" s="427">
        <v>851</v>
      </c>
      <c r="B854" s="425">
        <v>76.789828705107624</v>
      </c>
      <c r="C854" s="425">
        <f t="shared" si="13"/>
        <v>11.08219687880872</v>
      </c>
      <c r="D854" s="56"/>
      <c r="E854" s="56"/>
    </row>
    <row r="855" spans="1:5" x14ac:dyDescent="0.2">
      <c r="A855" s="427">
        <v>852</v>
      </c>
      <c r="B855" s="425">
        <v>76.807984467030963</v>
      </c>
      <c r="C855" s="425">
        <f t="shared" si="13"/>
        <v>11.092596764672457</v>
      </c>
      <c r="D855" s="56"/>
      <c r="E855" s="56"/>
    </row>
    <row r="856" spans="1:5" x14ac:dyDescent="0.2">
      <c r="A856" s="427">
        <v>853</v>
      </c>
      <c r="B856" s="425">
        <v>76.826124914274033</v>
      </c>
      <c r="C856" s="425">
        <f t="shared" si="13"/>
        <v>11.102993948371273</v>
      </c>
      <c r="D856" s="56"/>
      <c r="E856" s="56"/>
    </row>
    <row r="857" spans="1:5" x14ac:dyDescent="0.2">
      <c r="A857" s="427">
        <v>854</v>
      </c>
      <c r="B857" s="425">
        <v>76.844250082723661</v>
      </c>
      <c r="C857" s="425">
        <f t="shared" si="13"/>
        <v>11.113388432845136</v>
      </c>
      <c r="D857" s="56"/>
      <c r="E857" s="56"/>
    </row>
    <row r="858" spans="1:5" x14ac:dyDescent="0.2">
      <c r="A858" s="427">
        <v>855</v>
      </c>
      <c r="B858" s="425">
        <v>76.862360008140584</v>
      </c>
      <c r="C858" s="425">
        <f t="shared" si="13"/>
        <v>11.123780221026857</v>
      </c>
      <c r="D858" s="56"/>
      <c r="E858" s="56"/>
    </row>
    <row r="859" spans="1:5" x14ac:dyDescent="0.2">
      <c r="A859" s="427">
        <v>856</v>
      </c>
      <c r="B859" s="425">
        <v>76.88045472616021</v>
      </c>
      <c r="C859" s="425">
        <f t="shared" si="13"/>
        <v>11.13416931584209</v>
      </c>
      <c r="D859" s="56"/>
      <c r="E859" s="56"/>
    </row>
    <row r="860" spans="1:5" x14ac:dyDescent="0.2">
      <c r="A860" s="427">
        <v>857</v>
      </c>
      <c r="B860" s="425">
        <v>76.898534272293134</v>
      </c>
      <c r="C860" s="425">
        <f t="shared" si="13"/>
        <v>11.144555720209361</v>
      </c>
      <c r="D860" s="56"/>
      <c r="E860" s="56"/>
    </row>
    <row r="861" spans="1:5" x14ac:dyDescent="0.2">
      <c r="A861" s="427">
        <v>858</v>
      </c>
      <c r="B861" s="425">
        <v>76.916598681925691</v>
      </c>
      <c r="C861" s="425">
        <f t="shared" si="13"/>
        <v>11.154939437040106</v>
      </c>
      <c r="D861" s="56"/>
      <c r="E861" s="56"/>
    </row>
    <row r="862" spans="1:5" x14ac:dyDescent="0.2">
      <c r="A862" s="427">
        <v>859</v>
      </c>
      <c r="B862" s="425">
        <v>76.934647990320514</v>
      </c>
      <c r="C862" s="425">
        <f t="shared" si="13"/>
        <v>11.165320469238704</v>
      </c>
      <c r="D862" s="56"/>
      <c r="E862" s="56"/>
    </row>
    <row r="863" spans="1:5" x14ac:dyDescent="0.2">
      <c r="A863" s="427">
        <v>860</v>
      </c>
      <c r="B863" s="425">
        <v>76.952682232617249</v>
      </c>
      <c r="C863" s="425">
        <f t="shared" si="13"/>
        <v>11.175698819702472</v>
      </c>
      <c r="D863" s="56"/>
      <c r="E863" s="56"/>
    </row>
    <row r="864" spans="1:5" x14ac:dyDescent="0.2">
      <c r="A864" s="427">
        <v>861</v>
      </c>
      <c r="B864" s="425">
        <v>76.970701443832965</v>
      </c>
      <c r="C864" s="425">
        <f t="shared" si="13"/>
        <v>11.186074491321722</v>
      </c>
      <c r="D864" s="56"/>
      <c r="E864" s="56"/>
    </row>
    <row r="865" spans="1:5" x14ac:dyDescent="0.2">
      <c r="A865" s="427">
        <v>862</v>
      </c>
      <c r="B865" s="425">
        <v>76.988705658862841</v>
      </c>
      <c r="C865" s="425">
        <f t="shared" si="13"/>
        <v>11.196447486979769</v>
      </c>
      <c r="D865" s="56"/>
      <c r="E865" s="56"/>
    </row>
    <row r="866" spans="1:5" x14ac:dyDescent="0.2">
      <c r="A866" s="427">
        <v>863</v>
      </c>
      <c r="B866" s="425">
        <v>77.00669491248064</v>
      </c>
      <c r="C866" s="425">
        <f t="shared" si="13"/>
        <v>11.206817809552968</v>
      </c>
      <c r="D866" s="56"/>
      <c r="E866" s="56"/>
    </row>
    <row r="867" spans="1:5" x14ac:dyDescent="0.2">
      <c r="A867" s="427">
        <v>864</v>
      </c>
      <c r="B867" s="425">
        <v>77.024669239339303</v>
      </c>
      <c r="C867" s="425">
        <f t="shared" si="13"/>
        <v>11.217185461910738</v>
      </c>
      <c r="D867" s="56"/>
      <c r="E867" s="56"/>
    </row>
    <row r="868" spans="1:5" x14ac:dyDescent="0.2">
      <c r="A868" s="427">
        <v>865</v>
      </c>
      <c r="B868" s="425">
        <v>77.042628673971564</v>
      </c>
      <c r="C868" s="425">
        <f t="shared" si="13"/>
        <v>11.227550446915574</v>
      </c>
      <c r="D868" s="56"/>
      <c r="E868" s="56"/>
    </row>
    <row r="869" spans="1:5" x14ac:dyDescent="0.2">
      <c r="A869" s="427">
        <v>866</v>
      </c>
      <c r="B869" s="425">
        <v>77.060573250790412</v>
      </c>
      <c r="C869" s="425">
        <f t="shared" si="13"/>
        <v>11.237912767423092</v>
      </c>
      <c r="D869" s="56"/>
      <c r="E869" s="56"/>
    </row>
    <row r="870" spans="1:5" x14ac:dyDescent="0.2">
      <c r="A870" s="427">
        <v>867</v>
      </c>
      <c r="B870" s="425">
        <v>77.078503004089725</v>
      </c>
      <c r="C870" s="425">
        <f t="shared" si="13"/>
        <v>11.248272426282043</v>
      </c>
      <c r="D870" s="56"/>
      <c r="E870" s="56"/>
    </row>
    <row r="871" spans="1:5" x14ac:dyDescent="0.2">
      <c r="A871" s="427">
        <v>868</v>
      </c>
      <c r="B871" s="425">
        <v>77.096417968044832</v>
      </c>
      <c r="C871" s="425">
        <f t="shared" si="13"/>
        <v>11.258629426334325</v>
      </c>
      <c r="D871" s="56"/>
      <c r="E871" s="56"/>
    </row>
    <row r="872" spans="1:5" x14ac:dyDescent="0.2">
      <c r="A872" s="427">
        <v>869</v>
      </c>
      <c r="B872" s="425">
        <v>77.114318176712843</v>
      </c>
      <c r="C872" s="425">
        <f t="shared" si="13"/>
        <v>11.268983770415058</v>
      </c>
      <c r="D872" s="56"/>
      <c r="E872" s="56"/>
    </row>
    <row r="873" spans="1:5" x14ac:dyDescent="0.2">
      <c r="A873" s="427">
        <v>870</v>
      </c>
      <c r="B873" s="425">
        <v>77.132203664033568</v>
      </c>
      <c r="C873" s="425">
        <f t="shared" si="13"/>
        <v>11.279335461352538</v>
      </c>
      <c r="D873" s="56"/>
      <c r="E873" s="56"/>
    </row>
    <row r="874" spans="1:5" x14ac:dyDescent="0.2">
      <c r="A874" s="427">
        <v>871</v>
      </c>
      <c r="B874" s="425">
        <v>77.150074463829739</v>
      </c>
      <c r="C874" s="425">
        <f t="shared" si="13"/>
        <v>11.289684501968313</v>
      </c>
      <c r="D874" s="56"/>
      <c r="E874" s="56"/>
    </row>
    <row r="875" spans="1:5" x14ac:dyDescent="0.2">
      <c r="A875" s="427">
        <v>872</v>
      </c>
      <c r="B875" s="425">
        <v>77.167930609807627</v>
      </c>
      <c r="C875" s="425">
        <f t="shared" si="13"/>
        <v>11.300030895077203</v>
      </c>
      <c r="D875" s="56"/>
      <c r="E875" s="56"/>
    </row>
    <row r="876" spans="1:5" x14ac:dyDescent="0.2">
      <c r="A876" s="427">
        <v>873</v>
      </c>
      <c r="B876" s="425">
        <v>77.185772135557727</v>
      </c>
      <c r="C876" s="425">
        <f t="shared" si="13"/>
        <v>11.310374643487291</v>
      </c>
      <c r="D876" s="56"/>
      <c r="E876" s="56"/>
    </row>
    <row r="877" spans="1:5" x14ac:dyDescent="0.2">
      <c r="A877" s="427">
        <v>874</v>
      </c>
      <c r="B877" s="425">
        <v>77.203599074555086</v>
      </c>
      <c r="C877" s="425">
        <f t="shared" si="13"/>
        <v>11.320715749999984</v>
      </c>
      <c r="D877" s="56"/>
      <c r="E877" s="56"/>
    </row>
    <row r="878" spans="1:5" x14ac:dyDescent="0.2">
      <c r="A878" s="427">
        <v>875</v>
      </c>
      <c r="B878" s="425">
        <v>77.221411460159857</v>
      </c>
      <c r="C878" s="425">
        <f t="shared" si="13"/>
        <v>11.331054217410035</v>
      </c>
      <c r="D878" s="56"/>
      <c r="E878" s="56"/>
    </row>
    <row r="879" spans="1:5" x14ac:dyDescent="0.2">
      <c r="A879" s="427">
        <v>876</v>
      </c>
      <c r="B879" s="425">
        <v>77.239209325618049</v>
      </c>
      <c r="C879" s="425">
        <f t="shared" si="13"/>
        <v>11.341390048505529</v>
      </c>
      <c r="D879" s="56"/>
      <c r="E879" s="56"/>
    </row>
    <row r="880" spans="1:5" x14ac:dyDescent="0.2">
      <c r="A880" s="427">
        <v>877</v>
      </c>
      <c r="B880" s="425">
        <v>77.256992704061702</v>
      </c>
      <c r="C880" s="425">
        <f t="shared" si="13"/>
        <v>11.35172324606796</v>
      </c>
      <c r="D880" s="56"/>
      <c r="E880" s="56"/>
    </row>
    <row r="881" spans="1:5" x14ac:dyDescent="0.2">
      <c r="A881" s="427">
        <v>878</v>
      </c>
      <c r="B881" s="425">
        <v>77.274761628509722</v>
      </c>
      <c r="C881" s="425">
        <f t="shared" si="13"/>
        <v>11.36205381287221</v>
      </c>
      <c r="D881" s="56"/>
      <c r="E881" s="56"/>
    </row>
    <row r="882" spans="1:5" x14ac:dyDescent="0.2">
      <c r="A882" s="427">
        <v>879</v>
      </c>
      <c r="B882" s="425">
        <v>77.292516131868155</v>
      </c>
      <c r="C882" s="425">
        <f t="shared" si="13"/>
        <v>11.372381751686605</v>
      </c>
      <c r="D882" s="56"/>
      <c r="E882" s="56"/>
    </row>
    <row r="883" spans="1:5" x14ac:dyDescent="0.2">
      <c r="A883" s="427">
        <v>880</v>
      </c>
      <c r="B883" s="425">
        <v>77.310256246930877</v>
      </c>
      <c r="C883" s="425">
        <f t="shared" si="13"/>
        <v>11.382707065272919</v>
      </c>
      <c r="D883" s="56"/>
      <c r="E883" s="56"/>
    </row>
    <row r="884" spans="1:5" x14ac:dyDescent="0.2">
      <c r="A884" s="427">
        <v>881</v>
      </c>
      <c r="B884" s="425">
        <v>77.327982006379997</v>
      </c>
      <c r="C884" s="425">
        <f t="shared" si="13"/>
        <v>11.393029756386408</v>
      </c>
      <c r="D884" s="56"/>
      <c r="E884" s="56"/>
    </row>
    <row r="885" spans="1:5" x14ac:dyDescent="0.2">
      <c r="A885" s="427">
        <v>882</v>
      </c>
      <c r="B885" s="425">
        <v>77.34569344278637</v>
      </c>
      <c r="C885" s="425">
        <f t="shared" si="13"/>
        <v>11.403349827775829</v>
      </c>
      <c r="D885" s="56"/>
      <c r="E885" s="56"/>
    </row>
    <row r="886" spans="1:5" x14ac:dyDescent="0.2">
      <c r="A886" s="427">
        <v>883</v>
      </c>
      <c r="B886" s="425">
        <v>77.363390588610201</v>
      </c>
      <c r="C886" s="425">
        <f t="shared" si="13"/>
        <v>11.413667282183459</v>
      </c>
      <c r="D886" s="56"/>
      <c r="E886" s="56"/>
    </row>
    <row r="887" spans="1:5" x14ac:dyDescent="0.2">
      <c r="A887" s="427">
        <v>884</v>
      </c>
      <c r="B887" s="425">
        <v>77.381073476201422</v>
      </c>
      <c r="C887" s="425">
        <f t="shared" si="13"/>
        <v>11.42398212234513</v>
      </c>
      <c r="D887" s="56"/>
      <c r="E887" s="56"/>
    </row>
    <row r="888" spans="1:5" x14ac:dyDescent="0.2">
      <c r="A888" s="427">
        <v>885</v>
      </c>
      <c r="B888" s="425">
        <v>77.398742137800241</v>
      </c>
      <c r="C888" s="425">
        <f t="shared" si="13"/>
        <v>11.434294350990246</v>
      </c>
      <c r="D888" s="56"/>
      <c r="E888" s="56"/>
    </row>
    <row r="889" spans="1:5" x14ac:dyDescent="0.2">
      <c r="A889" s="427">
        <v>886</v>
      </c>
      <c r="B889" s="425">
        <v>77.416396605537656</v>
      </c>
      <c r="C889" s="425">
        <f t="shared" si="13"/>
        <v>11.444603970841801</v>
      </c>
      <c r="D889" s="56"/>
      <c r="E889" s="56"/>
    </row>
    <row r="890" spans="1:5" x14ac:dyDescent="0.2">
      <c r="A890" s="427">
        <v>887</v>
      </c>
      <c r="B890" s="425">
        <v>77.434036911435939</v>
      </c>
      <c r="C890" s="425">
        <f t="shared" si="13"/>
        <v>11.45491098461641</v>
      </c>
      <c r="D890" s="56"/>
      <c r="E890" s="56"/>
    </row>
    <row r="891" spans="1:5" x14ac:dyDescent="0.2">
      <c r="A891" s="427">
        <v>888</v>
      </c>
      <c r="B891" s="425">
        <v>77.451663087409102</v>
      </c>
      <c r="C891" s="425">
        <f t="shared" si="13"/>
        <v>11.465215395024323</v>
      </c>
      <c r="D891" s="56"/>
      <c r="E891" s="56"/>
    </row>
    <row r="892" spans="1:5" x14ac:dyDescent="0.2">
      <c r="A892" s="427">
        <v>889</v>
      </c>
      <c r="B892" s="425">
        <v>77.469275165263369</v>
      </c>
      <c r="C892" s="425">
        <f t="shared" si="13"/>
        <v>11.475517204769471</v>
      </c>
      <c r="D892" s="56"/>
      <c r="E892" s="56"/>
    </row>
    <row r="893" spans="1:5" x14ac:dyDescent="0.2">
      <c r="A893" s="427">
        <v>890</v>
      </c>
      <c r="B893" s="425">
        <v>77.486873176697742</v>
      </c>
      <c r="C893" s="425">
        <f t="shared" si="13"/>
        <v>11.485816416549447</v>
      </c>
      <c r="D893" s="56"/>
      <c r="E893" s="56"/>
    </row>
    <row r="894" spans="1:5" x14ac:dyDescent="0.2">
      <c r="A894" s="427">
        <v>891</v>
      </c>
      <c r="B894" s="425">
        <v>77.504457153304429</v>
      </c>
      <c r="C894" s="425">
        <f t="shared" si="13"/>
        <v>11.49611303305557</v>
      </c>
      <c r="D894" s="56"/>
      <c r="E894" s="56"/>
    </row>
    <row r="895" spans="1:5" x14ac:dyDescent="0.2">
      <c r="A895" s="427">
        <v>892</v>
      </c>
      <c r="B895" s="425">
        <v>77.522027126569299</v>
      </c>
      <c r="C895" s="425">
        <f t="shared" si="13"/>
        <v>11.506407056972879</v>
      </c>
      <c r="D895" s="56"/>
      <c r="E895" s="56"/>
    </row>
    <row r="896" spans="1:5" x14ac:dyDescent="0.2">
      <c r="A896" s="427">
        <v>893</v>
      </c>
      <c r="B896" s="425">
        <v>77.539583127872419</v>
      </c>
      <c r="C896" s="425">
        <f t="shared" si="13"/>
        <v>11.516698490980174</v>
      </c>
      <c r="D896" s="56"/>
      <c r="E896" s="56"/>
    </row>
    <row r="897" spans="1:5" x14ac:dyDescent="0.2">
      <c r="A897" s="427">
        <v>894</v>
      </c>
      <c r="B897" s="425">
        <v>77.557125188488442</v>
      </c>
      <c r="C897" s="425">
        <f t="shared" si="13"/>
        <v>11.526987337750027</v>
      </c>
      <c r="D897" s="56"/>
      <c r="E897" s="56"/>
    </row>
    <row r="898" spans="1:5" x14ac:dyDescent="0.2">
      <c r="A898" s="427">
        <v>895</v>
      </c>
      <c r="B898" s="425">
        <v>77.574653339587186</v>
      </c>
      <c r="C898" s="425">
        <f t="shared" si="13"/>
        <v>11.53727359994881</v>
      </c>
      <c r="D898" s="56"/>
      <c r="E898" s="56"/>
    </row>
    <row r="899" spans="1:5" x14ac:dyDescent="0.2">
      <c r="A899" s="427">
        <v>896</v>
      </c>
      <c r="B899" s="425">
        <v>77.592167612234036</v>
      </c>
      <c r="C899" s="425">
        <f t="shared" si="13"/>
        <v>11.547557280236708</v>
      </c>
      <c r="D899" s="56"/>
      <c r="E899" s="56"/>
    </row>
    <row r="900" spans="1:5" x14ac:dyDescent="0.2">
      <c r="A900" s="427">
        <v>897</v>
      </c>
      <c r="B900" s="425">
        <v>77.609668037390392</v>
      </c>
      <c r="C900" s="425">
        <f t="shared" si="13"/>
        <v>11.557838381267755</v>
      </c>
      <c r="D900" s="56"/>
      <c r="E900" s="56"/>
    </row>
    <row r="901" spans="1:5" x14ac:dyDescent="0.2">
      <c r="A901" s="427">
        <v>898</v>
      </c>
      <c r="B901" s="425">
        <v>77.627154645914175</v>
      </c>
      <c r="C901" s="425">
        <f t="shared" ref="C901:C964" si="14">A901/B901</f>
        <v>11.568116905689848</v>
      </c>
      <c r="D901" s="56"/>
      <c r="E901" s="56"/>
    </row>
    <row r="902" spans="1:5" x14ac:dyDescent="0.2">
      <c r="A902" s="427">
        <v>899</v>
      </c>
      <c r="B902" s="425">
        <v>77.644627468560302</v>
      </c>
      <c r="C902" s="425">
        <f t="shared" si="14"/>
        <v>11.578392856144763</v>
      </c>
      <c r="D902" s="56"/>
      <c r="E902" s="56"/>
    </row>
    <row r="903" spans="1:5" x14ac:dyDescent="0.2">
      <c r="A903" s="427">
        <v>900</v>
      </c>
      <c r="B903" s="425">
        <v>77.662086535981089</v>
      </c>
      <c r="C903" s="425">
        <f t="shared" si="14"/>
        <v>11.588666235268185</v>
      </c>
      <c r="D903" s="56"/>
      <c r="E903" s="56"/>
    </row>
    <row r="904" spans="1:5" x14ac:dyDescent="0.2">
      <c r="A904" s="427">
        <v>901</v>
      </c>
      <c r="B904" s="425">
        <v>77.679531878726735</v>
      </c>
      <c r="C904" s="425">
        <f t="shared" si="14"/>
        <v>11.598937045689732</v>
      </c>
      <c r="D904" s="56"/>
      <c r="E904" s="56"/>
    </row>
    <row r="905" spans="1:5" x14ac:dyDescent="0.2">
      <c r="A905" s="427">
        <v>902</v>
      </c>
      <c r="B905" s="425">
        <v>77.696963527245785</v>
      </c>
      <c r="C905" s="425">
        <f t="shared" si="14"/>
        <v>11.609205290032964</v>
      </c>
      <c r="D905" s="56"/>
      <c r="E905" s="56"/>
    </row>
    <row r="906" spans="1:5" x14ac:dyDescent="0.2">
      <c r="A906" s="427">
        <v>903</v>
      </c>
      <c r="B906" s="425">
        <v>77.714381511885549</v>
      </c>
      <c r="C906" s="425">
        <f t="shared" si="14"/>
        <v>11.619470970915419</v>
      </c>
      <c r="D906" s="56"/>
      <c r="E906" s="56"/>
    </row>
    <row r="907" spans="1:5" x14ac:dyDescent="0.2">
      <c r="A907" s="427">
        <v>904</v>
      </c>
      <c r="B907" s="425">
        <v>77.731785862892607</v>
      </c>
      <c r="C907" s="425">
        <f t="shared" si="14"/>
        <v>11.629734090948618</v>
      </c>
      <c r="D907" s="56"/>
      <c r="E907" s="56"/>
    </row>
    <row r="908" spans="1:5" x14ac:dyDescent="0.2">
      <c r="A908" s="427">
        <v>905</v>
      </c>
      <c r="B908" s="425">
        <v>77.749176610413187</v>
      </c>
      <c r="C908" s="425">
        <f t="shared" si="14"/>
        <v>11.639994652738105</v>
      </c>
      <c r="D908" s="56"/>
      <c r="E908" s="56"/>
    </row>
    <row r="909" spans="1:5" x14ac:dyDescent="0.2">
      <c r="A909" s="427">
        <v>906</v>
      </c>
      <c r="B909" s="425">
        <v>77.766553784493681</v>
      </c>
      <c r="C909" s="425">
        <f t="shared" si="14"/>
        <v>11.650252658883446</v>
      </c>
      <c r="D909" s="56"/>
      <c r="E909" s="56"/>
    </row>
    <row r="910" spans="1:5" x14ac:dyDescent="0.2">
      <c r="A910" s="427">
        <v>907</v>
      </c>
      <c r="B910" s="425">
        <v>77.78391741508095</v>
      </c>
      <c r="C910" s="425">
        <f t="shared" si="14"/>
        <v>11.660508111978279</v>
      </c>
      <c r="D910" s="56"/>
      <c r="E910" s="56"/>
    </row>
    <row r="911" spans="1:5" x14ac:dyDescent="0.2">
      <c r="A911" s="427">
        <v>908</v>
      </c>
      <c r="B911" s="425">
        <v>77.80126753202299</v>
      </c>
      <c r="C911" s="425">
        <f t="shared" si="14"/>
        <v>11.670761014610299</v>
      </c>
      <c r="D911" s="56"/>
      <c r="E911" s="56"/>
    </row>
    <row r="912" spans="1:5" x14ac:dyDescent="0.2">
      <c r="A912" s="427">
        <v>909</v>
      </c>
      <c r="B912" s="425">
        <v>77.818604165069146</v>
      </c>
      <c r="C912" s="425">
        <f t="shared" si="14"/>
        <v>11.681011369361309</v>
      </c>
      <c r="D912" s="56"/>
      <c r="E912" s="56"/>
    </row>
    <row r="913" spans="1:5" x14ac:dyDescent="0.2">
      <c r="A913" s="427">
        <v>910</v>
      </c>
      <c r="B913" s="425">
        <v>77.835927343870623</v>
      </c>
      <c r="C913" s="425">
        <f t="shared" si="14"/>
        <v>11.691259178807229</v>
      </c>
      <c r="D913" s="56"/>
      <c r="E913" s="56"/>
    </row>
    <row r="914" spans="1:5" x14ac:dyDescent="0.2">
      <c r="A914" s="427">
        <v>911</v>
      </c>
      <c r="B914" s="425">
        <v>77.853237097981008</v>
      </c>
      <c r="C914" s="425">
        <f t="shared" si="14"/>
        <v>11.701504445518108</v>
      </c>
      <c r="D914" s="56"/>
      <c r="E914" s="56"/>
    </row>
    <row r="915" spans="1:5" x14ac:dyDescent="0.2">
      <c r="A915" s="427">
        <v>912</v>
      </c>
      <c r="B915" s="425">
        <v>77.870533456856535</v>
      </c>
      <c r="C915" s="425">
        <f t="shared" si="14"/>
        <v>11.711747172058162</v>
      </c>
      <c r="D915" s="56"/>
      <c r="E915" s="56"/>
    </row>
    <row r="916" spans="1:5" x14ac:dyDescent="0.2">
      <c r="A916" s="427">
        <v>913</v>
      </c>
      <c r="B916" s="425">
        <v>77.887816449856643</v>
      </c>
      <c r="C916" s="425">
        <f t="shared" si="14"/>
        <v>11.721987360985782</v>
      </c>
      <c r="D916" s="56"/>
      <c r="E916" s="56"/>
    </row>
    <row r="917" spans="1:5" x14ac:dyDescent="0.2">
      <c r="A917" s="427">
        <v>914</v>
      </c>
      <c r="B917" s="425">
        <v>77.905086106244354</v>
      </c>
      <c r="C917" s="425">
        <f t="shared" si="14"/>
        <v>11.732225014853553</v>
      </c>
      <c r="D917" s="56"/>
      <c r="E917" s="56"/>
    </row>
    <row r="918" spans="1:5" x14ac:dyDescent="0.2">
      <c r="A918" s="427">
        <v>915</v>
      </c>
      <c r="B918" s="425">
        <v>77.92234245518668</v>
      </c>
      <c r="C918" s="425">
        <f t="shared" si="14"/>
        <v>11.742460136208285</v>
      </c>
      <c r="D918" s="56"/>
      <c r="E918" s="56"/>
    </row>
    <row r="919" spans="1:5" x14ac:dyDescent="0.2">
      <c r="A919" s="427">
        <v>916</v>
      </c>
      <c r="B919" s="425">
        <v>77.939585525754993</v>
      </c>
      <c r="C919" s="425">
        <f t="shared" si="14"/>
        <v>11.752692727591032</v>
      </c>
      <c r="D919" s="56"/>
      <c r="E919" s="56"/>
    </row>
    <row r="920" spans="1:5" x14ac:dyDescent="0.2">
      <c r="A920" s="427">
        <v>917</v>
      </c>
      <c r="B920" s="425">
        <v>77.956815346925666</v>
      </c>
      <c r="C920" s="425">
        <f t="shared" si="14"/>
        <v>11.762922791537086</v>
      </c>
      <c r="D920" s="56"/>
      <c r="E920" s="56"/>
    </row>
    <row r="921" spans="1:5" x14ac:dyDescent="0.2">
      <c r="A921" s="427">
        <v>918</v>
      </c>
      <c r="B921" s="425">
        <v>77.974031947580187</v>
      </c>
      <c r="C921" s="425">
        <f t="shared" si="14"/>
        <v>11.773150330576035</v>
      </c>
      <c r="D921" s="56"/>
      <c r="E921" s="56"/>
    </row>
    <row r="922" spans="1:5" x14ac:dyDescent="0.2">
      <c r="A922" s="427">
        <v>919</v>
      </c>
      <c r="B922" s="425">
        <v>77.991235356505712</v>
      </c>
      <c r="C922" s="425">
        <f t="shared" si="14"/>
        <v>11.783375347231768</v>
      </c>
      <c r="D922" s="56"/>
      <c r="E922" s="56"/>
    </row>
    <row r="923" spans="1:5" x14ac:dyDescent="0.2">
      <c r="A923" s="427">
        <v>920</v>
      </c>
      <c r="B923" s="425">
        <v>78.008425602395576</v>
      </c>
      <c r="C923" s="425">
        <f t="shared" si="14"/>
        <v>11.793597844022473</v>
      </c>
      <c r="D923" s="56"/>
      <c r="E923" s="56"/>
    </row>
    <row r="924" spans="1:5" x14ac:dyDescent="0.2">
      <c r="A924" s="427">
        <v>921</v>
      </c>
      <c r="B924" s="425">
        <v>78.025602713849509</v>
      </c>
      <c r="C924" s="425">
        <f t="shared" si="14"/>
        <v>11.803817823460696</v>
      </c>
      <c r="D924" s="56"/>
      <c r="E924" s="56"/>
    </row>
    <row r="925" spans="1:5" x14ac:dyDescent="0.2">
      <c r="A925" s="427">
        <v>922</v>
      </c>
      <c r="B925" s="425">
        <v>78.042766719374185</v>
      </c>
      <c r="C925" s="425">
        <f t="shared" si="14"/>
        <v>11.814035288053322</v>
      </c>
      <c r="D925" s="56"/>
      <c r="E925" s="56"/>
    </row>
    <row r="926" spans="1:5" x14ac:dyDescent="0.2">
      <c r="A926" s="427">
        <v>923</v>
      </c>
      <c r="B926" s="425">
        <v>78.0599176473835</v>
      </c>
      <c r="C926" s="425">
        <f t="shared" si="14"/>
        <v>11.824250240301632</v>
      </c>
      <c r="D926" s="56"/>
      <c r="E926" s="56"/>
    </row>
    <row r="927" spans="1:5" x14ac:dyDescent="0.2">
      <c r="A927" s="427">
        <v>924</v>
      </c>
      <c r="B927" s="425">
        <v>78.07705552619916</v>
      </c>
      <c r="C927" s="425">
        <f t="shared" si="14"/>
        <v>11.834462682701284</v>
      </c>
      <c r="D927" s="56"/>
      <c r="E927" s="56"/>
    </row>
    <row r="928" spans="1:5" x14ac:dyDescent="0.2">
      <c r="A928" s="427">
        <v>925</v>
      </c>
      <c r="B928" s="425">
        <v>78.094180384050873</v>
      </c>
      <c r="C928" s="425">
        <f t="shared" si="14"/>
        <v>11.844672617742361</v>
      </c>
      <c r="D928" s="56"/>
      <c r="E928" s="56"/>
    </row>
    <row r="929" spans="1:5" x14ac:dyDescent="0.2">
      <c r="A929" s="427">
        <v>926</v>
      </c>
      <c r="B929" s="425">
        <v>78.111292249076868</v>
      </c>
      <c r="C929" s="425">
        <f t="shared" si="14"/>
        <v>11.854880047909381</v>
      </c>
      <c r="D929" s="56"/>
      <c r="E929" s="56"/>
    </row>
    <row r="930" spans="1:5" x14ac:dyDescent="0.2">
      <c r="A930" s="427">
        <v>927</v>
      </c>
      <c r="B930" s="425">
        <v>78.128391149324301</v>
      </c>
      <c r="C930" s="425">
        <f t="shared" si="14"/>
        <v>11.865084975681304</v>
      </c>
      <c r="D930" s="56"/>
      <c r="E930" s="56"/>
    </row>
    <row r="931" spans="1:5" x14ac:dyDescent="0.2">
      <c r="A931" s="427">
        <v>928</v>
      </c>
      <c r="B931" s="425">
        <v>78.145477112749532</v>
      </c>
      <c r="C931" s="425">
        <f t="shared" si="14"/>
        <v>11.875287403531582</v>
      </c>
      <c r="D931" s="56"/>
      <c r="E931" s="56"/>
    </row>
    <row r="932" spans="1:5" x14ac:dyDescent="0.2">
      <c r="A932" s="427">
        <v>929</v>
      </c>
      <c r="B932" s="425">
        <v>78.162550167218654</v>
      </c>
      <c r="C932" s="425">
        <f t="shared" si="14"/>
        <v>11.885487333928138</v>
      </c>
      <c r="D932" s="56"/>
      <c r="E932" s="56"/>
    </row>
    <row r="933" spans="1:5" x14ac:dyDescent="0.2">
      <c r="A933" s="427">
        <v>930</v>
      </c>
      <c r="B933" s="425">
        <v>78.179610340507836</v>
      </c>
      <c r="C933" s="425">
        <f t="shared" si="14"/>
        <v>11.895684769333412</v>
      </c>
      <c r="D933" s="56"/>
      <c r="E933" s="56"/>
    </row>
    <row r="934" spans="1:5" x14ac:dyDescent="0.2">
      <c r="A934" s="427">
        <v>931</v>
      </c>
      <c r="B934" s="425">
        <v>78.1966576603036</v>
      </c>
      <c r="C934" s="425">
        <f t="shared" si="14"/>
        <v>11.905879712204381</v>
      </c>
      <c r="D934" s="56"/>
      <c r="E934" s="56"/>
    </row>
    <row r="935" spans="1:5" x14ac:dyDescent="0.2">
      <c r="A935" s="427">
        <v>932</v>
      </c>
      <c r="B935" s="425">
        <v>78.213692154203414</v>
      </c>
      <c r="C935" s="425">
        <f t="shared" si="14"/>
        <v>11.916072164992556</v>
      </c>
      <c r="D935" s="56"/>
      <c r="E935" s="56"/>
    </row>
    <row r="936" spans="1:5" x14ac:dyDescent="0.2">
      <c r="A936" s="427">
        <v>933</v>
      </c>
      <c r="B936" s="425">
        <v>78.230713849715912</v>
      </c>
      <c r="C936" s="425">
        <f t="shared" si="14"/>
        <v>11.926262130144018</v>
      </c>
      <c r="D936" s="56"/>
      <c r="E936" s="56"/>
    </row>
    <row r="937" spans="1:5" x14ac:dyDescent="0.2">
      <c r="A937" s="427">
        <v>934</v>
      </c>
      <c r="B937" s="425">
        <v>78.247722774261277</v>
      </c>
      <c r="C937" s="425">
        <f t="shared" si="14"/>
        <v>11.936449610099439</v>
      </c>
      <c r="D937" s="56"/>
      <c r="E937" s="56"/>
    </row>
    <row r="938" spans="1:5" x14ac:dyDescent="0.2">
      <c r="A938" s="427">
        <v>935</v>
      </c>
      <c r="B938" s="425">
        <v>78.26471895517173</v>
      </c>
      <c r="C938" s="425">
        <f t="shared" si="14"/>
        <v>11.946634607294085</v>
      </c>
      <c r="D938" s="56"/>
      <c r="E938" s="56"/>
    </row>
    <row r="939" spans="1:5" x14ac:dyDescent="0.2">
      <c r="A939" s="427">
        <v>936</v>
      </c>
      <c r="B939" s="425">
        <v>78.281702419691854</v>
      </c>
      <c r="C939" s="425">
        <f t="shared" si="14"/>
        <v>11.956817124157842</v>
      </c>
      <c r="D939" s="56"/>
      <c r="E939" s="56"/>
    </row>
    <row r="940" spans="1:5" x14ac:dyDescent="0.2">
      <c r="A940" s="427">
        <v>937</v>
      </c>
      <c r="B940" s="425">
        <v>78.298673194978889</v>
      </c>
      <c r="C940" s="425">
        <f t="shared" si="14"/>
        <v>11.966997163115245</v>
      </c>
      <c r="D940" s="56"/>
      <c r="E940" s="56"/>
    </row>
    <row r="941" spans="1:5" x14ac:dyDescent="0.2">
      <c r="A941" s="427">
        <v>938</v>
      </c>
      <c r="B941" s="425">
        <v>78.315631308103221</v>
      </c>
      <c r="C941" s="425">
        <f t="shared" si="14"/>
        <v>11.977174726585474</v>
      </c>
      <c r="D941" s="56"/>
      <c r="E941" s="56"/>
    </row>
    <row r="942" spans="1:5" x14ac:dyDescent="0.2">
      <c r="A942" s="427">
        <v>939</v>
      </c>
      <c r="B942" s="425">
        <v>78.332576786048662</v>
      </c>
      <c r="C942" s="425">
        <f t="shared" si="14"/>
        <v>11.987349816982396</v>
      </c>
      <c r="D942" s="56"/>
      <c r="E942" s="56"/>
    </row>
    <row r="943" spans="1:5" x14ac:dyDescent="0.2">
      <c r="A943" s="427">
        <v>940</v>
      </c>
      <c r="B943" s="425">
        <v>78.349509655712922</v>
      </c>
      <c r="C943" s="425">
        <f t="shared" si="14"/>
        <v>11.997522436714561</v>
      </c>
      <c r="D943" s="56"/>
      <c r="E943" s="56"/>
    </row>
    <row r="944" spans="1:5" x14ac:dyDescent="0.2">
      <c r="A944" s="427">
        <v>941</v>
      </c>
      <c r="B944" s="425">
        <v>78.36642994390786</v>
      </c>
      <c r="C944" s="425">
        <f t="shared" si="14"/>
        <v>12.007692588185236</v>
      </c>
      <c r="D944" s="56"/>
      <c r="E944" s="56"/>
    </row>
    <row r="945" spans="1:5" x14ac:dyDescent="0.2">
      <c r="A945" s="427">
        <v>942</v>
      </c>
      <c r="B945" s="425">
        <v>78.383337677359918</v>
      </c>
      <c r="C945" s="425">
        <f t="shared" si="14"/>
        <v>12.017860273792415</v>
      </c>
      <c r="D945" s="56"/>
      <c r="E945" s="56"/>
    </row>
    <row r="946" spans="1:5" x14ac:dyDescent="0.2">
      <c r="A946" s="427">
        <v>943</v>
      </c>
      <c r="B946" s="425">
        <v>78.400232882710498</v>
      </c>
      <c r="C946" s="425">
        <f t="shared" si="14"/>
        <v>12.028025495928834</v>
      </c>
      <c r="D946" s="56"/>
      <c r="E946" s="56"/>
    </row>
    <row r="947" spans="1:5" x14ac:dyDescent="0.2">
      <c r="A947" s="427">
        <v>944</v>
      </c>
      <c r="B947" s="425">
        <v>78.417115586516204</v>
      </c>
      <c r="C947" s="425">
        <f t="shared" si="14"/>
        <v>12.038188256982005</v>
      </c>
      <c r="D947" s="56"/>
      <c r="E947" s="56"/>
    </row>
    <row r="948" spans="1:5" x14ac:dyDescent="0.2">
      <c r="A948" s="427">
        <v>945</v>
      </c>
      <c r="B948" s="425">
        <v>78.433985815249386</v>
      </c>
      <c r="C948" s="425">
        <f t="shared" si="14"/>
        <v>12.048348559334212</v>
      </c>
      <c r="D948" s="56"/>
      <c r="E948" s="56"/>
    </row>
    <row r="949" spans="1:5" x14ac:dyDescent="0.2">
      <c r="A949" s="427">
        <v>946</v>
      </c>
      <c r="B949" s="425">
        <v>78.450843595298338</v>
      </c>
      <c r="C949" s="425">
        <f t="shared" si="14"/>
        <v>12.058506405362543</v>
      </c>
      <c r="D949" s="56"/>
      <c r="E949" s="56"/>
    </row>
    <row r="950" spans="1:5" x14ac:dyDescent="0.2">
      <c r="A950" s="427">
        <v>947</v>
      </c>
      <c r="B950" s="425">
        <v>78.467688952967762</v>
      </c>
      <c r="C950" s="425">
        <f t="shared" si="14"/>
        <v>12.068661797438894</v>
      </c>
      <c r="D950" s="56"/>
      <c r="E950" s="56"/>
    </row>
    <row r="951" spans="1:5" x14ac:dyDescent="0.2">
      <c r="A951" s="427">
        <v>948</v>
      </c>
      <c r="B951" s="425">
        <v>78.484521914479018</v>
      </c>
      <c r="C951" s="425">
        <f t="shared" si="14"/>
        <v>12.07881473793001</v>
      </c>
      <c r="D951" s="56"/>
      <c r="E951" s="56"/>
    </row>
    <row r="952" spans="1:5" x14ac:dyDescent="0.2">
      <c r="A952" s="427">
        <v>949</v>
      </c>
      <c r="B952" s="425">
        <v>78.501342505970584</v>
      </c>
      <c r="C952" s="425">
        <f t="shared" si="14"/>
        <v>12.088965229197473</v>
      </c>
      <c r="D952" s="56"/>
      <c r="E952" s="56"/>
    </row>
    <row r="953" spans="1:5" x14ac:dyDescent="0.2">
      <c r="A953" s="427">
        <v>950</v>
      </c>
      <c r="B953" s="425">
        <v>78.518150753498318</v>
      </c>
      <c r="C953" s="425">
        <f t="shared" si="14"/>
        <v>12.099113273597741</v>
      </c>
      <c r="D953" s="56"/>
      <c r="E953" s="56"/>
    </row>
    <row r="954" spans="1:5" x14ac:dyDescent="0.2">
      <c r="A954" s="427">
        <v>951</v>
      </c>
      <c r="B954" s="425">
        <v>78.534946683035841</v>
      </c>
      <c r="C954" s="425">
        <f t="shared" si="14"/>
        <v>12.109258873482158</v>
      </c>
      <c r="D954" s="56"/>
      <c r="E954" s="56"/>
    </row>
    <row r="955" spans="1:5" x14ac:dyDescent="0.2">
      <c r="A955" s="427">
        <v>952</v>
      </c>
      <c r="B955" s="425">
        <v>78.551730320474903</v>
      </c>
      <c r="C955" s="425">
        <f t="shared" si="14"/>
        <v>12.119402031196968</v>
      </c>
      <c r="D955" s="56"/>
      <c r="E955" s="56"/>
    </row>
    <row r="956" spans="1:5" x14ac:dyDescent="0.2">
      <c r="A956" s="427">
        <v>953</v>
      </c>
      <c r="B956" s="425">
        <v>78.568501691625698</v>
      </c>
      <c r="C956" s="425">
        <f t="shared" si="14"/>
        <v>12.129542749083331</v>
      </c>
      <c r="D956" s="56"/>
      <c r="E956" s="56"/>
    </row>
    <row r="957" spans="1:5" x14ac:dyDescent="0.2">
      <c r="A957" s="427">
        <v>954</v>
      </c>
      <c r="B957" s="425">
        <v>78.585260822217165</v>
      </c>
      <c r="C957" s="425">
        <f t="shared" si="14"/>
        <v>12.139681029477359</v>
      </c>
      <c r="D957" s="56"/>
      <c r="E957" s="56"/>
    </row>
    <row r="958" spans="1:5" x14ac:dyDescent="0.2">
      <c r="A958" s="427">
        <v>955</v>
      </c>
      <c r="B958" s="425">
        <v>78.602007737897452</v>
      </c>
      <c r="C958" s="425">
        <f t="shared" si="14"/>
        <v>12.149816874710096</v>
      </c>
      <c r="D958" s="56"/>
      <c r="E958" s="56"/>
    </row>
    <row r="959" spans="1:5" x14ac:dyDescent="0.2">
      <c r="A959" s="427">
        <v>956</v>
      </c>
      <c r="B959" s="425">
        <v>78.61874246423416</v>
      </c>
      <c r="C959" s="425">
        <f t="shared" si="14"/>
        <v>12.159950287107566</v>
      </c>
      <c r="D959" s="56"/>
      <c r="E959" s="56"/>
    </row>
    <row r="960" spans="1:5" x14ac:dyDescent="0.2">
      <c r="A960" s="427">
        <v>957</v>
      </c>
      <c r="B960" s="425">
        <v>78.635465026714655</v>
      </c>
      <c r="C960" s="425">
        <f t="shared" si="14"/>
        <v>12.170081268990785</v>
      </c>
      <c r="D960" s="56"/>
      <c r="E960" s="56"/>
    </row>
    <row r="961" spans="1:5" x14ac:dyDescent="0.2">
      <c r="A961" s="427">
        <v>958</v>
      </c>
      <c r="B961" s="425">
        <v>78.652175450746483</v>
      </c>
      <c r="C961" s="425">
        <f t="shared" si="14"/>
        <v>12.180209822675765</v>
      </c>
      <c r="D961" s="56"/>
      <c r="E961" s="56"/>
    </row>
    <row r="962" spans="1:5" x14ac:dyDescent="0.2">
      <c r="A962" s="427">
        <v>959</v>
      </c>
      <c r="B962" s="425">
        <v>78.668873761657679</v>
      </c>
      <c r="C962" s="425">
        <f t="shared" si="14"/>
        <v>12.190335950473537</v>
      </c>
      <c r="D962" s="56"/>
      <c r="E962" s="56"/>
    </row>
    <row r="963" spans="1:5" x14ac:dyDescent="0.2">
      <c r="A963" s="427">
        <v>960</v>
      </c>
      <c r="B963" s="425">
        <v>78.685559984697036</v>
      </c>
      <c r="C963" s="425">
        <f t="shared" si="14"/>
        <v>12.200459654690176</v>
      </c>
      <c r="D963" s="56"/>
      <c r="E963" s="56"/>
    </row>
    <row r="964" spans="1:5" x14ac:dyDescent="0.2">
      <c r="A964" s="427">
        <v>961</v>
      </c>
      <c r="B964" s="425">
        <v>78.702234145034552</v>
      </c>
      <c r="C964" s="425">
        <f t="shared" si="14"/>
        <v>12.210580937626801</v>
      </c>
      <c r="D964" s="56"/>
      <c r="E964" s="56"/>
    </row>
    <row r="965" spans="1:5" x14ac:dyDescent="0.2">
      <c r="A965" s="427">
        <v>962</v>
      </c>
      <c r="B965" s="425">
        <v>78.718896267761636</v>
      </c>
      <c r="C965" s="425">
        <f t="shared" ref="C965:C1028" si="15">A965/B965</f>
        <v>12.220699801579602</v>
      </c>
      <c r="D965" s="56"/>
      <c r="E965" s="56"/>
    </row>
    <row r="966" spans="1:5" x14ac:dyDescent="0.2">
      <c r="A966" s="427">
        <v>963</v>
      </c>
      <c r="B966" s="425">
        <v>78.735546377891524</v>
      </c>
      <c r="C966" s="425">
        <f t="shared" si="15"/>
        <v>12.23081624883986</v>
      </c>
      <c r="D966" s="56"/>
      <c r="E966" s="56"/>
    </row>
    <row r="967" spans="1:5" x14ac:dyDescent="0.2">
      <c r="A967" s="427">
        <v>964</v>
      </c>
      <c r="B967" s="425">
        <v>78.752184500359533</v>
      </c>
      <c r="C967" s="425">
        <f t="shared" si="15"/>
        <v>12.24093028169395</v>
      </c>
      <c r="D967" s="56"/>
      <c r="E967" s="56"/>
    </row>
    <row r="968" spans="1:5" x14ac:dyDescent="0.2">
      <c r="A968" s="427">
        <v>965</v>
      </c>
      <c r="B968" s="425">
        <v>78.768810660023476</v>
      </c>
      <c r="C968" s="425">
        <f t="shared" si="15"/>
        <v>12.251041902423367</v>
      </c>
      <c r="D968" s="56"/>
      <c r="E968" s="56"/>
    </row>
    <row r="969" spans="1:5" x14ac:dyDescent="0.2">
      <c r="A969" s="427">
        <v>966</v>
      </c>
      <c r="B969" s="425">
        <v>78.785424881663872</v>
      </c>
      <c r="C969" s="425">
        <f t="shared" si="15"/>
        <v>12.261151113304742</v>
      </c>
      <c r="D969" s="56"/>
      <c r="E969" s="56"/>
    </row>
    <row r="970" spans="1:5" x14ac:dyDescent="0.2">
      <c r="A970" s="427">
        <v>967</v>
      </c>
      <c r="B970" s="425">
        <v>78.802027189984344</v>
      </c>
      <c r="C970" s="425">
        <f t="shared" si="15"/>
        <v>12.27125791660985</v>
      </c>
      <c r="D970" s="56"/>
      <c r="E970" s="56"/>
    </row>
    <row r="971" spans="1:5" x14ac:dyDescent="0.2">
      <c r="A971" s="427">
        <v>968</v>
      </c>
      <c r="B971" s="425">
        <v>78.818617609611948</v>
      </c>
      <c r="C971" s="425">
        <f t="shared" si="15"/>
        <v>12.281362314605632</v>
      </c>
      <c r="D971" s="56"/>
      <c r="E971" s="56"/>
    </row>
    <row r="972" spans="1:5" x14ac:dyDescent="0.2">
      <c r="A972" s="427">
        <v>969</v>
      </c>
      <c r="B972" s="425">
        <v>78.835196165097386</v>
      </c>
      <c r="C972" s="425">
        <f t="shared" si="15"/>
        <v>12.291464309554216</v>
      </c>
      <c r="D972" s="56"/>
      <c r="E972" s="56"/>
    </row>
    <row r="973" spans="1:5" x14ac:dyDescent="0.2">
      <c r="A973" s="427">
        <v>970</v>
      </c>
      <c r="B973" s="425">
        <v>78.851762880915473</v>
      </c>
      <c r="C973" s="425">
        <f t="shared" si="15"/>
        <v>12.301563903712919</v>
      </c>
      <c r="D973" s="56"/>
      <c r="E973" s="56"/>
    </row>
    <row r="974" spans="1:5" x14ac:dyDescent="0.2">
      <c r="A974" s="427">
        <v>971</v>
      </c>
      <c r="B974" s="425">
        <v>78.868317781465279</v>
      </c>
      <c r="C974" s="425">
        <f t="shared" si="15"/>
        <v>12.311661099334279</v>
      </c>
      <c r="D974" s="56"/>
      <c r="E974" s="56"/>
    </row>
    <row r="975" spans="1:5" x14ac:dyDescent="0.2">
      <c r="A975" s="427">
        <v>972</v>
      </c>
      <c r="B975" s="425">
        <v>78.884860891070602</v>
      </c>
      <c r="C975" s="425">
        <f t="shared" si="15"/>
        <v>12.32175589866605</v>
      </c>
      <c r="D975" s="56"/>
      <c r="E975" s="56"/>
    </row>
    <row r="976" spans="1:5" x14ac:dyDescent="0.2">
      <c r="A976" s="427">
        <v>973</v>
      </c>
      <c r="B976" s="425">
        <v>78.901392233980161</v>
      </c>
      <c r="C976" s="425">
        <f t="shared" si="15"/>
        <v>12.331848303951242</v>
      </c>
      <c r="D976" s="56"/>
      <c r="E976" s="56"/>
    </row>
    <row r="977" spans="1:5" x14ac:dyDescent="0.2">
      <c r="A977" s="427">
        <v>974</v>
      </c>
      <c r="B977" s="425">
        <v>78.917911834367985</v>
      </c>
      <c r="C977" s="425">
        <f t="shared" si="15"/>
        <v>12.341938317428117</v>
      </c>
      <c r="D977" s="56"/>
      <c r="E977" s="56"/>
    </row>
    <row r="978" spans="1:5" x14ac:dyDescent="0.2">
      <c r="A978" s="427">
        <v>975</v>
      </c>
      <c r="B978" s="425">
        <v>78.934419716333636</v>
      </c>
      <c r="C978" s="425">
        <f t="shared" si="15"/>
        <v>12.352025941330211</v>
      </c>
      <c r="D978" s="56"/>
      <c r="E978" s="56"/>
    </row>
    <row r="979" spans="1:5" x14ac:dyDescent="0.2">
      <c r="A979" s="427">
        <v>976</v>
      </c>
      <c r="B979" s="425">
        <v>78.950915903902597</v>
      </c>
      <c r="C979" s="425">
        <f t="shared" si="15"/>
        <v>12.362111177886357</v>
      </c>
      <c r="D979" s="56"/>
      <c r="E979" s="56"/>
    </row>
    <row r="980" spans="1:5" x14ac:dyDescent="0.2">
      <c r="A980" s="427">
        <v>977</v>
      </c>
      <c r="B980" s="425">
        <v>78.967400421026568</v>
      </c>
      <c r="C980" s="425">
        <f t="shared" si="15"/>
        <v>12.372194029320676</v>
      </c>
      <c r="D980" s="56"/>
      <c r="E980" s="56"/>
    </row>
    <row r="981" spans="1:5" x14ac:dyDescent="0.2">
      <c r="A981" s="427">
        <v>978</v>
      </c>
      <c r="B981" s="425">
        <v>78.983873291583649</v>
      </c>
      <c r="C981" s="425">
        <f t="shared" si="15"/>
        <v>12.382274497852634</v>
      </c>
      <c r="D981" s="56"/>
      <c r="E981" s="56"/>
    </row>
    <row r="982" spans="1:5" x14ac:dyDescent="0.2">
      <c r="A982" s="427">
        <v>979</v>
      </c>
      <c r="B982" s="425">
        <v>79.000334539378812</v>
      </c>
      <c r="C982" s="425">
        <f t="shared" si="15"/>
        <v>12.392352585697012</v>
      </c>
      <c r="D982" s="56"/>
      <c r="E982" s="56"/>
    </row>
    <row r="983" spans="1:5" x14ac:dyDescent="0.2">
      <c r="A983" s="427">
        <v>980</v>
      </c>
      <c r="B983" s="425">
        <v>79.016784188144115</v>
      </c>
      <c r="C983" s="425">
        <f t="shared" si="15"/>
        <v>12.402428295063947</v>
      </c>
      <c r="D983" s="56"/>
      <c r="E983" s="56"/>
    </row>
    <row r="984" spans="1:5" x14ac:dyDescent="0.2">
      <c r="A984" s="427">
        <v>981</v>
      </c>
      <c r="B984" s="425">
        <v>79.033222261538953</v>
      </c>
      <c r="C984" s="425">
        <f t="shared" si="15"/>
        <v>12.412501628158944</v>
      </c>
      <c r="D984" s="56"/>
      <c r="E984" s="56"/>
    </row>
    <row r="985" spans="1:5" x14ac:dyDescent="0.2">
      <c r="A985" s="427">
        <v>982</v>
      </c>
      <c r="B985" s="425">
        <v>79.049648783150417</v>
      </c>
      <c r="C985" s="425">
        <f t="shared" si="15"/>
        <v>12.422572587182895</v>
      </c>
      <c r="D985" s="56"/>
      <c r="E985" s="56"/>
    </row>
    <row r="986" spans="1:5" x14ac:dyDescent="0.2">
      <c r="A986" s="427">
        <v>983</v>
      </c>
      <c r="B986" s="425">
        <v>79.066063776493635</v>
      </c>
      <c r="C986" s="425">
        <f t="shared" si="15"/>
        <v>12.432641174332067</v>
      </c>
      <c r="D986" s="56"/>
      <c r="E986" s="56"/>
    </row>
    <row r="987" spans="1:5" x14ac:dyDescent="0.2">
      <c r="A987" s="427">
        <v>984</v>
      </c>
      <c r="B987" s="425">
        <v>79.082467265011957</v>
      </c>
      <c r="C987" s="425">
        <f t="shared" si="15"/>
        <v>12.442707391798157</v>
      </c>
      <c r="D987" s="56"/>
      <c r="E987" s="56"/>
    </row>
    <row r="988" spans="1:5" x14ac:dyDescent="0.2">
      <c r="A988" s="427">
        <v>985</v>
      </c>
      <c r="B988" s="425">
        <v>79.098859272077277</v>
      </c>
      <c r="C988" s="425">
        <f t="shared" si="15"/>
        <v>12.452771241768279</v>
      </c>
      <c r="D988" s="56"/>
      <c r="E988" s="56"/>
    </row>
    <row r="989" spans="1:5" x14ac:dyDescent="0.2">
      <c r="A989" s="427">
        <v>986</v>
      </c>
      <c r="B989" s="425">
        <v>79.115239820990396</v>
      </c>
      <c r="C989" s="425">
        <f t="shared" si="15"/>
        <v>12.462832726424981</v>
      </c>
      <c r="D989" s="56"/>
      <c r="E989" s="56"/>
    </row>
    <row r="990" spans="1:5" x14ac:dyDescent="0.2">
      <c r="A990" s="427">
        <v>987</v>
      </c>
      <c r="B990" s="425">
        <v>79.131608934981216</v>
      </c>
      <c r="C990" s="425">
        <f t="shared" si="15"/>
        <v>12.472891847946277</v>
      </c>
      <c r="D990" s="56"/>
      <c r="E990" s="56"/>
    </row>
    <row r="991" spans="1:5" x14ac:dyDescent="0.2">
      <c r="A991" s="427">
        <v>988</v>
      </c>
      <c r="B991" s="425">
        <v>79.147966637209095</v>
      </c>
      <c r="C991" s="425">
        <f t="shared" si="15"/>
        <v>12.482948608505639</v>
      </c>
      <c r="D991" s="56"/>
      <c r="E991" s="56"/>
    </row>
    <row r="992" spans="1:5" x14ac:dyDescent="0.2">
      <c r="A992" s="427">
        <v>989</v>
      </c>
      <c r="B992" s="425">
        <v>79.164312950763033</v>
      </c>
      <c r="C992" s="425">
        <f t="shared" si="15"/>
        <v>12.493003010272036</v>
      </c>
      <c r="D992" s="56"/>
      <c r="E992" s="56"/>
    </row>
    <row r="993" spans="1:5" x14ac:dyDescent="0.2">
      <c r="A993" s="427">
        <v>990</v>
      </c>
      <c r="B993" s="425">
        <v>79.180647898662173</v>
      </c>
      <c r="C993" s="425">
        <f t="shared" si="15"/>
        <v>12.503055055409908</v>
      </c>
      <c r="D993" s="56"/>
      <c r="E993" s="56"/>
    </row>
    <row r="994" spans="1:5" x14ac:dyDescent="0.2">
      <c r="A994" s="427">
        <v>991</v>
      </c>
      <c r="B994" s="425">
        <v>79.196971503855778</v>
      </c>
      <c r="C994" s="425">
        <f t="shared" si="15"/>
        <v>12.51310474607924</v>
      </c>
      <c r="D994" s="56"/>
      <c r="E994" s="56"/>
    </row>
    <row r="995" spans="1:5" x14ac:dyDescent="0.2">
      <c r="A995" s="427">
        <v>992</v>
      </c>
      <c r="B995" s="425">
        <v>79.213283789223766</v>
      </c>
      <c r="C995" s="425">
        <f t="shared" si="15"/>
        <v>12.52315208443552</v>
      </c>
      <c r="D995" s="56"/>
      <c r="E995" s="56"/>
    </row>
    <row r="996" spans="1:5" x14ac:dyDescent="0.2">
      <c r="A996" s="427">
        <v>993</v>
      </c>
      <c r="B996" s="425">
        <v>79.229584777576903</v>
      </c>
      <c r="C996" s="425">
        <f t="shared" si="15"/>
        <v>12.533197072629783</v>
      </c>
      <c r="D996" s="56"/>
      <c r="E996" s="56"/>
    </row>
    <row r="997" spans="1:5" x14ac:dyDescent="0.2">
      <c r="A997" s="427">
        <v>994</v>
      </c>
      <c r="B997" s="425">
        <v>79.245874491656991</v>
      </c>
      <c r="C997" s="425">
        <f t="shared" si="15"/>
        <v>12.543239712808624</v>
      </c>
      <c r="D997" s="56"/>
      <c r="E997" s="56"/>
    </row>
    <row r="998" spans="1:5" x14ac:dyDescent="0.2">
      <c r="A998" s="427">
        <v>995</v>
      </c>
      <c r="B998" s="425">
        <v>79.262152954137321</v>
      </c>
      <c r="C998" s="425">
        <f t="shared" si="15"/>
        <v>12.553280007114203</v>
      </c>
      <c r="D998" s="56"/>
      <c r="E998" s="56"/>
    </row>
    <row r="999" spans="1:5" x14ac:dyDescent="0.2">
      <c r="A999" s="427">
        <v>996</v>
      </c>
      <c r="B999" s="425">
        <v>79.278420187622814</v>
      </c>
      <c r="C999" s="425">
        <f t="shared" si="15"/>
        <v>12.563317957684259</v>
      </c>
      <c r="D999" s="56"/>
      <c r="E999" s="56"/>
    </row>
    <row r="1000" spans="1:5" x14ac:dyDescent="0.2">
      <c r="A1000" s="427">
        <v>997</v>
      </c>
      <c r="B1000" s="425">
        <v>79.294676214650352</v>
      </c>
      <c r="C1000" s="425">
        <f t="shared" si="15"/>
        <v>12.573353566652132</v>
      </c>
      <c r="D1000" s="56"/>
      <c r="E1000" s="56"/>
    </row>
    <row r="1001" spans="1:5" x14ac:dyDescent="0.2">
      <c r="A1001" s="427">
        <v>998</v>
      </c>
      <c r="B1001" s="425">
        <v>79.310921057689001</v>
      </c>
      <c r="C1001" s="425">
        <f t="shared" si="15"/>
        <v>12.583386836146778</v>
      </c>
      <c r="D1001" s="56"/>
      <c r="E1001" s="56"/>
    </row>
    <row r="1002" spans="1:5" x14ac:dyDescent="0.2">
      <c r="A1002" s="427">
        <v>999</v>
      </c>
      <c r="B1002" s="425">
        <v>79.327154739140397</v>
      </c>
      <c r="C1002" s="425">
        <f t="shared" si="15"/>
        <v>12.593417768292761</v>
      </c>
      <c r="D1002" s="56"/>
      <c r="E1002" s="56"/>
    </row>
    <row r="1003" spans="1:5" x14ac:dyDescent="0.2">
      <c r="A1003" s="427">
        <v>1000</v>
      </c>
      <c r="B1003" s="425">
        <v>79.343377281338832</v>
      </c>
      <c r="C1003" s="425">
        <f t="shared" si="15"/>
        <v>12.603446365210308</v>
      </c>
      <c r="D1003" s="56"/>
      <c r="E1003" s="56"/>
    </row>
    <row r="1004" spans="1:5" x14ac:dyDescent="0.2">
      <c r="A1004" s="427">
        <v>1001</v>
      </c>
      <c r="B1004" s="425">
        <v>79.359588706551705</v>
      </c>
      <c r="C1004" s="425">
        <f t="shared" si="15"/>
        <v>12.613472629015279</v>
      </c>
      <c r="D1004" s="56"/>
      <c r="E1004" s="56"/>
    </row>
    <row r="1005" spans="1:5" x14ac:dyDescent="0.2">
      <c r="A1005" s="427">
        <v>1002</v>
      </c>
      <c r="B1005" s="425">
        <v>79.375789036979711</v>
      </c>
      <c r="C1005" s="425">
        <f t="shared" si="15"/>
        <v>12.623496561819206</v>
      </c>
      <c r="D1005" s="56"/>
      <c r="E1005" s="56"/>
    </row>
    <row r="1006" spans="1:5" x14ac:dyDescent="0.2">
      <c r="A1006" s="427">
        <v>1003</v>
      </c>
      <c r="B1006" s="425">
        <v>79.391978294757081</v>
      </c>
      <c r="C1006" s="425">
        <f t="shared" si="15"/>
        <v>12.633518165729301</v>
      </c>
      <c r="D1006" s="56"/>
      <c r="E1006" s="56"/>
    </row>
    <row r="1007" spans="1:5" x14ac:dyDescent="0.2">
      <c r="A1007" s="427">
        <v>1004</v>
      </c>
      <c r="B1007" s="425">
        <v>79.408156501951851</v>
      </c>
      <c r="C1007" s="425">
        <f t="shared" si="15"/>
        <v>12.643537442848478</v>
      </c>
      <c r="D1007" s="56"/>
      <c r="E1007" s="56"/>
    </row>
    <row r="1008" spans="1:5" x14ac:dyDescent="0.2">
      <c r="A1008" s="427">
        <v>1005</v>
      </c>
      <c r="B1008" s="425">
        <v>79.424323680566218</v>
      </c>
      <c r="C1008" s="425">
        <f t="shared" si="15"/>
        <v>12.653554395275341</v>
      </c>
      <c r="D1008" s="56"/>
      <c r="E1008" s="56"/>
    </row>
    <row r="1009" spans="1:5" x14ac:dyDescent="0.2">
      <c r="A1009" s="427">
        <v>1006</v>
      </c>
      <c r="B1009" s="425">
        <v>79.440479852536683</v>
      </c>
      <c r="C1009" s="425">
        <f t="shared" si="15"/>
        <v>12.663569025104227</v>
      </c>
      <c r="D1009" s="56"/>
      <c r="E1009" s="56"/>
    </row>
    <row r="1010" spans="1:5" x14ac:dyDescent="0.2">
      <c r="A1010" s="427">
        <v>1007</v>
      </c>
      <c r="B1010" s="425">
        <v>79.456625039734391</v>
      </c>
      <c r="C1010" s="425">
        <f t="shared" si="15"/>
        <v>12.673581334425203</v>
      </c>
      <c r="D1010" s="56"/>
      <c r="E1010" s="56"/>
    </row>
    <row r="1011" spans="1:5" x14ac:dyDescent="0.2">
      <c r="A1011" s="427">
        <v>1008</v>
      </c>
      <c r="B1011" s="425">
        <v>79.472759263965358</v>
      </c>
      <c r="C1011" s="425">
        <f t="shared" si="15"/>
        <v>12.68359132532408</v>
      </c>
      <c r="D1011" s="56"/>
      <c r="E1011" s="56"/>
    </row>
    <row r="1012" spans="1:5" x14ac:dyDescent="0.2">
      <c r="A1012" s="427">
        <v>1009</v>
      </c>
      <c r="B1012" s="425">
        <v>79.488882546970657</v>
      </c>
      <c r="C1012" s="425">
        <f t="shared" si="15"/>
        <v>12.693598999882447</v>
      </c>
      <c r="D1012" s="56"/>
      <c r="E1012" s="56"/>
    </row>
    <row r="1013" spans="1:5" x14ac:dyDescent="0.2">
      <c r="A1013" s="427">
        <v>1010</v>
      </c>
      <c r="B1013" s="425">
        <v>79.504994910426873</v>
      </c>
      <c r="C1013" s="425">
        <f t="shared" si="15"/>
        <v>12.703604360177641</v>
      </c>
      <c r="D1013" s="56"/>
      <c r="E1013" s="56"/>
    </row>
    <row r="1014" spans="1:5" x14ac:dyDescent="0.2">
      <c r="A1014" s="427">
        <v>1011</v>
      </c>
      <c r="B1014" s="425">
        <v>79.521096375946172</v>
      </c>
      <c r="C1014" s="425">
        <f t="shared" si="15"/>
        <v>12.713607408282803</v>
      </c>
      <c r="D1014" s="56"/>
      <c r="E1014" s="56"/>
    </row>
    <row r="1015" spans="1:5" x14ac:dyDescent="0.2">
      <c r="A1015" s="427">
        <v>1012</v>
      </c>
      <c r="B1015" s="425">
        <v>79.537186965076671</v>
      </c>
      <c r="C1015" s="425">
        <f t="shared" si="15"/>
        <v>12.723608146266862</v>
      </c>
      <c r="D1015" s="56"/>
      <c r="E1015" s="56"/>
    </row>
    <row r="1016" spans="1:5" x14ac:dyDescent="0.2">
      <c r="A1016" s="427">
        <v>1013</v>
      </c>
      <c r="B1016" s="425">
        <v>79.553266699302526</v>
      </c>
      <c r="C1016" s="425">
        <f t="shared" si="15"/>
        <v>12.73360657619458</v>
      </c>
      <c r="D1016" s="56"/>
      <c r="E1016" s="56"/>
    </row>
    <row r="1017" spans="1:5" x14ac:dyDescent="0.2">
      <c r="A1017" s="427">
        <v>1014</v>
      </c>
      <c r="B1017" s="425">
        <v>79.569335600044411</v>
      </c>
      <c r="C1017" s="425">
        <f t="shared" si="15"/>
        <v>12.74360270012653</v>
      </c>
      <c r="D1017" s="56"/>
      <c r="E1017" s="56"/>
    </row>
    <row r="1018" spans="1:5" x14ac:dyDescent="0.2">
      <c r="A1018" s="427">
        <v>1015</v>
      </c>
      <c r="B1018" s="425">
        <v>79.585393688659607</v>
      </c>
      <c r="C1018" s="425">
        <f t="shared" si="15"/>
        <v>12.753596520119128</v>
      </c>
      <c r="D1018" s="56"/>
      <c r="E1018" s="56"/>
    </row>
    <row r="1019" spans="1:5" x14ac:dyDescent="0.2">
      <c r="A1019" s="427">
        <v>1016</v>
      </c>
      <c r="B1019" s="425">
        <v>79.601440986442327</v>
      </c>
      <c r="C1019" s="425">
        <f t="shared" si="15"/>
        <v>12.763588038224642</v>
      </c>
      <c r="D1019" s="56"/>
      <c r="E1019" s="56"/>
    </row>
    <row r="1020" spans="1:5" x14ac:dyDescent="0.2">
      <c r="A1020" s="427">
        <v>1017</v>
      </c>
      <c r="B1020" s="425">
        <v>79.6174775146239</v>
      </c>
      <c r="C1020" s="425">
        <f t="shared" si="15"/>
        <v>12.773577256491208</v>
      </c>
      <c r="D1020" s="56"/>
      <c r="E1020" s="56"/>
    </row>
    <row r="1021" spans="1:5" x14ac:dyDescent="0.2">
      <c r="A1021" s="427">
        <v>1018</v>
      </c>
      <c r="B1021" s="425">
        <v>79.633503294373128</v>
      </c>
      <c r="C1021" s="425">
        <f t="shared" si="15"/>
        <v>12.783564176962832</v>
      </c>
      <c r="D1021" s="56"/>
      <c r="E1021" s="56"/>
    </row>
    <row r="1022" spans="1:5" x14ac:dyDescent="0.2">
      <c r="A1022" s="427">
        <v>1019</v>
      </c>
      <c r="B1022" s="425">
        <v>79.64951834679637</v>
      </c>
      <c r="C1022" s="425">
        <f t="shared" si="15"/>
        <v>12.793548801679425</v>
      </c>
      <c r="D1022" s="56"/>
      <c r="E1022" s="56"/>
    </row>
    <row r="1023" spans="1:5" x14ac:dyDescent="0.2">
      <c r="A1023" s="427">
        <v>1020</v>
      </c>
      <c r="B1023" s="425">
        <v>79.665522692937898</v>
      </c>
      <c r="C1023" s="425">
        <f t="shared" si="15"/>
        <v>12.803531132676794</v>
      </c>
      <c r="D1023" s="56"/>
      <c r="E1023" s="56"/>
    </row>
    <row r="1024" spans="1:5" x14ac:dyDescent="0.2">
      <c r="A1024" s="427">
        <v>1021</v>
      </c>
      <c r="B1024" s="425">
        <v>79.681516353780225</v>
      </c>
      <c r="C1024" s="425">
        <f t="shared" si="15"/>
        <v>12.813511171986651</v>
      </c>
      <c r="D1024" s="56"/>
      <c r="E1024" s="56"/>
    </row>
    <row r="1025" spans="1:5" x14ac:dyDescent="0.2">
      <c r="A1025" s="427">
        <v>1022</v>
      </c>
      <c r="B1025" s="425">
        <v>79.697499350244087</v>
      </c>
      <c r="C1025" s="425">
        <f t="shared" si="15"/>
        <v>12.823488921636661</v>
      </c>
      <c r="D1025" s="56"/>
      <c r="E1025" s="56"/>
    </row>
    <row r="1026" spans="1:5" x14ac:dyDescent="0.2">
      <c r="A1026" s="427">
        <v>1023</v>
      </c>
      <c r="B1026" s="425">
        <v>79.713471703188901</v>
      </c>
      <c r="C1026" s="425">
        <f t="shared" si="15"/>
        <v>12.833464383650416</v>
      </c>
      <c r="D1026" s="56"/>
      <c r="E1026" s="56"/>
    </row>
    <row r="1027" spans="1:5" x14ac:dyDescent="0.2">
      <c r="A1027" s="427">
        <v>1024</v>
      </c>
      <c r="B1027" s="425">
        <v>79.729433433412993</v>
      </c>
      <c r="C1027" s="425">
        <f t="shared" si="15"/>
        <v>12.843437560047459</v>
      </c>
      <c r="D1027" s="56"/>
      <c r="E1027" s="56"/>
    </row>
    <row r="1028" spans="1:5" x14ac:dyDescent="0.2">
      <c r="A1028" s="427">
        <v>1025</v>
      </c>
      <c r="B1028" s="425">
        <v>79.745384561653765</v>
      </c>
      <c r="C1028" s="425">
        <f t="shared" si="15"/>
        <v>12.853408452843299</v>
      </c>
      <c r="D1028" s="56"/>
      <c r="E1028" s="56"/>
    </row>
    <row r="1029" spans="1:5" x14ac:dyDescent="0.2">
      <c r="A1029" s="427">
        <v>1026</v>
      </c>
      <c r="B1029" s="425">
        <v>79.76132510858784</v>
      </c>
      <c r="C1029" s="425">
        <f t="shared" ref="C1029:C1074" si="16">A1029/B1029</f>
        <v>12.863377064049446</v>
      </c>
      <c r="D1029" s="56"/>
      <c r="E1029" s="56"/>
    </row>
    <row r="1030" spans="1:5" x14ac:dyDescent="0.2">
      <c r="A1030" s="427">
        <v>1027</v>
      </c>
      <c r="B1030" s="425">
        <v>79.777255094831574</v>
      </c>
      <c r="C1030" s="425">
        <f t="shared" si="16"/>
        <v>12.873343395673373</v>
      </c>
      <c r="D1030" s="56"/>
      <c r="E1030" s="56"/>
    </row>
    <row r="1031" spans="1:5" x14ac:dyDescent="0.2">
      <c r="A1031" s="427">
        <v>1028</v>
      </c>
      <c r="B1031" s="425">
        <v>79.793174540941038</v>
      </c>
      <c r="C1031" s="425">
        <f t="shared" si="16"/>
        <v>12.883307449718572</v>
      </c>
      <c r="D1031" s="56"/>
      <c r="E1031" s="56"/>
    </row>
    <row r="1032" spans="1:5" x14ac:dyDescent="0.2">
      <c r="A1032" s="427">
        <v>1029</v>
      </c>
      <c r="B1032" s="425">
        <v>79.809083467412393</v>
      </c>
      <c r="C1032" s="425">
        <f t="shared" si="16"/>
        <v>12.893269228184543</v>
      </c>
      <c r="D1032" s="56"/>
      <c r="E1032" s="56"/>
    </row>
    <row r="1033" spans="1:5" x14ac:dyDescent="0.2">
      <c r="A1033" s="427">
        <v>1030</v>
      </c>
      <c r="B1033" s="425">
        <v>79.82498189468204</v>
      </c>
      <c r="C1033" s="425">
        <f t="shared" si="16"/>
        <v>12.90322873306682</v>
      </c>
      <c r="D1033" s="56"/>
      <c r="E1033" s="56"/>
    </row>
    <row r="1034" spans="1:5" x14ac:dyDescent="0.2">
      <c r="A1034" s="427">
        <v>1031</v>
      </c>
      <c r="B1034" s="425">
        <v>79.840869843126868</v>
      </c>
      <c r="C1034" s="425">
        <f t="shared" si="16"/>
        <v>12.913185966356979</v>
      </c>
      <c r="D1034" s="56"/>
      <c r="E1034" s="56"/>
    </row>
    <row r="1035" spans="1:5" x14ac:dyDescent="0.2">
      <c r="A1035" s="427">
        <v>1032</v>
      </c>
      <c r="B1035" s="425">
        <v>79.856747333064519</v>
      </c>
      <c r="C1035" s="425">
        <f t="shared" si="16"/>
        <v>12.923140930042646</v>
      </c>
      <c r="D1035" s="56"/>
      <c r="E1035" s="56"/>
    </row>
    <row r="1036" spans="1:5" x14ac:dyDescent="0.2">
      <c r="A1036" s="427">
        <v>1033</v>
      </c>
      <c r="B1036" s="425">
        <v>79.872614384753632</v>
      </c>
      <c r="C1036" s="425">
        <f t="shared" si="16"/>
        <v>12.933093626107507</v>
      </c>
      <c r="D1036" s="56"/>
      <c r="E1036" s="56"/>
    </row>
    <row r="1037" spans="1:5" x14ac:dyDescent="0.2">
      <c r="A1037" s="427">
        <v>1034</v>
      </c>
      <c r="B1037" s="425">
        <v>79.888471018394029</v>
      </c>
      <c r="C1037" s="425">
        <f t="shared" si="16"/>
        <v>12.943044056531328</v>
      </c>
      <c r="D1037" s="56"/>
      <c r="E1037" s="56"/>
    </row>
    <row r="1038" spans="1:5" x14ac:dyDescent="0.2">
      <c r="A1038" s="427">
        <v>1035</v>
      </c>
      <c r="B1038" s="425">
        <v>79.90431725412688</v>
      </c>
      <c r="C1038" s="425">
        <f t="shared" si="16"/>
        <v>12.95299222328997</v>
      </c>
      <c r="D1038" s="56"/>
      <c r="E1038" s="56"/>
    </row>
    <row r="1039" spans="1:5" x14ac:dyDescent="0.2">
      <c r="A1039" s="427">
        <v>1036</v>
      </c>
      <c r="B1039" s="425">
        <v>79.920153112035123</v>
      </c>
      <c r="C1039" s="425">
        <f t="shared" si="16"/>
        <v>12.962938128355381</v>
      </c>
      <c r="D1039" s="56"/>
      <c r="E1039" s="56"/>
    </row>
    <row r="1040" spans="1:5" x14ac:dyDescent="0.2">
      <c r="A1040" s="427">
        <v>1037</v>
      </c>
      <c r="B1040" s="425">
        <v>79.935978612143487</v>
      </c>
      <c r="C1040" s="425">
        <f t="shared" si="16"/>
        <v>12.972881773695631</v>
      </c>
      <c r="D1040" s="56"/>
      <c r="E1040" s="56"/>
    </row>
    <row r="1041" spans="1:5" x14ac:dyDescent="0.2">
      <c r="A1041" s="427">
        <v>1038</v>
      </c>
      <c r="B1041" s="425">
        <v>79.951793774418803</v>
      </c>
      <c r="C1041" s="425">
        <f t="shared" si="16"/>
        <v>12.982823161274915</v>
      </c>
      <c r="D1041" s="56"/>
      <c r="E1041" s="56"/>
    </row>
    <row r="1042" spans="1:5" x14ac:dyDescent="0.2">
      <c r="A1042" s="427">
        <v>1039</v>
      </c>
      <c r="B1042" s="425">
        <v>79.967598618770296</v>
      </c>
      <c r="C1042" s="425">
        <f t="shared" si="16"/>
        <v>12.992762293053552</v>
      </c>
      <c r="D1042" s="56"/>
      <c r="E1042" s="56"/>
    </row>
    <row r="1043" spans="1:5" x14ac:dyDescent="0.2">
      <c r="A1043" s="427">
        <v>1040</v>
      </c>
      <c r="B1043" s="425">
        <v>79.983393165049591</v>
      </c>
      <c r="C1043" s="425">
        <f t="shared" si="16"/>
        <v>13.002699170988031</v>
      </c>
      <c r="D1043" s="56"/>
      <c r="E1043" s="56"/>
    </row>
    <row r="1044" spans="1:5" x14ac:dyDescent="0.2">
      <c r="A1044" s="427">
        <v>1041</v>
      </c>
      <c r="B1044" s="425">
        <v>79.99917743305123</v>
      </c>
      <c r="C1044" s="425">
        <f t="shared" si="16"/>
        <v>13.012633797030974</v>
      </c>
      <c r="D1044" s="56"/>
      <c r="E1044" s="56"/>
    </row>
    <row r="1045" spans="1:5" x14ac:dyDescent="0.2">
      <c r="A1045" s="427">
        <v>1042</v>
      </c>
      <c r="B1045" s="425">
        <v>80.014951442512626</v>
      </c>
      <c r="C1045" s="425">
        <f t="shared" si="16"/>
        <v>13.022566173131194</v>
      </c>
      <c r="D1045" s="56"/>
      <c r="E1045" s="56"/>
    </row>
    <row r="1046" spans="1:5" x14ac:dyDescent="0.2">
      <c r="A1046" s="427">
        <v>1043</v>
      </c>
      <c r="B1046" s="425">
        <v>80.03071521311449</v>
      </c>
      <c r="C1046" s="425">
        <f t="shared" si="16"/>
        <v>13.032496301233673</v>
      </c>
      <c r="D1046" s="56"/>
      <c r="E1046" s="56"/>
    </row>
    <row r="1047" spans="1:5" x14ac:dyDescent="0.2">
      <c r="A1047" s="427">
        <v>1044</v>
      </c>
      <c r="B1047" s="425">
        <v>80.046468764480821</v>
      </c>
      <c r="C1047" s="425">
        <f t="shared" si="16"/>
        <v>13.042424183279604</v>
      </c>
      <c r="D1047" s="56"/>
      <c r="E1047" s="56"/>
    </row>
    <row r="1048" spans="1:5" x14ac:dyDescent="0.2">
      <c r="A1048" s="427">
        <v>1045</v>
      </c>
      <c r="B1048" s="425">
        <v>80.06221211617941</v>
      </c>
      <c r="C1048" s="425">
        <f t="shared" si="16"/>
        <v>13.052349821206359</v>
      </c>
      <c r="D1048" s="56"/>
      <c r="E1048" s="56"/>
    </row>
    <row r="1049" spans="1:5" x14ac:dyDescent="0.2">
      <c r="A1049" s="427">
        <v>1046</v>
      </c>
      <c r="B1049" s="425">
        <v>80.077945287721775</v>
      </c>
      <c r="C1049" s="425">
        <f t="shared" si="16"/>
        <v>13.062273216947558</v>
      </c>
      <c r="D1049" s="56"/>
      <c r="E1049" s="56"/>
    </row>
    <row r="1050" spans="1:5" x14ac:dyDescent="0.2">
      <c r="A1050" s="427">
        <v>1047</v>
      </c>
      <c r="B1050" s="425">
        <v>80.093668298563543</v>
      </c>
      <c r="C1050" s="425">
        <f t="shared" si="16"/>
        <v>13.072194372433028</v>
      </c>
      <c r="D1050" s="56"/>
      <c r="E1050" s="56"/>
    </row>
    <row r="1051" spans="1:5" x14ac:dyDescent="0.2">
      <c r="A1051" s="427">
        <v>1048</v>
      </c>
      <c r="B1051" s="425">
        <v>80.109381168104619</v>
      </c>
      <c r="C1051" s="425">
        <f t="shared" si="16"/>
        <v>13.082113289588847</v>
      </c>
      <c r="D1051" s="56"/>
      <c r="E1051" s="56"/>
    </row>
    <row r="1052" spans="1:5" x14ac:dyDescent="0.2">
      <c r="A1052" s="427">
        <v>1049</v>
      </c>
      <c r="B1052" s="425">
        <v>80.125083915689473</v>
      </c>
      <c r="C1052" s="425">
        <f t="shared" si="16"/>
        <v>13.092029970337329</v>
      </c>
      <c r="D1052" s="56"/>
      <c r="E1052" s="56"/>
    </row>
    <row r="1053" spans="1:5" x14ac:dyDescent="0.2">
      <c r="A1053" s="427">
        <v>1050</v>
      </c>
      <c r="B1053" s="425">
        <v>80.140776560607108</v>
      </c>
      <c r="C1053" s="425">
        <f t="shared" si="16"/>
        <v>13.101944416597075</v>
      </c>
      <c r="D1053" s="56"/>
      <c r="E1053" s="56"/>
    </row>
    <row r="1054" spans="1:5" x14ac:dyDescent="0.2">
      <c r="A1054" s="427">
        <v>1051</v>
      </c>
      <c r="B1054" s="425">
        <v>80.156459122091633</v>
      </c>
      <c r="C1054" s="425">
        <f t="shared" si="16"/>
        <v>13.111856630282933</v>
      </c>
      <c r="D1054" s="56"/>
      <c r="E1054" s="56"/>
    </row>
    <row r="1055" spans="1:5" x14ac:dyDescent="0.2">
      <c r="A1055" s="427">
        <v>1052</v>
      </c>
      <c r="B1055" s="425">
        <v>80.172131619322158</v>
      </c>
      <c r="C1055" s="425">
        <f t="shared" si="16"/>
        <v>13.121766613306052</v>
      </c>
      <c r="D1055" s="56"/>
      <c r="E1055" s="56"/>
    </row>
    <row r="1056" spans="1:5" x14ac:dyDescent="0.2">
      <c r="A1056" s="427">
        <v>1053</v>
      </c>
      <c r="B1056" s="425">
        <v>80.187794071423156</v>
      </c>
      <c r="C1056" s="425">
        <f t="shared" si="16"/>
        <v>13.131674367573877</v>
      </c>
      <c r="D1056" s="56"/>
      <c r="E1056" s="56"/>
    </row>
    <row r="1057" spans="1:5" x14ac:dyDescent="0.2">
      <c r="A1057" s="427">
        <v>1054</v>
      </c>
      <c r="B1057" s="425">
        <v>80.203446497464654</v>
      </c>
      <c r="C1057" s="425">
        <f t="shared" si="16"/>
        <v>13.141579894990155</v>
      </c>
      <c r="D1057" s="56"/>
      <c r="E1057" s="56"/>
    </row>
    <row r="1058" spans="1:5" x14ac:dyDescent="0.2">
      <c r="A1058" s="427">
        <v>1055</v>
      </c>
      <c r="B1058" s="425">
        <v>80.219088916462411</v>
      </c>
      <c r="C1058" s="425">
        <f t="shared" si="16"/>
        <v>13.151483197454949</v>
      </c>
      <c r="D1058" s="56"/>
      <c r="E1058" s="56"/>
    </row>
    <row r="1059" spans="1:5" x14ac:dyDescent="0.2">
      <c r="A1059" s="427">
        <v>1056</v>
      </c>
      <c r="B1059" s="425">
        <v>80.234721347378127</v>
      </c>
      <c r="C1059" s="425">
        <f t="shared" si="16"/>
        <v>13.161384276864663</v>
      </c>
      <c r="D1059" s="56"/>
      <c r="E1059" s="56"/>
    </row>
    <row r="1060" spans="1:5" x14ac:dyDescent="0.2">
      <c r="A1060" s="427">
        <v>1057</v>
      </c>
      <c r="B1060" s="425">
        <v>80.250343809119698</v>
      </c>
      <c r="C1060" s="425">
        <f t="shared" si="16"/>
        <v>13.171283135112025</v>
      </c>
      <c r="D1060" s="56"/>
      <c r="E1060" s="56"/>
    </row>
    <row r="1061" spans="1:5" x14ac:dyDescent="0.2">
      <c r="A1061" s="427">
        <v>1058</v>
      </c>
      <c r="B1061" s="425">
        <v>80.265956320541363</v>
      </c>
      <c r="C1061" s="425">
        <f t="shared" si="16"/>
        <v>13.181179774086123</v>
      </c>
      <c r="D1061" s="56"/>
      <c r="E1061" s="56"/>
    </row>
    <row r="1062" spans="1:5" x14ac:dyDescent="0.2">
      <c r="A1062" s="427">
        <v>1059</v>
      </c>
      <c r="B1062" s="425">
        <v>80.281558900443912</v>
      </c>
      <c r="C1062" s="425">
        <f t="shared" si="16"/>
        <v>13.191074195672405</v>
      </c>
      <c r="D1062" s="56"/>
      <c r="E1062" s="56"/>
    </row>
    <row r="1063" spans="1:5" x14ac:dyDescent="0.2">
      <c r="A1063" s="427">
        <v>1060</v>
      </c>
      <c r="B1063" s="425">
        <v>80.2971515675749</v>
      </c>
      <c r="C1063" s="425">
        <f t="shared" si="16"/>
        <v>13.200966401752694</v>
      </c>
      <c r="D1063" s="56"/>
      <c r="E1063" s="56"/>
    </row>
    <row r="1064" spans="1:5" x14ac:dyDescent="0.2">
      <c r="A1064" s="427">
        <v>1061</v>
      </c>
      <c r="B1064" s="425">
        <v>80.312734340628865</v>
      </c>
      <c r="C1064" s="425">
        <f t="shared" si="16"/>
        <v>13.210856394205194</v>
      </c>
      <c r="D1064" s="56"/>
      <c r="E1064" s="56"/>
    </row>
    <row r="1065" spans="1:5" x14ac:dyDescent="0.2">
      <c r="A1065" s="427">
        <v>1062</v>
      </c>
      <c r="B1065" s="425">
        <v>80.328307238247504</v>
      </c>
      <c r="C1065" s="425">
        <f t="shared" si="16"/>
        <v>13.220744174904505</v>
      </c>
      <c r="D1065" s="56"/>
      <c r="E1065" s="56"/>
    </row>
    <row r="1066" spans="1:5" x14ac:dyDescent="0.2">
      <c r="A1066" s="427">
        <v>1063</v>
      </c>
      <c r="B1066" s="425">
        <v>80.343870279019853</v>
      </c>
      <c r="C1066" s="425">
        <f t="shared" si="16"/>
        <v>13.230629745721629</v>
      </c>
      <c r="D1066" s="56"/>
      <c r="E1066" s="56"/>
    </row>
    <row r="1067" spans="1:5" x14ac:dyDescent="0.2">
      <c r="A1067" s="427">
        <v>1064</v>
      </c>
      <c r="B1067" s="425">
        <v>80.359423481482565</v>
      </c>
      <c r="C1067" s="425">
        <f t="shared" si="16"/>
        <v>13.240513108523984</v>
      </c>
      <c r="D1067" s="56"/>
      <c r="E1067" s="56"/>
    </row>
    <row r="1068" spans="1:5" x14ac:dyDescent="0.2">
      <c r="A1068" s="427">
        <v>1065</v>
      </c>
      <c r="B1068" s="425">
        <v>80.374966864119997</v>
      </c>
      <c r="C1068" s="425">
        <f t="shared" si="16"/>
        <v>13.250394265175419</v>
      </c>
      <c r="D1068" s="56"/>
      <c r="E1068" s="56"/>
    </row>
    <row r="1069" spans="1:5" x14ac:dyDescent="0.2">
      <c r="A1069" s="427">
        <v>1066</v>
      </c>
      <c r="B1069" s="425">
        <v>80.390500445364495</v>
      </c>
      <c r="C1069" s="425">
        <f t="shared" si="16"/>
        <v>13.260273217536215</v>
      </c>
      <c r="D1069" s="56"/>
      <c r="E1069" s="56"/>
    </row>
    <row r="1070" spans="1:5" x14ac:dyDescent="0.2">
      <c r="A1070" s="427">
        <v>1067</v>
      </c>
      <c r="B1070" s="425">
        <v>80.406024243596548</v>
      </c>
      <c r="C1070" s="425">
        <f t="shared" si="16"/>
        <v>13.2701499674631</v>
      </c>
      <c r="D1070" s="56"/>
      <c r="E1070" s="56"/>
    </row>
    <row r="1071" spans="1:5" x14ac:dyDescent="0.2">
      <c r="A1071" s="427">
        <v>1068</v>
      </c>
      <c r="B1071" s="425">
        <v>80.421538277145004</v>
      </c>
      <c r="C1071" s="425">
        <f t="shared" si="16"/>
        <v>13.280024516809259</v>
      </c>
      <c r="D1071" s="56"/>
      <c r="E1071" s="56"/>
    </row>
    <row r="1072" spans="1:5" x14ac:dyDescent="0.2">
      <c r="A1072" s="427">
        <v>1069</v>
      </c>
      <c r="B1072" s="425">
        <v>80.437042564287196</v>
      </c>
      <c r="C1072" s="425">
        <f t="shared" si="16"/>
        <v>13.289896867424355</v>
      </c>
      <c r="D1072" s="56"/>
      <c r="E1072" s="56"/>
    </row>
    <row r="1073" spans="1:5" x14ac:dyDescent="0.2">
      <c r="A1073" s="427">
        <v>1070</v>
      </c>
      <c r="B1073" s="425">
        <v>80.452537123249257</v>
      </c>
      <c r="C1073" s="425">
        <f t="shared" si="16"/>
        <v>13.299767021154517</v>
      </c>
      <c r="D1073" s="56"/>
      <c r="E1073" s="56"/>
    </row>
    <row r="1074" spans="1:5" x14ac:dyDescent="0.2">
      <c r="A1074" s="427">
        <v>1071</v>
      </c>
      <c r="B1074" s="425">
        <v>80.468021972206202</v>
      </c>
      <c r="C1074" s="425">
        <f t="shared" si="16"/>
        <v>13.30963497984237</v>
      </c>
      <c r="D1074" s="56"/>
      <c r="E1074" s="56"/>
    </row>
    <row r="1075" spans="1:5" x14ac:dyDescent="0.2">
      <c r="A1075" s="441">
        <v>0</v>
      </c>
      <c r="B1075" s="461">
        <v>0</v>
      </c>
      <c r="C1075" s="462">
        <v>0</v>
      </c>
    </row>
  </sheetData>
  <mergeCells count="4">
    <mergeCell ref="F5:H5"/>
    <mergeCell ref="I3:K3"/>
    <mergeCell ref="F3:H3"/>
    <mergeCell ref="F4:H4"/>
  </mergeCells>
  <phoneticPr fontId="0" type="noConversion"/>
  <pageMargins left="0.78740157499999996" right="0.78740157499999996" top="0.984251969" bottom="0.984251969" header="0.4921259845" footer="0.4921259845"/>
  <pageSetup paperSize="9" scale="6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112"/>
  <sheetViews>
    <sheetView zoomScaleNormal="100" workbookViewId="0">
      <pane xSplit="7" ySplit="5" topLeftCell="H8" activePane="bottomRight" state="frozen"/>
      <selection pane="topRight"/>
      <selection pane="bottomLeft"/>
      <selection pane="bottomRight" activeCell="H23" sqref="H23:I23"/>
    </sheetView>
  </sheetViews>
  <sheetFormatPr defaultColWidth="11.28515625" defaultRowHeight="18" customHeight="1" x14ac:dyDescent="0.2"/>
  <cols>
    <col min="1" max="1" width="7.140625" style="7" customWidth="1"/>
    <col min="2" max="2" width="8.7109375" style="7" bestFit="1" customWidth="1"/>
    <col min="3" max="3" width="7.140625" style="7" customWidth="1"/>
    <col min="4" max="4" width="31.7109375" style="1" bestFit="1" customWidth="1"/>
    <col min="5" max="5" width="5.5703125" style="7" customWidth="1"/>
    <col min="6" max="6" width="36.7109375" style="1" bestFit="1" customWidth="1"/>
    <col min="7" max="7" width="7.7109375" style="66" customWidth="1"/>
    <col min="8" max="37" width="6.5703125" style="1" customWidth="1"/>
    <col min="38" max="38" width="7.7109375" style="1" customWidth="1"/>
    <col min="39" max="16384" width="11.28515625" style="1"/>
  </cols>
  <sheetData>
    <row r="1" spans="1:38" ht="18" customHeight="1" x14ac:dyDescent="0.3">
      <c r="A1" s="22" t="s">
        <v>615</v>
      </c>
      <c r="B1" s="8"/>
      <c r="C1" s="8"/>
      <c r="D1" s="8"/>
      <c r="E1" s="201"/>
      <c r="H1" s="66"/>
      <c r="I1" s="66"/>
      <c r="J1" s="66"/>
      <c r="K1" s="66"/>
      <c r="AD1" s="27"/>
      <c r="AG1" s="27"/>
      <c r="AH1" s="27"/>
      <c r="AI1" s="27"/>
      <c r="AJ1" s="27"/>
    </row>
    <row r="2" spans="1:38" ht="18" customHeight="1" thickBot="1" x14ac:dyDescent="0.35">
      <c r="A2" s="527" t="s">
        <v>284</v>
      </c>
      <c r="B2" s="8"/>
      <c r="C2" s="8"/>
      <c r="D2" s="8"/>
      <c r="E2" s="202"/>
      <c r="H2" s="311" t="s">
        <v>630</v>
      </c>
      <c r="AD2" s="27"/>
      <c r="AG2" s="27"/>
      <c r="AH2" s="27"/>
      <c r="AI2" s="27"/>
      <c r="AJ2" s="27"/>
    </row>
    <row r="3" spans="1:38" ht="18" customHeight="1" thickBot="1" x14ac:dyDescent="0.3">
      <c r="A3" s="528"/>
      <c r="B3" s="8"/>
      <c r="C3" s="8"/>
      <c r="D3" s="8"/>
      <c r="E3" s="12"/>
      <c r="F3" s="3" t="s">
        <v>362</v>
      </c>
      <c r="H3" s="761" t="s">
        <v>449</v>
      </c>
      <c r="I3" s="762"/>
      <c r="J3" s="762"/>
      <c r="K3" s="762"/>
      <c r="L3" s="762"/>
      <c r="M3" s="762"/>
      <c r="N3" s="762"/>
      <c r="O3" s="762"/>
      <c r="P3" s="762"/>
      <c r="Q3" s="762"/>
      <c r="R3" s="762"/>
      <c r="S3" s="763"/>
      <c r="AD3" s="27"/>
      <c r="AG3" s="27"/>
      <c r="AH3" s="27"/>
      <c r="AI3" s="27"/>
      <c r="AJ3" s="27"/>
    </row>
    <row r="4" spans="1:38" ht="23.25" customHeight="1" thickBot="1" x14ac:dyDescent="0.3">
      <c r="A4" s="529" t="s">
        <v>473</v>
      </c>
      <c r="B4" s="8"/>
      <c r="C4" s="8"/>
      <c r="D4" s="8"/>
      <c r="E4" s="2"/>
      <c r="F4" s="200" t="s">
        <v>377</v>
      </c>
      <c r="H4" s="761" t="s">
        <v>293</v>
      </c>
      <c r="I4" s="762"/>
      <c r="J4" s="763"/>
      <c r="K4" s="761" t="s">
        <v>441</v>
      </c>
      <c r="L4" s="762"/>
      <c r="M4" s="763"/>
      <c r="N4" s="761" t="s">
        <v>295</v>
      </c>
      <c r="O4" s="762"/>
      <c r="P4" s="763"/>
      <c r="Q4" s="761" t="s">
        <v>448</v>
      </c>
      <c r="R4" s="762"/>
      <c r="S4" s="763"/>
      <c r="T4" s="761" t="s">
        <v>287</v>
      </c>
      <c r="U4" s="762"/>
      <c r="V4" s="763"/>
      <c r="W4" s="761" t="s">
        <v>288</v>
      </c>
      <c r="X4" s="762"/>
      <c r="Y4" s="763"/>
      <c r="Z4" s="761" t="s">
        <v>289</v>
      </c>
      <c r="AA4" s="762"/>
      <c r="AB4" s="763"/>
      <c r="AC4" s="761" t="s">
        <v>290</v>
      </c>
      <c r="AD4" s="762"/>
      <c r="AE4" s="763"/>
      <c r="AF4" s="761" t="s">
        <v>291</v>
      </c>
      <c r="AG4" s="762"/>
      <c r="AH4" s="763"/>
      <c r="AI4" s="761" t="s">
        <v>292</v>
      </c>
      <c r="AJ4" s="762"/>
      <c r="AK4" s="763"/>
      <c r="AL4" s="7"/>
    </row>
    <row r="5" spans="1:38" ht="23.25" thickBot="1" x14ac:dyDescent="0.25">
      <c r="A5" s="102" t="s">
        <v>578</v>
      </c>
      <c r="B5" s="102" t="s">
        <v>579</v>
      </c>
      <c r="C5" s="102" t="s">
        <v>313</v>
      </c>
      <c r="D5" s="447" t="s">
        <v>594</v>
      </c>
      <c r="E5" s="4" t="s">
        <v>0</v>
      </c>
      <c r="F5" s="76" t="s">
        <v>1</v>
      </c>
      <c r="G5" s="226" t="s">
        <v>2</v>
      </c>
      <c r="H5" s="86" t="s">
        <v>228</v>
      </c>
      <c r="I5" s="87" t="s">
        <v>229</v>
      </c>
      <c r="J5" s="88" t="s">
        <v>230</v>
      </c>
      <c r="K5" s="86" t="s">
        <v>228</v>
      </c>
      <c r="L5" s="87" t="s">
        <v>229</v>
      </c>
      <c r="M5" s="88" t="s">
        <v>230</v>
      </c>
      <c r="N5" s="86" t="s">
        <v>228</v>
      </c>
      <c r="O5" s="87" t="s">
        <v>229</v>
      </c>
      <c r="P5" s="88" t="s">
        <v>230</v>
      </c>
      <c r="Q5" s="86" t="s">
        <v>228</v>
      </c>
      <c r="R5" s="87" t="s">
        <v>229</v>
      </c>
      <c r="S5" s="88" t="s">
        <v>230</v>
      </c>
      <c r="T5" s="86" t="s">
        <v>265</v>
      </c>
      <c r="U5" s="87" t="s">
        <v>268</v>
      </c>
      <c r="V5" s="88" t="s">
        <v>266</v>
      </c>
      <c r="W5" s="86" t="s">
        <v>265</v>
      </c>
      <c r="X5" s="87" t="s">
        <v>268</v>
      </c>
      <c r="Y5" s="88" t="s">
        <v>266</v>
      </c>
      <c r="Z5" s="86" t="s">
        <v>265</v>
      </c>
      <c r="AA5" s="87" t="s">
        <v>268</v>
      </c>
      <c r="AB5" s="88" t="s">
        <v>266</v>
      </c>
      <c r="AC5" s="86" t="s">
        <v>260</v>
      </c>
      <c r="AD5" s="87" t="s">
        <v>261</v>
      </c>
      <c r="AE5" s="88" t="s">
        <v>267</v>
      </c>
      <c r="AF5" s="96" t="s">
        <v>260</v>
      </c>
      <c r="AG5" s="97" t="s">
        <v>261</v>
      </c>
      <c r="AH5" s="98" t="s">
        <v>267</v>
      </c>
      <c r="AI5" s="96" t="s">
        <v>260</v>
      </c>
      <c r="AJ5" s="97" t="s">
        <v>261</v>
      </c>
      <c r="AK5" s="98" t="s">
        <v>267</v>
      </c>
      <c r="AL5" s="39"/>
    </row>
    <row r="6" spans="1:38" ht="20.100000000000001" customHeight="1" x14ac:dyDescent="0.2">
      <c r="A6" s="85">
        <v>1</v>
      </c>
      <c r="B6" s="85">
        <v>667000241</v>
      </c>
      <c r="C6" s="478">
        <v>2323</v>
      </c>
      <c r="D6" s="475" t="s">
        <v>482</v>
      </c>
      <c r="E6" s="245">
        <v>3141</v>
      </c>
      <c r="F6" s="144" t="s">
        <v>482</v>
      </c>
      <c r="G6" s="579">
        <v>1500</v>
      </c>
      <c r="H6" s="58"/>
      <c r="I6" s="20">
        <v>338</v>
      </c>
      <c r="J6" s="144"/>
      <c r="K6" s="58"/>
      <c r="L6" s="20">
        <v>448</v>
      </c>
      <c r="M6" s="144"/>
      <c r="N6" s="186"/>
      <c r="O6" s="11"/>
      <c r="P6" s="179"/>
      <c r="Q6" s="58">
        <f t="shared" ref="Q6:Q27" si="0">H6+K6+N6</f>
        <v>0</v>
      </c>
      <c r="R6" s="20">
        <f t="shared" ref="R6:R27" si="1">I6+L6+O6</f>
        <v>786</v>
      </c>
      <c r="S6" s="144">
        <f t="shared" ref="S6:S27" si="2">J6+M6+P6</f>
        <v>0</v>
      </c>
      <c r="T6" s="90">
        <f>VLOOKUP(H6,SJMS_normativy!$A$3:$B$334,2,0)</f>
        <v>0</v>
      </c>
      <c r="U6" s="17">
        <f>IF(I6=0,0,VLOOKUP(SUM(I6+J6),SJZS_normativy!$A$4:$C$1075,2,0))</f>
        <v>63.908484759166811</v>
      </c>
      <c r="V6" s="91">
        <f>IF(J6=0,0,VLOOKUP(SUM(I6+J6),SJZS_normativy!$A$4:$C$1075,2,0))</f>
        <v>0</v>
      </c>
      <c r="W6" s="90">
        <f>VLOOKUP(K6,SJMS_normativy!$A$3:$B$334,2,0)/0.6</f>
        <v>0</v>
      </c>
      <c r="X6" s="17">
        <f>IF(L6=0,0,VLOOKUP(SUM(L6+M6),SJZS_normativy!$A$4:$C$1075,2,0))/0.6</f>
        <v>112.66944044815453</v>
      </c>
      <c r="Y6" s="91">
        <f>IF(M6=0,0,VLOOKUP(SUM(L6+M6),SJZS_normativy!$A$4:$C$1075,2,0))/0.6</f>
        <v>0</v>
      </c>
      <c r="Z6" s="90">
        <f>VLOOKUP(N6,SJMS_normativy!$A$3:$B$334,2,0)/0.4</f>
        <v>0</v>
      </c>
      <c r="AA6" s="17">
        <f>IF(O6=0,0,VLOOKUP(SUM(O6+P6),SJZS_normativy!$A$4:$C$1075,2,0))/0.4</f>
        <v>0</v>
      </c>
      <c r="AB6" s="91">
        <f>IF(P6=0,0,VLOOKUP(SUM(O6+P6),SJZS_normativy!$A$4:$C$1075,2,0))/0.4</f>
        <v>0</v>
      </c>
      <c r="AC6" s="94">
        <f>SJMS_normativy!$I$5</f>
        <v>58</v>
      </c>
      <c r="AD6" s="44">
        <f>SJZS_normativy!$I$5</f>
        <v>58</v>
      </c>
      <c r="AE6" s="95">
        <f>SJZS_normativy!$I$5</f>
        <v>58</v>
      </c>
      <c r="AF6" s="94">
        <f>SJMS_normativy!$J$5</f>
        <v>38</v>
      </c>
      <c r="AG6" s="44">
        <f>SJZS_normativy!$J$5</f>
        <v>38</v>
      </c>
      <c r="AH6" s="95">
        <f>SJZS_normativy!$J$5</f>
        <v>38</v>
      </c>
      <c r="AI6" s="94">
        <f>SJMS_normativy!$K$5</f>
        <v>38</v>
      </c>
      <c r="AJ6" s="44">
        <f>SJZS_normativy!$K$5</f>
        <v>38</v>
      </c>
      <c r="AK6" s="95">
        <f>SJZS_normativy!$K$5</f>
        <v>38</v>
      </c>
      <c r="AL6" s="31"/>
    </row>
    <row r="7" spans="1:38" ht="20.100000000000001" customHeight="1" x14ac:dyDescent="0.2">
      <c r="A7" s="85">
        <v>3</v>
      </c>
      <c r="B7" s="85">
        <v>600080269</v>
      </c>
      <c r="C7" s="85">
        <v>2448</v>
      </c>
      <c r="D7" s="13" t="s">
        <v>476</v>
      </c>
      <c r="E7" s="75">
        <v>3141</v>
      </c>
      <c r="F7" s="187" t="s">
        <v>477</v>
      </c>
      <c r="G7" s="229">
        <v>356</v>
      </c>
      <c r="H7" s="13">
        <v>91</v>
      </c>
      <c r="I7" s="178"/>
      <c r="J7" s="179"/>
      <c r="K7" s="177"/>
      <c r="L7" s="178"/>
      <c r="M7" s="179"/>
      <c r="N7" s="177"/>
      <c r="O7" s="178"/>
      <c r="P7" s="179"/>
      <c r="Q7" s="58">
        <f t="shared" si="0"/>
        <v>91</v>
      </c>
      <c r="R7" s="20">
        <f t="shared" si="1"/>
        <v>0</v>
      </c>
      <c r="S7" s="144">
        <f t="shared" si="2"/>
        <v>0</v>
      </c>
      <c r="T7" s="90">
        <f>VLOOKUP(H7,SJMS_normativy!$A$3:$B$334,2,0)</f>
        <v>38.148408000000003</v>
      </c>
      <c r="U7" s="17">
        <f>IF(I7=0,0,VLOOKUP(SUM(I7+J7),SJZS_normativy!$A$4:$C$1075,2,0))</f>
        <v>0</v>
      </c>
      <c r="V7" s="91">
        <f>IF(J7=0,0,VLOOKUP(SUM(I7+J7),SJZS_normativy!$A$4:$C$1075,2,0))</f>
        <v>0</v>
      </c>
      <c r="W7" s="90">
        <f>VLOOKUP(K7,SJMS_normativy!$A$3:$B$334,2,0)/0.6</f>
        <v>0</v>
      </c>
      <c r="X7" s="17">
        <f>IF(L7=0,0,VLOOKUP(SUM(L7+M7),SJZS_normativy!$A$4:$C$1075,2,0))/0.6</f>
        <v>0</v>
      </c>
      <c r="Y7" s="91">
        <f>IF(M7=0,0,VLOOKUP(SUM(L7+M7),SJZS_normativy!$A$4:$C$1075,2,0))/0.6</f>
        <v>0</v>
      </c>
      <c r="Z7" s="90">
        <f>VLOOKUP(N7,SJMS_normativy!$A$3:$B$334,2,0)/0.4</f>
        <v>0</v>
      </c>
      <c r="AA7" s="17">
        <f>IF(O7=0,0,VLOOKUP(SUM(O7+P7),SJZS_normativy!$A$4:$C$1075,2,0))/0.4</f>
        <v>0</v>
      </c>
      <c r="AB7" s="91">
        <f>IF(P7=0,0,VLOOKUP(SUM(O7+P7),SJZS_normativy!$A$4:$C$1075,2,0))/0.4</f>
        <v>0</v>
      </c>
      <c r="AC7" s="94">
        <f>SJMS_normativy!$I$5</f>
        <v>58</v>
      </c>
      <c r="AD7" s="44">
        <f>SJZS_normativy!$I$5</f>
        <v>58</v>
      </c>
      <c r="AE7" s="95">
        <f>SJZS_normativy!$I$5</f>
        <v>58</v>
      </c>
      <c r="AF7" s="94">
        <f>SJMS_normativy!$J$5</f>
        <v>38</v>
      </c>
      <c r="AG7" s="44">
        <f>SJZS_normativy!$J$5</f>
        <v>38</v>
      </c>
      <c r="AH7" s="95">
        <f>SJZS_normativy!$J$5</f>
        <v>38</v>
      </c>
      <c r="AI7" s="94">
        <f>SJMS_normativy!$K$5</f>
        <v>38</v>
      </c>
      <c r="AJ7" s="44">
        <f>SJZS_normativy!$K$5</f>
        <v>38</v>
      </c>
      <c r="AK7" s="95">
        <f>SJZS_normativy!$K$5</f>
        <v>38</v>
      </c>
      <c r="AL7" s="31"/>
    </row>
    <row r="8" spans="1:38" ht="20.100000000000001" customHeight="1" x14ac:dyDescent="0.2">
      <c r="A8" s="85">
        <v>3</v>
      </c>
      <c r="B8" s="85">
        <v>600080269</v>
      </c>
      <c r="C8" s="85">
        <v>2448</v>
      </c>
      <c r="D8" s="13" t="s">
        <v>476</v>
      </c>
      <c r="E8" s="75">
        <v>3141</v>
      </c>
      <c r="F8" s="187" t="s">
        <v>478</v>
      </c>
      <c r="G8" s="229">
        <v>356</v>
      </c>
      <c r="H8" s="13">
        <v>47</v>
      </c>
      <c r="I8" s="178"/>
      <c r="J8" s="179"/>
      <c r="K8" s="177"/>
      <c r="L8" s="178"/>
      <c r="M8" s="179"/>
      <c r="N8" s="177"/>
      <c r="O8" s="178"/>
      <c r="P8" s="179"/>
      <c r="Q8" s="58">
        <f t="shared" si="0"/>
        <v>47</v>
      </c>
      <c r="R8" s="20">
        <f t="shared" si="1"/>
        <v>0</v>
      </c>
      <c r="S8" s="144">
        <f t="shared" si="2"/>
        <v>0</v>
      </c>
      <c r="T8" s="90">
        <f>VLOOKUP(H8,SJMS_normativy!$A$3:$B$334,2,0)</f>
        <v>30.873360000000002</v>
      </c>
      <c r="U8" s="17">
        <f>IF(I8=0,0,VLOOKUP(SUM(I8+J8),SJZS_normativy!$A$4:$C$1075,2,0))</f>
        <v>0</v>
      </c>
      <c r="V8" s="91">
        <f>IF(J8=0,0,VLOOKUP(SUM(I8+J8),SJZS_normativy!$A$4:$C$1075,2,0))</f>
        <v>0</v>
      </c>
      <c r="W8" s="90">
        <f>VLOOKUP(K8,SJMS_normativy!$A$3:$B$334,2,0)/0.6</f>
        <v>0</v>
      </c>
      <c r="X8" s="17">
        <f>IF(L8=0,0,VLOOKUP(SUM(L8+M8),SJZS_normativy!$A$4:$C$1075,2,0))/0.6</f>
        <v>0</v>
      </c>
      <c r="Y8" s="91">
        <f>IF(M8=0,0,VLOOKUP(SUM(L8+M8),SJZS_normativy!$A$4:$C$1075,2,0))/0.6</f>
        <v>0</v>
      </c>
      <c r="Z8" s="90">
        <f>VLOOKUP(N8,SJMS_normativy!$A$3:$B$334,2,0)/0.4</f>
        <v>0</v>
      </c>
      <c r="AA8" s="17">
        <f>IF(O8=0,0,VLOOKUP(SUM(O8+P8),SJZS_normativy!$A$4:$C$1075,2,0))/0.4</f>
        <v>0</v>
      </c>
      <c r="AB8" s="91">
        <f>IF(P8=0,0,VLOOKUP(SUM(O8+P8),SJZS_normativy!$A$4:$C$1075,2,0))/0.4</f>
        <v>0</v>
      </c>
      <c r="AC8" s="94">
        <f>SJMS_normativy!$I$5</f>
        <v>58</v>
      </c>
      <c r="AD8" s="44">
        <f>SJZS_normativy!$I$5</f>
        <v>58</v>
      </c>
      <c r="AE8" s="95">
        <f>SJZS_normativy!$I$5</f>
        <v>58</v>
      </c>
      <c r="AF8" s="94">
        <f>SJMS_normativy!$J$5</f>
        <v>38</v>
      </c>
      <c r="AG8" s="44">
        <f>SJZS_normativy!$J$5</f>
        <v>38</v>
      </c>
      <c r="AH8" s="95">
        <f>SJZS_normativy!$J$5</f>
        <v>38</v>
      </c>
      <c r="AI8" s="94">
        <f>SJMS_normativy!$K$5</f>
        <v>38</v>
      </c>
      <c r="AJ8" s="44">
        <f>SJZS_normativy!$K$5</f>
        <v>38</v>
      </c>
      <c r="AK8" s="95">
        <f>SJZS_normativy!$K$5</f>
        <v>38</v>
      </c>
      <c r="AL8" s="31"/>
    </row>
    <row r="9" spans="1:38" ht="20.100000000000001" customHeight="1" x14ac:dyDescent="0.2">
      <c r="A9" s="85">
        <v>3</v>
      </c>
      <c r="B9" s="85">
        <v>600080269</v>
      </c>
      <c r="C9" s="85">
        <v>2448</v>
      </c>
      <c r="D9" s="13" t="s">
        <v>476</v>
      </c>
      <c r="E9" s="75">
        <v>3141</v>
      </c>
      <c r="F9" s="187" t="s">
        <v>479</v>
      </c>
      <c r="G9" s="229">
        <v>356</v>
      </c>
      <c r="H9" s="13">
        <v>66</v>
      </c>
      <c r="I9" s="178"/>
      <c r="J9" s="179"/>
      <c r="K9" s="13">
        <v>22</v>
      </c>
      <c r="L9" s="178"/>
      <c r="M9" s="179"/>
      <c r="N9" s="177"/>
      <c r="O9" s="178"/>
      <c r="P9" s="179"/>
      <c r="Q9" s="58">
        <f t="shared" si="0"/>
        <v>88</v>
      </c>
      <c r="R9" s="20">
        <f t="shared" si="1"/>
        <v>0</v>
      </c>
      <c r="S9" s="144">
        <f t="shared" si="2"/>
        <v>0</v>
      </c>
      <c r="T9" s="90">
        <f>VLOOKUP(H9,SJMS_normativy!$A$3:$B$334,2,0)</f>
        <v>34.450907999999998</v>
      </c>
      <c r="U9" s="17">
        <f>IF(I9=0,0,VLOOKUP(SUM(I9+J9),SJZS_normativy!$A$4:$C$1075,2,0))</f>
        <v>0</v>
      </c>
      <c r="V9" s="91">
        <f>IF(J9=0,0,VLOOKUP(SUM(I9+J9),SJZS_normativy!$A$4:$C$1075,2,0))</f>
        <v>0</v>
      </c>
      <c r="W9" s="90">
        <f>VLOOKUP(K9,SJMS_normativy!$A$3:$B$334,2,0)/0.6</f>
        <v>41.927100000000003</v>
      </c>
      <c r="X9" s="17">
        <f>IF(L9=0,0,VLOOKUP(SUM(L9+M9),SJZS_normativy!$A$4:$C$1075,2,0))/0.6</f>
        <v>0</v>
      </c>
      <c r="Y9" s="91">
        <f>IF(M9=0,0,VLOOKUP(SUM(L9+M9),SJZS_normativy!$A$4:$C$1075,2,0))/0.6</f>
        <v>0</v>
      </c>
      <c r="Z9" s="90">
        <f>VLOOKUP(N9,SJMS_normativy!$A$3:$B$334,2,0)/0.4</f>
        <v>0</v>
      </c>
      <c r="AA9" s="17">
        <f>IF(O9=0,0,VLOOKUP(SUM(O9+P9),SJZS_normativy!$A$4:$C$1075,2,0))/0.4</f>
        <v>0</v>
      </c>
      <c r="AB9" s="91">
        <f>IF(P9=0,0,VLOOKUP(SUM(O9+P9),SJZS_normativy!$A$4:$C$1075,2,0))/0.4</f>
        <v>0</v>
      </c>
      <c r="AC9" s="94">
        <f>SJMS_normativy!$I$5</f>
        <v>58</v>
      </c>
      <c r="AD9" s="44">
        <f>SJZS_normativy!$I$5</f>
        <v>58</v>
      </c>
      <c r="AE9" s="95">
        <f>SJZS_normativy!$I$5</f>
        <v>58</v>
      </c>
      <c r="AF9" s="94">
        <f>SJMS_normativy!$J$5</f>
        <v>38</v>
      </c>
      <c r="AG9" s="44">
        <f>SJZS_normativy!$J$5</f>
        <v>38</v>
      </c>
      <c r="AH9" s="95">
        <f>SJZS_normativy!$J$5</f>
        <v>38</v>
      </c>
      <c r="AI9" s="94">
        <f>SJMS_normativy!$K$5</f>
        <v>38</v>
      </c>
      <c r="AJ9" s="44">
        <f>SJZS_normativy!$K$5</f>
        <v>38</v>
      </c>
      <c r="AK9" s="95">
        <f>SJZS_normativy!$K$5</f>
        <v>38</v>
      </c>
      <c r="AL9" s="31"/>
    </row>
    <row r="10" spans="1:38" ht="20.100000000000001" customHeight="1" x14ac:dyDescent="0.2">
      <c r="A10" s="85">
        <v>3</v>
      </c>
      <c r="B10" s="85">
        <v>600080269</v>
      </c>
      <c r="C10" s="85">
        <v>2448</v>
      </c>
      <c r="D10" s="13" t="s">
        <v>476</v>
      </c>
      <c r="E10" s="75">
        <v>3141</v>
      </c>
      <c r="F10" s="187" t="s">
        <v>480</v>
      </c>
      <c r="G10" s="754">
        <v>440</v>
      </c>
      <c r="H10" s="13"/>
      <c r="I10" s="178"/>
      <c r="J10" s="179"/>
      <c r="K10" s="177"/>
      <c r="L10" s="11"/>
      <c r="M10" s="179"/>
      <c r="N10" s="13">
        <v>22</v>
      </c>
      <c r="O10" s="11">
        <v>170</v>
      </c>
      <c r="P10" s="179"/>
      <c r="Q10" s="58">
        <f t="shared" si="0"/>
        <v>22</v>
      </c>
      <c r="R10" s="20">
        <f t="shared" si="1"/>
        <v>170</v>
      </c>
      <c r="S10" s="144">
        <f t="shared" si="2"/>
        <v>0</v>
      </c>
      <c r="T10" s="90">
        <f>VLOOKUP(H10,SJMS_normativy!$A$3:$B$334,2,0)</f>
        <v>0</v>
      </c>
      <c r="U10" s="17">
        <f>IF(I10=0,0,VLOOKUP(SUM(I10+J10),SJZS_normativy!$A$4:$C$1075,2,0))</f>
        <v>0</v>
      </c>
      <c r="V10" s="91">
        <f>IF(J10=0,0,VLOOKUP(SUM(I10+J10),SJZS_normativy!$A$4:$C$1075,2,0))</f>
        <v>0</v>
      </c>
      <c r="W10" s="90">
        <f>VLOOKUP(K10,SJMS_normativy!$A$3:$B$334,2,0)/0.6</f>
        <v>0</v>
      </c>
      <c r="X10" s="17">
        <f>IF(L10=0,0,VLOOKUP(SUM(L10+M10),SJZS_normativy!$A$4:$C$1075,2,0))/0.6</f>
        <v>0</v>
      </c>
      <c r="Y10" s="91">
        <f>IF(M10=0,0,VLOOKUP(SUM(L10+M10),SJZS_normativy!$A$4:$C$1075,2,0))/0.6</f>
        <v>0</v>
      </c>
      <c r="Z10" s="90">
        <f>VLOOKUP(N10,SJMS_normativy!$A$3:$B$334,2,0)/0.4</f>
        <v>62.890649999999994</v>
      </c>
      <c r="AA10" s="17">
        <f>IF(O10=0,0,VLOOKUP(SUM(O10+P10),SJZS_normativy!$A$4:$C$1075,2,0))/0.4</f>
        <v>138.52892127179751</v>
      </c>
      <c r="AB10" s="91">
        <f>IF(P10=0,0,VLOOKUP(SUM(O10+P10),SJZS_normativy!$A$4:$C$1075,2,0))/0.4</f>
        <v>0</v>
      </c>
      <c r="AC10" s="94">
        <f>SJMS_normativy!$I$5</f>
        <v>58</v>
      </c>
      <c r="AD10" s="44">
        <f>SJZS_normativy!$I$5</f>
        <v>58</v>
      </c>
      <c r="AE10" s="95">
        <f>SJZS_normativy!$I$5</f>
        <v>58</v>
      </c>
      <c r="AF10" s="94">
        <f>SJMS_normativy!$J$5</f>
        <v>38</v>
      </c>
      <c r="AG10" s="44">
        <f>SJZS_normativy!$J$5</f>
        <v>38</v>
      </c>
      <c r="AH10" s="95">
        <f>SJZS_normativy!$J$5</f>
        <v>38</v>
      </c>
      <c r="AI10" s="94">
        <f>SJMS_normativy!$K$5</f>
        <v>38</v>
      </c>
      <c r="AJ10" s="44">
        <f>SJZS_normativy!$K$5</f>
        <v>38</v>
      </c>
      <c r="AK10" s="95">
        <f>SJZS_normativy!$K$5</f>
        <v>38</v>
      </c>
      <c r="AL10" s="31"/>
    </row>
    <row r="11" spans="1:38" ht="20.100000000000001" customHeight="1" x14ac:dyDescent="0.2">
      <c r="A11" s="85">
        <v>3</v>
      </c>
      <c r="B11" s="85">
        <v>600080269</v>
      </c>
      <c r="C11" s="85">
        <v>2448</v>
      </c>
      <c r="D11" s="5" t="s">
        <v>476</v>
      </c>
      <c r="E11" s="75">
        <v>3141</v>
      </c>
      <c r="F11" s="187" t="s">
        <v>481</v>
      </c>
      <c r="G11" s="755">
        <v>440</v>
      </c>
      <c r="H11" s="177"/>
      <c r="I11" s="178"/>
      <c r="J11" s="179"/>
      <c r="K11" s="177"/>
      <c r="L11" s="11"/>
      <c r="M11" s="179"/>
      <c r="N11" s="177"/>
      <c r="O11" s="11">
        <v>278</v>
      </c>
      <c r="P11" s="179"/>
      <c r="Q11" s="58">
        <f t="shared" si="0"/>
        <v>0</v>
      </c>
      <c r="R11" s="20">
        <f t="shared" si="1"/>
        <v>278</v>
      </c>
      <c r="S11" s="144">
        <f t="shared" si="2"/>
        <v>0</v>
      </c>
      <c r="T11" s="90">
        <f>VLOOKUP(H11,SJMS_normativy!$A$3:$B$334,2,0)</f>
        <v>0</v>
      </c>
      <c r="U11" s="17">
        <f>IF(I11=0,0,VLOOKUP(SUM(I11+J11),SJZS_normativy!$A$4:$C$1075,2,0))</f>
        <v>0</v>
      </c>
      <c r="V11" s="91">
        <f>IF(J11=0,0,VLOOKUP(SUM(I11+J11),SJZS_normativy!$A$4:$C$1075,2,0))</f>
        <v>0</v>
      </c>
      <c r="W11" s="90">
        <f>VLOOKUP(K11,SJMS_normativy!$A$3:$B$334,2,0)/0.6</f>
        <v>0</v>
      </c>
      <c r="X11" s="17">
        <f>IF(L11=0,0,VLOOKUP(SUM(L11+M11),SJZS_normativy!$A$4:$C$1075,2,0))/0.6</f>
        <v>0</v>
      </c>
      <c r="Y11" s="91">
        <f>IF(M11=0,0,VLOOKUP(SUM(L11+M11),SJZS_normativy!$A$4:$C$1075,2,0))/0.6</f>
        <v>0</v>
      </c>
      <c r="Z11" s="90">
        <f>VLOOKUP(N11,SJMS_normativy!$A$3:$B$334,2,0)/0.4</f>
        <v>0</v>
      </c>
      <c r="AA11" s="17">
        <f>IF(O11=0,0,VLOOKUP(SUM(O11+P11),SJZS_normativy!$A$4:$C$1075,2,0))/0.4</f>
        <v>153.57487842119133</v>
      </c>
      <c r="AB11" s="91">
        <f>IF(P11=0,0,VLOOKUP(SUM(O11+P11),SJZS_normativy!$A$4:$C$1075,2,0))/0.4</f>
        <v>0</v>
      </c>
      <c r="AC11" s="94">
        <f>SJMS_normativy!$I$5</f>
        <v>58</v>
      </c>
      <c r="AD11" s="44">
        <f>SJZS_normativy!$I$5</f>
        <v>58</v>
      </c>
      <c r="AE11" s="95">
        <f>SJZS_normativy!$I$5</f>
        <v>58</v>
      </c>
      <c r="AF11" s="94">
        <f>SJMS_normativy!$J$5</f>
        <v>38</v>
      </c>
      <c r="AG11" s="44">
        <f>SJZS_normativy!$J$5</f>
        <v>38</v>
      </c>
      <c r="AH11" s="95">
        <f>SJZS_normativy!$J$5</f>
        <v>38</v>
      </c>
      <c r="AI11" s="94">
        <f>SJMS_normativy!$K$5</f>
        <v>38</v>
      </c>
      <c r="AJ11" s="44">
        <f>SJZS_normativy!$K$5</f>
        <v>38</v>
      </c>
      <c r="AK11" s="95">
        <f>SJZS_normativy!$K$5</f>
        <v>38</v>
      </c>
      <c r="AL11" s="31"/>
    </row>
    <row r="12" spans="1:38" ht="20.100000000000001" customHeight="1" x14ac:dyDescent="0.2">
      <c r="A12" s="85">
        <v>4</v>
      </c>
      <c r="B12" s="85">
        <v>600080234</v>
      </c>
      <c r="C12" s="85">
        <v>2450</v>
      </c>
      <c r="D12" s="5" t="s">
        <v>323</v>
      </c>
      <c r="E12" s="75">
        <v>3141</v>
      </c>
      <c r="F12" s="60" t="s">
        <v>323</v>
      </c>
      <c r="G12" s="227">
        <v>70</v>
      </c>
      <c r="H12" s="13">
        <v>18</v>
      </c>
      <c r="I12" s="11">
        <v>23</v>
      </c>
      <c r="J12" s="60"/>
      <c r="K12" s="177"/>
      <c r="L12" s="178"/>
      <c r="M12" s="179"/>
      <c r="N12" s="177"/>
      <c r="O12" s="178"/>
      <c r="P12" s="179"/>
      <c r="Q12" s="58">
        <f t="shared" si="0"/>
        <v>18</v>
      </c>
      <c r="R12" s="20">
        <f t="shared" si="1"/>
        <v>23</v>
      </c>
      <c r="S12" s="144">
        <f t="shared" si="2"/>
        <v>0</v>
      </c>
      <c r="T12" s="90">
        <f>VLOOKUP(H12,SJMS_normativy!$A$3:$B$334,2,0)</f>
        <v>24.135035999999999</v>
      </c>
      <c r="U12" s="17">
        <f>IF(I12=0,0,VLOOKUP(SUM(I12+J12),SJZS_normativy!$A$4:$C$1075,2,0))</f>
        <v>35.783878172588828</v>
      </c>
      <c r="V12" s="91">
        <f>IF(J12=0,0,VLOOKUP(SUM(I12+J12),SJZS_normativy!$A$4:$C$1075,2,0))</f>
        <v>0</v>
      </c>
      <c r="W12" s="90">
        <f>VLOOKUP(K12,SJMS_normativy!$A$3:$B$334,2,0)/0.6</f>
        <v>0</v>
      </c>
      <c r="X12" s="17">
        <f>IF(L12=0,0,VLOOKUP(SUM(L12+M12),SJZS_normativy!$A$4:$C$1075,2,0))/0.6</f>
        <v>0</v>
      </c>
      <c r="Y12" s="91">
        <f>IF(M12=0,0,VLOOKUP(SUM(L12+M12),SJZS_normativy!$A$4:$C$1075,2,0))/0.6</f>
        <v>0</v>
      </c>
      <c r="Z12" s="90">
        <f>VLOOKUP(N12,SJMS_normativy!$A$3:$B$334,2,0)/0.4</f>
        <v>0</v>
      </c>
      <c r="AA12" s="17">
        <f>IF(O12=0,0,VLOOKUP(SUM(O12+P12),SJZS_normativy!$A$4:$C$1075,2,0))/0.4</f>
        <v>0</v>
      </c>
      <c r="AB12" s="91">
        <f>IF(P12=0,0,VLOOKUP(SUM(O12+P12),SJZS_normativy!$A$4:$C$1075,2,0))/0.4</f>
        <v>0</v>
      </c>
      <c r="AC12" s="94">
        <f>SJMS_normativy!$I$5</f>
        <v>58</v>
      </c>
      <c r="AD12" s="44">
        <f>SJZS_normativy!$I$5</f>
        <v>58</v>
      </c>
      <c r="AE12" s="95">
        <f>SJZS_normativy!$I$5</f>
        <v>58</v>
      </c>
      <c r="AF12" s="94">
        <f>SJMS_normativy!$J$5</f>
        <v>38</v>
      </c>
      <c r="AG12" s="44">
        <f>SJZS_normativy!$J$5</f>
        <v>38</v>
      </c>
      <c r="AH12" s="95">
        <f>SJZS_normativy!$J$5</f>
        <v>38</v>
      </c>
      <c r="AI12" s="94">
        <f>SJMS_normativy!$K$5</f>
        <v>38</v>
      </c>
      <c r="AJ12" s="44">
        <f>SJZS_normativy!$K$5</f>
        <v>38</v>
      </c>
      <c r="AK12" s="95">
        <f>SJZS_normativy!$K$5</f>
        <v>38</v>
      </c>
      <c r="AL12" s="31"/>
    </row>
    <row r="13" spans="1:38" ht="20.100000000000001" customHeight="1" x14ac:dyDescent="0.2">
      <c r="A13" s="85">
        <v>5</v>
      </c>
      <c r="B13" s="85">
        <v>650037901</v>
      </c>
      <c r="C13" s="85">
        <v>2451</v>
      </c>
      <c r="D13" s="5" t="s">
        <v>324</v>
      </c>
      <c r="E13" s="75">
        <v>3141</v>
      </c>
      <c r="F13" s="187" t="s">
        <v>47</v>
      </c>
      <c r="G13" s="227">
        <v>95</v>
      </c>
      <c r="H13" s="13">
        <v>21</v>
      </c>
      <c r="I13" s="11">
        <v>42</v>
      </c>
      <c r="J13" s="60"/>
      <c r="K13" s="177"/>
      <c r="L13" s="178"/>
      <c r="M13" s="179"/>
      <c r="N13" s="177"/>
      <c r="O13" s="178"/>
      <c r="P13" s="179"/>
      <c r="Q13" s="58">
        <f t="shared" si="0"/>
        <v>21</v>
      </c>
      <c r="R13" s="20">
        <f t="shared" si="1"/>
        <v>42</v>
      </c>
      <c r="S13" s="144">
        <f t="shared" si="2"/>
        <v>0</v>
      </c>
      <c r="T13" s="90">
        <f>VLOOKUP(H13,SJMS_normativy!$A$3:$B$334,2,0)</f>
        <v>24.903708000000002</v>
      </c>
      <c r="U13" s="17">
        <f>IF(I13=0,0,VLOOKUP(SUM(I13+J13),SJZS_normativy!$A$4:$C$1075,2,0))</f>
        <v>39.215798393063835</v>
      </c>
      <c r="V13" s="91">
        <f>IF(J13=0,0,VLOOKUP(SUM(I13+J13),SJZS_normativy!$A$4:$C$1075,2,0))</f>
        <v>0</v>
      </c>
      <c r="W13" s="90">
        <f>VLOOKUP(K13,SJMS_normativy!$A$3:$B$334,2,0)/0.6</f>
        <v>0</v>
      </c>
      <c r="X13" s="17">
        <f>IF(L13=0,0,VLOOKUP(SUM(L13+M13),SJZS_normativy!$A$4:$C$1075,2,0))/0.6</f>
        <v>0</v>
      </c>
      <c r="Y13" s="91">
        <f>IF(M13=0,0,VLOOKUP(SUM(L13+M13),SJZS_normativy!$A$4:$C$1075,2,0))/0.6</f>
        <v>0</v>
      </c>
      <c r="Z13" s="90">
        <f>VLOOKUP(N13,SJMS_normativy!$A$3:$B$334,2,0)/0.4</f>
        <v>0</v>
      </c>
      <c r="AA13" s="17">
        <f>IF(O13=0,0,VLOOKUP(SUM(O13+P13),SJZS_normativy!$A$4:$C$1075,2,0))/0.4</f>
        <v>0</v>
      </c>
      <c r="AB13" s="91">
        <f>IF(P13=0,0,VLOOKUP(SUM(O13+P13),SJZS_normativy!$A$4:$C$1075,2,0))/0.4</f>
        <v>0</v>
      </c>
      <c r="AC13" s="94">
        <f>SJMS_normativy!$I$5</f>
        <v>58</v>
      </c>
      <c r="AD13" s="44">
        <f>SJZS_normativy!$I$5</f>
        <v>58</v>
      </c>
      <c r="AE13" s="95">
        <f>SJZS_normativy!$I$5</f>
        <v>58</v>
      </c>
      <c r="AF13" s="94">
        <f>SJMS_normativy!$J$5</f>
        <v>38</v>
      </c>
      <c r="AG13" s="44">
        <f>SJZS_normativy!$J$5</f>
        <v>38</v>
      </c>
      <c r="AH13" s="95">
        <f>SJZS_normativy!$J$5</f>
        <v>38</v>
      </c>
      <c r="AI13" s="94">
        <f>SJMS_normativy!$K$5</f>
        <v>38</v>
      </c>
      <c r="AJ13" s="44">
        <f>SJZS_normativy!$K$5</f>
        <v>38</v>
      </c>
      <c r="AK13" s="95">
        <f>SJZS_normativy!$K$5</f>
        <v>38</v>
      </c>
      <c r="AL13" s="31"/>
    </row>
    <row r="14" spans="1:38" ht="20.100000000000001" customHeight="1" x14ac:dyDescent="0.2">
      <c r="A14" s="85">
        <v>6</v>
      </c>
      <c r="B14" s="85">
        <v>600079686</v>
      </c>
      <c r="C14" s="85">
        <v>2453</v>
      </c>
      <c r="D14" s="5" t="s">
        <v>325</v>
      </c>
      <c r="E14" s="75">
        <v>3141</v>
      </c>
      <c r="F14" s="60" t="s">
        <v>464</v>
      </c>
      <c r="G14" s="227">
        <v>148</v>
      </c>
      <c r="H14" s="177"/>
      <c r="I14" s="178"/>
      <c r="J14" s="179"/>
      <c r="K14" s="13"/>
      <c r="L14" s="11"/>
      <c r="M14" s="179"/>
      <c r="N14" s="13">
        <v>48</v>
      </c>
      <c r="O14" s="11">
        <v>71</v>
      </c>
      <c r="P14" s="60"/>
      <c r="Q14" s="58">
        <f t="shared" si="0"/>
        <v>48</v>
      </c>
      <c r="R14" s="20">
        <f t="shared" si="1"/>
        <v>71</v>
      </c>
      <c r="S14" s="144">
        <f t="shared" si="2"/>
        <v>0</v>
      </c>
      <c r="T14" s="90">
        <f>VLOOKUP(H14,SJMS_normativy!$A$3:$B$334,2,0)</f>
        <v>0</v>
      </c>
      <c r="U14" s="17">
        <f>IF(I14=0,0,VLOOKUP(SUM(I14+J14),SJZS_normativy!$A$4:$C$1075,2,0))</f>
        <v>0</v>
      </c>
      <c r="V14" s="91">
        <f>IF(J14=0,0,VLOOKUP(SUM(I14+J14),SJZS_normativy!$A$4:$C$1075,2,0))</f>
        <v>0</v>
      </c>
      <c r="W14" s="90">
        <f>VLOOKUP(K14,SJMS_normativy!$A$3:$B$334,2,0)/0.6</f>
        <v>0</v>
      </c>
      <c r="X14" s="17">
        <f>IF(L14=0,0,VLOOKUP(SUM(L14+M14),SJZS_normativy!$A$4:$C$1075,2,0))/0.6</f>
        <v>0</v>
      </c>
      <c r="Y14" s="91">
        <f>IF(M14=0,0,VLOOKUP(SUM(L14+M14),SJZS_normativy!$A$4:$C$1075,2,0))/0.6</f>
        <v>0</v>
      </c>
      <c r="Z14" s="90">
        <f>VLOOKUP(N14,SJMS_normativy!$A$3:$B$334,2,0)/0.4</f>
        <v>77.695439999999991</v>
      </c>
      <c r="AA14" s="17">
        <f>IF(O14=0,0,VLOOKUP(SUM(O14+P14),SJZS_normativy!$A$4:$C$1075,2,0))/0.4</f>
        <v>113.00056734867685</v>
      </c>
      <c r="AB14" s="91">
        <f>IF(P14=0,0,VLOOKUP(SUM(O14+P14),SJZS_normativy!$A$4:$C$1075,2,0))/0.4</f>
        <v>0</v>
      </c>
      <c r="AC14" s="94">
        <f>SJMS_normativy!$I$5</f>
        <v>58</v>
      </c>
      <c r="AD14" s="44">
        <f>SJZS_normativy!$I$5</f>
        <v>58</v>
      </c>
      <c r="AE14" s="95">
        <f>SJZS_normativy!$I$5</f>
        <v>58</v>
      </c>
      <c r="AF14" s="94">
        <f>SJMS_normativy!$J$5</f>
        <v>38</v>
      </c>
      <c r="AG14" s="44">
        <f>SJZS_normativy!$J$5</f>
        <v>38</v>
      </c>
      <c r="AH14" s="95">
        <f>SJZS_normativy!$J$5</f>
        <v>38</v>
      </c>
      <c r="AI14" s="94">
        <f>SJMS_normativy!$K$5</f>
        <v>38</v>
      </c>
      <c r="AJ14" s="44">
        <f>SJZS_normativy!$K$5</f>
        <v>38</v>
      </c>
      <c r="AK14" s="95">
        <f>SJZS_normativy!$K$5</f>
        <v>38</v>
      </c>
      <c r="AL14" s="31"/>
    </row>
    <row r="15" spans="1:38" ht="20.100000000000001" customHeight="1" x14ac:dyDescent="0.2">
      <c r="A15" s="85">
        <v>7</v>
      </c>
      <c r="B15" s="85">
        <v>650034180</v>
      </c>
      <c r="C15" s="85">
        <v>2320</v>
      </c>
      <c r="D15" s="5" t="s">
        <v>326</v>
      </c>
      <c r="E15" s="75">
        <v>3141</v>
      </c>
      <c r="F15" s="60" t="s">
        <v>326</v>
      </c>
      <c r="G15" s="228">
        <v>125</v>
      </c>
      <c r="H15" s="13"/>
      <c r="I15" s="11">
        <v>49</v>
      </c>
      <c r="J15" s="179"/>
      <c r="K15" s="177"/>
      <c r="L15" s="178"/>
      <c r="M15" s="179"/>
      <c r="N15" s="177"/>
      <c r="O15" s="178"/>
      <c r="P15" s="179"/>
      <c r="Q15" s="58">
        <f t="shared" si="0"/>
        <v>0</v>
      </c>
      <c r="R15" s="20">
        <f t="shared" si="1"/>
        <v>49</v>
      </c>
      <c r="S15" s="144">
        <f t="shared" si="2"/>
        <v>0</v>
      </c>
      <c r="T15" s="90">
        <f>VLOOKUP(H15,SJMS_normativy!$A$3:$B$334,2,0)</f>
        <v>0</v>
      </c>
      <c r="U15" s="17">
        <f>IF(I15=0,0,VLOOKUP(SUM(I15+J15),SJZS_normativy!$A$4:$C$1075,2,0))</f>
        <v>40.965188417689866</v>
      </c>
      <c r="V15" s="91">
        <f>IF(J15=0,0,VLOOKUP(SUM(I15+J15),SJZS_normativy!$A$4:$C$1075,2,0))</f>
        <v>0</v>
      </c>
      <c r="W15" s="90">
        <f>VLOOKUP(K15,SJMS_normativy!$A$3:$B$334,2,0)/0.6</f>
        <v>0</v>
      </c>
      <c r="X15" s="17">
        <f>IF(L15=0,0,VLOOKUP(SUM(L15+M15),SJZS_normativy!$A$4:$C$1075,2,0))/0.6</f>
        <v>0</v>
      </c>
      <c r="Y15" s="91">
        <f>IF(M15=0,0,VLOOKUP(SUM(L15+M15),SJZS_normativy!$A$4:$C$1075,2,0))/0.6</f>
        <v>0</v>
      </c>
      <c r="Z15" s="90">
        <f>VLOOKUP(N15,SJMS_normativy!$A$3:$B$334,2,0)/0.4</f>
        <v>0</v>
      </c>
      <c r="AA15" s="17">
        <f>IF(O15=0,0,VLOOKUP(SUM(O15+P15),SJZS_normativy!$A$4:$C$1075,2,0))/0.4</f>
        <v>0</v>
      </c>
      <c r="AB15" s="91">
        <f>IF(P15=0,0,VLOOKUP(SUM(O15+P15),SJZS_normativy!$A$4:$C$1075,2,0))/0.4</f>
        <v>0</v>
      </c>
      <c r="AC15" s="94">
        <f>SJMS_normativy!$I$5</f>
        <v>58</v>
      </c>
      <c r="AD15" s="44">
        <f>SJZS_normativy!$I$5</f>
        <v>58</v>
      </c>
      <c r="AE15" s="95">
        <f>SJZS_normativy!$I$5</f>
        <v>58</v>
      </c>
      <c r="AF15" s="94">
        <f>SJMS_normativy!$J$5</f>
        <v>38</v>
      </c>
      <c r="AG15" s="44">
        <f>SJZS_normativy!$J$5</f>
        <v>38</v>
      </c>
      <c r="AH15" s="95">
        <f>SJZS_normativy!$J$5</f>
        <v>38</v>
      </c>
      <c r="AI15" s="94">
        <f>SJMS_normativy!$K$5</f>
        <v>38</v>
      </c>
      <c r="AJ15" s="44">
        <f>SJZS_normativy!$K$5</f>
        <v>38</v>
      </c>
      <c r="AK15" s="95">
        <f>SJZS_normativy!$K$5</f>
        <v>38</v>
      </c>
      <c r="AL15" s="31"/>
    </row>
    <row r="16" spans="1:38" ht="20.100000000000001" customHeight="1" x14ac:dyDescent="0.2">
      <c r="A16" s="85">
        <v>7</v>
      </c>
      <c r="B16" s="85">
        <v>650034180</v>
      </c>
      <c r="C16" s="85">
        <v>2320</v>
      </c>
      <c r="D16" s="5" t="s">
        <v>326</v>
      </c>
      <c r="E16" s="75">
        <v>3141</v>
      </c>
      <c r="F16" s="187" t="s">
        <v>48</v>
      </c>
      <c r="G16" s="228">
        <v>125</v>
      </c>
      <c r="H16" s="13">
        <v>38</v>
      </c>
      <c r="I16" s="11"/>
      <c r="J16" s="179"/>
      <c r="K16" s="177"/>
      <c r="L16" s="178"/>
      <c r="M16" s="179"/>
      <c r="N16" s="177"/>
      <c r="O16" s="178"/>
      <c r="P16" s="179"/>
      <c r="Q16" s="58">
        <f t="shared" si="0"/>
        <v>38</v>
      </c>
      <c r="R16" s="20">
        <f t="shared" si="1"/>
        <v>0</v>
      </c>
      <c r="S16" s="144">
        <f t="shared" si="2"/>
        <v>0</v>
      </c>
      <c r="T16" s="90">
        <f>VLOOKUP(H16,SJMS_normativy!$A$3:$B$334,2,0)</f>
        <v>28.947396000000001</v>
      </c>
      <c r="U16" s="17">
        <f>IF(I16=0,0,VLOOKUP(SUM(I16+J16),SJZS_normativy!$A$4:$C$1075,2,0))</f>
        <v>0</v>
      </c>
      <c r="V16" s="91">
        <f>IF(J16=0,0,VLOOKUP(SUM(I16+J16),SJZS_normativy!$A$4:$C$1075,2,0))</f>
        <v>0</v>
      </c>
      <c r="W16" s="90">
        <f>VLOOKUP(K16,SJMS_normativy!$A$3:$B$334,2,0)/0.6</f>
        <v>0</v>
      </c>
      <c r="X16" s="17">
        <f>IF(L16=0,0,VLOOKUP(SUM(L16+M16),SJZS_normativy!$A$4:$C$1075,2,0))/0.6</f>
        <v>0</v>
      </c>
      <c r="Y16" s="91">
        <f>IF(M16=0,0,VLOOKUP(SUM(L16+M16),SJZS_normativy!$A$4:$C$1075,2,0))/0.6</f>
        <v>0</v>
      </c>
      <c r="Z16" s="90">
        <f>VLOOKUP(N16,SJMS_normativy!$A$3:$B$334,2,0)/0.4</f>
        <v>0</v>
      </c>
      <c r="AA16" s="17">
        <f>IF(O16=0,0,VLOOKUP(SUM(O16+P16),SJZS_normativy!$A$4:$C$1075,2,0))/0.4</f>
        <v>0</v>
      </c>
      <c r="AB16" s="91">
        <f>IF(P16=0,0,VLOOKUP(SUM(O16+P16),SJZS_normativy!$A$4:$C$1075,2,0))/0.4</f>
        <v>0</v>
      </c>
      <c r="AC16" s="94">
        <f>SJMS_normativy!$I$5</f>
        <v>58</v>
      </c>
      <c r="AD16" s="44">
        <f>SJZS_normativy!$I$5</f>
        <v>58</v>
      </c>
      <c r="AE16" s="95">
        <f>SJZS_normativy!$I$5</f>
        <v>58</v>
      </c>
      <c r="AF16" s="94">
        <f>SJMS_normativy!$J$5</f>
        <v>38</v>
      </c>
      <c r="AG16" s="44">
        <f>SJZS_normativy!$J$5</f>
        <v>38</v>
      </c>
      <c r="AH16" s="95">
        <f>SJZS_normativy!$J$5</f>
        <v>38</v>
      </c>
      <c r="AI16" s="94">
        <f>SJMS_normativy!$K$5</f>
        <v>38</v>
      </c>
      <c r="AJ16" s="44">
        <f>SJZS_normativy!$K$5</f>
        <v>38</v>
      </c>
      <c r="AK16" s="95">
        <f>SJZS_normativy!$K$5</f>
        <v>38</v>
      </c>
      <c r="AL16" s="31"/>
    </row>
    <row r="17" spans="1:38" ht="20.100000000000001" customHeight="1" x14ac:dyDescent="0.2">
      <c r="A17" s="85">
        <v>8</v>
      </c>
      <c r="B17" s="85">
        <v>600080145</v>
      </c>
      <c r="C17" s="85">
        <v>2455</v>
      </c>
      <c r="D17" s="5" t="s">
        <v>327</v>
      </c>
      <c r="E17" s="75">
        <v>3141</v>
      </c>
      <c r="F17" s="60" t="s">
        <v>327</v>
      </c>
      <c r="G17" s="227">
        <v>90</v>
      </c>
      <c r="H17" s="13">
        <v>18</v>
      </c>
      <c r="I17" s="11">
        <v>36</v>
      </c>
      <c r="J17" s="179"/>
      <c r="K17" s="177"/>
      <c r="L17" s="178"/>
      <c r="M17" s="179"/>
      <c r="N17" s="177"/>
      <c r="O17" s="178"/>
      <c r="P17" s="179"/>
      <c r="Q17" s="58">
        <f t="shared" si="0"/>
        <v>18</v>
      </c>
      <c r="R17" s="20">
        <f t="shared" si="1"/>
        <v>36</v>
      </c>
      <c r="S17" s="144">
        <f t="shared" si="2"/>
        <v>0</v>
      </c>
      <c r="T17" s="90">
        <f>VLOOKUP(H17,SJMS_normativy!$A$3:$B$334,2,0)</f>
        <v>24.135035999999999</v>
      </c>
      <c r="U17" s="17">
        <f>IF(I17=0,0,VLOOKUP(SUM(I17+J17),SJZS_normativy!$A$4:$C$1075,2,0))</f>
        <v>37.471508368437796</v>
      </c>
      <c r="V17" s="91">
        <f>IF(J17=0,0,VLOOKUP(SUM(I17+J17),SJZS_normativy!$A$4:$C$1075,2,0))</f>
        <v>0</v>
      </c>
      <c r="W17" s="90">
        <f>VLOOKUP(K17,SJMS_normativy!$A$3:$B$334,2,0)/0.6</f>
        <v>0</v>
      </c>
      <c r="X17" s="17">
        <f>IF(L17=0,0,VLOOKUP(SUM(L17+M17),SJZS_normativy!$A$4:$C$1075,2,0))/0.6</f>
        <v>0</v>
      </c>
      <c r="Y17" s="91">
        <f>IF(M17=0,0,VLOOKUP(SUM(L17+M17),SJZS_normativy!$A$4:$C$1075,2,0))/0.6</f>
        <v>0</v>
      </c>
      <c r="Z17" s="90">
        <f>VLOOKUP(N17,SJMS_normativy!$A$3:$B$334,2,0)/0.4</f>
        <v>0</v>
      </c>
      <c r="AA17" s="17">
        <f>IF(O17=0,0,VLOOKUP(SUM(O17+P17),SJZS_normativy!$A$4:$C$1075,2,0))/0.4</f>
        <v>0</v>
      </c>
      <c r="AB17" s="91">
        <f>IF(P17=0,0,VLOOKUP(SUM(O17+P17),SJZS_normativy!$A$4:$C$1075,2,0))/0.4</f>
        <v>0</v>
      </c>
      <c r="AC17" s="94">
        <f>SJMS_normativy!$I$5</f>
        <v>58</v>
      </c>
      <c r="AD17" s="44">
        <f>SJZS_normativy!$I$5</f>
        <v>58</v>
      </c>
      <c r="AE17" s="95">
        <f>SJZS_normativy!$I$5</f>
        <v>58</v>
      </c>
      <c r="AF17" s="94">
        <f>SJMS_normativy!$J$5</f>
        <v>38</v>
      </c>
      <c r="AG17" s="44">
        <f>SJZS_normativy!$J$5</f>
        <v>38</v>
      </c>
      <c r="AH17" s="95">
        <f>SJZS_normativy!$J$5</f>
        <v>38</v>
      </c>
      <c r="AI17" s="94">
        <f>SJMS_normativy!$K$5</f>
        <v>38</v>
      </c>
      <c r="AJ17" s="44">
        <f>SJZS_normativy!$K$5</f>
        <v>38</v>
      </c>
      <c r="AK17" s="95">
        <f>SJZS_normativy!$K$5</f>
        <v>38</v>
      </c>
      <c r="AL17" s="31"/>
    </row>
    <row r="18" spans="1:38" ht="20.100000000000001" customHeight="1" x14ac:dyDescent="0.2">
      <c r="A18" s="523">
        <v>9</v>
      </c>
      <c r="B18" s="433">
        <v>600079732</v>
      </c>
      <c r="C18" s="85">
        <v>2456</v>
      </c>
      <c r="D18" s="5" t="s">
        <v>385</v>
      </c>
      <c r="E18" s="75">
        <v>3141</v>
      </c>
      <c r="F18" s="60" t="s">
        <v>44</v>
      </c>
      <c r="G18" s="228">
        <v>638</v>
      </c>
      <c r="H18" s="13"/>
      <c r="I18" s="11">
        <v>230</v>
      </c>
      <c r="J18" s="60"/>
      <c r="K18" s="177"/>
      <c r="L18" s="178"/>
      <c r="M18" s="179"/>
      <c r="N18" s="177"/>
      <c r="O18" s="178"/>
      <c r="P18" s="179"/>
      <c r="Q18" s="58">
        <f t="shared" si="0"/>
        <v>0</v>
      </c>
      <c r="R18" s="20">
        <f t="shared" si="1"/>
        <v>230</v>
      </c>
      <c r="S18" s="144">
        <f t="shared" si="2"/>
        <v>0</v>
      </c>
      <c r="T18" s="90">
        <f>VLOOKUP(H18,SJMS_normativy!$A$3:$B$334,2,0)</f>
        <v>0</v>
      </c>
      <c r="U18" s="17">
        <f>IF(I18=0,0,VLOOKUP(SUM(I18+J18),SJZS_normativy!$A$4:$C$1075,2,0))</f>
        <v>59.078018915712981</v>
      </c>
      <c r="V18" s="91">
        <f>IF(J18=0,0,VLOOKUP(SUM(I18+J18),SJZS_normativy!$A$4:$C$1075,2,0))</f>
        <v>0</v>
      </c>
      <c r="W18" s="90">
        <f>VLOOKUP(K18,SJMS_normativy!$A$3:$B$334,2,0)/0.6</f>
        <v>0</v>
      </c>
      <c r="X18" s="17">
        <f>IF(L18=0,0,VLOOKUP(SUM(L18+M18),SJZS_normativy!$A$4:$C$1075,2,0))/0.6</f>
        <v>0</v>
      </c>
      <c r="Y18" s="91">
        <f>IF(M18=0,0,VLOOKUP(SUM(L18+M18),SJZS_normativy!$A$4:$C$1075,2,0))/0.6</f>
        <v>0</v>
      </c>
      <c r="Z18" s="90">
        <f>VLOOKUP(N18,SJMS_normativy!$A$3:$B$334,2,0)/0.4</f>
        <v>0</v>
      </c>
      <c r="AA18" s="17">
        <f>IF(O18=0,0,VLOOKUP(SUM(O18+P18),SJZS_normativy!$A$4:$C$1075,2,0))/0.4</f>
        <v>0</v>
      </c>
      <c r="AB18" s="91">
        <f>IF(P18=0,0,VLOOKUP(SUM(O18+P18),SJZS_normativy!$A$4:$C$1075,2,0))/0.4</f>
        <v>0</v>
      </c>
      <c r="AC18" s="94">
        <f>SJMS_normativy!$I$5</f>
        <v>58</v>
      </c>
      <c r="AD18" s="44">
        <f>SJZS_normativy!$I$5</f>
        <v>58</v>
      </c>
      <c r="AE18" s="95">
        <f>SJZS_normativy!$I$5</f>
        <v>58</v>
      </c>
      <c r="AF18" s="94">
        <f>SJMS_normativy!$J$5</f>
        <v>38</v>
      </c>
      <c r="AG18" s="44">
        <f>SJZS_normativy!$J$5</f>
        <v>38</v>
      </c>
      <c r="AH18" s="95">
        <f>SJZS_normativy!$J$5</f>
        <v>38</v>
      </c>
      <c r="AI18" s="94">
        <f>SJMS_normativy!$K$5</f>
        <v>38</v>
      </c>
      <c r="AJ18" s="44">
        <f>SJZS_normativy!$K$5</f>
        <v>38</v>
      </c>
      <c r="AK18" s="95">
        <f>SJZS_normativy!$K$5</f>
        <v>38</v>
      </c>
      <c r="AL18" s="31"/>
    </row>
    <row r="19" spans="1:38" ht="20.100000000000001" customHeight="1" x14ac:dyDescent="0.2">
      <c r="A19" s="523">
        <v>9</v>
      </c>
      <c r="B19" s="433">
        <v>600079732</v>
      </c>
      <c r="C19" s="85">
        <v>2456</v>
      </c>
      <c r="D19" s="5" t="s">
        <v>385</v>
      </c>
      <c r="E19" s="75">
        <v>3141</v>
      </c>
      <c r="F19" s="187" t="s">
        <v>45</v>
      </c>
      <c r="G19" s="228">
        <v>638</v>
      </c>
      <c r="H19" s="13">
        <v>85</v>
      </c>
      <c r="I19" s="11"/>
      <c r="J19" s="60"/>
      <c r="K19" s="177"/>
      <c r="L19" s="178"/>
      <c r="M19" s="179"/>
      <c r="N19" s="177"/>
      <c r="O19" s="178"/>
      <c r="P19" s="179"/>
      <c r="Q19" s="58">
        <f t="shared" si="0"/>
        <v>85</v>
      </c>
      <c r="R19" s="20">
        <f t="shared" si="1"/>
        <v>0</v>
      </c>
      <c r="S19" s="144">
        <f t="shared" si="2"/>
        <v>0</v>
      </c>
      <c r="T19" s="90">
        <f>VLOOKUP(H19,SJMS_normativy!$A$3:$B$334,2,0)</f>
        <v>37.365659999999991</v>
      </c>
      <c r="U19" s="17">
        <f>IF(I19=0,0,VLOOKUP(SUM(I19+J19),SJZS_normativy!$A$4:$C$1075,2,0))</f>
        <v>0</v>
      </c>
      <c r="V19" s="91">
        <f>IF(J19=0,0,VLOOKUP(SUM(I19+J19),SJZS_normativy!$A$4:$C$1075,2,0))</f>
        <v>0</v>
      </c>
      <c r="W19" s="90">
        <f>VLOOKUP(K19,SJMS_normativy!$A$3:$B$334,2,0)/0.6</f>
        <v>0</v>
      </c>
      <c r="X19" s="17">
        <f>IF(L19=0,0,VLOOKUP(SUM(L19+M19),SJZS_normativy!$A$4:$C$1075,2,0))/0.6</f>
        <v>0</v>
      </c>
      <c r="Y19" s="91">
        <f>IF(M19=0,0,VLOOKUP(SUM(L19+M19),SJZS_normativy!$A$4:$C$1075,2,0))/0.6</f>
        <v>0</v>
      </c>
      <c r="Z19" s="90">
        <f>VLOOKUP(N19,SJMS_normativy!$A$3:$B$334,2,0)/0.4</f>
        <v>0</v>
      </c>
      <c r="AA19" s="17">
        <f>IF(O19=0,0,VLOOKUP(SUM(O19+P19),SJZS_normativy!$A$4:$C$1075,2,0))/0.4</f>
        <v>0</v>
      </c>
      <c r="AB19" s="91">
        <f>IF(P19=0,0,VLOOKUP(SUM(O19+P19),SJZS_normativy!$A$4:$C$1075,2,0))/0.4</f>
        <v>0</v>
      </c>
      <c r="AC19" s="94">
        <f>SJMS_normativy!$I$5</f>
        <v>58</v>
      </c>
      <c r="AD19" s="44">
        <f>SJZS_normativy!$I$5</f>
        <v>58</v>
      </c>
      <c r="AE19" s="95">
        <f>SJZS_normativy!$I$5</f>
        <v>58</v>
      </c>
      <c r="AF19" s="94">
        <f>SJMS_normativy!$J$5</f>
        <v>38</v>
      </c>
      <c r="AG19" s="44">
        <f>SJZS_normativy!$J$5</f>
        <v>38</v>
      </c>
      <c r="AH19" s="95">
        <f>SJZS_normativy!$J$5</f>
        <v>38</v>
      </c>
      <c r="AI19" s="94">
        <f>SJMS_normativy!$K$5</f>
        <v>38</v>
      </c>
      <c r="AJ19" s="44">
        <f>SJZS_normativy!$K$5</f>
        <v>38</v>
      </c>
      <c r="AK19" s="95">
        <f>SJZS_normativy!$K$5</f>
        <v>38</v>
      </c>
      <c r="AL19" s="31"/>
    </row>
    <row r="20" spans="1:38" ht="20.100000000000001" customHeight="1" x14ac:dyDescent="0.2">
      <c r="A20" s="523">
        <v>9</v>
      </c>
      <c r="B20" s="433">
        <v>600079732</v>
      </c>
      <c r="C20" s="85">
        <v>2456</v>
      </c>
      <c r="D20" s="5" t="s">
        <v>385</v>
      </c>
      <c r="E20" s="75">
        <v>3141</v>
      </c>
      <c r="F20" s="187" t="s">
        <v>92</v>
      </c>
      <c r="G20" s="228">
        <v>638</v>
      </c>
      <c r="H20" s="13">
        <v>18</v>
      </c>
      <c r="I20" s="11"/>
      <c r="J20" s="60"/>
      <c r="K20" s="177"/>
      <c r="L20" s="178"/>
      <c r="M20" s="179"/>
      <c r="N20" s="177"/>
      <c r="O20" s="178"/>
      <c r="P20" s="179"/>
      <c r="Q20" s="58">
        <f t="shared" si="0"/>
        <v>18</v>
      </c>
      <c r="R20" s="20">
        <f t="shared" si="1"/>
        <v>0</v>
      </c>
      <c r="S20" s="144">
        <f t="shared" si="2"/>
        <v>0</v>
      </c>
      <c r="T20" s="90">
        <f>VLOOKUP(H20,SJMS_normativy!$A$3:$B$334,2,0)</f>
        <v>24.135035999999999</v>
      </c>
      <c r="U20" s="17">
        <f>IF(I20=0,0,VLOOKUP(SUM(I20+J20),SJZS_normativy!$A$4:$C$1075,2,0))</f>
        <v>0</v>
      </c>
      <c r="V20" s="91">
        <f>IF(J20=0,0,VLOOKUP(SUM(I20+J20),SJZS_normativy!$A$4:$C$1075,2,0))</f>
        <v>0</v>
      </c>
      <c r="W20" s="90">
        <f>VLOOKUP(K20,SJMS_normativy!$A$3:$B$334,2,0)/0.6</f>
        <v>0</v>
      </c>
      <c r="X20" s="17">
        <f>IF(L20=0,0,VLOOKUP(SUM(L20+M20),SJZS_normativy!$A$4:$C$1075,2,0))/0.6</f>
        <v>0</v>
      </c>
      <c r="Y20" s="91">
        <f>IF(M20=0,0,VLOOKUP(SUM(L20+M20),SJZS_normativy!$A$4:$C$1075,2,0))/0.6</f>
        <v>0</v>
      </c>
      <c r="Z20" s="90">
        <f>VLOOKUP(N20,SJMS_normativy!$A$3:$B$334,2,0)/0.4</f>
        <v>0</v>
      </c>
      <c r="AA20" s="17">
        <f>IF(O20=0,0,VLOOKUP(SUM(O20+P20),SJZS_normativy!$A$4:$C$1075,2,0))/0.4</f>
        <v>0</v>
      </c>
      <c r="AB20" s="91">
        <f>IF(P20=0,0,VLOOKUP(SUM(O20+P20),SJZS_normativy!$A$4:$C$1075,2,0))/0.4</f>
        <v>0</v>
      </c>
      <c r="AC20" s="94">
        <f>SJMS_normativy!$I$5</f>
        <v>58</v>
      </c>
      <c r="AD20" s="44">
        <f>SJZS_normativy!$I$5</f>
        <v>58</v>
      </c>
      <c r="AE20" s="95">
        <f>SJZS_normativy!$I$5</f>
        <v>58</v>
      </c>
      <c r="AF20" s="94">
        <f>SJMS_normativy!$J$5</f>
        <v>38</v>
      </c>
      <c r="AG20" s="44">
        <f>SJZS_normativy!$J$5</f>
        <v>38</v>
      </c>
      <c r="AH20" s="95">
        <f>SJZS_normativy!$J$5</f>
        <v>38</v>
      </c>
      <c r="AI20" s="94">
        <f>SJMS_normativy!$K$5</f>
        <v>38</v>
      </c>
      <c r="AJ20" s="44">
        <f>SJZS_normativy!$K$5</f>
        <v>38</v>
      </c>
      <c r="AK20" s="95">
        <f>SJZS_normativy!$K$5</f>
        <v>38</v>
      </c>
      <c r="AL20" s="31"/>
    </row>
    <row r="21" spans="1:38" ht="20.100000000000001" customHeight="1" x14ac:dyDescent="0.2">
      <c r="A21" s="85">
        <v>10</v>
      </c>
      <c r="B21" s="85">
        <v>600079813</v>
      </c>
      <c r="C21" s="85">
        <v>2462</v>
      </c>
      <c r="D21" s="5" t="s">
        <v>328</v>
      </c>
      <c r="E21" s="75">
        <v>3141</v>
      </c>
      <c r="F21" s="60" t="s">
        <v>328</v>
      </c>
      <c r="G21" s="14">
        <v>73</v>
      </c>
      <c r="H21" s="13">
        <v>16</v>
      </c>
      <c r="I21" s="11">
        <v>28</v>
      </c>
      <c r="J21" s="60"/>
      <c r="K21" s="177"/>
      <c r="L21" s="178"/>
      <c r="M21" s="179"/>
      <c r="N21" s="177"/>
      <c r="O21" s="178"/>
      <c r="P21" s="179"/>
      <c r="Q21" s="58">
        <f t="shared" si="0"/>
        <v>16</v>
      </c>
      <c r="R21" s="20">
        <f t="shared" si="1"/>
        <v>28</v>
      </c>
      <c r="S21" s="144">
        <f t="shared" si="2"/>
        <v>0</v>
      </c>
      <c r="T21" s="90">
        <f>VLOOKUP(H21,SJMS_normativy!$A$3:$B$334,2,0)</f>
        <v>23.613408000000003</v>
      </c>
      <c r="U21" s="17">
        <f>IF(I21=0,0,VLOOKUP(SUM(I21+J21),SJZS_normativy!$A$4:$C$1075,2,0))</f>
        <v>35.783878172588828</v>
      </c>
      <c r="V21" s="91">
        <f>IF(J21=0,0,VLOOKUP(SUM(I21+J21),SJZS_normativy!$A$4:$C$1075,2,0))</f>
        <v>0</v>
      </c>
      <c r="W21" s="90">
        <f>VLOOKUP(K21,SJMS_normativy!$A$3:$B$334,2,0)/0.6</f>
        <v>0</v>
      </c>
      <c r="X21" s="17">
        <f>IF(L21=0,0,VLOOKUP(SUM(L21+M21),SJZS_normativy!$A$4:$C$1075,2,0))/0.6</f>
        <v>0</v>
      </c>
      <c r="Y21" s="91">
        <f>IF(M21=0,0,VLOOKUP(SUM(L21+M21),SJZS_normativy!$A$4:$C$1075,2,0))/0.6</f>
        <v>0</v>
      </c>
      <c r="Z21" s="90">
        <f>VLOOKUP(N21,SJMS_normativy!$A$3:$B$334,2,0)/0.4</f>
        <v>0</v>
      </c>
      <c r="AA21" s="17">
        <f>IF(O21=0,0,VLOOKUP(SUM(O21+P21),SJZS_normativy!$A$4:$C$1075,2,0))/0.4</f>
        <v>0</v>
      </c>
      <c r="AB21" s="91">
        <f>IF(P21=0,0,VLOOKUP(SUM(O21+P21),SJZS_normativy!$A$4:$C$1075,2,0))/0.4</f>
        <v>0</v>
      </c>
      <c r="AC21" s="94">
        <f>SJMS_normativy!$I$5</f>
        <v>58</v>
      </c>
      <c r="AD21" s="44">
        <f>SJZS_normativy!$I$5</f>
        <v>58</v>
      </c>
      <c r="AE21" s="95">
        <f>SJZS_normativy!$I$5</f>
        <v>58</v>
      </c>
      <c r="AF21" s="94">
        <f>SJMS_normativy!$J$5</f>
        <v>38</v>
      </c>
      <c r="AG21" s="44">
        <f>SJZS_normativy!$J$5</f>
        <v>38</v>
      </c>
      <c r="AH21" s="95">
        <f>SJZS_normativy!$J$5</f>
        <v>38</v>
      </c>
      <c r="AI21" s="94">
        <f>SJMS_normativy!$K$5</f>
        <v>38</v>
      </c>
      <c r="AJ21" s="44">
        <f>SJZS_normativy!$K$5</f>
        <v>38</v>
      </c>
      <c r="AK21" s="95">
        <f>SJZS_normativy!$K$5</f>
        <v>38</v>
      </c>
      <c r="AL21" s="31"/>
    </row>
    <row r="22" spans="1:38" ht="20.100000000000001" customHeight="1" x14ac:dyDescent="0.2">
      <c r="A22" s="85">
        <v>11</v>
      </c>
      <c r="B22" s="85">
        <v>600080081</v>
      </c>
      <c r="C22" s="85">
        <v>2464</v>
      </c>
      <c r="D22" s="5" t="s">
        <v>329</v>
      </c>
      <c r="E22" s="75">
        <v>3141</v>
      </c>
      <c r="F22" s="60" t="s">
        <v>329</v>
      </c>
      <c r="G22" s="227">
        <v>40</v>
      </c>
      <c r="H22" s="13">
        <v>17</v>
      </c>
      <c r="I22" s="11">
        <v>10</v>
      </c>
      <c r="J22" s="179"/>
      <c r="K22" s="177"/>
      <c r="L22" s="178"/>
      <c r="M22" s="179"/>
      <c r="N22" s="177"/>
      <c r="O22" s="178"/>
      <c r="P22" s="179"/>
      <c r="Q22" s="58">
        <f t="shared" si="0"/>
        <v>17</v>
      </c>
      <c r="R22" s="20">
        <f t="shared" si="1"/>
        <v>10</v>
      </c>
      <c r="S22" s="144">
        <f t="shared" si="2"/>
        <v>0</v>
      </c>
      <c r="T22" s="90">
        <f>VLOOKUP(H22,SJMS_normativy!$A$3:$B$334,2,0)</f>
        <v>23.875139999999998</v>
      </c>
      <c r="U22" s="17">
        <f>IF(I22=0,0,VLOOKUP(SUM(I22+J22),SJZS_normativy!$A$4:$C$1075,2,0))</f>
        <v>35.783878172588828</v>
      </c>
      <c r="V22" s="91">
        <f>IF(J22=0,0,VLOOKUP(SUM(I22+J22),SJZS_normativy!$A$4:$C$1075,2,0))</f>
        <v>0</v>
      </c>
      <c r="W22" s="90">
        <f>VLOOKUP(K22,SJMS_normativy!$A$3:$B$334,2,0)/0.6</f>
        <v>0</v>
      </c>
      <c r="X22" s="17">
        <f>IF(L22=0,0,VLOOKUP(SUM(L22+M22),SJZS_normativy!$A$4:$C$1075,2,0))/0.6</f>
        <v>0</v>
      </c>
      <c r="Y22" s="91">
        <f>IF(M22=0,0,VLOOKUP(SUM(L22+M22),SJZS_normativy!$A$4:$C$1075,2,0))/0.6</f>
        <v>0</v>
      </c>
      <c r="Z22" s="90">
        <f>VLOOKUP(N22,SJMS_normativy!$A$3:$B$334,2,0)/0.4</f>
        <v>0</v>
      </c>
      <c r="AA22" s="17">
        <f>IF(O22=0,0,VLOOKUP(SUM(O22+P22),SJZS_normativy!$A$4:$C$1075,2,0))/0.4</f>
        <v>0</v>
      </c>
      <c r="AB22" s="91">
        <f>IF(P22=0,0,VLOOKUP(SUM(O22+P22),SJZS_normativy!$A$4:$C$1075,2,0))/0.4</f>
        <v>0</v>
      </c>
      <c r="AC22" s="94">
        <f>SJMS_normativy!$I$5</f>
        <v>58</v>
      </c>
      <c r="AD22" s="44">
        <f>SJZS_normativy!$I$5</f>
        <v>58</v>
      </c>
      <c r="AE22" s="95">
        <f>SJZS_normativy!$I$5</f>
        <v>58</v>
      </c>
      <c r="AF22" s="94">
        <f>SJMS_normativy!$J$5</f>
        <v>38</v>
      </c>
      <c r="AG22" s="44">
        <f>SJZS_normativy!$J$5</f>
        <v>38</v>
      </c>
      <c r="AH22" s="95">
        <f>SJZS_normativy!$J$5</f>
        <v>38</v>
      </c>
      <c r="AI22" s="94">
        <f>SJMS_normativy!$K$5</f>
        <v>38</v>
      </c>
      <c r="AJ22" s="44">
        <f>SJZS_normativy!$K$5</f>
        <v>38</v>
      </c>
      <c r="AK22" s="95">
        <f>SJZS_normativy!$K$5</f>
        <v>38</v>
      </c>
      <c r="AL22" s="31"/>
    </row>
    <row r="23" spans="1:38" ht="20.100000000000001" customHeight="1" x14ac:dyDescent="0.2">
      <c r="A23" s="85">
        <v>12</v>
      </c>
      <c r="B23" s="85">
        <v>600079708</v>
      </c>
      <c r="C23" s="85">
        <v>2467</v>
      </c>
      <c r="D23" s="5" t="s">
        <v>330</v>
      </c>
      <c r="E23" s="75">
        <v>3141</v>
      </c>
      <c r="F23" s="187" t="s">
        <v>49</v>
      </c>
      <c r="G23" s="227">
        <v>50</v>
      </c>
      <c r="H23" s="13">
        <v>21</v>
      </c>
      <c r="I23" s="11">
        <v>8</v>
      </c>
      <c r="J23" s="60"/>
      <c r="K23" s="177"/>
      <c r="L23" s="178"/>
      <c r="M23" s="179"/>
      <c r="N23" s="177"/>
      <c r="O23" s="178"/>
      <c r="P23" s="179"/>
      <c r="Q23" s="58">
        <f t="shared" si="0"/>
        <v>21</v>
      </c>
      <c r="R23" s="20">
        <f t="shared" si="1"/>
        <v>8</v>
      </c>
      <c r="S23" s="144">
        <f t="shared" si="2"/>
        <v>0</v>
      </c>
      <c r="T23" s="90">
        <f>VLOOKUP(H23,SJMS_normativy!$A$3:$B$334,2,0)</f>
        <v>24.903708000000002</v>
      </c>
      <c r="U23" s="17">
        <f>IF(I23=0,0,VLOOKUP(SUM(I23+J23),SJZS_normativy!$A$4:$C$1075,2,0))</f>
        <v>35.783878172588828</v>
      </c>
      <c r="V23" s="91">
        <f>IF(J23=0,0,VLOOKUP(SUM(I23+J23),SJZS_normativy!$A$4:$C$1075,2,0))</f>
        <v>0</v>
      </c>
      <c r="W23" s="90">
        <f>VLOOKUP(K23,SJMS_normativy!$A$3:$B$334,2,0)/0.6</f>
        <v>0</v>
      </c>
      <c r="X23" s="17">
        <f>IF(L23=0,0,VLOOKUP(SUM(L23+M23),SJZS_normativy!$A$4:$C$1075,2,0))/0.6</f>
        <v>0</v>
      </c>
      <c r="Y23" s="91">
        <f>IF(M23=0,0,VLOOKUP(SUM(L23+M23),SJZS_normativy!$A$4:$C$1075,2,0))/0.6</f>
        <v>0</v>
      </c>
      <c r="Z23" s="90">
        <f>VLOOKUP(N23,SJMS_normativy!$A$3:$B$334,2,0)/0.4</f>
        <v>0</v>
      </c>
      <c r="AA23" s="17">
        <f>IF(O23=0,0,VLOOKUP(SUM(O23+P23),SJZS_normativy!$A$4:$C$1075,2,0))/0.4</f>
        <v>0</v>
      </c>
      <c r="AB23" s="91">
        <f>IF(P23=0,0,VLOOKUP(SUM(O23+P23),SJZS_normativy!$A$4:$C$1075,2,0))/0.4</f>
        <v>0</v>
      </c>
      <c r="AC23" s="94">
        <f>SJMS_normativy!$I$5</f>
        <v>58</v>
      </c>
      <c r="AD23" s="44">
        <f>SJZS_normativy!$I$5</f>
        <v>58</v>
      </c>
      <c r="AE23" s="95">
        <f>SJZS_normativy!$I$5</f>
        <v>58</v>
      </c>
      <c r="AF23" s="94">
        <f>SJMS_normativy!$J$5</f>
        <v>38</v>
      </c>
      <c r="AG23" s="44">
        <f>SJZS_normativy!$J$5</f>
        <v>38</v>
      </c>
      <c r="AH23" s="95">
        <f>SJZS_normativy!$J$5</f>
        <v>38</v>
      </c>
      <c r="AI23" s="94">
        <f>SJMS_normativy!$K$5</f>
        <v>38</v>
      </c>
      <c r="AJ23" s="44">
        <f>SJZS_normativy!$K$5</f>
        <v>38</v>
      </c>
      <c r="AK23" s="95">
        <f>SJZS_normativy!$K$5</f>
        <v>38</v>
      </c>
      <c r="AL23" s="31"/>
    </row>
    <row r="24" spans="1:38" ht="20.100000000000001" customHeight="1" x14ac:dyDescent="0.2">
      <c r="A24" s="85">
        <v>13</v>
      </c>
      <c r="B24" s="85">
        <v>600079058</v>
      </c>
      <c r="C24" s="85">
        <v>2408</v>
      </c>
      <c r="D24" s="5" t="s">
        <v>50</v>
      </c>
      <c r="E24" s="75">
        <v>3141</v>
      </c>
      <c r="F24" s="60" t="s">
        <v>50</v>
      </c>
      <c r="G24" s="227">
        <v>70</v>
      </c>
      <c r="H24" s="13">
        <v>20</v>
      </c>
      <c r="I24" s="11">
        <v>10</v>
      </c>
      <c r="J24" s="60"/>
      <c r="K24" s="177"/>
      <c r="L24" s="178"/>
      <c r="M24" s="179"/>
      <c r="N24" s="177"/>
      <c r="O24" s="178"/>
      <c r="P24" s="179"/>
      <c r="Q24" s="58">
        <f t="shared" si="0"/>
        <v>20</v>
      </c>
      <c r="R24" s="20">
        <f t="shared" si="1"/>
        <v>10</v>
      </c>
      <c r="S24" s="144">
        <f t="shared" si="2"/>
        <v>0</v>
      </c>
      <c r="T24" s="90">
        <f>VLOOKUP(H24,SJMS_normativy!$A$3:$B$334,2,0)</f>
        <v>24.649319999999999</v>
      </c>
      <c r="U24" s="17">
        <f>IF(I24=0,0,VLOOKUP(SUM(I24+J24),SJZS_normativy!$A$4:$C$1075,2,0))</f>
        <v>35.783878172588828</v>
      </c>
      <c r="V24" s="91">
        <f>IF(J24=0,0,VLOOKUP(SUM(I24+J24),SJZS_normativy!$A$4:$C$1075,2,0))</f>
        <v>0</v>
      </c>
      <c r="W24" s="90">
        <f>VLOOKUP(K24,SJMS_normativy!$A$3:$B$334,2,0)/0.6</f>
        <v>0</v>
      </c>
      <c r="X24" s="17">
        <f>IF(L24=0,0,VLOOKUP(SUM(L24+M24),SJZS_normativy!$A$4:$C$1075,2,0))/0.6</f>
        <v>0</v>
      </c>
      <c r="Y24" s="91">
        <f>IF(M24=0,0,VLOOKUP(SUM(L24+M24),SJZS_normativy!$A$4:$C$1075,2,0))/0.6</f>
        <v>0</v>
      </c>
      <c r="Z24" s="90">
        <f>VLOOKUP(N24,SJMS_normativy!$A$3:$B$334,2,0)/0.4</f>
        <v>0</v>
      </c>
      <c r="AA24" s="17">
        <f>IF(O24=0,0,VLOOKUP(SUM(O24+P24),SJZS_normativy!$A$4:$C$1075,2,0))/0.4</f>
        <v>0</v>
      </c>
      <c r="AB24" s="91">
        <f>IF(P24=0,0,VLOOKUP(SUM(O24+P24),SJZS_normativy!$A$4:$C$1075,2,0))/0.4</f>
        <v>0</v>
      </c>
      <c r="AC24" s="94">
        <f>SJMS_normativy!$I$5</f>
        <v>58</v>
      </c>
      <c r="AD24" s="44">
        <f>SJZS_normativy!$I$5</f>
        <v>58</v>
      </c>
      <c r="AE24" s="95">
        <f>SJZS_normativy!$I$5</f>
        <v>58</v>
      </c>
      <c r="AF24" s="94">
        <f>SJMS_normativy!$J$5</f>
        <v>38</v>
      </c>
      <c r="AG24" s="44">
        <f>SJZS_normativy!$J$5</f>
        <v>38</v>
      </c>
      <c r="AH24" s="95">
        <f>SJZS_normativy!$J$5</f>
        <v>38</v>
      </c>
      <c r="AI24" s="94">
        <f>SJMS_normativy!$K$5</f>
        <v>38</v>
      </c>
      <c r="AJ24" s="44">
        <f>SJZS_normativy!$K$5</f>
        <v>38</v>
      </c>
      <c r="AK24" s="95">
        <f>SJZS_normativy!$K$5</f>
        <v>38</v>
      </c>
      <c r="AL24" s="31"/>
    </row>
    <row r="25" spans="1:38" ht="20.100000000000001" customHeight="1" x14ac:dyDescent="0.2">
      <c r="A25" s="85">
        <v>15</v>
      </c>
      <c r="B25" s="85">
        <v>600079384</v>
      </c>
      <c r="C25" s="85">
        <v>2438</v>
      </c>
      <c r="D25" s="5" t="s">
        <v>46</v>
      </c>
      <c r="E25" s="75">
        <v>3141</v>
      </c>
      <c r="F25" s="60" t="s">
        <v>46</v>
      </c>
      <c r="G25" s="227">
        <v>416</v>
      </c>
      <c r="H25" s="13">
        <v>104</v>
      </c>
      <c r="I25" s="11">
        <v>126</v>
      </c>
      <c r="J25" s="179"/>
      <c r="K25" s="177"/>
      <c r="L25" s="178"/>
      <c r="M25" s="179"/>
      <c r="N25" s="177"/>
      <c r="O25" s="178"/>
      <c r="P25" s="179"/>
      <c r="Q25" s="58">
        <f t="shared" si="0"/>
        <v>104</v>
      </c>
      <c r="R25" s="20">
        <f t="shared" si="1"/>
        <v>126</v>
      </c>
      <c r="S25" s="144">
        <f t="shared" si="2"/>
        <v>0</v>
      </c>
      <c r="T25" s="90">
        <f>VLOOKUP(H25,SJMS_normativy!$A$3:$B$334,2,0)</f>
        <v>39.617616000000005</v>
      </c>
      <c r="U25" s="17">
        <f>IF(I25=0,0,VLOOKUP(SUM(I25+J25),SJZS_normativy!$A$4:$C$1075,2,0))</f>
        <v>51.857449233941438</v>
      </c>
      <c r="V25" s="91">
        <f>IF(J25=0,0,VLOOKUP(SUM(I25+J25),SJZS_normativy!$A$4:$C$1075,2,0))</f>
        <v>0</v>
      </c>
      <c r="W25" s="90">
        <f>VLOOKUP(K25,SJMS_normativy!$A$3:$B$334,2,0)/0.6</f>
        <v>0</v>
      </c>
      <c r="X25" s="17">
        <f>IF(L25=0,0,VLOOKUP(SUM(L25+M25),SJZS_normativy!$A$4:$C$1075,2,0))/0.6</f>
        <v>0</v>
      </c>
      <c r="Y25" s="91">
        <f>IF(M25=0,0,VLOOKUP(SUM(L25+M25),SJZS_normativy!$A$4:$C$1075,2,0))/0.6</f>
        <v>0</v>
      </c>
      <c r="Z25" s="90">
        <f>VLOOKUP(N25,SJMS_normativy!$A$3:$B$334,2,0)/0.4</f>
        <v>0</v>
      </c>
      <c r="AA25" s="17">
        <f>IF(O25=0,0,VLOOKUP(SUM(O25+P25),SJZS_normativy!$A$4:$C$1075,2,0))/0.4</f>
        <v>0</v>
      </c>
      <c r="AB25" s="91">
        <f>IF(P25=0,0,VLOOKUP(SUM(O25+P25),SJZS_normativy!$A$4:$C$1075,2,0))/0.4</f>
        <v>0</v>
      </c>
      <c r="AC25" s="94">
        <f>SJMS_normativy!$I$5</f>
        <v>58</v>
      </c>
      <c r="AD25" s="44">
        <f>SJZS_normativy!$I$5</f>
        <v>58</v>
      </c>
      <c r="AE25" s="95">
        <f>SJZS_normativy!$I$5</f>
        <v>58</v>
      </c>
      <c r="AF25" s="94">
        <f>SJMS_normativy!$J$5</f>
        <v>38</v>
      </c>
      <c r="AG25" s="44">
        <f>SJZS_normativy!$J$5</f>
        <v>38</v>
      </c>
      <c r="AH25" s="95">
        <f>SJZS_normativy!$J$5</f>
        <v>38</v>
      </c>
      <c r="AI25" s="94">
        <f>SJMS_normativy!$K$5</f>
        <v>38</v>
      </c>
      <c r="AJ25" s="44">
        <f>SJZS_normativy!$K$5</f>
        <v>38</v>
      </c>
      <c r="AK25" s="95">
        <f>SJZS_normativy!$K$5</f>
        <v>38</v>
      </c>
      <c r="AL25" s="31"/>
    </row>
    <row r="26" spans="1:38" ht="20.100000000000001" customHeight="1" x14ac:dyDescent="0.2">
      <c r="A26" s="523">
        <v>19</v>
      </c>
      <c r="B26" s="433">
        <v>600080064</v>
      </c>
      <c r="C26" s="85">
        <v>2497</v>
      </c>
      <c r="D26" s="5" t="s">
        <v>331</v>
      </c>
      <c r="E26" s="75">
        <v>3141</v>
      </c>
      <c r="F26" s="187" t="s">
        <v>489</v>
      </c>
      <c r="G26" s="227">
        <v>370</v>
      </c>
      <c r="H26" s="13"/>
      <c r="I26" s="11"/>
      <c r="J26" s="60"/>
      <c r="K26" s="13"/>
      <c r="L26" s="11"/>
      <c r="M26" s="60"/>
      <c r="N26" s="13"/>
      <c r="O26" s="11">
        <v>162</v>
      </c>
      <c r="P26" s="179"/>
      <c r="Q26" s="58">
        <f t="shared" si="0"/>
        <v>0</v>
      </c>
      <c r="R26" s="20">
        <f t="shared" si="1"/>
        <v>162</v>
      </c>
      <c r="S26" s="144">
        <f t="shared" si="2"/>
        <v>0</v>
      </c>
      <c r="T26" s="90">
        <f>VLOOKUP(H26,SJMS_normativy!$A$3:$B$334,2,0)</f>
        <v>0</v>
      </c>
      <c r="U26" s="17">
        <f>IF(I26=0,0,VLOOKUP(SUM(I26+J26),SJZS_normativy!$A$4:$C$1075,2,0))</f>
        <v>0</v>
      </c>
      <c r="V26" s="91">
        <f>IF(J26=0,0,VLOOKUP(SUM(I26+J26),SJZS_normativy!$A$4:$C$1075,2,0))</f>
        <v>0</v>
      </c>
      <c r="W26" s="90">
        <f>VLOOKUP(K26,SJMS_normativy!$A$3:$B$334,2,0)/0.6</f>
        <v>0</v>
      </c>
      <c r="X26" s="17">
        <f>IF(L26=0,0,VLOOKUP(SUM(L26+M26),SJZS_normativy!$A$4:$C$1075,2,0))/0.6</f>
        <v>0</v>
      </c>
      <c r="Y26" s="91">
        <f>IF(M26=0,0,VLOOKUP(SUM(L26+M26),SJZS_normativy!$A$4:$C$1075,2,0))/0.6</f>
        <v>0</v>
      </c>
      <c r="Z26" s="90">
        <f>VLOOKUP(N26,SJMS_normativy!$A$3:$B$334,2,0)/0.4</f>
        <v>0</v>
      </c>
      <c r="AA26" s="17">
        <f>IF(O26=0,0,VLOOKUP(SUM(O26+P26),SJZS_normativy!$A$4:$C$1075,2,0))/0.4</f>
        <v>137.08726676712922</v>
      </c>
      <c r="AB26" s="91">
        <f>IF(P26=0,0,VLOOKUP(SUM(O26+P26),SJZS_normativy!$A$4:$C$1075,2,0))/0.4</f>
        <v>0</v>
      </c>
      <c r="AC26" s="94">
        <f>SJMS_normativy!$I$5</f>
        <v>58</v>
      </c>
      <c r="AD26" s="44">
        <f>SJZS_normativy!$I$5</f>
        <v>58</v>
      </c>
      <c r="AE26" s="95">
        <f>SJZS_normativy!$I$5</f>
        <v>58</v>
      </c>
      <c r="AF26" s="94">
        <f>SJMS_normativy!$J$5</f>
        <v>38</v>
      </c>
      <c r="AG26" s="44">
        <f>SJZS_normativy!$J$5</f>
        <v>38</v>
      </c>
      <c r="AH26" s="95">
        <f>SJZS_normativy!$J$5</f>
        <v>38</v>
      </c>
      <c r="AI26" s="94">
        <f>SJMS_normativy!$K$5</f>
        <v>38</v>
      </c>
      <c r="AJ26" s="44">
        <f>SJZS_normativy!$K$5</f>
        <v>38</v>
      </c>
      <c r="AK26" s="95">
        <f>SJZS_normativy!$K$5</f>
        <v>38</v>
      </c>
      <c r="AL26" s="31"/>
    </row>
    <row r="27" spans="1:38" ht="20.100000000000001" customHeight="1" thickBot="1" x14ac:dyDescent="0.25">
      <c r="A27" s="589">
        <v>19</v>
      </c>
      <c r="B27" s="590">
        <v>600080064</v>
      </c>
      <c r="C27" s="525">
        <v>2497</v>
      </c>
      <c r="D27" s="251" t="s">
        <v>331</v>
      </c>
      <c r="E27" s="233">
        <v>3141</v>
      </c>
      <c r="F27" s="370" t="s">
        <v>490</v>
      </c>
      <c r="G27" s="227">
        <v>275</v>
      </c>
      <c r="H27" s="13">
        <v>90</v>
      </c>
      <c r="I27" s="11"/>
      <c r="J27" s="60"/>
      <c r="K27" s="13"/>
      <c r="L27" s="11">
        <v>162</v>
      </c>
      <c r="M27" s="60"/>
      <c r="N27" s="13"/>
      <c r="O27" s="11"/>
      <c r="P27" s="179"/>
      <c r="Q27" s="58">
        <f t="shared" si="0"/>
        <v>90</v>
      </c>
      <c r="R27" s="20">
        <f t="shared" si="1"/>
        <v>162</v>
      </c>
      <c r="S27" s="144">
        <f t="shared" si="2"/>
        <v>0</v>
      </c>
      <c r="T27" s="90">
        <f>VLOOKUP(H27,SJMS_normativy!$A$3:$B$334,2,0)</f>
        <v>38.022539999999992</v>
      </c>
      <c r="U27" s="17">
        <f>IF(I27=0,0,VLOOKUP(SUM(I27+J27),SJZS_normativy!$A$4:$C$1075,2,0))</f>
        <v>0</v>
      </c>
      <c r="V27" s="91">
        <f>IF(J27=0,0,VLOOKUP(SUM(I27+J27),SJZS_normativy!$A$4:$C$1075,2,0))</f>
        <v>0</v>
      </c>
      <c r="W27" s="90">
        <f>VLOOKUP(K27,SJMS_normativy!$A$3:$B$334,2,0)/0.6</f>
        <v>0</v>
      </c>
      <c r="X27" s="17">
        <f>IF(L27=0,0,VLOOKUP(SUM(L27+M27),SJZS_normativy!$A$4:$C$1075,2,0))/0.6</f>
        <v>91.391511178086162</v>
      </c>
      <c r="Y27" s="91">
        <f>IF(M27=0,0,VLOOKUP(SUM(L27+M27),SJZS_normativy!$A$4:$C$1075,2,0))/0.6</f>
        <v>0</v>
      </c>
      <c r="Z27" s="90">
        <f>VLOOKUP(N27,SJMS_normativy!$A$3:$B$334,2,0)/0.4</f>
        <v>0</v>
      </c>
      <c r="AA27" s="17">
        <f>IF(O27=0,0,VLOOKUP(SUM(O27+P27),SJZS_normativy!$A$4:$C$1075,2,0))/0.4</f>
        <v>0</v>
      </c>
      <c r="AB27" s="91">
        <f>IF(P27=0,0,VLOOKUP(SUM(O27+P27),SJZS_normativy!$A$4:$C$1075,2,0))/0.4</f>
        <v>0</v>
      </c>
      <c r="AC27" s="94">
        <f>SJMS_normativy!$I$5</f>
        <v>58</v>
      </c>
      <c r="AD27" s="44">
        <f>SJZS_normativy!$I$5</f>
        <v>58</v>
      </c>
      <c r="AE27" s="95">
        <f>SJZS_normativy!$I$5</f>
        <v>58</v>
      </c>
      <c r="AF27" s="94">
        <f>SJMS_normativy!$J$5</f>
        <v>38</v>
      </c>
      <c r="AG27" s="44">
        <f>SJZS_normativy!$J$5</f>
        <v>38</v>
      </c>
      <c r="AH27" s="95">
        <f>SJZS_normativy!$J$5</f>
        <v>38</v>
      </c>
      <c r="AI27" s="94">
        <f>SJMS_normativy!$K$5</f>
        <v>38</v>
      </c>
      <c r="AJ27" s="44">
        <f>SJZS_normativy!$K$5</f>
        <v>38</v>
      </c>
      <c r="AK27" s="95">
        <f>SJZS_normativy!$K$5</f>
        <v>38</v>
      </c>
      <c r="AL27" s="31"/>
    </row>
    <row r="28" spans="1:38" ht="20.100000000000001" customHeight="1" thickBot="1" x14ac:dyDescent="0.25">
      <c r="A28" s="403"/>
      <c r="B28" s="403"/>
      <c r="C28" s="403"/>
      <c r="D28" s="247" t="s">
        <v>43</v>
      </c>
      <c r="E28" s="231"/>
      <c r="F28" s="232"/>
      <c r="G28" s="171"/>
      <c r="H28" s="137">
        <f t="shared" ref="H28:S28" si="3">SUM(H6:H27)</f>
        <v>670</v>
      </c>
      <c r="I28" s="112">
        <f t="shared" si="3"/>
        <v>900</v>
      </c>
      <c r="J28" s="133">
        <f t="shared" si="3"/>
        <v>0</v>
      </c>
      <c r="K28" s="137">
        <f t="shared" si="3"/>
        <v>22</v>
      </c>
      <c r="L28" s="112">
        <f t="shared" si="3"/>
        <v>610</v>
      </c>
      <c r="M28" s="147">
        <f t="shared" si="3"/>
        <v>0</v>
      </c>
      <c r="N28" s="137">
        <f t="shared" si="3"/>
        <v>70</v>
      </c>
      <c r="O28" s="112">
        <f t="shared" si="3"/>
        <v>681</v>
      </c>
      <c r="P28" s="147">
        <f t="shared" si="3"/>
        <v>0</v>
      </c>
      <c r="Q28" s="137">
        <f t="shared" si="3"/>
        <v>762</v>
      </c>
      <c r="R28" s="112">
        <f t="shared" si="3"/>
        <v>2191</v>
      </c>
      <c r="S28" s="147">
        <f t="shared" si="3"/>
        <v>0</v>
      </c>
      <c r="T28" s="138" t="s">
        <v>312</v>
      </c>
      <c r="U28" s="139" t="s">
        <v>312</v>
      </c>
      <c r="V28" s="140" t="s">
        <v>312</v>
      </c>
      <c r="W28" s="138" t="s">
        <v>312</v>
      </c>
      <c r="X28" s="139" t="s">
        <v>312</v>
      </c>
      <c r="Y28" s="140" t="s">
        <v>312</v>
      </c>
      <c r="Z28" s="138" t="s">
        <v>312</v>
      </c>
      <c r="AA28" s="139" t="s">
        <v>312</v>
      </c>
      <c r="AB28" s="140" t="s">
        <v>312</v>
      </c>
      <c r="AC28" s="138" t="s">
        <v>312</v>
      </c>
      <c r="AD28" s="139" t="s">
        <v>312</v>
      </c>
      <c r="AE28" s="140" t="s">
        <v>312</v>
      </c>
      <c r="AF28" s="141" t="s">
        <v>312</v>
      </c>
      <c r="AG28" s="142" t="s">
        <v>312</v>
      </c>
      <c r="AH28" s="143" t="s">
        <v>312</v>
      </c>
      <c r="AI28" s="141" t="s">
        <v>312</v>
      </c>
      <c r="AJ28" s="142" t="s">
        <v>312</v>
      </c>
      <c r="AK28" s="143" t="s">
        <v>312</v>
      </c>
      <c r="AL28" s="31"/>
    </row>
    <row r="29" spans="1:38" ht="20.100000000000001" customHeight="1" x14ac:dyDescent="0.2">
      <c r="Q29" s="30">
        <f>H28+K28+N28</f>
        <v>762</v>
      </c>
      <c r="R29" s="30">
        <f>I28+L28+O28</f>
        <v>2191</v>
      </c>
      <c r="S29" s="30">
        <f>J28+M28+P28</f>
        <v>0</v>
      </c>
    </row>
    <row r="30" spans="1:38" ht="20.100000000000001" customHeight="1" x14ac:dyDescent="0.2"/>
    <row r="31" spans="1:38" ht="20.100000000000001" customHeight="1" x14ac:dyDescent="0.2">
      <c r="Q31" s="30"/>
    </row>
    <row r="32" spans="1:38" ht="20.100000000000001" customHeight="1" x14ac:dyDescent="0.2">
      <c r="Q32" s="30"/>
    </row>
    <row r="33" spans="17:17" ht="20.100000000000001" customHeight="1" x14ac:dyDescent="0.2">
      <c r="Q33" s="30"/>
    </row>
    <row r="34" spans="17:17" ht="20.100000000000001" customHeight="1" x14ac:dyDescent="0.2"/>
    <row r="35" spans="17:17" ht="20.100000000000001" customHeight="1" x14ac:dyDescent="0.2"/>
    <row r="36" spans="17:17" ht="20.100000000000001" customHeight="1" x14ac:dyDescent="0.2"/>
    <row r="37" spans="17:17" ht="20.100000000000001" customHeight="1" x14ac:dyDescent="0.2"/>
    <row r="38" spans="17:17" ht="20.100000000000001" customHeight="1" x14ac:dyDescent="0.2"/>
    <row r="39" spans="17:17" ht="20.100000000000001" customHeight="1" x14ac:dyDescent="0.2"/>
    <row r="40" spans="17:17" ht="20.100000000000001" customHeight="1" x14ac:dyDescent="0.2"/>
    <row r="41" spans="17:17" ht="20.100000000000001" customHeight="1" x14ac:dyDescent="0.2"/>
    <row r="42" spans="17:17" ht="20.100000000000001" customHeight="1" x14ac:dyDescent="0.2"/>
    <row r="43" spans="17:17" ht="20.100000000000001" customHeight="1" x14ac:dyDescent="0.2"/>
    <row r="44" spans="17:17" ht="20.100000000000001" customHeight="1" x14ac:dyDescent="0.2"/>
    <row r="45" spans="17:17" ht="20.100000000000001" customHeight="1" x14ac:dyDescent="0.2"/>
    <row r="46" spans="17:17" ht="20.100000000000001" customHeight="1" x14ac:dyDescent="0.2"/>
    <row r="47" spans="17:17" ht="20.100000000000001" customHeight="1" x14ac:dyDescent="0.2"/>
    <row r="48" spans="17:17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</sheetData>
  <sortState xmlns:xlrd2="http://schemas.microsoft.com/office/spreadsheetml/2017/richdata2" ref="A6:AL27">
    <sortCondition ref="A6:A27"/>
  </sortState>
  <mergeCells count="11">
    <mergeCell ref="W4:Y4"/>
    <mergeCell ref="Z4:AB4"/>
    <mergeCell ref="AC4:AE4"/>
    <mergeCell ref="AF4:AH4"/>
    <mergeCell ref="AI4:AK4"/>
    <mergeCell ref="H3:S3"/>
    <mergeCell ref="Q4:S4"/>
    <mergeCell ref="H4:J4"/>
    <mergeCell ref="T4:V4"/>
    <mergeCell ref="K4:M4"/>
    <mergeCell ref="N4:P4"/>
  </mergeCells>
  <phoneticPr fontId="0" type="noConversion"/>
  <pageMargins left="0.39370078740157483" right="0.59055118110236227" top="0.98425196850393704" bottom="0.98425196850393704" header="0.51181102362204722" footer="0.51181102362204722"/>
  <pageSetup paperSize="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12"/>
  <sheetViews>
    <sheetView workbookViewId="0">
      <pane xSplit="4" ySplit="5" topLeftCell="E6" activePane="bottomRight" state="frozen"/>
      <selection pane="topRight"/>
      <selection pane="bottomLeft"/>
      <selection pane="bottomRight" activeCell="A10" sqref="A10:XFD10"/>
    </sheetView>
  </sheetViews>
  <sheetFormatPr defaultColWidth="11.28515625" defaultRowHeight="18" customHeight="1" x14ac:dyDescent="0.2"/>
  <cols>
    <col min="1" max="1" width="7.140625" style="1" customWidth="1"/>
    <col min="2" max="2" width="33.140625" style="1" customWidth="1"/>
    <col min="3" max="3" width="5.7109375" style="7" customWidth="1"/>
    <col min="4" max="4" width="33.140625" style="1" customWidth="1"/>
    <col min="5" max="5" width="8.7109375" style="1" customWidth="1"/>
    <col min="6" max="11" width="8.7109375" style="30" customWidth="1"/>
    <col min="12" max="14" width="8.7109375" style="1" customWidth="1"/>
    <col min="15" max="17" width="9.28515625" style="1" customWidth="1"/>
    <col min="18" max="18" width="11.28515625" style="1" customWidth="1"/>
    <col min="19" max="16384" width="11.28515625" style="1"/>
  </cols>
  <sheetData>
    <row r="1" spans="1:18" ht="24.95" customHeight="1" x14ac:dyDescent="0.3">
      <c r="A1" s="22" t="s">
        <v>615</v>
      </c>
      <c r="B1" s="22"/>
      <c r="C1" s="201"/>
    </row>
    <row r="2" spans="1:18" ht="24.95" customHeight="1" x14ac:dyDescent="0.3">
      <c r="A2" s="71" t="s">
        <v>284</v>
      </c>
      <c r="B2" s="71"/>
      <c r="C2" s="202"/>
    </row>
    <row r="3" spans="1:18" ht="27" customHeight="1" thickBot="1" x14ac:dyDescent="0.3">
      <c r="B3" s="263"/>
      <c r="C3" s="278"/>
      <c r="D3" s="3" t="s">
        <v>362</v>
      </c>
    </row>
    <row r="4" spans="1:18" ht="27" customHeight="1" thickBot="1" x14ac:dyDescent="0.3">
      <c r="A4" s="23" t="s">
        <v>473</v>
      </c>
      <c r="C4" s="278"/>
      <c r="D4" s="200" t="s">
        <v>377</v>
      </c>
      <c r="E4" s="67"/>
      <c r="F4" s="765" t="s">
        <v>293</v>
      </c>
      <c r="G4" s="764"/>
      <c r="H4" s="766"/>
      <c r="I4" s="765" t="s">
        <v>294</v>
      </c>
      <c r="J4" s="764"/>
      <c r="K4" s="766"/>
      <c r="L4" s="765" t="s">
        <v>295</v>
      </c>
      <c r="M4" s="764"/>
      <c r="N4" s="766"/>
      <c r="O4" s="765" t="s">
        <v>271</v>
      </c>
      <c r="P4" s="764"/>
      <c r="Q4" s="764"/>
      <c r="R4" s="766"/>
    </row>
    <row r="5" spans="1:18" ht="49.5" customHeight="1" thickBot="1" x14ac:dyDescent="0.25">
      <c r="A5" s="591" t="s">
        <v>313</v>
      </c>
      <c r="B5" s="566" t="s">
        <v>594</v>
      </c>
      <c r="C5" s="36" t="s">
        <v>0</v>
      </c>
      <c r="D5" s="315" t="s">
        <v>1</v>
      </c>
      <c r="E5" s="82" t="s">
        <v>286</v>
      </c>
      <c r="F5" s="107" t="s">
        <v>296</v>
      </c>
      <c r="G5" s="78" t="s">
        <v>297</v>
      </c>
      <c r="H5" s="108" t="s">
        <v>298</v>
      </c>
      <c r="I5" s="107" t="s">
        <v>299</v>
      </c>
      <c r="J5" s="78" t="s">
        <v>300</v>
      </c>
      <c r="K5" s="108" t="s">
        <v>301</v>
      </c>
      <c r="L5" s="107" t="s">
        <v>302</v>
      </c>
      <c r="M5" s="78" t="s">
        <v>303</v>
      </c>
      <c r="N5" s="108" t="s">
        <v>304</v>
      </c>
      <c r="O5" s="107" t="s">
        <v>263</v>
      </c>
      <c r="P5" s="78" t="s">
        <v>270</v>
      </c>
      <c r="Q5" s="108" t="s">
        <v>269</v>
      </c>
      <c r="R5" s="155" t="s">
        <v>262</v>
      </c>
    </row>
    <row r="6" spans="1:18" ht="20.100000000000001" customHeight="1" x14ac:dyDescent="0.2">
      <c r="A6" s="581">
        <f>FR_stat!C6</f>
        <v>2323</v>
      </c>
      <c r="B6" s="583" t="str">
        <f>FR_stat!D6</f>
        <v>ŠJ Frýdlant, Školní 692</v>
      </c>
      <c r="C6" s="569">
        <f>FR_stat!E6</f>
        <v>3141</v>
      </c>
      <c r="D6" s="582" t="str">
        <f>FR_stat!F6</f>
        <v>ŠJ Frýdlant, Školní 692</v>
      </c>
      <c r="E6" s="317">
        <f>SJMS_normativy!$F$5</f>
        <v>26460</v>
      </c>
      <c r="F6" s="105">
        <f>IF(FR_stat!H6=0,0,(12*1.358*(1/FR_stat!T6*FR_rozp!$E6)+FR_stat!AC6))</f>
        <v>0</v>
      </c>
      <c r="G6" s="29">
        <f>IF(FR_stat!I6=0,0,(12*1.358*(1/FR_stat!U6*FR_rozp!$E6)+FR_stat!AD6))</f>
        <v>6805.0252443772933</v>
      </c>
      <c r="H6" s="106">
        <f>IF(FR_stat!J6=0,0,(12*1.358*(1/FR_stat!V6*FR_rozp!$E6)+FR_stat!AE6))</f>
        <v>0</v>
      </c>
      <c r="I6" s="105">
        <f>IF(FR_stat!K6=0,0,(12*1.358*(1/FR_stat!W6*FR_rozp!$E6)+FR_stat!AF6))</f>
        <v>0</v>
      </c>
      <c r="J6" s="29">
        <f>IF(FR_stat!L6=0,0,(12*1.358*(1/FR_stat!X6*FR_rozp!$E6)+FR_stat!AG6))</f>
        <v>3865.0551294555817</v>
      </c>
      <c r="K6" s="106">
        <f>IF(FR_stat!M6=0,0,(12*1.358*(1/FR_stat!Y6*FR_rozp!$E6)+FR_stat!AH6))</f>
        <v>0</v>
      </c>
      <c r="L6" s="105">
        <f>IF(FR_stat!N6=0,0,(12*1.358*(1/FR_stat!Z6*FR_rozp!$E6)+FR_stat!AI6))</f>
        <v>0</v>
      </c>
      <c r="M6" s="29">
        <f>IF(FR_stat!O6=0,0,(12*1.358*(1/FR_stat!AA6*FR_rozp!$E6)+FR_stat!AJ6))</f>
        <v>0</v>
      </c>
      <c r="N6" s="106">
        <f>IF(FR_stat!P6=0,0,(12*1.358*(1/FR_stat!AB6*FR_rozp!$E6)+FR_stat!AK6))</f>
        <v>0</v>
      </c>
      <c r="O6" s="105">
        <f>F6*FR_stat!H6+I6*FR_stat!K6+L6*FR_stat!N6</f>
        <v>0</v>
      </c>
      <c r="P6" s="29">
        <f>G6*FR_stat!I6+J6*FR_stat!L6+M6*FR_stat!O6</f>
        <v>4031643.2305956259</v>
      </c>
      <c r="Q6" s="106">
        <f>H6*FR_stat!J6+K6*FR_stat!M6+N6*FR_stat!P6</f>
        <v>0</v>
      </c>
      <c r="R6" s="154">
        <f t="shared" ref="R6:R11" si="0">SUM(O6:Q6)</f>
        <v>4031643.2305956259</v>
      </c>
    </row>
    <row r="7" spans="1:18" ht="20.100000000000001" customHeight="1" x14ac:dyDescent="0.2">
      <c r="A7" s="13">
        <f>FR_stat!C7</f>
        <v>2448</v>
      </c>
      <c r="B7" s="5" t="str">
        <f>FR_stat!D7</f>
        <v>ZŠ, ZUŠ a MŠ Frýdlant, Purkyňova 510</v>
      </c>
      <c r="C7" s="75">
        <f>FR_stat!E7</f>
        <v>3141</v>
      </c>
      <c r="D7" s="412" t="str">
        <f>FR_stat!F7</f>
        <v xml:space="preserve">MŠ Frýdlant, Bělíkova 891 </v>
      </c>
      <c r="E7" s="317">
        <f>SJMS_normativy!$F$5</f>
        <v>26460</v>
      </c>
      <c r="F7" s="105">
        <f>IF(FR_stat!H7=0,0,(12*1.358*(1/FR_stat!T7*FR_rozp!$E7)+FR_stat!AC7))</f>
        <v>11361.01846409947</v>
      </c>
      <c r="G7" s="29">
        <f>IF(FR_stat!I7=0,0,(12*1.358*(1/FR_stat!U7*FR_rozp!$E7)+FR_stat!AD7))</f>
        <v>0</v>
      </c>
      <c r="H7" s="106">
        <f>IF(FR_stat!J7=0,0,(12*1.358*(1/FR_stat!V7*FR_rozp!$E7)+FR_stat!AE7))</f>
        <v>0</v>
      </c>
      <c r="I7" s="105">
        <f>IF(FR_stat!K7=0,0,(12*1.358*(1/FR_stat!W7*FR_rozp!$E7)+FR_stat!AF7))</f>
        <v>0</v>
      </c>
      <c r="J7" s="29">
        <f>IF(FR_stat!L7=0,0,(12*1.358*(1/FR_stat!X7*FR_rozp!$E7)+FR_stat!AG7))</f>
        <v>0</v>
      </c>
      <c r="K7" s="106">
        <f>IF(FR_stat!M7=0,0,(12*1.358*(1/FR_stat!Y7*FR_rozp!$E7)+FR_stat!AH7))</f>
        <v>0</v>
      </c>
      <c r="L7" s="105">
        <f>IF(FR_stat!N7=0,0,(12*1.358*(1/FR_stat!Z7*FR_rozp!$E7)+FR_stat!AI7))</f>
        <v>0</v>
      </c>
      <c r="M7" s="29">
        <f>IF(FR_stat!O7=0,0,(12*1.358*(1/FR_stat!AA7*FR_rozp!$E7)+FR_stat!AJ7))</f>
        <v>0</v>
      </c>
      <c r="N7" s="106">
        <f>IF(FR_stat!P7=0,0,(12*1.358*(1/FR_stat!AB7*FR_rozp!$E7)+FR_stat!AK7))</f>
        <v>0</v>
      </c>
      <c r="O7" s="105">
        <f>F7*FR_stat!H7+I7*FR_stat!K7+L7*FR_stat!N7</f>
        <v>1033852.6802330518</v>
      </c>
      <c r="P7" s="29">
        <f>G7*FR_stat!I7+J7*FR_stat!L7+M7*FR_stat!O7</f>
        <v>0</v>
      </c>
      <c r="Q7" s="106">
        <f>H7*FR_stat!J7+K7*FR_stat!M7+N7*FR_stat!P7</f>
        <v>0</v>
      </c>
      <c r="R7" s="154">
        <f t="shared" si="0"/>
        <v>1033852.6802330518</v>
      </c>
    </row>
    <row r="8" spans="1:18" ht="20.100000000000001" customHeight="1" x14ac:dyDescent="0.2">
      <c r="A8" s="13">
        <f>FR_stat!C8</f>
        <v>2448</v>
      </c>
      <c r="B8" s="5" t="str">
        <f>FR_stat!D8</f>
        <v>ZŠ, ZUŠ a MŠ Frýdlant, Purkyňova 510</v>
      </c>
      <c r="C8" s="75">
        <f>FR_stat!E8</f>
        <v>3141</v>
      </c>
      <c r="D8" s="412" t="str">
        <f>FR_stat!F8</f>
        <v xml:space="preserve">MŠ Frýdlant, Jiráskova 1137 </v>
      </c>
      <c r="E8" s="317">
        <f>SJMS_normativy!$F$5</f>
        <v>26460</v>
      </c>
      <c r="F8" s="105">
        <f>IF(FR_stat!H8=0,0,(12*1.358*(1/FR_stat!T8*FR_rozp!$E8)+FR_stat!AC8))</f>
        <v>14024.479838929095</v>
      </c>
      <c r="G8" s="29">
        <f>IF(FR_stat!I8=0,0,(12*1.358*(1/FR_stat!U8*FR_rozp!$E8)+FR_stat!AD8))</f>
        <v>0</v>
      </c>
      <c r="H8" s="106">
        <f>IF(FR_stat!J8=0,0,(12*1.358*(1/FR_stat!V8*FR_rozp!$E8)+FR_stat!AE8))</f>
        <v>0</v>
      </c>
      <c r="I8" s="105">
        <f>IF(FR_stat!K8=0,0,(12*1.358*(1/FR_stat!W8*FR_rozp!$E8)+FR_stat!AF8))</f>
        <v>0</v>
      </c>
      <c r="J8" s="29">
        <f>IF(FR_stat!L8=0,0,(12*1.358*(1/FR_stat!X8*FR_rozp!$E8)+FR_stat!AG8))</f>
        <v>0</v>
      </c>
      <c r="K8" s="106">
        <f>IF(FR_stat!M8=0,0,(12*1.358*(1/FR_stat!Y8*FR_rozp!$E8)+FR_stat!AH8))</f>
        <v>0</v>
      </c>
      <c r="L8" s="105">
        <f>IF(FR_stat!N8=0,0,(12*1.358*(1/FR_stat!Z8*FR_rozp!$E8)+FR_stat!AI8))</f>
        <v>0</v>
      </c>
      <c r="M8" s="29">
        <f>IF(FR_stat!O8=0,0,(12*1.358*(1/FR_stat!AA8*FR_rozp!$E8)+FR_stat!AJ8))</f>
        <v>0</v>
      </c>
      <c r="N8" s="106">
        <f>IF(FR_stat!P8=0,0,(12*1.358*(1/FR_stat!AB8*FR_rozp!$E8)+FR_stat!AK8))</f>
        <v>0</v>
      </c>
      <c r="O8" s="105">
        <f>F8*FR_stat!H8+I8*FR_stat!K8+L8*FR_stat!N8</f>
        <v>659150.55242966744</v>
      </c>
      <c r="P8" s="29">
        <f>G8*FR_stat!I8+J8*FR_stat!L8+M8*FR_stat!O8</f>
        <v>0</v>
      </c>
      <c r="Q8" s="106">
        <f>H8*FR_stat!J8+K8*FR_stat!M8+N8*FR_stat!P8</f>
        <v>0</v>
      </c>
      <c r="R8" s="154">
        <f t="shared" si="0"/>
        <v>659150.55242966744</v>
      </c>
    </row>
    <row r="9" spans="1:18" ht="20.100000000000001" customHeight="1" x14ac:dyDescent="0.2">
      <c r="A9" s="13">
        <f>FR_stat!C9</f>
        <v>2448</v>
      </c>
      <c r="B9" s="5" t="str">
        <f>FR_stat!D9</f>
        <v>ZŠ, ZUŠ a MŠ Frýdlant, Purkyňova 510</v>
      </c>
      <c r="C9" s="75">
        <f>FR_stat!E9</f>
        <v>3141</v>
      </c>
      <c r="D9" s="412" t="str">
        <f>FR_stat!F9</f>
        <v xml:space="preserve">MŠ Frýdlant, Sídlištní 1228 </v>
      </c>
      <c r="E9" s="317">
        <f>SJMS_normativy!$F$5</f>
        <v>26460</v>
      </c>
      <c r="F9" s="105">
        <f>IF(FR_stat!H9=0,0,(12*1.358*(1/FR_stat!T9*FR_rozp!$E9)+FR_stat!AC9))</f>
        <v>12574.133391897829</v>
      </c>
      <c r="G9" s="29">
        <f>IF(FR_stat!I9=0,0,(12*1.358*(1/FR_stat!U9*FR_rozp!$E9)+FR_stat!AD9))</f>
        <v>0</v>
      </c>
      <c r="H9" s="106">
        <f>IF(FR_stat!J9=0,0,(12*1.358*(1/FR_stat!V9*FR_rozp!$E9)+FR_stat!AE9))</f>
        <v>0</v>
      </c>
      <c r="I9" s="105">
        <f>IF(FR_stat!K9=0,0,(12*1.358*(1/FR_stat!W9*FR_rozp!$E9)+FR_stat!AF9))</f>
        <v>10322.330659644953</v>
      </c>
      <c r="J9" s="29">
        <f>IF(FR_stat!L9=0,0,(12*1.358*(1/FR_stat!X9*FR_rozp!$E9)+FR_stat!AG9))</f>
        <v>0</v>
      </c>
      <c r="K9" s="106">
        <f>IF(FR_stat!M9=0,0,(12*1.358*(1/FR_stat!Y9*FR_rozp!$E9)+FR_stat!AH9))</f>
        <v>0</v>
      </c>
      <c r="L9" s="105">
        <f>IF(FR_stat!N9=0,0,(12*1.358*(1/FR_stat!Z9*FR_rozp!$E9)+FR_stat!AI9))</f>
        <v>0</v>
      </c>
      <c r="M9" s="29">
        <f>IF(FR_stat!O9=0,0,(12*1.358*(1/FR_stat!AA9*FR_rozp!$E9)+FR_stat!AJ9))</f>
        <v>0</v>
      </c>
      <c r="N9" s="106">
        <f>IF(FR_stat!P9=0,0,(12*1.358*(1/FR_stat!AB9*FR_rozp!$E9)+FR_stat!AK9))</f>
        <v>0</v>
      </c>
      <c r="O9" s="105">
        <f>F9*FR_stat!H9+I9*FR_stat!K9+L9*FR_stat!N9</f>
        <v>1056984.0783774457</v>
      </c>
      <c r="P9" s="29">
        <f>G9*FR_stat!I9+J9*FR_stat!L9+M9*FR_stat!O9</f>
        <v>0</v>
      </c>
      <c r="Q9" s="106">
        <f>H9*FR_stat!J9+K9*FR_stat!M9+N9*FR_stat!P9</f>
        <v>0</v>
      </c>
      <c r="R9" s="154">
        <f t="shared" si="0"/>
        <v>1056984.0783774457</v>
      </c>
    </row>
    <row r="10" spans="1:18" ht="20.100000000000001" customHeight="1" x14ac:dyDescent="0.2">
      <c r="A10" s="13">
        <f>FR_stat!C10</f>
        <v>2448</v>
      </c>
      <c r="B10" s="5" t="str">
        <f>FR_stat!D10</f>
        <v>ZŠ, ZUŠ a MŠ Frýdlant, Purkyňova 510</v>
      </c>
      <c r="C10" s="75">
        <f>FR_stat!E10</f>
        <v>3141</v>
      </c>
      <c r="D10" s="412" t="str">
        <f>FR_stat!F10</f>
        <v>ZŠ Frýdlant, Bělíkova 977 - výdejna</v>
      </c>
      <c r="E10" s="317">
        <f>SJMS_normativy!$F$5</f>
        <v>26460</v>
      </c>
      <c r="F10" s="105">
        <f>IF(FR_stat!H10=0,0,(12*1.358*(1/FR_stat!T10*FR_rozp!$E10)+FR_stat!AC10))</f>
        <v>0</v>
      </c>
      <c r="G10" s="29">
        <f>IF(FR_stat!I10=0,0,(12*1.358*(1/FR_stat!U10*FR_rozp!$E10)+FR_stat!AD10))</f>
        <v>0</v>
      </c>
      <c r="H10" s="106">
        <f>IF(FR_stat!J10=0,0,(12*1.358*(1/FR_stat!V10*FR_rozp!$E10)+FR_stat!AE10))</f>
        <v>0</v>
      </c>
      <c r="I10" s="105">
        <f>IF(FR_stat!K10=0,0,(12*1.358*(1/FR_stat!W10*FR_rozp!$E10)+FR_stat!AF10))</f>
        <v>0</v>
      </c>
      <c r="J10" s="29">
        <f>IF(FR_stat!L10=0,0,(12*1.358*(1/FR_stat!X10*FR_rozp!$E10)+FR_stat!AG10))</f>
        <v>0</v>
      </c>
      <c r="K10" s="106">
        <f>IF(FR_stat!M10=0,0,(12*1.358*(1/FR_stat!Y10*FR_rozp!$E10)+FR_stat!AH10))</f>
        <v>0</v>
      </c>
      <c r="L10" s="105">
        <f>IF(FR_stat!N10=0,0,(12*1.358*(1/FR_stat!Z10*FR_rozp!$E10)+FR_stat!AI10))</f>
        <v>6894.2204397633041</v>
      </c>
      <c r="M10" s="29">
        <f>IF(FR_stat!O10=0,0,(12*1.358*(1/FR_stat!AA10*FR_rozp!$E10)+FR_stat!AJ10))</f>
        <v>3150.6508171819892</v>
      </c>
      <c r="N10" s="106">
        <f>IF(FR_stat!P10=0,0,(12*1.358*(1/FR_stat!AB10*FR_rozp!$E10)+FR_stat!AK10))</f>
        <v>0</v>
      </c>
      <c r="O10" s="105">
        <f>F10*FR_stat!H10+I10*FR_stat!K10+L10*FR_stat!N10</f>
        <v>151672.8496747927</v>
      </c>
      <c r="P10" s="29">
        <f>G10*FR_stat!I10+J10*FR_stat!L10+M10*FR_stat!O10</f>
        <v>535610.63892093813</v>
      </c>
      <c r="Q10" s="106">
        <f>H10*FR_stat!J10+K10*FR_stat!M10+N10*FR_stat!P10</f>
        <v>0</v>
      </c>
      <c r="R10" s="154">
        <f t="shared" si="0"/>
        <v>687283.48859573086</v>
      </c>
    </row>
    <row r="11" spans="1:18" ht="20.100000000000001" customHeight="1" x14ac:dyDescent="0.2">
      <c r="A11" s="13">
        <f>FR_stat!C11</f>
        <v>2448</v>
      </c>
      <c r="B11" s="5" t="str">
        <f>FR_stat!D11</f>
        <v>ZŠ, ZUŠ a MŠ Frýdlant, Purkyňova 510</v>
      </c>
      <c r="C11" s="75">
        <f>FR_stat!E11</f>
        <v>3141</v>
      </c>
      <c r="D11" s="412" t="str">
        <f>FR_stat!F11</f>
        <v>ZŠ Frýdlant, Purkyňova 510 - výdejna</v>
      </c>
      <c r="E11" s="317">
        <f>SJMS_normativy!$F$5</f>
        <v>26460</v>
      </c>
      <c r="F11" s="105">
        <f>IF(FR_stat!H11=0,0,(12*1.358*(1/FR_stat!T11*FR_rozp!$E11)+FR_stat!AC11))</f>
        <v>0</v>
      </c>
      <c r="G11" s="29">
        <f>IF(FR_stat!I11=0,0,(12*1.358*(1/FR_stat!U11*FR_rozp!$E11)+FR_stat!AD11))</f>
        <v>0</v>
      </c>
      <c r="H11" s="106">
        <f>IF(FR_stat!J11=0,0,(12*1.358*(1/FR_stat!V11*FR_rozp!$E11)+FR_stat!AE11))</f>
        <v>0</v>
      </c>
      <c r="I11" s="105">
        <f>IF(FR_stat!K11=0,0,(12*1.358*(1/FR_stat!W11*FR_rozp!$E11)+FR_stat!AF11))</f>
        <v>0</v>
      </c>
      <c r="J11" s="29">
        <f>IF(FR_stat!L11=0,0,(12*1.358*(1/FR_stat!X11*FR_rozp!$E11)+FR_stat!AG11))</f>
        <v>0</v>
      </c>
      <c r="K11" s="106">
        <f>IF(FR_stat!M11=0,0,(12*1.358*(1/FR_stat!Y11*FR_rozp!$E11)+FR_stat!AH11))</f>
        <v>0</v>
      </c>
      <c r="L11" s="105">
        <f>IF(FR_stat!N11=0,0,(12*1.358*(1/FR_stat!Z11*FR_rozp!$E11)+FR_stat!AI11))</f>
        <v>0</v>
      </c>
      <c r="M11" s="29">
        <f>IF(FR_stat!O11=0,0,(12*1.358*(1/FR_stat!AA11*FR_rozp!$E11)+FR_stat!AJ11))</f>
        <v>2845.6998297691707</v>
      </c>
      <c r="N11" s="106">
        <f>IF(FR_stat!P11=0,0,(12*1.358*(1/FR_stat!AB11*FR_rozp!$E11)+FR_stat!AK11))</f>
        <v>0</v>
      </c>
      <c r="O11" s="105">
        <f>F11*FR_stat!H11+I11*FR_stat!K11+L11*FR_stat!N11</f>
        <v>0</v>
      </c>
      <c r="P11" s="29">
        <f>G11*FR_stat!I11+J11*FR_stat!L11+M11*FR_stat!O11</f>
        <v>791104.5526758295</v>
      </c>
      <c r="Q11" s="106">
        <f>H11*FR_stat!J11+K11*FR_stat!M11+N11*FR_stat!P11</f>
        <v>0</v>
      </c>
      <c r="R11" s="154">
        <f t="shared" si="0"/>
        <v>791104.5526758295</v>
      </c>
    </row>
    <row r="12" spans="1:18" ht="20.100000000000001" customHeight="1" x14ac:dyDescent="0.2">
      <c r="A12" s="13">
        <f>FR_stat!C12</f>
        <v>2450</v>
      </c>
      <c r="B12" s="5" t="str">
        <f>FR_stat!D12</f>
        <v>ZŠ a MŠ Bílý Potok 220</v>
      </c>
      <c r="C12" s="75">
        <f>FR_stat!E12</f>
        <v>3141</v>
      </c>
      <c r="D12" s="60" t="str">
        <f>FR_stat!F12</f>
        <v>ZŠ a MŠ Bílý Potok 220</v>
      </c>
      <c r="E12" s="317">
        <f>SJMS_normativy!$F$5</f>
        <v>26460</v>
      </c>
      <c r="F12" s="105">
        <f>IF(FR_stat!H12=0,0,(12*1.358*(1/FR_stat!T12*FR_rozp!$E12)+FR_stat!AC12))</f>
        <v>17923.817975162747</v>
      </c>
      <c r="G12" s="29">
        <f>IF(FR_stat!I12=0,0,(12*1.358*(1/FR_stat!U12*FR_rozp!$E12)+FR_stat!AD12))</f>
        <v>12107.900179078462</v>
      </c>
      <c r="H12" s="106">
        <f>IF(FR_stat!J12=0,0,(12*1.358*(1/FR_stat!V12*FR_rozp!$E12)+FR_stat!AE12))</f>
        <v>0</v>
      </c>
      <c r="I12" s="105">
        <f>IF(FR_stat!K12=0,0,(12*1.358*(1/FR_stat!W12*FR_rozp!$E12)+FR_stat!AF12))</f>
        <v>0</v>
      </c>
      <c r="J12" s="29">
        <f>IF(FR_stat!L12=0,0,(12*1.358*(1/FR_stat!X12*FR_rozp!$E12)+FR_stat!AG12))</f>
        <v>0</v>
      </c>
      <c r="K12" s="106">
        <f>IF(FR_stat!M12=0,0,(12*1.358*(1/FR_stat!Y12*FR_rozp!$E12)+FR_stat!AH12))</f>
        <v>0</v>
      </c>
      <c r="L12" s="105">
        <f>IF(FR_stat!N12=0,0,(12*1.358*(1/FR_stat!Z12*FR_rozp!$E12)+FR_stat!AI12))</f>
        <v>0</v>
      </c>
      <c r="M12" s="29">
        <f>IF(FR_stat!O12=0,0,(12*1.358*(1/FR_stat!AA12*FR_rozp!$E12)+FR_stat!AJ12))</f>
        <v>0</v>
      </c>
      <c r="N12" s="106">
        <f>IF(FR_stat!P12=0,0,(12*1.358*(1/FR_stat!AB12*FR_rozp!$E12)+FR_stat!AK12))</f>
        <v>0</v>
      </c>
      <c r="O12" s="105">
        <f>F12*FR_stat!H12+I12*FR_stat!K12+L12*FR_stat!N12</f>
        <v>322628.72355292947</v>
      </c>
      <c r="P12" s="29">
        <f>G12*FR_stat!I12+J12*FR_stat!L12+M12*FR_stat!O12</f>
        <v>278481.70411880466</v>
      </c>
      <c r="Q12" s="106">
        <f>H12*FR_stat!J12+K12*FR_stat!M12+N12*FR_stat!P12</f>
        <v>0</v>
      </c>
      <c r="R12" s="154">
        <f t="shared" ref="R12:R27" si="1">SUM(O12:Q12)</f>
        <v>601110.42767173413</v>
      </c>
    </row>
    <row r="13" spans="1:18" ht="20.100000000000001" customHeight="1" x14ac:dyDescent="0.2">
      <c r="A13" s="13">
        <f>FR_stat!C13</f>
        <v>2451</v>
      </c>
      <c r="B13" s="5" t="str">
        <f>FR_stat!D13</f>
        <v>ZŠ a MŠ Bulovka 156</v>
      </c>
      <c r="C13" s="75">
        <f>FR_stat!E13</f>
        <v>3141</v>
      </c>
      <c r="D13" s="412" t="str">
        <f>FR_stat!F13</f>
        <v xml:space="preserve">MŠ Bulovka 10 </v>
      </c>
      <c r="E13" s="317">
        <f>SJMS_normativy!$F$5</f>
        <v>26460</v>
      </c>
      <c r="F13" s="105">
        <f>IF(FR_stat!H13=0,0,(12*1.358*(1/FR_stat!T13*FR_rozp!$E13)+FR_stat!AC13))</f>
        <v>17372.3758351166</v>
      </c>
      <c r="G13" s="29">
        <f>IF(FR_stat!I13=0,0,(12*1.358*(1/FR_stat!U13*FR_rozp!$E13)+FR_stat!AD13))</f>
        <v>11053.368643986749</v>
      </c>
      <c r="H13" s="106">
        <f>IF(FR_stat!J13=0,0,(12*1.358*(1/FR_stat!V13*FR_rozp!$E13)+FR_stat!AE13))</f>
        <v>0</v>
      </c>
      <c r="I13" s="105">
        <f>IF(FR_stat!K13=0,0,(12*1.358*(1/FR_stat!W13*FR_rozp!$E13)+FR_stat!AF13))</f>
        <v>0</v>
      </c>
      <c r="J13" s="29">
        <f>IF(FR_stat!L13=0,0,(12*1.358*(1/FR_stat!X13*FR_rozp!$E13)+FR_stat!AG13))</f>
        <v>0</v>
      </c>
      <c r="K13" s="106">
        <f>IF(FR_stat!M13=0,0,(12*1.358*(1/FR_stat!Y13*FR_rozp!$E13)+FR_stat!AH13))</f>
        <v>0</v>
      </c>
      <c r="L13" s="105">
        <f>IF(FR_stat!N13=0,0,(12*1.358*(1/FR_stat!Z13*FR_rozp!$E13)+FR_stat!AI13))</f>
        <v>0</v>
      </c>
      <c r="M13" s="29">
        <f>IF(FR_stat!O13=0,0,(12*1.358*(1/FR_stat!AA13*FR_rozp!$E13)+FR_stat!AJ13))</f>
        <v>0</v>
      </c>
      <c r="N13" s="106">
        <f>IF(FR_stat!P13=0,0,(12*1.358*(1/FR_stat!AB13*FR_rozp!$E13)+FR_stat!AK13))</f>
        <v>0</v>
      </c>
      <c r="O13" s="105">
        <f>F13*FR_stat!H13+I13*FR_stat!K13+L13*FR_stat!N13</f>
        <v>364819.89253744861</v>
      </c>
      <c r="P13" s="29">
        <f>G13*FR_stat!I13+J13*FR_stat!L13+M13*FR_stat!O13</f>
        <v>464241.48304744344</v>
      </c>
      <c r="Q13" s="106">
        <f>H13*FR_stat!J13+K13*FR_stat!M13+N13*FR_stat!P13</f>
        <v>0</v>
      </c>
      <c r="R13" s="154">
        <f t="shared" si="1"/>
        <v>829061.375584892</v>
      </c>
    </row>
    <row r="14" spans="1:18" ht="20.100000000000001" customHeight="1" x14ac:dyDescent="0.2">
      <c r="A14" s="13">
        <f>FR_stat!C14</f>
        <v>2453</v>
      </c>
      <c r="B14" s="5" t="str">
        <f>FR_stat!D14</f>
        <v>ZŠ a MŠ Dětřichov 234</v>
      </c>
      <c r="C14" s="75">
        <f>FR_stat!E14</f>
        <v>3141</v>
      </c>
      <c r="D14" s="60" t="str">
        <f>FR_stat!F14</f>
        <v>ZŠ Dětřichov 234 - výdejna</v>
      </c>
      <c r="E14" s="317">
        <f>SJMS_normativy!$F$5</f>
        <v>26460</v>
      </c>
      <c r="F14" s="105">
        <f>IF(FR_stat!H14=0,0,(12*1.358*(1/FR_stat!T14*FR_rozp!$E14)+FR_stat!AC14))</f>
        <v>0</v>
      </c>
      <c r="G14" s="29">
        <f>IF(FR_stat!I14=0,0,(12*1.358*(1/FR_stat!U14*FR_rozp!$E14)+FR_stat!AD14))</f>
        <v>0</v>
      </c>
      <c r="H14" s="106">
        <f>IF(FR_stat!J14=0,0,(12*1.358*(1/FR_stat!V14*FR_rozp!$E14)+FR_stat!AE14))</f>
        <v>0</v>
      </c>
      <c r="I14" s="105">
        <f>IF(FR_stat!K14=0,0,(12*1.358*(1/FR_stat!W14*FR_rozp!$E14)+FR_stat!AF14))</f>
        <v>0</v>
      </c>
      <c r="J14" s="29">
        <f>IF(FR_stat!L14=0,0,(12*1.358*(1/FR_stat!X14*FR_rozp!$E14)+FR_stat!AG14))</f>
        <v>0</v>
      </c>
      <c r="K14" s="106">
        <f>IF(FR_stat!M14=0,0,(12*1.358*(1/FR_stat!Y14*FR_rozp!$E14)+FR_stat!AH14))</f>
        <v>0</v>
      </c>
      <c r="L14" s="105">
        <f>IF(FR_stat!N14=0,0,(12*1.358*(1/FR_stat!Z14*FR_rozp!$E14)+FR_stat!AI14))</f>
        <v>5587.7743496915646</v>
      </c>
      <c r="M14" s="29">
        <f>IF(FR_stat!O14=0,0,(12*1.358*(1/FR_stat!AA14*FR_rozp!$E14)+FR_stat!AJ14))</f>
        <v>3853.8406644942293</v>
      </c>
      <c r="N14" s="106">
        <f>IF(FR_stat!P14=0,0,(12*1.358*(1/FR_stat!AB14*FR_rozp!$E14)+FR_stat!AK14))</f>
        <v>0</v>
      </c>
      <c r="O14" s="105">
        <f>F14*FR_stat!H14+I14*FR_stat!K14+L14*FR_stat!N14</f>
        <v>268213.1687851951</v>
      </c>
      <c r="P14" s="29">
        <f>G14*FR_stat!I14+J14*FR_stat!L14+M14*FR_stat!O14</f>
        <v>273622.68717909028</v>
      </c>
      <c r="Q14" s="106">
        <f>H14*FR_stat!J14+K14*FR_stat!M14+N14*FR_stat!P14</f>
        <v>0</v>
      </c>
      <c r="R14" s="154">
        <f t="shared" si="1"/>
        <v>541835.85596428532</v>
      </c>
    </row>
    <row r="15" spans="1:18" ht="20.100000000000001" customHeight="1" x14ac:dyDescent="0.2">
      <c r="A15" s="13">
        <f>FR_stat!C15</f>
        <v>2320</v>
      </c>
      <c r="B15" s="5" t="str">
        <f>FR_stat!D15</f>
        <v>ZŠ a MŠ Dolní Řasnice 270</v>
      </c>
      <c r="C15" s="75">
        <f>FR_stat!E15</f>
        <v>3141</v>
      </c>
      <c r="D15" s="60" t="str">
        <f>FR_stat!F15</f>
        <v>ZŠ a MŠ Dolní Řasnice 270</v>
      </c>
      <c r="E15" s="317">
        <f>SJMS_normativy!$F$5</f>
        <v>26460</v>
      </c>
      <c r="F15" s="105">
        <f>IF(FR_stat!H15=0,0,(12*1.358*(1/FR_stat!T15*FR_rozp!$E15)+FR_stat!AC15))</f>
        <v>0</v>
      </c>
      <c r="G15" s="29">
        <f>IF(FR_stat!I15=0,0,(12*1.358*(1/FR_stat!U15*FR_rozp!$E15)+FR_stat!AD15))</f>
        <v>10583.819034529321</v>
      </c>
      <c r="H15" s="106">
        <f>IF(FR_stat!J15=0,0,(12*1.358*(1/FR_stat!V15*FR_rozp!$E15)+FR_stat!AE15))</f>
        <v>0</v>
      </c>
      <c r="I15" s="105">
        <f>IF(FR_stat!K15=0,0,(12*1.358*(1/FR_stat!W15*FR_rozp!$E15)+FR_stat!AF15))</f>
        <v>0</v>
      </c>
      <c r="J15" s="29">
        <f>IF(FR_stat!L15=0,0,(12*1.358*(1/FR_stat!X15*FR_rozp!$E15)+FR_stat!AG15))</f>
        <v>0</v>
      </c>
      <c r="K15" s="106">
        <f>IF(FR_stat!M15=0,0,(12*1.358*(1/FR_stat!Y15*FR_rozp!$E15)+FR_stat!AH15))</f>
        <v>0</v>
      </c>
      <c r="L15" s="105">
        <f>IF(FR_stat!N15=0,0,(12*1.358*(1/FR_stat!Z15*FR_rozp!$E15)+FR_stat!AI15))</f>
        <v>0</v>
      </c>
      <c r="M15" s="29">
        <f>IF(FR_stat!O15=0,0,(12*1.358*(1/FR_stat!AA15*FR_rozp!$E15)+FR_stat!AJ15))</f>
        <v>0</v>
      </c>
      <c r="N15" s="106">
        <f>IF(FR_stat!P15=0,0,(12*1.358*(1/FR_stat!AB15*FR_rozp!$E15)+FR_stat!AK15))</f>
        <v>0</v>
      </c>
      <c r="O15" s="105">
        <f>F15*FR_stat!H15+I15*FR_stat!K15+L15*FR_stat!N15</f>
        <v>0</v>
      </c>
      <c r="P15" s="29">
        <f>G15*FR_stat!I15+J15*FR_stat!L15+M15*FR_stat!O15</f>
        <v>518607.13269193668</v>
      </c>
      <c r="Q15" s="106">
        <f>H15*FR_stat!J15+K15*FR_stat!M15+N15*FR_stat!P15</f>
        <v>0</v>
      </c>
      <c r="R15" s="154">
        <f t="shared" si="1"/>
        <v>518607.13269193668</v>
      </c>
    </row>
    <row r="16" spans="1:18" ht="20.100000000000001" customHeight="1" x14ac:dyDescent="0.2">
      <c r="A16" s="13">
        <f>FR_stat!C16</f>
        <v>2320</v>
      </c>
      <c r="B16" s="5" t="str">
        <f>FR_stat!D16</f>
        <v>ZŠ a MŠ Dolní Řasnice 270</v>
      </c>
      <c r="C16" s="75">
        <f>FR_stat!E16</f>
        <v>3141</v>
      </c>
      <c r="D16" s="412" t="str">
        <f>FR_stat!F16</f>
        <v xml:space="preserve">MŠ Dolní Řasnice 334 </v>
      </c>
      <c r="E16" s="317">
        <f>SJMS_normativy!$F$5</f>
        <v>26460</v>
      </c>
      <c r="F16" s="105">
        <f>IF(FR_stat!H16=0,0,(12*1.358*(1/FR_stat!T16*FR_rozp!$E16)+FR_stat!AC16))</f>
        <v>14953.714972082462</v>
      </c>
      <c r="G16" s="29">
        <f>IF(FR_stat!I16=0,0,(12*1.358*(1/FR_stat!U16*FR_rozp!$E16)+FR_stat!AD16))</f>
        <v>0</v>
      </c>
      <c r="H16" s="106">
        <f>IF(FR_stat!J16=0,0,(12*1.358*(1/FR_stat!V16*FR_rozp!$E16)+FR_stat!AE16))</f>
        <v>0</v>
      </c>
      <c r="I16" s="105">
        <f>IF(FR_stat!K16=0,0,(12*1.358*(1/FR_stat!W16*FR_rozp!$E16)+FR_stat!AF16))</f>
        <v>0</v>
      </c>
      <c r="J16" s="29">
        <f>IF(FR_stat!L16=0,0,(12*1.358*(1/FR_stat!X16*FR_rozp!$E16)+FR_stat!AG16))</f>
        <v>0</v>
      </c>
      <c r="K16" s="106">
        <f>IF(FR_stat!M16=0,0,(12*1.358*(1/FR_stat!Y16*FR_rozp!$E16)+FR_stat!AH16))</f>
        <v>0</v>
      </c>
      <c r="L16" s="105">
        <f>IF(FR_stat!N16=0,0,(12*1.358*(1/FR_stat!Z16*FR_rozp!$E16)+FR_stat!AI16))</f>
        <v>0</v>
      </c>
      <c r="M16" s="29">
        <f>IF(FR_stat!O16=0,0,(12*1.358*(1/FR_stat!AA16*FR_rozp!$E16)+FR_stat!AJ16))</f>
        <v>0</v>
      </c>
      <c r="N16" s="106">
        <f>IF(FR_stat!P16=0,0,(12*1.358*(1/FR_stat!AB16*FR_rozp!$E16)+FR_stat!AK16))</f>
        <v>0</v>
      </c>
      <c r="O16" s="105">
        <f>F16*FR_stat!H16+I16*FR_stat!K16+L16*FR_stat!N16</f>
        <v>568241.16893913352</v>
      </c>
      <c r="P16" s="29">
        <f>G16*FR_stat!I16+J16*FR_stat!L16+M16*FR_stat!O16</f>
        <v>0</v>
      </c>
      <c r="Q16" s="106">
        <f>H16*FR_stat!J16+K16*FR_stat!M16+N16*FR_stat!P16</f>
        <v>0</v>
      </c>
      <c r="R16" s="154">
        <f t="shared" si="1"/>
        <v>568241.16893913352</v>
      </c>
    </row>
    <row r="17" spans="1:18" ht="20.100000000000001" customHeight="1" x14ac:dyDescent="0.2">
      <c r="A17" s="13">
        <f>FR_stat!C17</f>
        <v>2455</v>
      </c>
      <c r="B17" s="5" t="str">
        <f>FR_stat!D17</f>
        <v>ZŠ a MŠ Habartice 213</v>
      </c>
      <c r="C17" s="75">
        <f>FR_stat!E17</f>
        <v>3141</v>
      </c>
      <c r="D17" s="60" t="str">
        <f>FR_stat!F17</f>
        <v>ZŠ a MŠ Habartice 213</v>
      </c>
      <c r="E17" s="317">
        <f>SJMS_normativy!$F$5</f>
        <v>26460</v>
      </c>
      <c r="F17" s="105">
        <f>IF(FR_stat!H17=0,0,(12*1.358*(1/FR_stat!T17*FR_rozp!$E17)+FR_stat!AC17))</f>
        <v>17923.817975162747</v>
      </c>
      <c r="G17" s="29">
        <f>IF(FR_stat!I17=0,0,(12*1.358*(1/FR_stat!U17*FR_rozp!$E17)+FR_stat!AD17))</f>
        <v>11565.20050445561</v>
      </c>
      <c r="H17" s="106">
        <f>IF(FR_stat!J17=0,0,(12*1.358*(1/FR_stat!V17*FR_rozp!$E17)+FR_stat!AE17))</f>
        <v>0</v>
      </c>
      <c r="I17" s="105">
        <f>IF(FR_stat!K17=0,0,(12*1.358*(1/FR_stat!W17*FR_rozp!$E17)+FR_stat!AF17))</f>
        <v>0</v>
      </c>
      <c r="J17" s="29">
        <f>IF(FR_stat!L17=0,0,(12*1.358*(1/FR_stat!X17*FR_rozp!$E17)+FR_stat!AG17))</f>
        <v>0</v>
      </c>
      <c r="K17" s="106">
        <f>IF(FR_stat!M17=0,0,(12*1.358*(1/FR_stat!Y17*FR_rozp!$E17)+FR_stat!AH17))</f>
        <v>0</v>
      </c>
      <c r="L17" s="105">
        <f>IF(FR_stat!N17=0,0,(12*1.358*(1/FR_stat!Z17*FR_rozp!$E17)+FR_stat!AI17))</f>
        <v>0</v>
      </c>
      <c r="M17" s="29">
        <f>IF(FR_stat!O17=0,0,(12*1.358*(1/FR_stat!AA17*FR_rozp!$E17)+FR_stat!AJ17))</f>
        <v>0</v>
      </c>
      <c r="N17" s="106">
        <f>IF(FR_stat!P17=0,0,(12*1.358*(1/FR_stat!AB17*FR_rozp!$E17)+FR_stat!AK17))</f>
        <v>0</v>
      </c>
      <c r="O17" s="105">
        <f>F17*FR_stat!H17+I17*FR_stat!K17+L17*FR_stat!N17</f>
        <v>322628.72355292947</v>
      </c>
      <c r="P17" s="29">
        <f>G17*FR_stat!I17+J17*FR_stat!L17+M17*FR_stat!O17</f>
        <v>416347.21816040197</v>
      </c>
      <c r="Q17" s="106">
        <f>H17*FR_stat!J17+K17*FR_stat!M17+N17*FR_stat!P17</f>
        <v>0</v>
      </c>
      <c r="R17" s="154">
        <f t="shared" si="1"/>
        <v>738975.9417133315</v>
      </c>
    </row>
    <row r="18" spans="1:18" ht="20.100000000000001" customHeight="1" x14ac:dyDescent="0.2">
      <c r="A18" s="13">
        <f>FR_stat!C18</f>
        <v>2456</v>
      </c>
      <c r="B18" s="5" t="str">
        <f>FR_stat!D18</f>
        <v>ZŠ a MŠ Hejnice, Lázeňská 406</v>
      </c>
      <c r="C18" s="75">
        <f>FR_stat!E18</f>
        <v>3141</v>
      </c>
      <c r="D18" s="60" t="str">
        <f>FR_stat!F18</f>
        <v>ZŠ Hejnice, Lázeňská 406</v>
      </c>
      <c r="E18" s="317">
        <f>SJMS_normativy!$F$5</f>
        <v>26460</v>
      </c>
      <c r="F18" s="105">
        <f>IF(FR_stat!H18=0,0,(12*1.358*(1/FR_stat!T18*FR_rozp!$E18)+FR_stat!AC18))</f>
        <v>0</v>
      </c>
      <c r="G18" s="29">
        <f>IF(FR_stat!I18=0,0,(12*1.358*(1/FR_stat!U18*FR_rozp!$E18)+FR_stat!AD18))</f>
        <v>7356.6902390072491</v>
      </c>
      <c r="H18" s="106">
        <f>IF(FR_stat!J18=0,0,(12*1.358*(1/FR_stat!V18*FR_rozp!$E18)+FR_stat!AE18))</f>
        <v>0</v>
      </c>
      <c r="I18" s="105">
        <f>IF(FR_stat!K18=0,0,(12*1.358*(1/FR_stat!W18*FR_rozp!$E18)+FR_stat!AF18))</f>
        <v>0</v>
      </c>
      <c r="J18" s="29">
        <f>IF(FR_stat!L18=0,0,(12*1.358*(1/FR_stat!X18*FR_rozp!$E18)+FR_stat!AG18))</f>
        <v>0</v>
      </c>
      <c r="K18" s="106">
        <f>IF(FR_stat!M18=0,0,(12*1.358*(1/FR_stat!Y18*FR_rozp!$E18)+FR_stat!AH18))</f>
        <v>0</v>
      </c>
      <c r="L18" s="105">
        <f>IF(FR_stat!N18=0,0,(12*1.358*(1/FR_stat!Z18*FR_rozp!$E18)+FR_stat!AI18))</f>
        <v>0</v>
      </c>
      <c r="M18" s="29">
        <f>IF(FR_stat!O18=0,0,(12*1.358*(1/FR_stat!AA18*FR_rozp!$E18)+FR_stat!AJ18))</f>
        <v>0</v>
      </c>
      <c r="N18" s="106">
        <f>IF(FR_stat!P18=0,0,(12*1.358*(1/FR_stat!AB18*FR_rozp!$E18)+FR_stat!AK18))</f>
        <v>0</v>
      </c>
      <c r="O18" s="105">
        <f>F18*FR_stat!H18+I18*FR_stat!K18+L18*FR_stat!N18</f>
        <v>0</v>
      </c>
      <c r="P18" s="29">
        <f>G18*FR_stat!I18+J18*FR_stat!L18+M18*FR_stat!O18</f>
        <v>1692038.7549716672</v>
      </c>
      <c r="Q18" s="106">
        <f>H18*FR_stat!J18+K18*FR_stat!M18+N18*FR_stat!P18</f>
        <v>0</v>
      </c>
      <c r="R18" s="154">
        <f t="shared" si="1"/>
        <v>1692038.7549716672</v>
      </c>
    </row>
    <row r="19" spans="1:18" ht="20.100000000000001" customHeight="1" x14ac:dyDescent="0.2">
      <c r="A19" s="13">
        <f>FR_stat!C19</f>
        <v>2456</v>
      </c>
      <c r="B19" s="5" t="str">
        <f>FR_stat!D19</f>
        <v>ZŠ a MŠ Hejnice, Lázeňská 406</v>
      </c>
      <c r="C19" s="75">
        <f>FR_stat!E19</f>
        <v>3141</v>
      </c>
      <c r="D19" s="412" t="str">
        <f>FR_stat!F19</f>
        <v xml:space="preserve">MŠ Hejnice, Nádražní 65 </v>
      </c>
      <c r="E19" s="317">
        <f>SJMS_normativy!$F$5</f>
        <v>26460</v>
      </c>
      <c r="F19" s="105">
        <f>IF(FR_stat!H19=0,0,(12*1.358*(1/FR_stat!T19*FR_rozp!$E19)+FR_stat!AC19))</f>
        <v>11597.797771536756</v>
      </c>
      <c r="G19" s="29">
        <f>IF(FR_stat!I19=0,0,(12*1.358*(1/FR_stat!U19*FR_rozp!$E19)+FR_stat!AD19))</f>
        <v>0</v>
      </c>
      <c r="H19" s="106">
        <f>IF(FR_stat!J19=0,0,(12*1.358*(1/FR_stat!V19*FR_rozp!$E19)+FR_stat!AE19))</f>
        <v>0</v>
      </c>
      <c r="I19" s="105">
        <f>IF(FR_stat!K19=0,0,(12*1.358*(1/FR_stat!W19*FR_rozp!$E19)+FR_stat!AF19))</f>
        <v>0</v>
      </c>
      <c r="J19" s="29">
        <f>IF(FR_stat!L19=0,0,(12*1.358*(1/FR_stat!X19*FR_rozp!$E19)+FR_stat!AG19))</f>
        <v>0</v>
      </c>
      <c r="K19" s="106">
        <f>IF(FR_stat!M19=0,0,(12*1.358*(1/FR_stat!Y19*FR_rozp!$E19)+FR_stat!AH19))</f>
        <v>0</v>
      </c>
      <c r="L19" s="105">
        <f>IF(FR_stat!N19=0,0,(12*1.358*(1/FR_stat!Z19*FR_rozp!$E19)+FR_stat!AI19))</f>
        <v>0</v>
      </c>
      <c r="M19" s="29">
        <f>IF(FR_stat!O19=0,0,(12*1.358*(1/FR_stat!AA19*FR_rozp!$E19)+FR_stat!AJ19))</f>
        <v>0</v>
      </c>
      <c r="N19" s="106">
        <f>IF(FR_stat!P19=0,0,(12*1.358*(1/FR_stat!AB19*FR_rozp!$E19)+FR_stat!AK19))</f>
        <v>0</v>
      </c>
      <c r="O19" s="105">
        <f>F19*FR_stat!H19+I19*FR_stat!K19+L19*FR_stat!N19</f>
        <v>985812.81058062427</v>
      </c>
      <c r="P19" s="29">
        <f>G19*FR_stat!I19+J19*FR_stat!L19+M19*FR_stat!O19</f>
        <v>0</v>
      </c>
      <c r="Q19" s="106">
        <f>H19*FR_stat!J19+K19*FR_stat!M19+N19*FR_stat!P19</f>
        <v>0</v>
      </c>
      <c r="R19" s="154">
        <f t="shared" si="1"/>
        <v>985812.81058062427</v>
      </c>
    </row>
    <row r="20" spans="1:18" ht="20.100000000000001" customHeight="1" x14ac:dyDescent="0.2">
      <c r="A20" s="13">
        <f>FR_stat!C20</f>
        <v>2456</v>
      </c>
      <c r="B20" s="5" t="str">
        <f>FR_stat!D20</f>
        <v>ZŠ a MŠ Hejnice, Lázeňská 406</v>
      </c>
      <c r="C20" s="75">
        <f>FR_stat!E20</f>
        <v>3141</v>
      </c>
      <c r="D20" s="412" t="str">
        <f>FR_stat!F20</f>
        <v xml:space="preserve">MŠ Hejnice, Ferdinandov 64 </v>
      </c>
      <c r="E20" s="317">
        <f>SJMS_normativy!$F$5</f>
        <v>26460</v>
      </c>
      <c r="F20" s="105">
        <f>IF(FR_stat!H20=0,0,(12*1.358*(1/FR_stat!T20*FR_rozp!$E20)+FR_stat!AC20))</f>
        <v>17923.817975162747</v>
      </c>
      <c r="G20" s="29">
        <f>IF(FR_stat!I20=0,0,(12*1.358*(1/FR_stat!U20*FR_rozp!$E20)+FR_stat!AD20))</f>
        <v>0</v>
      </c>
      <c r="H20" s="106">
        <f>IF(FR_stat!J20=0,0,(12*1.358*(1/FR_stat!V20*FR_rozp!$E20)+FR_stat!AE20))</f>
        <v>0</v>
      </c>
      <c r="I20" s="105">
        <f>IF(FR_stat!K20=0,0,(12*1.358*(1/FR_stat!W20*FR_rozp!$E20)+FR_stat!AF20))</f>
        <v>0</v>
      </c>
      <c r="J20" s="29">
        <f>IF(FR_stat!L20=0,0,(12*1.358*(1/FR_stat!X20*FR_rozp!$E20)+FR_stat!AG20))</f>
        <v>0</v>
      </c>
      <c r="K20" s="106">
        <f>IF(FR_stat!M20=0,0,(12*1.358*(1/FR_stat!Y20*FR_rozp!$E20)+FR_stat!AH20))</f>
        <v>0</v>
      </c>
      <c r="L20" s="105">
        <f>IF(FR_stat!N20=0,0,(12*1.358*(1/FR_stat!Z20*FR_rozp!$E20)+FR_stat!AI20))</f>
        <v>0</v>
      </c>
      <c r="M20" s="29">
        <f>IF(FR_stat!O20=0,0,(12*1.358*(1/FR_stat!AA20*FR_rozp!$E20)+FR_stat!AJ20))</f>
        <v>0</v>
      </c>
      <c r="N20" s="106">
        <f>IF(FR_stat!P20=0,0,(12*1.358*(1/FR_stat!AB20*FR_rozp!$E20)+FR_stat!AK20))</f>
        <v>0</v>
      </c>
      <c r="O20" s="105">
        <f>F20*FR_stat!H20+I20*FR_stat!K20+L20*FR_stat!N20</f>
        <v>322628.72355292947</v>
      </c>
      <c r="P20" s="29">
        <f>G20*FR_stat!I20+J20*FR_stat!L20+M20*FR_stat!O20</f>
        <v>0</v>
      </c>
      <c r="Q20" s="106">
        <f>H20*FR_stat!J20+K20*FR_stat!M20+N20*FR_stat!P20</f>
        <v>0</v>
      </c>
      <c r="R20" s="154">
        <f t="shared" si="1"/>
        <v>322628.72355292947</v>
      </c>
    </row>
    <row r="21" spans="1:18" ht="20.100000000000001" customHeight="1" x14ac:dyDescent="0.2">
      <c r="A21" s="13">
        <f>FR_stat!C21</f>
        <v>2462</v>
      </c>
      <c r="B21" s="5" t="str">
        <f>FR_stat!D21</f>
        <v>ZŠ a MŠ Jindřichovice p. S. 312</v>
      </c>
      <c r="C21" s="75">
        <f>FR_stat!E21</f>
        <v>3141</v>
      </c>
      <c r="D21" s="60" t="str">
        <f>FR_stat!F21</f>
        <v>ZŠ a MŠ Jindřichovice p. S. 312</v>
      </c>
      <c r="E21" s="317">
        <f>SJMS_normativy!$F$5</f>
        <v>26460</v>
      </c>
      <c r="F21" s="105">
        <f>IF(FR_stat!H21=0,0,(12*1.358*(1/FR_stat!T21*FR_rozp!$E21)+FR_stat!AC21))</f>
        <v>18318.479808759497</v>
      </c>
      <c r="G21" s="29">
        <f>IF(FR_stat!I21=0,0,(12*1.358*(1/FR_stat!U21*FR_rozp!$E21)+FR_stat!AD21))</f>
        <v>12107.900179078462</v>
      </c>
      <c r="H21" s="106">
        <f>IF(FR_stat!J21=0,0,(12*1.358*(1/FR_stat!V21*FR_rozp!$E21)+FR_stat!AE21))</f>
        <v>0</v>
      </c>
      <c r="I21" s="105">
        <f>IF(FR_stat!K21=0,0,(12*1.358*(1/FR_stat!W21*FR_rozp!$E21)+FR_stat!AF21))</f>
        <v>0</v>
      </c>
      <c r="J21" s="29">
        <f>IF(FR_stat!L21=0,0,(12*1.358*(1/FR_stat!X21*FR_rozp!$E21)+FR_stat!AG21))</f>
        <v>0</v>
      </c>
      <c r="K21" s="106">
        <f>IF(FR_stat!M21=0,0,(12*1.358*(1/FR_stat!Y21*FR_rozp!$E21)+FR_stat!AH21))</f>
        <v>0</v>
      </c>
      <c r="L21" s="105">
        <f>IF(FR_stat!N21=0,0,(12*1.358*(1/FR_stat!Z21*FR_rozp!$E21)+FR_stat!AI21))</f>
        <v>0</v>
      </c>
      <c r="M21" s="29">
        <f>IF(FR_stat!O21=0,0,(12*1.358*(1/FR_stat!AA21*FR_rozp!$E21)+FR_stat!AJ21))</f>
        <v>0</v>
      </c>
      <c r="N21" s="106">
        <f>IF(FR_stat!P21=0,0,(12*1.358*(1/FR_stat!AB21*FR_rozp!$E21)+FR_stat!AK21))</f>
        <v>0</v>
      </c>
      <c r="O21" s="105">
        <f>F21*FR_stat!H21+I21*FR_stat!K21+L21*FR_stat!N21</f>
        <v>293095.67694015196</v>
      </c>
      <c r="P21" s="29">
        <f>G21*FR_stat!I21+J21*FR_stat!L21+M21*FR_stat!O21</f>
        <v>339021.20501419692</v>
      </c>
      <c r="Q21" s="106">
        <f>H21*FR_stat!J21+K21*FR_stat!M21+N21*FR_stat!P21</f>
        <v>0</v>
      </c>
      <c r="R21" s="154">
        <f t="shared" si="1"/>
        <v>632116.88195434888</v>
      </c>
    </row>
    <row r="22" spans="1:18" ht="20.100000000000001" customHeight="1" x14ac:dyDescent="0.2">
      <c r="A22" s="13">
        <f>FR_stat!C22</f>
        <v>2464</v>
      </c>
      <c r="B22" s="5" t="str">
        <f>FR_stat!D22</f>
        <v>ZŠ a MŠ Krásný Les 258</v>
      </c>
      <c r="C22" s="75">
        <f>FR_stat!E22</f>
        <v>3141</v>
      </c>
      <c r="D22" s="60" t="str">
        <f>FR_stat!F22</f>
        <v>ZŠ a MŠ Krásný Les 258</v>
      </c>
      <c r="E22" s="317">
        <f>SJMS_normativy!$F$5</f>
        <v>26460</v>
      </c>
      <c r="F22" s="105">
        <f>IF(FR_stat!H22=0,0,(12*1.358*(1/FR_stat!T22*FR_rozp!$E22)+FR_stat!AC22))</f>
        <v>18118.298704007597</v>
      </c>
      <c r="G22" s="29">
        <f>IF(FR_stat!I22=0,0,(12*1.358*(1/FR_stat!U22*FR_rozp!$E22)+FR_stat!AD22))</f>
        <v>12107.900179078462</v>
      </c>
      <c r="H22" s="106">
        <f>IF(FR_stat!J22=0,0,(12*1.358*(1/FR_stat!V22*FR_rozp!$E22)+FR_stat!AE22))</f>
        <v>0</v>
      </c>
      <c r="I22" s="105">
        <f>IF(FR_stat!K22=0,0,(12*1.358*(1/FR_stat!W22*FR_rozp!$E22)+FR_stat!AF22))</f>
        <v>0</v>
      </c>
      <c r="J22" s="29">
        <f>IF(FR_stat!L22=0,0,(12*1.358*(1/FR_stat!X22*FR_rozp!$E22)+FR_stat!AG22))</f>
        <v>0</v>
      </c>
      <c r="K22" s="106">
        <f>IF(FR_stat!M22=0,0,(12*1.358*(1/FR_stat!Y22*FR_rozp!$E22)+FR_stat!AH22))</f>
        <v>0</v>
      </c>
      <c r="L22" s="105">
        <f>IF(FR_stat!N22=0,0,(12*1.358*(1/FR_stat!Z22*FR_rozp!$E22)+FR_stat!AI22))</f>
        <v>0</v>
      </c>
      <c r="M22" s="29">
        <f>IF(FR_stat!O22=0,0,(12*1.358*(1/FR_stat!AA22*FR_rozp!$E22)+FR_stat!AJ22))</f>
        <v>0</v>
      </c>
      <c r="N22" s="106">
        <f>IF(FR_stat!P22=0,0,(12*1.358*(1/FR_stat!AB22*FR_rozp!$E22)+FR_stat!AK22))</f>
        <v>0</v>
      </c>
      <c r="O22" s="105">
        <f>F22*FR_stat!H22+I22*FR_stat!K22+L22*FR_stat!N22</f>
        <v>308011.07796812913</v>
      </c>
      <c r="P22" s="29">
        <f>G22*FR_stat!I22+J22*FR_stat!L22+M22*FR_stat!O22</f>
        <v>121079.00179078462</v>
      </c>
      <c r="Q22" s="106">
        <f>H22*FR_stat!J22+K22*FR_stat!M22+N22*FR_stat!P22</f>
        <v>0</v>
      </c>
      <c r="R22" s="154">
        <f t="shared" si="1"/>
        <v>429090.07975891372</v>
      </c>
    </row>
    <row r="23" spans="1:18" ht="20.100000000000001" customHeight="1" x14ac:dyDescent="0.2">
      <c r="A23" s="13">
        <f>FR_stat!C23</f>
        <v>2467</v>
      </c>
      <c r="B23" s="5" t="str">
        <f>FR_stat!D23</f>
        <v>ZŠ a MŠ Kunratice 124</v>
      </c>
      <c r="C23" s="75">
        <f>FR_stat!E23</f>
        <v>3141</v>
      </c>
      <c r="D23" s="60" t="str">
        <f>FR_stat!F23</f>
        <v xml:space="preserve">MŠ Kunratice 160 </v>
      </c>
      <c r="E23" s="317">
        <f>SJMS_normativy!$F$5</f>
        <v>26460</v>
      </c>
      <c r="F23" s="105">
        <f>IF(FR_stat!H23=0,0,(12*1.358*(1/FR_stat!T23*FR_rozp!$E23)+FR_stat!AC23))</f>
        <v>17372.3758351166</v>
      </c>
      <c r="G23" s="29">
        <f>IF(FR_stat!I23=0,0,(12*1.358*(1/FR_stat!U23*FR_rozp!$E23)+FR_stat!AD23))</f>
        <v>12107.900179078462</v>
      </c>
      <c r="H23" s="106">
        <f>IF(FR_stat!J23=0,0,(12*1.358*(1/FR_stat!V23*FR_rozp!$E23)+FR_stat!AE23))</f>
        <v>0</v>
      </c>
      <c r="I23" s="105">
        <f>IF(FR_stat!K23=0,0,(12*1.358*(1/FR_stat!W23*FR_rozp!$E23)+FR_stat!AF23))</f>
        <v>0</v>
      </c>
      <c r="J23" s="29">
        <f>IF(FR_stat!L23=0,0,(12*1.358*(1/FR_stat!X23*FR_rozp!$E23)+FR_stat!AG23))</f>
        <v>0</v>
      </c>
      <c r="K23" s="106">
        <f>IF(FR_stat!M23=0,0,(12*1.358*(1/FR_stat!Y23*FR_rozp!$E23)+FR_stat!AH23))</f>
        <v>0</v>
      </c>
      <c r="L23" s="105">
        <f>IF(FR_stat!N23=0,0,(12*1.358*(1/FR_stat!Z23*FR_rozp!$E23)+FR_stat!AI23))</f>
        <v>0</v>
      </c>
      <c r="M23" s="29">
        <f>IF(FR_stat!O23=0,0,(12*1.358*(1/FR_stat!AA23*FR_rozp!$E23)+FR_stat!AJ23))</f>
        <v>0</v>
      </c>
      <c r="N23" s="106">
        <f>IF(FR_stat!P23=0,0,(12*1.358*(1/FR_stat!AB23*FR_rozp!$E23)+FR_stat!AK23))</f>
        <v>0</v>
      </c>
      <c r="O23" s="105">
        <f>F23*FR_stat!H23+I23*FR_stat!K23+L23*FR_stat!N23</f>
        <v>364819.89253744861</v>
      </c>
      <c r="P23" s="29">
        <f>G23*FR_stat!I23+J23*FR_stat!L23+M23*FR_stat!O23</f>
        <v>96863.201432627699</v>
      </c>
      <c r="Q23" s="106">
        <f>H23*FR_stat!J23+K23*FR_stat!M23+N23*FR_stat!P23</f>
        <v>0</v>
      </c>
      <c r="R23" s="154">
        <f t="shared" si="1"/>
        <v>461683.0939700763</v>
      </c>
    </row>
    <row r="24" spans="1:18" ht="20.100000000000001" customHeight="1" x14ac:dyDescent="0.2">
      <c r="A24" s="13">
        <f>FR_stat!C24</f>
        <v>2408</v>
      </c>
      <c r="B24" s="5" t="str">
        <f>FR_stat!D24</f>
        <v>MŠ Lázně Libverda 177</v>
      </c>
      <c r="C24" s="75">
        <f>FR_stat!E24</f>
        <v>3141</v>
      </c>
      <c r="D24" s="60" t="str">
        <f>FR_stat!F24</f>
        <v>MŠ Lázně Libverda 177</v>
      </c>
      <c r="E24" s="317">
        <f>SJMS_normativy!$F$5</f>
        <v>26460</v>
      </c>
      <c r="F24" s="105">
        <f>IF(FR_stat!H24=0,0,(12*1.358*(1/FR_stat!T24*FR_rozp!$E24)+FR_stat!AC24))</f>
        <v>17551.065123094675</v>
      </c>
      <c r="G24" s="29">
        <f>IF(FR_stat!I24=0,0,(12*1.358*(1/FR_stat!U24*FR_rozp!$E24)+FR_stat!AD24))</f>
        <v>12107.900179078462</v>
      </c>
      <c r="H24" s="106">
        <f>IF(FR_stat!J24=0,0,(12*1.358*(1/FR_stat!V24*FR_rozp!$E24)+FR_stat!AE24))</f>
        <v>0</v>
      </c>
      <c r="I24" s="105">
        <f>IF(FR_stat!K24=0,0,(12*1.358*(1/FR_stat!W24*FR_rozp!$E24)+FR_stat!AF24))</f>
        <v>0</v>
      </c>
      <c r="J24" s="29">
        <f>IF(FR_stat!L24=0,0,(12*1.358*(1/FR_stat!X24*FR_rozp!$E24)+FR_stat!AG24))</f>
        <v>0</v>
      </c>
      <c r="K24" s="106">
        <f>IF(FR_stat!M24=0,0,(12*1.358*(1/FR_stat!Y24*FR_rozp!$E24)+FR_stat!AH24))</f>
        <v>0</v>
      </c>
      <c r="L24" s="105">
        <f>IF(FR_stat!N24=0,0,(12*1.358*(1/FR_stat!Z24*FR_rozp!$E24)+FR_stat!AI24))</f>
        <v>0</v>
      </c>
      <c r="M24" s="29">
        <f>IF(FR_stat!O24=0,0,(12*1.358*(1/FR_stat!AA24*FR_rozp!$E24)+FR_stat!AJ24))</f>
        <v>0</v>
      </c>
      <c r="N24" s="106">
        <f>IF(FR_stat!P24=0,0,(12*1.358*(1/FR_stat!AB24*FR_rozp!$E24)+FR_stat!AK24))</f>
        <v>0</v>
      </c>
      <c r="O24" s="105">
        <f>F24*FR_stat!H24+I24*FR_stat!K24+L24*FR_stat!N24</f>
        <v>351021.30246189353</v>
      </c>
      <c r="P24" s="29">
        <f>G24*FR_stat!I24+J24*FR_stat!L24+M24*FR_stat!O24</f>
        <v>121079.00179078462</v>
      </c>
      <c r="Q24" s="106">
        <f>H24*FR_stat!J24+K24*FR_stat!M24+N24*FR_stat!P24</f>
        <v>0</v>
      </c>
      <c r="R24" s="154">
        <f t="shared" si="1"/>
        <v>472100.30425267818</v>
      </c>
    </row>
    <row r="25" spans="1:18" ht="20.100000000000001" customHeight="1" x14ac:dyDescent="0.2">
      <c r="A25" s="13">
        <f>FR_stat!C25</f>
        <v>2438</v>
      </c>
      <c r="B25" s="5" t="str">
        <f>FR_stat!D25</f>
        <v>MŠ Nové Město p. S., Mánesova 952</v>
      </c>
      <c r="C25" s="75">
        <f>FR_stat!E25</f>
        <v>3141</v>
      </c>
      <c r="D25" s="60" t="str">
        <f>FR_stat!F25</f>
        <v>MŠ Nové Město p. S., Mánesova 952</v>
      </c>
      <c r="E25" s="317">
        <f>SJMS_normativy!$F$5</f>
        <v>26460</v>
      </c>
      <c r="F25" s="105">
        <f>IF(FR_stat!H25=0,0,(12*1.358*(1/FR_stat!T25*FR_rozp!$E25)+FR_stat!AC25))</f>
        <v>10941.849245244841</v>
      </c>
      <c r="G25" s="29">
        <f>IF(FR_stat!I25=0,0,(12*1.358*(1/FR_stat!U25*FR_rozp!$E25)+FR_stat!AD25))</f>
        <v>8372.9512050773719</v>
      </c>
      <c r="H25" s="106">
        <f>IF(FR_stat!J25=0,0,(12*1.358*(1/FR_stat!V25*FR_rozp!$E25)+FR_stat!AE25))</f>
        <v>0</v>
      </c>
      <c r="I25" s="105">
        <f>IF(FR_stat!K25=0,0,(12*1.358*(1/FR_stat!W25*FR_rozp!$E25)+FR_stat!AF25))</f>
        <v>0</v>
      </c>
      <c r="J25" s="29">
        <f>IF(FR_stat!L25=0,0,(12*1.358*(1/FR_stat!X25*FR_rozp!$E25)+FR_stat!AG25))</f>
        <v>0</v>
      </c>
      <c r="K25" s="106">
        <f>IF(FR_stat!M25=0,0,(12*1.358*(1/FR_stat!Y25*FR_rozp!$E25)+FR_stat!AH25))</f>
        <v>0</v>
      </c>
      <c r="L25" s="105">
        <f>IF(FR_stat!N25=0,0,(12*1.358*(1/FR_stat!Z25*FR_rozp!$E25)+FR_stat!AI25))</f>
        <v>0</v>
      </c>
      <c r="M25" s="29">
        <f>IF(FR_stat!O25=0,0,(12*1.358*(1/FR_stat!AA25*FR_rozp!$E25)+FR_stat!AJ25))</f>
        <v>0</v>
      </c>
      <c r="N25" s="106">
        <f>IF(FR_stat!P25=0,0,(12*1.358*(1/FR_stat!AB25*FR_rozp!$E25)+FR_stat!AK25))</f>
        <v>0</v>
      </c>
      <c r="O25" s="105">
        <f>F25*FR_stat!H25+I25*FR_stat!K25+L25*FR_stat!N25</f>
        <v>1137952.3215054634</v>
      </c>
      <c r="P25" s="29">
        <f>G25*FR_stat!I25+J25*FR_stat!L25+M25*FR_stat!O25</f>
        <v>1054991.8518397489</v>
      </c>
      <c r="Q25" s="106">
        <f>H25*FR_stat!J25+K25*FR_stat!M25+N25*FR_stat!P25</f>
        <v>0</v>
      </c>
      <c r="R25" s="154">
        <f t="shared" si="1"/>
        <v>2192944.1733452124</v>
      </c>
    </row>
    <row r="26" spans="1:18" ht="20.100000000000001" customHeight="1" x14ac:dyDescent="0.2">
      <c r="A26" s="13">
        <f>FR_stat!C26</f>
        <v>2497</v>
      </c>
      <c r="B26" s="5" t="str">
        <f>FR_stat!D26</f>
        <v>ZŠ a MŠ Raspenava, Fučíkova 430</v>
      </c>
      <c r="C26" s="75">
        <f>FR_stat!E26</f>
        <v>3141</v>
      </c>
      <c r="D26" s="412" t="str">
        <f>FR_stat!F26</f>
        <v>ZŠ a MŠ Raspenava, Moskevská 117 - výdejna</v>
      </c>
      <c r="E26" s="317">
        <f>SJMS_normativy!$F$5</f>
        <v>26460</v>
      </c>
      <c r="F26" s="105">
        <f>IF(FR_stat!H26=0,0,(12*1.358*(1/FR_stat!T26*FR_rozp!$E26)+FR_stat!AC26))</f>
        <v>0</v>
      </c>
      <c r="G26" s="29">
        <f>IF(FR_stat!I26=0,0,(12*1.358*(1/FR_stat!U26*FR_rozp!$E26)+FR_stat!AD26))</f>
        <v>0</v>
      </c>
      <c r="H26" s="106">
        <f>IF(FR_stat!J26=0,0,(12*1.358*(1/FR_stat!V26*FR_rozp!$E26)+FR_stat!AE26))</f>
        <v>0</v>
      </c>
      <c r="I26" s="105">
        <f>IF(FR_stat!K26=0,0,(12*1.358*(1/FR_stat!W26*FR_rozp!$E26)+FR_stat!AF26))</f>
        <v>0</v>
      </c>
      <c r="J26" s="29">
        <f>IF(FR_stat!L26=0,0,(12*1.358*(1/FR_stat!X26*FR_rozp!$E26)+FR_stat!AG26))</f>
        <v>0</v>
      </c>
      <c r="K26" s="106">
        <f>IF(FR_stat!M26=0,0,(12*1.358*(1/FR_stat!Y26*FR_rozp!$E26)+FR_stat!AH26))</f>
        <v>0</v>
      </c>
      <c r="L26" s="105">
        <f>IF(FR_stat!N26=0,0,(12*1.358*(1/FR_stat!Z26*FR_rozp!$E26)+FR_stat!AI26))</f>
        <v>0</v>
      </c>
      <c r="M26" s="29">
        <f>IF(FR_stat!O26=0,0,(12*1.358*(1/FR_stat!AA26*FR_rozp!$E26)+FR_stat!AJ26))</f>
        <v>3183.3844705538418</v>
      </c>
      <c r="N26" s="106">
        <f>IF(FR_stat!P26=0,0,(12*1.358*(1/FR_stat!AB26*FR_rozp!$E26)+FR_stat!AK26))</f>
        <v>0</v>
      </c>
      <c r="O26" s="105">
        <f>F26*FR_stat!H26+I26*FR_stat!K26+L26*FR_stat!N26</f>
        <v>0</v>
      </c>
      <c r="P26" s="29">
        <f>G26*FR_stat!I26+J26*FR_stat!L26+M26*FR_stat!O26</f>
        <v>515708.28422972234</v>
      </c>
      <c r="Q26" s="106">
        <f>H26*FR_stat!J26+K26*FR_stat!M26+N26*FR_stat!P26</f>
        <v>0</v>
      </c>
      <c r="R26" s="154">
        <f t="shared" si="1"/>
        <v>515708.28422972234</v>
      </c>
    </row>
    <row r="27" spans="1:18" ht="20.100000000000001" customHeight="1" thickBot="1" x14ac:dyDescent="0.25">
      <c r="A27" s="21">
        <f>FR_stat!C27</f>
        <v>2497</v>
      </c>
      <c r="B27" s="251" t="str">
        <f>FR_stat!D27</f>
        <v>ZŠ a MŠ Raspenava, Fučíkova 430</v>
      </c>
      <c r="C27" s="233">
        <f>FR_stat!E27</f>
        <v>3141</v>
      </c>
      <c r="D27" s="584" t="str">
        <f>FR_stat!F27</f>
        <v>MŠ Raspenava, Luhová 160</v>
      </c>
      <c r="E27" s="317">
        <f>SJMS_normativy!$F$5</f>
        <v>26460</v>
      </c>
      <c r="F27" s="105">
        <f>IF(FR_stat!H27=0,0,(12*1.358*(1/FR_stat!T27*FR_rozp!$E27)+FR_stat!AC27))</f>
        <v>11398.435436454272</v>
      </c>
      <c r="G27" s="29">
        <f>IF(FR_stat!I27=0,0,(12*1.358*(1/FR_stat!U27*FR_rozp!$E27)+FR_stat!AD27))</f>
        <v>0</v>
      </c>
      <c r="H27" s="106">
        <f>IF(FR_stat!J27=0,0,(12*1.358*(1/FR_stat!V27*FR_rozp!$E27)+FR_stat!AE27))</f>
        <v>0</v>
      </c>
      <c r="I27" s="105">
        <f>IF(FR_stat!K27=0,0,(12*1.358*(1/FR_stat!W27*FR_rozp!$E27)+FR_stat!AF27))</f>
        <v>0</v>
      </c>
      <c r="J27" s="29">
        <f>IF(FR_stat!L27=0,0,(12*1.358*(1/FR_stat!X27*FR_rozp!$E27)+FR_stat!AG27))</f>
        <v>4756.076705830762</v>
      </c>
      <c r="K27" s="106">
        <f>IF(FR_stat!M27=0,0,(12*1.358*(1/FR_stat!Y27*FR_rozp!$E27)+FR_stat!AH27))</f>
        <v>0</v>
      </c>
      <c r="L27" s="105">
        <f>IF(FR_stat!N27=0,0,(12*1.358*(1/FR_stat!Z27*FR_rozp!$E27)+FR_stat!AI27))</f>
        <v>0</v>
      </c>
      <c r="M27" s="29">
        <f>IF(FR_stat!O27=0,0,(12*1.358*(1/FR_stat!AA27*FR_rozp!$E27)+FR_stat!AJ27))</f>
        <v>0</v>
      </c>
      <c r="N27" s="106">
        <f>IF(FR_stat!P27=0,0,(12*1.358*(1/FR_stat!AB27*FR_rozp!$E27)+FR_stat!AK27))</f>
        <v>0</v>
      </c>
      <c r="O27" s="105">
        <f>F27*FR_stat!H27+I27*FR_stat!K27+L27*FR_stat!N27</f>
        <v>1025859.1892808845</v>
      </c>
      <c r="P27" s="29">
        <f>G27*FR_stat!I27+J27*FR_stat!L27+M27*FR_stat!O27</f>
        <v>770484.42634458339</v>
      </c>
      <c r="Q27" s="106">
        <f>H27*FR_stat!J27+K27*FR_stat!M27+N27*FR_stat!P27</f>
        <v>0</v>
      </c>
      <c r="R27" s="154">
        <f t="shared" si="1"/>
        <v>1796343.6156254678</v>
      </c>
    </row>
    <row r="28" spans="1:18" ht="20.100000000000001" customHeight="1" thickBot="1" x14ac:dyDescent="0.25">
      <c r="A28" s="592"/>
      <c r="B28" s="247" t="s">
        <v>43</v>
      </c>
      <c r="C28" s="231"/>
      <c r="D28" s="580"/>
      <c r="E28" s="113" t="s">
        <v>312</v>
      </c>
      <c r="F28" s="114" t="s">
        <v>312</v>
      </c>
      <c r="G28" s="115" t="s">
        <v>312</v>
      </c>
      <c r="H28" s="116" t="s">
        <v>312</v>
      </c>
      <c r="I28" s="114" t="s">
        <v>312</v>
      </c>
      <c r="J28" s="115" t="s">
        <v>312</v>
      </c>
      <c r="K28" s="116" t="s">
        <v>312</v>
      </c>
      <c r="L28" s="114" t="s">
        <v>312</v>
      </c>
      <c r="M28" s="115" t="s">
        <v>312</v>
      </c>
      <c r="N28" s="116" t="s">
        <v>312</v>
      </c>
      <c r="O28" s="137">
        <f>SUM(O6:O27)</f>
        <v>9537392.8329101168</v>
      </c>
      <c r="P28" s="133">
        <f>SUM(P6:P27)</f>
        <v>12020924.374804188</v>
      </c>
      <c r="Q28" s="147">
        <f>SUM(Q6:Q27)</f>
        <v>0</v>
      </c>
      <c r="R28" s="146">
        <f>SUM(R6:R27)</f>
        <v>21558317.207714301</v>
      </c>
    </row>
    <row r="29" spans="1:18" ht="20.100000000000001" customHeight="1" x14ac:dyDescent="0.2">
      <c r="E29" s="50"/>
      <c r="F29" s="59"/>
      <c r="G29" s="59"/>
      <c r="H29" s="50"/>
      <c r="I29" s="50"/>
      <c r="J29" s="59"/>
      <c r="K29" s="50"/>
      <c r="L29" s="50"/>
      <c r="M29" s="50"/>
      <c r="N29" s="50"/>
      <c r="O29" s="50"/>
      <c r="R29" s="30">
        <f>SUM(O28:Q28)</f>
        <v>21558317.207714304</v>
      </c>
    </row>
    <row r="30" spans="1:18" ht="20.100000000000001" customHeight="1" x14ac:dyDescent="0.2">
      <c r="E30" s="27"/>
      <c r="F30" s="28"/>
      <c r="G30" s="28"/>
      <c r="H30" s="28"/>
      <c r="I30" s="28"/>
      <c r="J30" s="28"/>
      <c r="K30" s="28"/>
    </row>
    <row r="31" spans="1:18" ht="20.100000000000001" customHeight="1" x14ac:dyDescent="0.2">
      <c r="E31" s="27"/>
      <c r="F31" s="28"/>
      <c r="G31" s="28"/>
      <c r="H31" s="28"/>
      <c r="I31" s="28"/>
      <c r="J31" s="28"/>
      <c r="K31" s="28"/>
    </row>
    <row r="32" spans="1:18" ht="20.100000000000001" customHeight="1" x14ac:dyDescent="0.2">
      <c r="E32" s="27"/>
      <c r="F32" s="28"/>
      <c r="G32" s="28"/>
      <c r="H32" s="28"/>
      <c r="I32" s="28"/>
      <c r="J32" s="28"/>
      <c r="K32" s="28"/>
    </row>
    <row r="33" spans="5:11" ht="20.100000000000001" customHeight="1" x14ac:dyDescent="0.2">
      <c r="E33" s="27"/>
      <c r="F33" s="28"/>
      <c r="G33" s="28"/>
      <c r="H33" s="28"/>
      <c r="I33" s="28"/>
      <c r="J33" s="28"/>
      <c r="K33" s="28"/>
    </row>
    <row r="34" spans="5:11" ht="20.100000000000001" customHeight="1" x14ac:dyDescent="0.2">
      <c r="E34" s="27"/>
      <c r="F34" s="28"/>
      <c r="G34" s="28"/>
      <c r="H34" s="28"/>
      <c r="I34" s="28"/>
      <c r="J34" s="28"/>
      <c r="K34" s="28"/>
    </row>
    <row r="35" spans="5:11" ht="20.100000000000001" customHeight="1" x14ac:dyDescent="0.2">
      <c r="E35" s="27"/>
      <c r="F35" s="28"/>
      <c r="G35" s="28"/>
      <c r="H35" s="28"/>
      <c r="I35" s="28"/>
      <c r="J35" s="28"/>
      <c r="K35" s="28"/>
    </row>
    <row r="36" spans="5:11" ht="20.100000000000001" customHeight="1" x14ac:dyDescent="0.2">
      <c r="E36" s="27"/>
      <c r="F36" s="28"/>
      <c r="G36" s="28"/>
      <c r="H36" s="28"/>
      <c r="I36" s="28"/>
      <c r="J36" s="28"/>
      <c r="K36" s="28"/>
    </row>
    <row r="37" spans="5:11" ht="20.100000000000001" customHeight="1" x14ac:dyDescent="0.2">
      <c r="E37" s="27"/>
      <c r="F37" s="28"/>
      <c r="G37" s="28"/>
      <c r="H37" s="28"/>
      <c r="I37" s="28"/>
      <c r="J37" s="28"/>
      <c r="K37" s="28"/>
    </row>
    <row r="38" spans="5:11" ht="20.100000000000001" customHeight="1" x14ac:dyDescent="0.2">
      <c r="E38" s="27"/>
      <c r="F38" s="28"/>
      <c r="G38" s="28"/>
      <c r="H38" s="28"/>
      <c r="I38" s="28"/>
      <c r="J38" s="28"/>
      <c r="K38" s="28"/>
    </row>
    <row r="39" spans="5:11" ht="20.100000000000001" customHeight="1" x14ac:dyDescent="0.2">
      <c r="E39" s="27"/>
      <c r="F39" s="28"/>
      <c r="G39" s="28"/>
      <c r="H39" s="28"/>
      <c r="I39" s="28"/>
      <c r="J39" s="28"/>
      <c r="K39" s="28"/>
    </row>
    <row r="40" spans="5:11" ht="20.100000000000001" customHeight="1" x14ac:dyDescent="0.2">
      <c r="E40" s="27"/>
      <c r="F40" s="28"/>
      <c r="G40" s="28"/>
      <c r="H40" s="28"/>
      <c r="I40" s="28"/>
      <c r="J40" s="28"/>
      <c r="K40" s="28"/>
    </row>
    <row r="41" spans="5:11" ht="20.100000000000001" customHeight="1" x14ac:dyDescent="0.2">
      <c r="E41" s="27"/>
      <c r="F41" s="28"/>
      <c r="G41" s="28"/>
      <c r="H41" s="28"/>
      <c r="I41" s="28"/>
      <c r="J41" s="28"/>
      <c r="K41" s="28"/>
    </row>
    <row r="42" spans="5:11" ht="20.100000000000001" customHeight="1" x14ac:dyDescent="0.2">
      <c r="E42" s="27"/>
      <c r="F42" s="28"/>
      <c r="G42" s="28"/>
      <c r="H42" s="28"/>
      <c r="I42" s="28"/>
      <c r="J42" s="28"/>
      <c r="K42" s="28"/>
    </row>
    <row r="43" spans="5:11" ht="20.100000000000001" customHeight="1" x14ac:dyDescent="0.2">
      <c r="E43" s="27"/>
      <c r="F43" s="28"/>
      <c r="G43" s="28"/>
      <c r="H43" s="28"/>
      <c r="I43" s="28"/>
      <c r="J43" s="28"/>
      <c r="K43" s="28"/>
    </row>
    <row r="44" spans="5:11" ht="20.100000000000001" customHeight="1" x14ac:dyDescent="0.2">
      <c r="E44" s="27"/>
      <c r="F44" s="28"/>
      <c r="G44" s="28"/>
      <c r="H44" s="28"/>
      <c r="I44" s="28"/>
      <c r="J44" s="28"/>
      <c r="K44" s="28"/>
    </row>
    <row r="45" spans="5:11" ht="20.100000000000001" customHeight="1" x14ac:dyDescent="0.2">
      <c r="E45" s="27"/>
      <c r="F45" s="28"/>
      <c r="G45" s="28"/>
      <c r="H45" s="28"/>
      <c r="I45" s="28"/>
      <c r="J45" s="28"/>
      <c r="K45" s="28"/>
    </row>
    <row r="46" spans="5:11" ht="20.100000000000001" customHeight="1" x14ac:dyDescent="0.2">
      <c r="E46" s="27"/>
      <c r="F46" s="28"/>
      <c r="G46" s="28"/>
      <c r="H46" s="28"/>
      <c r="I46" s="28"/>
      <c r="J46" s="28"/>
      <c r="K46" s="28"/>
    </row>
    <row r="47" spans="5:11" ht="20.100000000000001" customHeight="1" x14ac:dyDescent="0.2">
      <c r="E47" s="27"/>
      <c r="F47" s="28"/>
      <c r="G47" s="28"/>
      <c r="H47" s="28"/>
      <c r="I47" s="28"/>
      <c r="J47" s="28"/>
      <c r="K47" s="28"/>
    </row>
    <row r="48" spans="5:11" ht="20.100000000000001" customHeight="1" x14ac:dyDescent="0.2">
      <c r="E48" s="27"/>
      <c r="F48" s="28"/>
      <c r="G48" s="28"/>
      <c r="H48" s="28"/>
      <c r="I48" s="28"/>
      <c r="J48" s="28"/>
      <c r="K48" s="28"/>
    </row>
    <row r="49" spans="5:11" ht="20.100000000000001" customHeight="1" x14ac:dyDescent="0.2">
      <c r="E49" s="27"/>
      <c r="F49" s="28"/>
      <c r="G49" s="28"/>
      <c r="H49" s="28"/>
      <c r="I49" s="28"/>
      <c r="J49" s="28"/>
      <c r="K49" s="28"/>
    </row>
    <row r="50" spans="5:11" ht="20.100000000000001" customHeight="1" x14ac:dyDescent="0.2">
      <c r="E50" s="27"/>
    </row>
    <row r="51" spans="5:11" ht="20.100000000000001" customHeight="1" x14ac:dyDescent="0.2">
      <c r="E51" s="27"/>
    </row>
    <row r="52" spans="5:11" ht="20.100000000000001" customHeight="1" x14ac:dyDescent="0.2">
      <c r="E52" s="27"/>
    </row>
    <row r="53" spans="5:11" ht="20.100000000000001" customHeight="1" x14ac:dyDescent="0.2">
      <c r="E53" s="27"/>
    </row>
    <row r="54" spans="5:11" ht="20.100000000000001" customHeight="1" x14ac:dyDescent="0.2">
      <c r="E54" s="27"/>
    </row>
    <row r="55" spans="5:11" ht="20.100000000000001" customHeight="1" x14ac:dyDescent="0.2">
      <c r="E55" s="27"/>
    </row>
    <row r="56" spans="5:11" ht="20.100000000000001" customHeight="1" x14ac:dyDescent="0.2">
      <c r="E56" s="27"/>
    </row>
    <row r="57" spans="5:11" ht="20.100000000000001" customHeight="1" x14ac:dyDescent="0.2">
      <c r="E57" s="27"/>
    </row>
    <row r="58" spans="5:11" ht="20.100000000000001" customHeight="1" x14ac:dyDescent="0.2">
      <c r="E58" s="27"/>
    </row>
    <row r="59" spans="5:11" ht="20.100000000000001" customHeight="1" x14ac:dyDescent="0.2">
      <c r="E59" s="27"/>
    </row>
    <row r="60" spans="5:11" ht="20.100000000000001" customHeight="1" x14ac:dyDescent="0.2">
      <c r="E60" s="27"/>
    </row>
    <row r="61" spans="5:11" ht="20.100000000000001" customHeight="1" x14ac:dyDescent="0.2">
      <c r="E61" s="27"/>
    </row>
    <row r="62" spans="5:11" ht="20.100000000000001" customHeight="1" x14ac:dyDescent="0.2">
      <c r="E62" s="27"/>
    </row>
    <row r="63" spans="5:11" ht="20.100000000000001" customHeight="1" x14ac:dyDescent="0.2">
      <c r="E63" s="27"/>
    </row>
    <row r="64" spans="5:11" ht="20.100000000000001" customHeight="1" x14ac:dyDescent="0.2">
      <c r="E64" s="27"/>
    </row>
    <row r="65" spans="5:5" ht="20.100000000000001" customHeight="1" x14ac:dyDescent="0.2">
      <c r="E65" s="27"/>
    </row>
    <row r="66" spans="5:5" ht="20.100000000000001" customHeight="1" x14ac:dyDescent="0.2">
      <c r="E66" s="27"/>
    </row>
    <row r="67" spans="5:5" ht="20.100000000000001" customHeight="1" x14ac:dyDescent="0.2">
      <c r="E67" s="27"/>
    </row>
    <row r="68" spans="5:5" ht="20.100000000000001" customHeight="1" x14ac:dyDescent="0.2">
      <c r="E68" s="27"/>
    </row>
    <row r="69" spans="5:5" ht="20.100000000000001" customHeight="1" x14ac:dyDescent="0.2">
      <c r="E69" s="27"/>
    </row>
    <row r="70" spans="5:5" ht="20.100000000000001" customHeight="1" x14ac:dyDescent="0.2">
      <c r="E70" s="27"/>
    </row>
    <row r="71" spans="5:5" ht="20.100000000000001" customHeight="1" x14ac:dyDescent="0.2">
      <c r="E71" s="27"/>
    </row>
    <row r="72" spans="5:5" ht="20.100000000000001" customHeight="1" x14ac:dyDescent="0.2">
      <c r="E72" s="27"/>
    </row>
    <row r="73" spans="5:5" ht="20.100000000000001" customHeight="1" x14ac:dyDescent="0.2">
      <c r="E73" s="27"/>
    </row>
    <row r="74" spans="5:5" ht="20.100000000000001" customHeight="1" x14ac:dyDescent="0.2">
      <c r="E74" s="27"/>
    </row>
    <row r="75" spans="5:5" ht="20.100000000000001" customHeight="1" x14ac:dyDescent="0.2">
      <c r="E75" s="27"/>
    </row>
    <row r="76" spans="5:5" ht="20.100000000000001" customHeight="1" x14ac:dyDescent="0.2">
      <c r="E76" s="27"/>
    </row>
    <row r="77" spans="5:5" ht="20.100000000000001" customHeight="1" x14ac:dyDescent="0.2">
      <c r="E77" s="27"/>
    </row>
    <row r="78" spans="5:5" ht="20.100000000000001" customHeight="1" x14ac:dyDescent="0.2">
      <c r="E78" s="27"/>
    </row>
    <row r="79" spans="5:5" ht="20.100000000000001" customHeight="1" x14ac:dyDescent="0.2">
      <c r="E79" s="27"/>
    </row>
    <row r="80" spans="5:5" ht="20.100000000000001" customHeight="1" x14ac:dyDescent="0.2">
      <c r="E80" s="27"/>
    </row>
    <row r="81" spans="5:5" ht="20.100000000000001" customHeight="1" x14ac:dyDescent="0.2">
      <c r="E81" s="27"/>
    </row>
    <row r="82" spans="5:5" ht="20.100000000000001" customHeight="1" x14ac:dyDescent="0.2">
      <c r="E82" s="27"/>
    </row>
    <row r="83" spans="5:5" ht="20.100000000000001" customHeight="1" x14ac:dyDescent="0.2">
      <c r="E83" s="27"/>
    </row>
    <row r="84" spans="5:5" ht="20.100000000000001" customHeight="1" x14ac:dyDescent="0.2">
      <c r="E84" s="27"/>
    </row>
    <row r="85" spans="5:5" ht="20.100000000000001" customHeight="1" x14ac:dyDescent="0.2">
      <c r="E85" s="27"/>
    </row>
    <row r="86" spans="5:5" ht="20.100000000000001" customHeight="1" x14ac:dyDescent="0.2">
      <c r="E86" s="27"/>
    </row>
    <row r="87" spans="5:5" ht="20.100000000000001" customHeight="1" x14ac:dyDescent="0.2">
      <c r="E87" s="27"/>
    </row>
    <row r="88" spans="5:5" ht="20.100000000000001" customHeight="1" x14ac:dyDescent="0.2">
      <c r="E88" s="27"/>
    </row>
    <row r="89" spans="5:5" ht="20.100000000000001" customHeight="1" x14ac:dyDescent="0.2">
      <c r="E89" s="27"/>
    </row>
    <row r="90" spans="5:5" ht="20.100000000000001" customHeight="1" x14ac:dyDescent="0.2">
      <c r="E90" s="27"/>
    </row>
    <row r="91" spans="5:5" ht="20.100000000000001" customHeight="1" x14ac:dyDescent="0.2">
      <c r="E91" s="27"/>
    </row>
    <row r="92" spans="5:5" ht="20.100000000000001" customHeight="1" x14ac:dyDescent="0.2">
      <c r="E92" s="27"/>
    </row>
    <row r="93" spans="5:5" ht="20.100000000000001" customHeight="1" x14ac:dyDescent="0.2">
      <c r="E93" s="27"/>
    </row>
    <row r="94" spans="5:5" ht="20.100000000000001" customHeight="1" x14ac:dyDescent="0.2">
      <c r="E94" s="27"/>
    </row>
    <row r="95" spans="5:5" ht="20.100000000000001" customHeight="1" x14ac:dyDescent="0.2"/>
    <row r="96" spans="5:5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</sheetData>
  <mergeCells count="4">
    <mergeCell ref="F4:H4"/>
    <mergeCell ref="I4:K4"/>
    <mergeCell ref="L4:N4"/>
    <mergeCell ref="O4:R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12"/>
  <sheetViews>
    <sheetView workbookViewId="0">
      <pane xSplit="6" ySplit="5" topLeftCell="J6" activePane="bottomRight" state="frozen"/>
      <selection pane="topRight"/>
      <selection pane="bottomLeft"/>
      <selection pane="bottomRight" activeCell="A10" sqref="A10:XFD10"/>
    </sheetView>
  </sheetViews>
  <sheetFormatPr defaultRowHeight="12.75" x14ac:dyDescent="0.2"/>
  <cols>
    <col min="1" max="1" width="7.28515625" style="46" customWidth="1"/>
    <col min="2" max="2" width="9.140625" style="46"/>
    <col min="3" max="3" width="7.28515625" style="46" customWidth="1"/>
    <col min="4" max="4" width="33.7109375" customWidth="1"/>
    <col min="5" max="5" width="4.42578125" bestFit="1" customWidth="1"/>
    <col min="6" max="6" width="37.140625" customWidth="1"/>
    <col min="7" max="10" width="10.85546875" customWidth="1"/>
    <col min="11" max="11" width="9.85546875" customWidth="1"/>
    <col min="12" max="12" width="10.85546875" customWidth="1"/>
    <col min="13" max="21" width="7.140625" customWidth="1"/>
    <col min="22" max="22" width="8.28515625" customWidth="1"/>
    <col min="23" max="23" width="7.85546875" customWidth="1"/>
    <col min="24" max="24" width="7.140625" customWidth="1"/>
    <col min="25" max="25" width="8.7109375" customWidth="1"/>
    <col min="26" max="29" width="7.140625" customWidth="1"/>
  </cols>
  <sheetData>
    <row r="1" spans="1:29" ht="24.75" customHeight="1" x14ac:dyDescent="0.3">
      <c r="A1" s="22" t="s">
        <v>615</v>
      </c>
      <c r="B1" s="1"/>
      <c r="C1" s="1"/>
      <c r="D1" s="1"/>
      <c r="E1" s="22"/>
      <c r="F1" s="1"/>
      <c r="G1" s="57"/>
      <c r="H1" s="57"/>
      <c r="I1" s="57"/>
      <c r="J1" s="57"/>
      <c r="K1" s="57"/>
      <c r="L1" s="73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0"/>
      <c r="AA1" s="50"/>
      <c r="AB1" s="50"/>
      <c r="AC1" s="73"/>
    </row>
    <row r="2" spans="1:29" ht="24" customHeight="1" x14ac:dyDescent="0.3">
      <c r="A2" s="71" t="s">
        <v>284</v>
      </c>
      <c r="B2" s="1"/>
      <c r="C2" s="1"/>
      <c r="D2" s="1"/>
      <c r="E2" s="24"/>
      <c r="F2" s="1"/>
      <c r="G2" s="57"/>
      <c r="H2" s="57"/>
      <c r="I2" s="57"/>
      <c r="J2" s="57"/>
      <c r="K2" s="57"/>
      <c r="L2" s="73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0"/>
      <c r="AA2" s="50"/>
      <c r="AB2" s="50"/>
      <c r="AC2" s="73"/>
    </row>
    <row r="3" spans="1:29" ht="22.5" customHeight="1" thickBot="1" x14ac:dyDescent="0.3">
      <c r="A3" s="42"/>
      <c r="B3" s="1"/>
      <c r="C3" s="1"/>
      <c r="D3" s="1"/>
      <c r="E3" s="26"/>
      <c r="F3" s="3" t="s">
        <v>362</v>
      </c>
      <c r="G3" s="57"/>
      <c r="H3" s="57"/>
      <c r="I3" s="57"/>
      <c r="J3" s="57"/>
      <c r="K3" s="57"/>
      <c r="L3" s="73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73"/>
      <c r="AA3" s="73"/>
      <c r="AB3" s="73"/>
      <c r="AC3" s="73"/>
    </row>
    <row r="4" spans="1:29" ht="21.75" customHeight="1" thickBot="1" x14ac:dyDescent="0.3">
      <c r="A4" s="23" t="s">
        <v>473</v>
      </c>
      <c r="B4" s="1"/>
      <c r="C4" s="1"/>
      <c r="D4" s="1"/>
      <c r="E4" s="26"/>
      <c r="F4" s="200" t="s">
        <v>377</v>
      </c>
      <c r="G4" s="120"/>
      <c r="H4" s="120"/>
      <c r="I4" s="120"/>
      <c r="J4" s="120"/>
      <c r="K4" s="120"/>
      <c r="L4" s="121"/>
      <c r="M4" s="767" t="s">
        <v>264</v>
      </c>
      <c r="N4" s="768"/>
      <c r="O4" s="768"/>
      <c r="P4" s="768"/>
      <c r="Q4" s="768"/>
      <c r="R4" s="768"/>
      <c r="S4" s="768"/>
      <c r="T4" s="768"/>
      <c r="U4" s="768"/>
      <c r="V4" s="768"/>
      <c r="W4" s="768"/>
      <c r="X4" s="768"/>
      <c r="Y4" s="768"/>
      <c r="Z4" s="768"/>
      <c r="AA4" s="768"/>
      <c r="AB4" s="768"/>
      <c r="AC4" s="769"/>
    </row>
    <row r="5" spans="1:29" ht="49.5" customHeight="1" thickBot="1" x14ac:dyDescent="0.25">
      <c r="A5" s="501" t="s">
        <v>578</v>
      </c>
      <c r="B5" s="102" t="s">
        <v>579</v>
      </c>
      <c r="C5" s="102" t="s">
        <v>313</v>
      </c>
      <c r="D5" s="567" t="s">
        <v>594</v>
      </c>
      <c r="E5" s="4" t="s">
        <v>0</v>
      </c>
      <c r="F5" s="262" t="s">
        <v>1</v>
      </c>
      <c r="G5" s="117" t="s">
        <v>309</v>
      </c>
      <c r="H5" s="118" t="s">
        <v>474</v>
      </c>
      <c r="I5" s="118" t="s">
        <v>247</v>
      </c>
      <c r="J5" s="118" t="s">
        <v>259</v>
      </c>
      <c r="K5" s="339" t="s">
        <v>248</v>
      </c>
      <c r="L5" s="119" t="s">
        <v>310</v>
      </c>
      <c r="M5" s="122" t="s">
        <v>583</v>
      </c>
      <c r="N5" s="123" t="s">
        <v>584</v>
      </c>
      <c r="O5" s="123" t="s">
        <v>585</v>
      </c>
      <c r="P5" s="123" t="s">
        <v>586</v>
      </c>
      <c r="Q5" s="123" t="s">
        <v>587</v>
      </c>
      <c r="R5" s="123" t="s">
        <v>588</v>
      </c>
      <c r="S5" s="123" t="s">
        <v>589</v>
      </c>
      <c r="T5" s="123" t="s">
        <v>590</v>
      </c>
      <c r="U5" s="123" t="s">
        <v>591</v>
      </c>
      <c r="V5" s="159" t="s">
        <v>305</v>
      </c>
      <c r="W5" s="159" t="s">
        <v>306</v>
      </c>
      <c r="X5" s="159" t="s">
        <v>307</v>
      </c>
      <c r="Y5" s="78" t="s">
        <v>308</v>
      </c>
      <c r="Z5" s="160" t="s">
        <v>236</v>
      </c>
      <c r="AA5" s="160" t="s">
        <v>237</v>
      </c>
      <c r="AB5" s="160" t="s">
        <v>238</v>
      </c>
      <c r="AC5" s="79" t="s">
        <v>272</v>
      </c>
    </row>
    <row r="6" spans="1:29" ht="20.100000000000001" customHeight="1" x14ac:dyDescent="0.2">
      <c r="A6" s="574">
        <f>FR_stat!A6</f>
        <v>1</v>
      </c>
      <c r="B6" s="492">
        <f>FR_stat!B6</f>
        <v>667000241</v>
      </c>
      <c r="C6" s="492">
        <f>FR_stat!C6</f>
        <v>2323</v>
      </c>
      <c r="D6" s="575" t="str">
        <f>FR_stat!D6</f>
        <v>ŠJ Frýdlant, Školní 692</v>
      </c>
      <c r="E6" s="569">
        <f>FR_stat!E6</f>
        <v>3141</v>
      </c>
      <c r="F6" s="571" t="str">
        <f>FR_stat!F6</f>
        <v>ŠJ Frýdlant, Školní 692</v>
      </c>
      <c r="G6" s="132">
        <f>ROUND(FR_rozp!R6,0)</f>
        <v>4031643</v>
      </c>
      <c r="H6" s="37">
        <f t="shared" ref="H6:H27" si="0">ROUND((G6-K6)/1.358,0)</f>
        <v>2941837</v>
      </c>
      <c r="I6" s="29">
        <f t="shared" ref="I6:I11" si="1">ROUND(G6-H6-J6-K6,0)</f>
        <v>994341</v>
      </c>
      <c r="J6" s="37">
        <f t="shared" ref="J6:J11" si="2">ROUND(H6*0.02,0)</f>
        <v>58837</v>
      </c>
      <c r="K6" s="37">
        <f>FR_stat!H6*FR_stat!AC6+FR_stat!I6*FR_stat!AD6+FR_stat!J6*FR_stat!AE6+FR_stat!K6*FR_stat!AF6+FR_stat!L6*FR_stat!AG6+FR_stat!M6*FR_stat!AH6+FR_stat!N6*FR_stat!AI6+FR_stat!O6*FR_stat!AJ6+FR_stat!P6*FR_stat!AK6</f>
        <v>36628</v>
      </c>
      <c r="L6" s="47">
        <f>ROUND(Y6/FR_rozp!E6/12,2)</f>
        <v>9.27</v>
      </c>
      <c r="M6" s="134">
        <f>IF(FR_stat!H6=0,0,12*1.358*1/FR_stat!T6*FR_rozp!$E6)</f>
        <v>0</v>
      </c>
      <c r="N6" s="72">
        <f>IF(FR_stat!I6=0,0,12*1.358*1/FR_stat!U6*FR_rozp!$E6)</f>
        <v>6747.0252443772924</v>
      </c>
      <c r="O6" s="72">
        <f>IF(FR_stat!J6=0,0,12*1.358*1/FR_stat!V6*FR_rozp!$E6)</f>
        <v>0</v>
      </c>
      <c r="P6" s="72">
        <f>IF(FR_stat!K6=0,0,12*1.358*1/FR_stat!W6*FR_rozp!$E6)</f>
        <v>0</v>
      </c>
      <c r="Q6" s="72">
        <f>IF(FR_stat!L6=0,0,12*1.358*1/FR_stat!X6*FR_rozp!$E6)</f>
        <v>3827.0551294555817</v>
      </c>
      <c r="R6" s="72">
        <f>IF(FR_stat!M6=0,0,12*1.358*1/FR_stat!Y6*FR_rozp!$E6)</f>
        <v>0</v>
      </c>
      <c r="S6" s="72">
        <f>IF(FR_stat!N6=0,0,12*1.358*1/FR_stat!Z6*FR_rozp!$E6)</f>
        <v>0</v>
      </c>
      <c r="T6" s="72">
        <f>IF(FR_stat!O6=0,0,12*1.358*1/FR_stat!AA6*FR_rozp!$E6)</f>
        <v>0</v>
      </c>
      <c r="U6" s="72">
        <f>IF(FR_stat!P6=0,0,12*1.358*1/FR_stat!AB6*FR_rozp!$E6)</f>
        <v>0</v>
      </c>
      <c r="V6" s="37">
        <f>ROUND((M6*FR_stat!H6+P6*FR_stat!K6+S6*FR_stat!N6)/1.358,0)</f>
        <v>0</v>
      </c>
      <c r="W6" s="37">
        <f>ROUND((N6*FR_stat!I6+Q6*FR_stat!L6+T6*FR_stat!O6)/1.358,0)</f>
        <v>2941837</v>
      </c>
      <c r="X6" s="37">
        <f>ROUND((O6*FR_stat!J6+R6*FR_stat!M6+U6*FR_stat!P6)/1.358,0)</f>
        <v>0</v>
      </c>
      <c r="Y6" s="37">
        <f t="shared" ref="Y6:Y27" si="3">SUM(V6:X6)</f>
        <v>2941837</v>
      </c>
      <c r="Z6" s="74">
        <f>IF(FR_stat!T6=0,0,FR_stat!H6/FR_stat!T6)+IF(FR_stat!W6=0,0,FR_stat!K6/FR_stat!W6)+IF(FR_stat!Z6=0,0,FR_stat!N6/FR_stat!Z6)</f>
        <v>0</v>
      </c>
      <c r="AA6" s="74">
        <f>IF(FR_stat!U6=0,0,FR_stat!I6/FR_stat!U6)+IF(FR_stat!X6=0,0,FR_stat!L6/FR_stat!X6)+IF(FR_stat!AA6=0,0,FR_stat!O6/FR_stat!AA6)</f>
        <v>9.2650460773582388</v>
      </c>
      <c r="AB6" s="74">
        <f>IF(FR_stat!V6=0,0,FR_stat!J6/FR_stat!V6)+IF(FR_stat!Y6=0,0,FR_stat!M6/FR_stat!Y6)+IF(FR_stat!AB6=0,0,FR_stat!P6/FR_stat!AB6)</f>
        <v>0</v>
      </c>
      <c r="AC6" s="135">
        <f t="shared" ref="AC6:AC27" si="4">SUM(Z6:AB6)</f>
        <v>9.2650460773582388</v>
      </c>
    </row>
    <row r="7" spans="1:29" ht="20.100000000000001" customHeight="1" x14ac:dyDescent="0.2">
      <c r="A7" s="341">
        <f>FR_stat!A7</f>
        <v>3</v>
      </c>
      <c r="B7" s="85">
        <f>FR_stat!B7</f>
        <v>600080269</v>
      </c>
      <c r="C7" s="85">
        <f>FR_stat!C7</f>
        <v>2448</v>
      </c>
      <c r="D7" s="576" t="str">
        <f>FR_stat!D7</f>
        <v>ZŠ, ZUŠ a MŠ Frýdlant, Purkyňova 510</v>
      </c>
      <c r="E7" s="75">
        <f>FR_stat!E7</f>
        <v>3141</v>
      </c>
      <c r="F7" s="578" t="str">
        <f>FR_stat!F7</f>
        <v xml:space="preserve">MŠ Frýdlant, Bělíkova 891 </v>
      </c>
      <c r="G7" s="132">
        <f>ROUND(FR_rozp!R7,0)</f>
        <v>1033853</v>
      </c>
      <c r="H7" s="37">
        <f t="shared" si="0"/>
        <v>757419</v>
      </c>
      <c r="I7" s="29">
        <f t="shared" si="1"/>
        <v>256008</v>
      </c>
      <c r="J7" s="37">
        <f t="shared" si="2"/>
        <v>15148</v>
      </c>
      <c r="K7" s="37">
        <f>FR_stat!H7*FR_stat!AC7+FR_stat!I7*FR_stat!AD7+FR_stat!J7*FR_stat!AE7+FR_stat!K7*FR_stat!AF7+FR_stat!L7*FR_stat!AG7+FR_stat!M7*FR_stat!AH7+FR_stat!N7*FR_stat!AI7+FR_stat!O7*FR_stat!AJ7+FR_stat!P7*FR_stat!AK7</f>
        <v>5278</v>
      </c>
      <c r="L7" s="47">
        <f>ROUND(Y7/FR_rozp!E7/12,2)</f>
        <v>2.39</v>
      </c>
      <c r="M7" s="134">
        <f>IF(FR_stat!H7=0,0,12*1.358*1/FR_stat!T7*FR_rozp!$E7)</f>
        <v>11303.01846409947</v>
      </c>
      <c r="N7" s="72">
        <f>IF(FR_stat!I7=0,0,12*1.358*1/FR_stat!U7*FR_rozp!$E7)</f>
        <v>0</v>
      </c>
      <c r="O7" s="72">
        <f>IF(FR_stat!J7=0,0,12*1.358*1/FR_stat!V7*FR_rozp!$E7)</f>
        <v>0</v>
      </c>
      <c r="P7" s="72">
        <f>IF(FR_stat!K7=0,0,12*1.358*1/FR_stat!W7*FR_rozp!$E7)</f>
        <v>0</v>
      </c>
      <c r="Q7" s="72">
        <f>IF(FR_stat!L7=0,0,12*1.358*1/FR_stat!X7*FR_rozp!$E7)</f>
        <v>0</v>
      </c>
      <c r="R7" s="72">
        <f>IF(FR_stat!M7=0,0,12*1.358*1/FR_stat!Y7*FR_rozp!$E7)</f>
        <v>0</v>
      </c>
      <c r="S7" s="72">
        <f>IF(FR_stat!N7=0,0,12*1.358*1/FR_stat!Z7*FR_rozp!$E7)</f>
        <v>0</v>
      </c>
      <c r="T7" s="72">
        <f>IF(FR_stat!O7=0,0,12*1.358*1/FR_stat!AA7*FR_rozp!$E7)</f>
        <v>0</v>
      </c>
      <c r="U7" s="72">
        <f>IF(FR_stat!P7=0,0,12*1.358*1/FR_stat!AB7*FR_rozp!$E7)</f>
        <v>0</v>
      </c>
      <c r="V7" s="37">
        <f>ROUND((M7*FR_stat!H7+P7*FR_stat!K7+S7*FR_stat!N7)/1.358,0)</f>
        <v>757419</v>
      </c>
      <c r="W7" s="37">
        <f>ROUND((N7*FR_stat!I7+Q7*FR_stat!L7+T7*FR_stat!O7)/1.358,0)</f>
        <v>0</v>
      </c>
      <c r="X7" s="37">
        <f>ROUND((O7*FR_stat!J7+R7*FR_stat!M7+U7*FR_stat!P7)/1.358,0)</f>
        <v>0</v>
      </c>
      <c r="Y7" s="37">
        <f t="shared" si="3"/>
        <v>757419</v>
      </c>
      <c r="Z7" s="74">
        <f>IF(FR_stat!T7=0,0,FR_stat!H7/FR_stat!T7)+IF(FR_stat!W7=0,0,FR_stat!K7/FR_stat!W7)+IF(FR_stat!Z7=0,0,FR_stat!N7/FR_stat!Z7)</f>
        <v>2.3854206445521919</v>
      </c>
      <c r="AA7" s="74">
        <f>IF(FR_stat!U7=0,0,FR_stat!I7/FR_stat!U7)+IF(FR_stat!X7=0,0,FR_stat!L7/FR_stat!X7)+IF(FR_stat!AA7=0,0,FR_stat!O7/FR_stat!AA7)</f>
        <v>0</v>
      </c>
      <c r="AB7" s="74">
        <f>IF(FR_stat!V7=0,0,FR_stat!J7/FR_stat!V7)+IF(FR_stat!Y7=0,0,FR_stat!M7/FR_stat!Y7)+IF(FR_stat!AB7=0,0,FR_stat!P7/FR_stat!AB7)</f>
        <v>0</v>
      </c>
      <c r="AC7" s="135">
        <f t="shared" si="4"/>
        <v>2.3854206445521919</v>
      </c>
    </row>
    <row r="8" spans="1:29" ht="20.100000000000001" customHeight="1" x14ac:dyDescent="0.2">
      <c r="A8" s="341">
        <f>FR_stat!A8</f>
        <v>3</v>
      </c>
      <c r="B8" s="85">
        <f>FR_stat!B8</f>
        <v>600080269</v>
      </c>
      <c r="C8" s="85">
        <f>FR_stat!C8</f>
        <v>2448</v>
      </c>
      <c r="D8" s="576" t="str">
        <f>FR_stat!D8</f>
        <v>ZŠ, ZUŠ a MŠ Frýdlant, Purkyňova 510</v>
      </c>
      <c r="E8" s="75">
        <f>FR_stat!E8</f>
        <v>3141</v>
      </c>
      <c r="F8" s="578" t="str">
        <f>FR_stat!F8</f>
        <v xml:space="preserve">MŠ Frýdlant, Jiráskova 1137 </v>
      </c>
      <c r="G8" s="132">
        <f>ROUND(FR_rozp!R8,0)</f>
        <v>659151</v>
      </c>
      <c r="H8" s="37">
        <f t="shared" si="0"/>
        <v>483376</v>
      </c>
      <c r="I8" s="29">
        <f t="shared" si="1"/>
        <v>163381</v>
      </c>
      <c r="J8" s="37">
        <f t="shared" si="2"/>
        <v>9668</v>
      </c>
      <c r="K8" s="37">
        <f>FR_stat!H8*FR_stat!AC8+FR_stat!I8*FR_stat!AD8+FR_stat!J8*FR_stat!AE8+FR_stat!K8*FR_stat!AF8+FR_stat!L8*FR_stat!AG8+FR_stat!M8*FR_stat!AH8+FR_stat!N8*FR_stat!AI8+FR_stat!O8*FR_stat!AJ8+FR_stat!P8*FR_stat!AK8</f>
        <v>2726</v>
      </c>
      <c r="L8" s="47">
        <f>ROUND(Y8/FR_rozp!E8/12,2)</f>
        <v>1.52</v>
      </c>
      <c r="M8" s="134">
        <f>IF(FR_stat!H8=0,0,12*1.358*1/FR_stat!T8*FR_rozp!$E8)</f>
        <v>13966.479838929094</v>
      </c>
      <c r="N8" s="72">
        <f>IF(FR_stat!I8=0,0,12*1.358*1/FR_stat!U8*FR_rozp!$E8)</f>
        <v>0</v>
      </c>
      <c r="O8" s="72">
        <f>IF(FR_stat!J8=0,0,12*1.358*1/FR_stat!V8*FR_rozp!$E8)</f>
        <v>0</v>
      </c>
      <c r="P8" s="72">
        <f>IF(FR_stat!K8=0,0,12*1.358*1/FR_stat!W8*FR_rozp!$E8)</f>
        <v>0</v>
      </c>
      <c r="Q8" s="72">
        <f>IF(FR_stat!L8=0,0,12*1.358*1/FR_stat!X8*FR_rozp!$E8)</f>
        <v>0</v>
      </c>
      <c r="R8" s="72">
        <f>IF(FR_stat!M8=0,0,12*1.358*1/FR_stat!Y8*FR_rozp!$E8)</f>
        <v>0</v>
      </c>
      <c r="S8" s="72">
        <f>IF(FR_stat!N8=0,0,12*1.358*1/FR_stat!Z8*FR_rozp!$E8)</f>
        <v>0</v>
      </c>
      <c r="T8" s="72">
        <f>IF(FR_stat!O8=0,0,12*1.358*1/FR_stat!AA8*FR_rozp!$E8)</f>
        <v>0</v>
      </c>
      <c r="U8" s="72">
        <f>IF(FR_stat!P8=0,0,12*1.358*1/FR_stat!AB8*FR_rozp!$E8)</f>
        <v>0</v>
      </c>
      <c r="V8" s="37">
        <f>ROUND((M8*FR_stat!H8+P8*FR_stat!K8+S8*FR_stat!N8)/1.358,0)</f>
        <v>483376</v>
      </c>
      <c r="W8" s="37">
        <f>ROUND((N8*FR_stat!I8+Q8*FR_stat!L8+T8*FR_stat!O8)/1.358,0)</f>
        <v>0</v>
      </c>
      <c r="X8" s="37">
        <f>ROUND((O8*FR_stat!J8+R8*FR_stat!M8+U8*FR_stat!P8)/1.358,0)</f>
        <v>0</v>
      </c>
      <c r="Y8" s="37">
        <f t="shared" si="3"/>
        <v>483376</v>
      </c>
      <c r="Z8" s="74">
        <f>IF(FR_stat!T8=0,0,FR_stat!H8/FR_stat!T8)+IF(FR_stat!W8=0,0,FR_stat!K8/FR_stat!W8)+IF(FR_stat!Z8=0,0,FR_stat!N8/FR_stat!Z8)</f>
        <v>1.5223480696626477</v>
      </c>
      <c r="AA8" s="74">
        <f>IF(FR_stat!U8=0,0,FR_stat!I8/FR_stat!U8)+IF(FR_stat!X8=0,0,FR_stat!L8/FR_stat!X8)+IF(FR_stat!AA8=0,0,FR_stat!O8/FR_stat!AA8)</f>
        <v>0</v>
      </c>
      <c r="AB8" s="74">
        <f>IF(FR_stat!V8=0,0,FR_stat!J8/FR_stat!V8)+IF(FR_stat!Y8=0,0,FR_stat!M8/FR_stat!Y8)+IF(FR_stat!AB8=0,0,FR_stat!P8/FR_stat!AB8)</f>
        <v>0</v>
      </c>
      <c r="AC8" s="135">
        <f t="shared" si="4"/>
        <v>1.5223480696626477</v>
      </c>
    </row>
    <row r="9" spans="1:29" ht="20.100000000000001" customHeight="1" x14ac:dyDescent="0.2">
      <c r="A9" s="341">
        <f>FR_stat!A9</f>
        <v>3</v>
      </c>
      <c r="B9" s="85">
        <f>FR_stat!B9</f>
        <v>600080269</v>
      </c>
      <c r="C9" s="85">
        <f>FR_stat!C9</f>
        <v>2448</v>
      </c>
      <c r="D9" s="576" t="str">
        <f>FR_stat!D9</f>
        <v>ZŠ, ZUŠ a MŠ Frýdlant, Purkyňova 510</v>
      </c>
      <c r="E9" s="75">
        <f>FR_stat!E9</f>
        <v>3141</v>
      </c>
      <c r="F9" s="578" t="str">
        <f>FR_stat!F9</f>
        <v xml:space="preserve">MŠ Frýdlant, Sídlištní 1228 </v>
      </c>
      <c r="G9" s="132">
        <f>ROUND(FR_rozp!R9,0)</f>
        <v>1056984</v>
      </c>
      <c r="H9" s="37">
        <f t="shared" si="0"/>
        <v>774904</v>
      </c>
      <c r="I9" s="29">
        <f t="shared" si="1"/>
        <v>261918</v>
      </c>
      <c r="J9" s="37">
        <f t="shared" si="2"/>
        <v>15498</v>
      </c>
      <c r="K9" s="37">
        <f>FR_stat!H9*FR_stat!AC9+FR_stat!I9*FR_stat!AD9+FR_stat!J9*FR_stat!AE9+FR_stat!K9*FR_stat!AF9+FR_stat!L9*FR_stat!AG9+FR_stat!M9*FR_stat!AH9+FR_stat!N9*FR_stat!AI9+FR_stat!O9*FR_stat!AJ9+FR_stat!P9*FR_stat!AK9</f>
        <v>4664</v>
      </c>
      <c r="L9" s="47">
        <f>ROUND(Y9/FR_rozp!E9/12,2)</f>
        <v>2.44</v>
      </c>
      <c r="M9" s="134">
        <f>IF(FR_stat!H9=0,0,12*1.358*1/FR_stat!T9*FR_rozp!$E9)</f>
        <v>12516.133391897827</v>
      </c>
      <c r="N9" s="72">
        <f>IF(FR_stat!I9=0,0,12*1.358*1/FR_stat!U9*FR_rozp!$E9)</f>
        <v>0</v>
      </c>
      <c r="O9" s="72">
        <f>IF(FR_stat!J9=0,0,12*1.358*1/FR_stat!V9*FR_rozp!$E9)</f>
        <v>0</v>
      </c>
      <c r="P9" s="72">
        <f>IF(FR_stat!K9=0,0,12*1.358*1/FR_stat!W9*FR_rozp!$E9)</f>
        <v>10284.330659644953</v>
      </c>
      <c r="Q9" s="72">
        <f>IF(FR_stat!L9=0,0,12*1.358*1/FR_stat!X9*FR_rozp!$E9)</f>
        <v>0</v>
      </c>
      <c r="R9" s="72">
        <f>IF(FR_stat!M9=0,0,12*1.358*1/FR_stat!Y9*FR_rozp!$E9)</f>
        <v>0</v>
      </c>
      <c r="S9" s="72">
        <f>IF(FR_stat!N9=0,0,12*1.358*1/FR_stat!Z9*FR_rozp!$E9)</f>
        <v>0</v>
      </c>
      <c r="T9" s="72">
        <f>IF(FR_stat!O9=0,0,12*1.358*1/FR_stat!AA9*FR_rozp!$E9)</f>
        <v>0</v>
      </c>
      <c r="U9" s="72">
        <f>IF(FR_stat!P9=0,0,12*1.358*1/FR_stat!AB9*FR_rozp!$E9)</f>
        <v>0</v>
      </c>
      <c r="V9" s="37">
        <f>ROUND((M9*FR_stat!H9+P9*FR_stat!K9+S9*FR_stat!N9)/1.358,0)</f>
        <v>774904</v>
      </c>
      <c r="W9" s="37">
        <f>ROUND((N9*FR_stat!I9+Q9*FR_stat!L9+T9*FR_stat!O9)/1.358,0)</f>
        <v>0</v>
      </c>
      <c r="X9" s="37">
        <f>ROUND((O9*FR_stat!J9+R9*FR_stat!M9+U9*FR_stat!P9)/1.358,0)</f>
        <v>0</v>
      </c>
      <c r="Y9" s="37">
        <f t="shared" si="3"/>
        <v>774904</v>
      </c>
      <c r="Z9" s="74">
        <f>IF(FR_stat!T9=0,0,FR_stat!H9/FR_stat!T9)+IF(FR_stat!W9=0,0,FR_stat!K9/FR_stat!W9)+IF(FR_stat!Z9=0,0,FR_stat!N9/FR_stat!Z9)</f>
        <v>2.4404898233248158</v>
      </c>
      <c r="AA9" s="74">
        <f>IF(FR_stat!U9=0,0,FR_stat!I9/FR_stat!U9)+IF(FR_stat!X9=0,0,FR_stat!L9/FR_stat!X9)+IF(FR_stat!AA9=0,0,FR_stat!O9/FR_stat!AA9)</f>
        <v>0</v>
      </c>
      <c r="AB9" s="74">
        <f>IF(FR_stat!V9=0,0,FR_stat!J9/FR_stat!V9)+IF(FR_stat!Y9=0,0,FR_stat!M9/FR_stat!Y9)+IF(FR_stat!AB9=0,0,FR_stat!P9/FR_stat!AB9)</f>
        <v>0</v>
      </c>
      <c r="AC9" s="135">
        <f t="shared" si="4"/>
        <v>2.4404898233248158</v>
      </c>
    </row>
    <row r="10" spans="1:29" ht="20.100000000000001" customHeight="1" x14ac:dyDescent="0.2">
      <c r="A10" s="341">
        <f>FR_stat!A10</f>
        <v>3</v>
      </c>
      <c r="B10" s="85">
        <f>FR_stat!B10</f>
        <v>600080269</v>
      </c>
      <c r="C10" s="85">
        <f>FR_stat!C10</f>
        <v>2448</v>
      </c>
      <c r="D10" s="576" t="str">
        <f>FR_stat!D10</f>
        <v>ZŠ, ZUŠ a MŠ Frýdlant, Purkyňova 510</v>
      </c>
      <c r="E10" s="75">
        <f>FR_stat!E10</f>
        <v>3141</v>
      </c>
      <c r="F10" s="578" t="str">
        <f>FR_stat!F10</f>
        <v>ZŠ Frýdlant, Bělíkova 977 - výdejna</v>
      </c>
      <c r="G10" s="132">
        <f>ROUND(FR_rozp!R10,0)</f>
        <v>687283</v>
      </c>
      <c r="H10" s="37">
        <f t="shared" si="0"/>
        <v>500727</v>
      </c>
      <c r="I10" s="29">
        <f t="shared" si="1"/>
        <v>169245</v>
      </c>
      <c r="J10" s="37">
        <f t="shared" si="2"/>
        <v>10015</v>
      </c>
      <c r="K10" s="37">
        <f>FR_stat!H10*FR_stat!AC10+FR_stat!I10*FR_stat!AD10+FR_stat!J10*FR_stat!AE10+FR_stat!K10*FR_stat!AF10+FR_stat!L10*FR_stat!AG10+FR_stat!M10*FR_stat!AH10+FR_stat!N10*FR_stat!AI10+FR_stat!O10*FR_stat!AJ10+FR_stat!P10*FR_stat!AK10</f>
        <v>7296</v>
      </c>
      <c r="L10" s="47">
        <f>ROUND(Y10/FR_rozp!E10/12,2)</f>
        <v>1.58</v>
      </c>
      <c r="M10" s="134">
        <f>IF(FR_stat!H10=0,0,12*1.358*1/FR_stat!T10*FR_rozp!$E10)</f>
        <v>0</v>
      </c>
      <c r="N10" s="72">
        <f>IF(FR_stat!I10=0,0,12*1.358*1/FR_stat!U10*FR_rozp!$E10)</f>
        <v>0</v>
      </c>
      <c r="O10" s="72">
        <f>IF(FR_stat!J10=0,0,12*1.358*1/FR_stat!V10*FR_rozp!$E10)</f>
        <v>0</v>
      </c>
      <c r="P10" s="72">
        <f>IF(FR_stat!K10=0,0,12*1.358*1/FR_stat!W10*FR_rozp!$E10)</f>
        <v>0</v>
      </c>
      <c r="Q10" s="72">
        <f>IF(FR_stat!L10=0,0,12*1.358*1/FR_stat!X10*FR_rozp!$E10)</f>
        <v>0</v>
      </c>
      <c r="R10" s="72">
        <f>IF(FR_stat!M10=0,0,12*1.358*1/FR_stat!Y10*FR_rozp!$E10)</f>
        <v>0</v>
      </c>
      <c r="S10" s="72">
        <f>IF(FR_stat!N10=0,0,12*1.358*1/FR_stat!Z10*FR_rozp!$E10)</f>
        <v>6856.2204397633041</v>
      </c>
      <c r="T10" s="72">
        <f>IF(FR_stat!O10=0,0,12*1.358*1/FR_stat!AA10*FR_rozp!$E10)</f>
        <v>3112.6508171819892</v>
      </c>
      <c r="U10" s="72">
        <f>IF(FR_stat!P10=0,0,12*1.358*1/FR_stat!AB10*FR_rozp!$E10)</f>
        <v>0</v>
      </c>
      <c r="V10" s="37">
        <f>ROUND((M10*FR_stat!H10+P10*FR_stat!K10+S10*FR_stat!N10)/1.358,0)</f>
        <v>111073</v>
      </c>
      <c r="W10" s="37">
        <f>ROUND((N10*FR_stat!I10+Q10*FR_stat!L10+T10*FR_stat!O10)/1.358,0)</f>
        <v>389654</v>
      </c>
      <c r="X10" s="37">
        <f>ROUND((O10*FR_stat!J10+R10*FR_stat!M10+U10*FR_stat!P10)/1.358,0)</f>
        <v>0</v>
      </c>
      <c r="Y10" s="37">
        <f t="shared" si="3"/>
        <v>500727</v>
      </c>
      <c r="Z10" s="74">
        <f>IF(FR_stat!T10=0,0,FR_stat!H10/FR_stat!T10)+IF(FR_stat!W10=0,0,FR_stat!K10/FR_stat!W10)+IF(FR_stat!Z10=0,0,FR_stat!N10/FR_stat!Z10)</f>
        <v>0.34981352553996503</v>
      </c>
      <c r="AA10" s="74">
        <f>IF(FR_stat!U10=0,0,FR_stat!I10/FR_stat!U10)+IF(FR_stat!X10=0,0,FR_stat!L10/FR_stat!X10)+IF(FR_stat!AA10=0,0,FR_stat!O10/FR_stat!AA10)</f>
        <v>1.2271805659011477</v>
      </c>
      <c r="AB10" s="74">
        <f>IF(FR_stat!V10=0,0,FR_stat!J10/FR_stat!V10)+IF(FR_stat!Y10=0,0,FR_stat!M10/FR_stat!Y10)+IF(FR_stat!AB10=0,0,FR_stat!P10/FR_stat!AB10)</f>
        <v>0</v>
      </c>
      <c r="AC10" s="135">
        <f t="shared" si="4"/>
        <v>1.5769940914411127</v>
      </c>
    </row>
    <row r="11" spans="1:29" ht="20.100000000000001" customHeight="1" x14ac:dyDescent="0.2">
      <c r="A11" s="341">
        <f>FR_stat!A11</f>
        <v>3</v>
      </c>
      <c r="B11" s="85">
        <f>FR_stat!B11</f>
        <v>600080269</v>
      </c>
      <c r="C11" s="85">
        <f>FR_stat!C11</f>
        <v>2448</v>
      </c>
      <c r="D11" s="576" t="str">
        <f>FR_stat!D11</f>
        <v>ZŠ, ZUŠ a MŠ Frýdlant, Purkyňova 510</v>
      </c>
      <c r="E11" s="75">
        <f>FR_stat!E11</f>
        <v>3141</v>
      </c>
      <c r="F11" s="578" t="str">
        <f>FR_stat!F11</f>
        <v>ZŠ Frýdlant, Purkyňova 510 - výdejna</v>
      </c>
      <c r="G11" s="132">
        <f>ROUND(FR_rozp!R11,0)</f>
        <v>791105</v>
      </c>
      <c r="H11" s="37">
        <f t="shared" si="0"/>
        <v>574772</v>
      </c>
      <c r="I11" s="29">
        <f t="shared" si="1"/>
        <v>194274</v>
      </c>
      <c r="J11" s="37">
        <f t="shared" si="2"/>
        <v>11495</v>
      </c>
      <c r="K11" s="37">
        <f>FR_stat!H11*FR_stat!AC11+FR_stat!I11*FR_stat!AD11+FR_stat!J11*FR_stat!AE11+FR_stat!K11*FR_stat!AF11+FR_stat!L11*FR_stat!AG11+FR_stat!M11*FR_stat!AH11+FR_stat!N11*FR_stat!AI11+FR_stat!O11*FR_stat!AJ11+FR_stat!P11*FR_stat!AK11</f>
        <v>10564</v>
      </c>
      <c r="L11" s="47">
        <f>ROUND(Y11/FR_rozp!E11/12,2)</f>
        <v>1.81</v>
      </c>
      <c r="M11" s="134">
        <f>IF(FR_stat!H11=0,0,12*1.358*1/FR_stat!T11*FR_rozp!$E11)</f>
        <v>0</v>
      </c>
      <c r="N11" s="72">
        <f>IF(FR_stat!I11=0,0,12*1.358*1/FR_stat!U11*FR_rozp!$E11)</f>
        <v>0</v>
      </c>
      <c r="O11" s="72">
        <f>IF(FR_stat!J11=0,0,12*1.358*1/FR_stat!V11*FR_rozp!$E11)</f>
        <v>0</v>
      </c>
      <c r="P11" s="72">
        <f>IF(FR_stat!K11=0,0,12*1.358*1/FR_stat!W11*FR_rozp!$E11)</f>
        <v>0</v>
      </c>
      <c r="Q11" s="72">
        <f>IF(FR_stat!L11=0,0,12*1.358*1/FR_stat!X11*FR_rozp!$E11)</f>
        <v>0</v>
      </c>
      <c r="R11" s="72">
        <f>IF(FR_stat!M11=0,0,12*1.358*1/FR_stat!Y11*FR_rozp!$E11)</f>
        <v>0</v>
      </c>
      <c r="S11" s="72">
        <f>IF(FR_stat!N11=0,0,12*1.358*1/FR_stat!Z11*FR_rozp!$E11)</f>
        <v>0</v>
      </c>
      <c r="T11" s="72">
        <f>IF(FR_stat!O11=0,0,12*1.358*1/FR_stat!AA11*FR_rozp!$E11)</f>
        <v>2807.6998297691707</v>
      </c>
      <c r="U11" s="72">
        <f>IF(FR_stat!P11=0,0,12*1.358*1/FR_stat!AB11*FR_rozp!$E11)</f>
        <v>0</v>
      </c>
      <c r="V11" s="37">
        <f>ROUND((M11*FR_stat!H11+P11*FR_stat!K11+S11*FR_stat!N11)/1.358,0)</f>
        <v>0</v>
      </c>
      <c r="W11" s="37">
        <f>ROUND((N11*FR_stat!I11+Q11*FR_stat!L11+T11*FR_stat!O11)/1.358,0)</f>
        <v>574772</v>
      </c>
      <c r="X11" s="37">
        <f>ROUND((O11*FR_stat!J11+R11*FR_stat!M11+U11*FR_stat!P11)/1.358,0)</f>
        <v>0</v>
      </c>
      <c r="Y11" s="37">
        <f t="shared" si="3"/>
        <v>574772</v>
      </c>
      <c r="Z11" s="74">
        <f>IF(FR_stat!T11=0,0,FR_stat!H11/FR_stat!T11)+IF(FR_stat!W11=0,0,FR_stat!K11/FR_stat!W11)+IF(FR_stat!Z11=0,0,FR_stat!N11/FR_stat!Z11)</f>
        <v>0</v>
      </c>
      <c r="AA11" s="74">
        <f>IF(FR_stat!U11=0,0,FR_stat!I11/FR_stat!U11)+IF(FR_stat!X11=0,0,FR_stat!L11/FR_stat!X11)+IF(FR_stat!AA11=0,0,FR_stat!O11/FR_stat!AA11)</f>
        <v>1.8101918937390455</v>
      </c>
      <c r="AB11" s="74">
        <f>IF(FR_stat!V11=0,0,FR_stat!J11/FR_stat!V11)+IF(FR_stat!Y11=0,0,FR_stat!M11/FR_stat!Y11)+IF(FR_stat!AB11=0,0,FR_stat!P11/FR_stat!AB11)</f>
        <v>0</v>
      </c>
      <c r="AC11" s="135">
        <f t="shared" si="4"/>
        <v>1.8101918937390455</v>
      </c>
    </row>
    <row r="12" spans="1:29" ht="20.100000000000001" customHeight="1" x14ac:dyDescent="0.2">
      <c r="A12" s="341">
        <f>FR_stat!A12</f>
        <v>4</v>
      </c>
      <c r="B12" s="85">
        <f>FR_stat!B12</f>
        <v>600080234</v>
      </c>
      <c r="C12" s="85">
        <f>FR_stat!C12</f>
        <v>2450</v>
      </c>
      <c r="D12" s="576" t="str">
        <f>FR_stat!D12</f>
        <v>ZŠ a MŠ Bílý Potok 220</v>
      </c>
      <c r="E12" s="75">
        <f>FR_stat!E12</f>
        <v>3141</v>
      </c>
      <c r="F12" s="572" t="str">
        <f>FR_stat!F12</f>
        <v>ZŠ a MŠ Bílý Potok 220</v>
      </c>
      <c r="G12" s="132">
        <f>ROUND(FR_rozp!R12,0)</f>
        <v>601110</v>
      </c>
      <c r="H12" s="37">
        <f t="shared" si="0"/>
        <v>440892</v>
      </c>
      <c r="I12" s="29">
        <f t="shared" ref="I12:I27" si="5">ROUND(G12-H12-J12-K12,0)</f>
        <v>149022</v>
      </c>
      <c r="J12" s="37">
        <f t="shared" ref="J12:J27" si="6">ROUND(H12*0.02,0)</f>
        <v>8818</v>
      </c>
      <c r="K12" s="37">
        <f>FR_stat!H12*FR_stat!AC12+FR_stat!I12*FR_stat!AD12+FR_stat!J12*FR_stat!AE12+FR_stat!K12*FR_stat!AF12+FR_stat!L12*FR_stat!AG12+FR_stat!M12*FR_stat!AH12+FR_stat!N12*FR_stat!AI12+FR_stat!O12*FR_stat!AJ12+FR_stat!P12*FR_stat!AK12</f>
        <v>2378</v>
      </c>
      <c r="L12" s="47">
        <f>ROUND(Y12/FR_rozp!E12/12,2)</f>
        <v>1.39</v>
      </c>
      <c r="M12" s="134">
        <f>IF(FR_stat!H12=0,0,12*1.358*1/FR_stat!T12*FR_rozp!$E12)</f>
        <v>17865.817975162747</v>
      </c>
      <c r="N12" s="72">
        <f>IF(FR_stat!I12=0,0,12*1.358*1/FR_stat!U12*FR_rozp!$E12)</f>
        <v>12049.900179078462</v>
      </c>
      <c r="O12" s="72">
        <f>IF(FR_stat!J12=0,0,12*1.358*1/FR_stat!V12*FR_rozp!$E12)</f>
        <v>0</v>
      </c>
      <c r="P12" s="72">
        <f>IF(FR_stat!K12=0,0,12*1.358*1/FR_stat!W12*FR_rozp!$E12)</f>
        <v>0</v>
      </c>
      <c r="Q12" s="72">
        <f>IF(FR_stat!L12=0,0,12*1.358*1/FR_stat!X12*FR_rozp!$E12)</f>
        <v>0</v>
      </c>
      <c r="R12" s="72">
        <f>IF(FR_stat!M12=0,0,12*1.358*1/FR_stat!Y12*FR_rozp!$E12)</f>
        <v>0</v>
      </c>
      <c r="S12" s="72">
        <f>IF(FR_stat!N12=0,0,12*1.358*1/FR_stat!Z12*FR_rozp!$E12)</f>
        <v>0</v>
      </c>
      <c r="T12" s="72">
        <f>IF(FR_stat!O12=0,0,12*1.358*1/FR_stat!AA12*FR_rozp!$E12)</f>
        <v>0</v>
      </c>
      <c r="U12" s="72">
        <f>IF(FR_stat!P12=0,0,12*1.358*1/FR_stat!AB12*FR_rozp!$E12)</f>
        <v>0</v>
      </c>
      <c r="V12" s="37">
        <f>ROUND((M12*FR_stat!H12+P12*FR_stat!K12+S12*FR_stat!N12)/1.358,0)</f>
        <v>236808</v>
      </c>
      <c r="W12" s="37">
        <f>ROUND((N12*FR_stat!I12+Q12*FR_stat!L12+T12*FR_stat!O12)/1.358,0)</f>
        <v>204085</v>
      </c>
      <c r="X12" s="37">
        <f>ROUND((O12*FR_stat!J12+R12*FR_stat!M12+U12*FR_stat!P12)/1.358,0)</f>
        <v>0</v>
      </c>
      <c r="Y12" s="37">
        <f t="shared" si="3"/>
        <v>440893</v>
      </c>
      <c r="Z12" s="74">
        <f>IF(FR_stat!T12=0,0,FR_stat!H12/FR_stat!T12)+IF(FR_stat!W12=0,0,FR_stat!K12/FR_stat!W12)+IF(FR_stat!Z12=0,0,FR_stat!N12/FR_stat!Z12)</f>
        <v>0.7458037352834278</v>
      </c>
      <c r="AA12" s="74">
        <f>IF(FR_stat!U12=0,0,FR_stat!I12/FR_stat!U12)+IF(FR_stat!X12=0,0,FR_stat!L12/FR_stat!X12)+IF(FR_stat!AA12=0,0,FR_stat!O12/FR_stat!AA12)</f>
        <v>0.64274754930331901</v>
      </c>
      <c r="AB12" s="74">
        <f>IF(FR_stat!V12=0,0,FR_stat!J12/FR_stat!V12)+IF(FR_stat!Y12=0,0,FR_stat!M12/FR_stat!Y12)+IF(FR_stat!AB12=0,0,FR_stat!P12/FR_stat!AB12)</f>
        <v>0</v>
      </c>
      <c r="AC12" s="135">
        <f t="shared" si="4"/>
        <v>1.3885512845867467</v>
      </c>
    </row>
    <row r="13" spans="1:29" ht="20.100000000000001" customHeight="1" x14ac:dyDescent="0.2">
      <c r="A13" s="341">
        <f>FR_stat!A13</f>
        <v>5</v>
      </c>
      <c r="B13" s="85">
        <f>FR_stat!B13</f>
        <v>650037901</v>
      </c>
      <c r="C13" s="85">
        <f>FR_stat!C13</f>
        <v>2451</v>
      </c>
      <c r="D13" s="576" t="str">
        <f>FR_stat!D13</f>
        <v>ZŠ a MŠ Bulovka 156</v>
      </c>
      <c r="E13" s="75">
        <f>FR_stat!E13</f>
        <v>3141</v>
      </c>
      <c r="F13" s="578" t="str">
        <f>FR_stat!F13</f>
        <v xml:space="preserve">MŠ Bulovka 10 </v>
      </c>
      <c r="G13" s="132">
        <f>ROUND(FR_rozp!R13,0)</f>
        <v>829061</v>
      </c>
      <c r="H13" s="37">
        <f t="shared" si="0"/>
        <v>607811</v>
      </c>
      <c r="I13" s="29">
        <f t="shared" si="5"/>
        <v>205440</v>
      </c>
      <c r="J13" s="37">
        <f t="shared" si="6"/>
        <v>12156</v>
      </c>
      <c r="K13" s="37">
        <f>FR_stat!H13*FR_stat!AC13+FR_stat!I13*FR_stat!AD13+FR_stat!J13*FR_stat!AE13+FR_stat!K13*FR_stat!AF13+FR_stat!L13*FR_stat!AG13+FR_stat!M13*FR_stat!AH13+FR_stat!N13*FR_stat!AI13+FR_stat!O13*FR_stat!AJ13+FR_stat!P13*FR_stat!AK13</f>
        <v>3654</v>
      </c>
      <c r="L13" s="47">
        <f>ROUND(Y13/FR_rozp!E13/12,2)</f>
        <v>1.91</v>
      </c>
      <c r="M13" s="134">
        <f>IF(FR_stat!H13=0,0,12*1.358*1/FR_stat!T13*FR_rozp!$E13)</f>
        <v>17314.3758351166</v>
      </c>
      <c r="N13" s="72">
        <f>IF(FR_stat!I13=0,0,12*1.358*1/FR_stat!U13*FR_rozp!$E13)</f>
        <v>10995.368643986747</v>
      </c>
      <c r="O13" s="72">
        <f>IF(FR_stat!J13=0,0,12*1.358*1/FR_stat!V13*FR_rozp!$E13)</f>
        <v>0</v>
      </c>
      <c r="P13" s="72">
        <f>IF(FR_stat!K13=0,0,12*1.358*1/FR_stat!W13*FR_rozp!$E13)</f>
        <v>0</v>
      </c>
      <c r="Q13" s="72">
        <f>IF(FR_stat!L13=0,0,12*1.358*1/FR_stat!X13*FR_rozp!$E13)</f>
        <v>0</v>
      </c>
      <c r="R13" s="72">
        <f>IF(FR_stat!M13=0,0,12*1.358*1/FR_stat!Y13*FR_rozp!$E13)</f>
        <v>0</v>
      </c>
      <c r="S13" s="72">
        <f>IF(FR_stat!N13=0,0,12*1.358*1/FR_stat!Z13*FR_rozp!$E13)</f>
        <v>0</v>
      </c>
      <c r="T13" s="72">
        <f>IF(FR_stat!O13=0,0,12*1.358*1/FR_stat!AA13*FR_rozp!$E13)</f>
        <v>0</v>
      </c>
      <c r="U13" s="72">
        <f>IF(FR_stat!P13=0,0,12*1.358*1/FR_stat!AB13*FR_rozp!$E13)</f>
        <v>0</v>
      </c>
      <c r="V13" s="37">
        <f>ROUND((M13*FR_stat!H13+P13*FR_stat!K13+S13*FR_stat!N13)/1.358,0)</f>
        <v>267748</v>
      </c>
      <c r="W13" s="37">
        <f>ROUND((N13*FR_stat!I13+Q13*FR_stat!L13+T13*FR_stat!O13)/1.358,0)</f>
        <v>340063</v>
      </c>
      <c r="X13" s="37">
        <f>ROUND((O13*FR_stat!J13+R13*FR_stat!M13+U13*FR_stat!P13)/1.358,0)</f>
        <v>0</v>
      </c>
      <c r="Y13" s="37">
        <f t="shared" si="3"/>
        <v>607811</v>
      </c>
      <c r="Z13" s="74">
        <f>IF(FR_stat!T13=0,0,FR_stat!H13/FR_stat!T13)+IF(FR_stat!W13=0,0,FR_stat!K13/FR_stat!W13)+IF(FR_stat!Z13=0,0,FR_stat!N13/FR_stat!Z13)</f>
        <v>0.84324792115294633</v>
      </c>
      <c r="AA13" s="74">
        <f>IF(FR_stat!U13=0,0,FR_stat!I13/FR_stat!U13)+IF(FR_stat!X13=0,0,FR_stat!L13/FR_stat!X13)+IF(FR_stat!AA13=0,0,FR_stat!O13/FR_stat!AA13)</f>
        <v>1.0709969379949844</v>
      </c>
      <c r="AB13" s="74">
        <f>IF(FR_stat!V13=0,0,FR_stat!J13/FR_stat!V13)+IF(FR_stat!Y13=0,0,FR_stat!M13/FR_stat!Y13)+IF(FR_stat!AB13=0,0,FR_stat!P13/FR_stat!AB13)</f>
        <v>0</v>
      </c>
      <c r="AC13" s="135">
        <f t="shared" si="4"/>
        <v>1.9142448591479306</v>
      </c>
    </row>
    <row r="14" spans="1:29" ht="20.100000000000001" customHeight="1" x14ac:dyDescent="0.2">
      <c r="A14" s="341">
        <f>FR_stat!A14</f>
        <v>6</v>
      </c>
      <c r="B14" s="85">
        <f>FR_stat!B14</f>
        <v>600079686</v>
      </c>
      <c r="C14" s="85">
        <f>FR_stat!C14</f>
        <v>2453</v>
      </c>
      <c r="D14" s="576" t="str">
        <f>FR_stat!D14</f>
        <v>ZŠ a MŠ Dětřichov 234</v>
      </c>
      <c r="E14" s="75">
        <f>FR_stat!E14</f>
        <v>3141</v>
      </c>
      <c r="F14" s="572" t="str">
        <f>FR_stat!F14</f>
        <v>ZŠ Dětřichov 234 - výdejna</v>
      </c>
      <c r="G14" s="132">
        <f>ROUND(FR_rozp!R14,0)</f>
        <v>541836</v>
      </c>
      <c r="H14" s="37">
        <f t="shared" si="0"/>
        <v>395666</v>
      </c>
      <c r="I14" s="29">
        <f t="shared" si="5"/>
        <v>133735</v>
      </c>
      <c r="J14" s="37">
        <f t="shared" si="6"/>
        <v>7913</v>
      </c>
      <c r="K14" s="37">
        <f>FR_stat!H14*FR_stat!AC14+FR_stat!I14*FR_stat!AD14+FR_stat!J14*FR_stat!AE14+FR_stat!K14*FR_stat!AF14+FR_stat!L14*FR_stat!AG14+FR_stat!M14*FR_stat!AH14+FR_stat!N14*FR_stat!AI14+FR_stat!O14*FR_stat!AJ14+FR_stat!P14*FR_stat!AK14</f>
        <v>4522</v>
      </c>
      <c r="L14" s="47">
        <f>ROUND(Y14/FR_rozp!E14/12,2)</f>
        <v>1.25</v>
      </c>
      <c r="M14" s="134">
        <f>IF(FR_stat!H14=0,0,12*1.358*1/FR_stat!T14*FR_rozp!$E14)</f>
        <v>0</v>
      </c>
      <c r="N14" s="72">
        <f>IF(FR_stat!I14=0,0,12*1.358*1/FR_stat!U14*FR_rozp!$E14)</f>
        <v>0</v>
      </c>
      <c r="O14" s="72">
        <f>IF(FR_stat!J14=0,0,12*1.358*1/FR_stat!V14*FR_rozp!$E14)</f>
        <v>0</v>
      </c>
      <c r="P14" s="72">
        <f>IF(FR_stat!K14=0,0,12*1.358*1/FR_stat!W14*FR_rozp!$E14)</f>
        <v>0</v>
      </c>
      <c r="Q14" s="72">
        <f>IF(FR_stat!L14=0,0,12*1.358*1/FR_stat!X14*FR_rozp!$E14)</f>
        <v>0</v>
      </c>
      <c r="R14" s="72">
        <f>IF(FR_stat!M14=0,0,12*1.358*1/FR_stat!Y14*FR_rozp!$E14)</f>
        <v>0</v>
      </c>
      <c r="S14" s="72">
        <f>IF(FR_stat!N14=0,0,12*1.358*1/FR_stat!Z14*FR_rozp!$E14)</f>
        <v>5549.7743496915655</v>
      </c>
      <c r="T14" s="72">
        <f>IF(FR_stat!O14=0,0,12*1.358*1/FR_stat!AA14*FR_rozp!$E14)</f>
        <v>3815.8406644942297</v>
      </c>
      <c r="U14" s="72">
        <f>IF(FR_stat!P14=0,0,12*1.358*1/FR_stat!AB14*FR_rozp!$E14)</f>
        <v>0</v>
      </c>
      <c r="V14" s="37">
        <f>ROUND((M14*FR_stat!H14+P14*FR_stat!K14+S14*FR_stat!N14)/1.358,0)</f>
        <v>196163</v>
      </c>
      <c r="W14" s="37">
        <f>ROUND((N14*FR_stat!I14+Q14*FR_stat!L14+T14*FR_stat!O14)/1.358,0)</f>
        <v>199503</v>
      </c>
      <c r="X14" s="37">
        <f>ROUND((O14*FR_stat!J14+R14*FR_stat!M14+U14*FR_stat!P14)/1.358,0)</f>
        <v>0</v>
      </c>
      <c r="Y14" s="37">
        <f t="shared" si="3"/>
        <v>395666</v>
      </c>
      <c r="Z14" s="74">
        <f>IF(FR_stat!T14=0,0,FR_stat!H14/FR_stat!T14)+IF(FR_stat!W14=0,0,FR_stat!K14/FR_stat!W14)+IF(FR_stat!Z14=0,0,FR_stat!N14/FR_stat!Z14)</f>
        <v>0.61779687456561161</v>
      </c>
      <c r="AA14" s="74">
        <f>IF(FR_stat!U14=0,0,FR_stat!I14/FR_stat!U14)+IF(FR_stat!X14=0,0,FR_stat!L14/FR_stat!X14)+IF(FR_stat!AA14=0,0,FR_stat!O14/FR_stat!AA14)</f>
        <v>0.62831542943426955</v>
      </c>
      <c r="AB14" s="74">
        <f>IF(FR_stat!V14=0,0,FR_stat!J14/FR_stat!V14)+IF(FR_stat!Y14=0,0,FR_stat!M14/FR_stat!Y14)+IF(FR_stat!AB14=0,0,FR_stat!P14/FR_stat!AB14)</f>
        <v>0</v>
      </c>
      <c r="AC14" s="135">
        <f t="shared" si="4"/>
        <v>1.2461123039998812</v>
      </c>
    </row>
    <row r="15" spans="1:29" ht="20.100000000000001" customHeight="1" x14ac:dyDescent="0.2">
      <c r="A15" s="341">
        <f>FR_stat!A15</f>
        <v>7</v>
      </c>
      <c r="B15" s="85">
        <f>FR_stat!B15</f>
        <v>650034180</v>
      </c>
      <c r="C15" s="85">
        <f>FR_stat!C15</f>
        <v>2320</v>
      </c>
      <c r="D15" s="576" t="str">
        <f>FR_stat!D15</f>
        <v>ZŠ a MŠ Dolní Řasnice 270</v>
      </c>
      <c r="E15" s="75">
        <f>FR_stat!E15</f>
        <v>3141</v>
      </c>
      <c r="F15" s="572" t="str">
        <f>FR_stat!F15</f>
        <v>ZŠ a MŠ Dolní Řasnice 270</v>
      </c>
      <c r="G15" s="132">
        <f>ROUND(FR_rozp!R15,0)</f>
        <v>518607</v>
      </c>
      <c r="H15" s="37">
        <f t="shared" si="0"/>
        <v>379797</v>
      </c>
      <c r="I15" s="29">
        <f t="shared" si="5"/>
        <v>128372</v>
      </c>
      <c r="J15" s="37">
        <f t="shared" si="6"/>
        <v>7596</v>
      </c>
      <c r="K15" s="37">
        <f>FR_stat!H15*FR_stat!AC15+FR_stat!I15*FR_stat!AD15+FR_stat!J15*FR_stat!AE15+FR_stat!K15*FR_stat!AF15+FR_stat!L15*FR_stat!AG15+FR_stat!M15*FR_stat!AH15+FR_stat!N15*FR_stat!AI15+FR_stat!O15*FR_stat!AJ15+FR_stat!P15*FR_stat!AK15</f>
        <v>2842</v>
      </c>
      <c r="L15" s="47">
        <f>ROUND(Y15/FR_rozp!E15/12,2)</f>
        <v>1.2</v>
      </c>
      <c r="M15" s="134">
        <f>IF(FR_stat!H15=0,0,12*1.358*1/FR_stat!T15*FR_rozp!$E15)</f>
        <v>0</v>
      </c>
      <c r="N15" s="72">
        <f>IF(FR_stat!I15=0,0,12*1.358*1/FR_stat!U15*FR_rozp!$E15)</f>
        <v>10525.819034529319</v>
      </c>
      <c r="O15" s="72">
        <f>IF(FR_stat!J15=0,0,12*1.358*1/FR_stat!V15*FR_rozp!$E15)</f>
        <v>0</v>
      </c>
      <c r="P15" s="72">
        <f>IF(FR_stat!K15=0,0,12*1.358*1/FR_stat!W15*FR_rozp!$E15)</f>
        <v>0</v>
      </c>
      <c r="Q15" s="72">
        <f>IF(FR_stat!L15=0,0,12*1.358*1/FR_stat!X15*FR_rozp!$E15)</f>
        <v>0</v>
      </c>
      <c r="R15" s="72">
        <f>IF(FR_stat!M15=0,0,12*1.358*1/FR_stat!Y15*FR_rozp!$E15)</f>
        <v>0</v>
      </c>
      <c r="S15" s="72">
        <f>IF(FR_stat!N15=0,0,12*1.358*1/FR_stat!Z15*FR_rozp!$E15)</f>
        <v>0</v>
      </c>
      <c r="T15" s="72">
        <f>IF(FR_stat!O15=0,0,12*1.358*1/FR_stat!AA15*FR_rozp!$E15)</f>
        <v>0</v>
      </c>
      <c r="U15" s="72">
        <f>IF(FR_stat!P15=0,0,12*1.358*1/FR_stat!AB15*FR_rozp!$E15)</f>
        <v>0</v>
      </c>
      <c r="V15" s="37">
        <f>ROUND((M15*FR_stat!H15+P15*FR_stat!K15+S15*FR_stat!N15)/1.358,0)</f>
        <v>0</v>
      </c>
      <c r="W15" s="37">
        <f>ROUND((N15*FR_stat!I15+Q15*FR_stat!L15+T15*FR_stat!O15)/1.358,0)</f>
        <v>379798</v>
      </c>
      <c r="X15" s="37">
        <f>ROUND((O15*FR_stat!J15+R15*FR_stat!M15+U15*FR_stat!P15)/1.358,0)</f>
        <v>0</v>
      </c>
      <c r="Y15" s="37">
        <f t="shared" si="3"/>
        <v>379798</v>
      </c>
      <c r="Z15" s="74">
        <f>IF(FR_stat!T15=0,0,FR_stat!H15/FR_stat!T15)+IF(FR_stat!W15=0,0,FR_stat!K15/FR_stat!W15)+IF(FR_stat!Z15=0,0,FR_stat!N15/FR_stat!Z15)</f>
        <v>0</v>
      </c>
      <c r="AA15" s="74">
        <f>IF(FR_stat!U15=0,0,FR_stat!I15/FR_stat!U15)+IF(FR_stat!X15=0,0,FR_stat!L15/FR_stat!X15)+IF(FR_stat!AA15=0,0,FR_stat!O15/FR_stat!AA15)</f>
        <v>1.1961375473337379</v>
      </c>
      <c r="AB15" s="74">
        <f>IF(FR_stat!V15=0,0,FR_stat!J15/FR_stat!V15)+IF(FR_stat!Y15=0,0,FR_stat!M15/FR_stat!Y15)+IF(FR_stat!AB15=0,0,FR_stat!P15/FR_stat!AB15)</f>
        <v>0</v>
      </c>
      <c r="AC15" s="135">
        <f t="shared" si="4"/>
        <v>1.1961375473337379</v>
      </c>
    </row>
    <row r="16" spans="1:29" ht="20.100000000000001" customHeight="1" x14ac:dyDescent="0.2">
      <c r="A16" s="341">
        <f>FR_stat!A16</f>
        <v>7</v>
      </c>
      <c r="B16" s="85">
        <f>FR_stat!B16</f>
        <v>650034180</v>
      </c>
      <c r="C16" s="85">
        <f>FR_stat!C16</f>
        <v>2320</v>
      </c>
      <c r="D16" s="576" t="str">
        <f>FR_stat!D16</f>
        <v>ZŠ a MŠ Dolní Řasnice 270</v>
      </c>
      <c r="E16" s="75">
        <f>FR_stat!E16</f>
        <v>3141</v>
      </c>
      <c r="F16" s="578" t="str">
        <f>FR_stat!F16</f>
        <v xml:space="preserve">MŠ Dolní Řasnice 334 </v>
      </c>
      <c r="G16" s="132">
        <f>ROUND(FR_rozp!R16,0)</f>
        <v>568241</v>
      </c>
      <c r="H16" s="37">
        <f t="shared" si="0"/>
        <v>416817</v>
      </c>
      <c r="I16" s="29">
        <f t="shared" si="5"/>
        <v>140884</v>
      </c>
      <c r="J16" s="37">
        <f t="shared" si="6"/>
        <v>8336</v>
      </c>
      <c r="K16" s="37">
        <f>FR_stat!H16*FR_stat!AC16+FR_stat!I16*FR_stat!AD16+FR_stat!J16*FR_stat!AE16+FR_stat!K16*FR_stat!AF16+FR_stat!L16*FR_stat!AG16+FR_stat!M16*FR_stat!AH16+FR_stat!N16*FR_stat!AI16+FR_stat!O16*FR_stat!AJ16+FR_stat!P16*FR_stat!AK16</f>
        <v>2204</v>
      </c>
      <c r="L16" s="47">
        <f>ROUND(Y16/FR_rozp!E16/12,2)</f>
        <v>1.31</v>
      </c>
      <c r="M16" s="134">
        <f>IF(FR_stat!H16=0,0,12*1.358*1/FR_stat!T16*FR_rozp!$E16)</f>
        <v>14895.714972082462</v>
      </c>
      <c r="N16" s="72">
        <f>IF(FR_stat!I16=0,0,12*1.358*1/FR_stat!U16*FR_rozp!$E16)</f>
        <v>0</v>
      </c>
      <c r="O16" s="72">
        <f>IF(FR_stat!J16=0,0,12*1.358*1/FR_stat!V16*FR_rozp!$E16)</f>
        <v>0</v>
      </c>
      <c r="P16" s="72">
        <f>IF(FR_stat!K16=0,0,12*1.358*1/FR_stat!W16*FR_rozp!$E16)</f>
        <v>0</v>
      </c>
      <c r="Q16" s="72">
        <f>IF(FR_stat!L16=0,0,12*1.358*1/FR_stat!X16*FR_rozp!$E16)</f>
        <v>0</v>
      </c>
      <c r="R16" s="72">
        <f>IF(FR_stat!M16=0,0,12*1.358*1/FR_stat!Y16*FR_rozp!$E16)</f>
        <v>0</v>
      </c>
      <c r="S16" s="72">
        <f>IF(FR_stat!N16=0,0,12*1.358*1/FR_stat!Z16*FR_rozp!$E16)</f>
        <v>0</v>
      </c>
      <c r="T16" s="72">
        <f>IF(FR_stat!O16=0,0,12*1.358*1/FR_stat!AA16*FR_rozp!$E16)</f>
        <v>0</v>
      </c>
      <c r="U16" s="72">
        <f>IF(FR_stat!P16=0,0,12*1.358*1/FR_stat!AB16*FR_rozp!$E16)</f>
        <v>0</v>
      </c>
      <c r="V16" s="37">
        <f>ROUND((M16*FR_stat!H16+P16*FR_stat!K16+S16*FR_stat!N16)/1.358,0)</f>
        <v>416817</v>
      </c>
      <c r="W16" s="37">
        <f>ROUND((N16*FR_stat!I16+Q16*FR_stat!L16+T16*FR_stat!O16)/1.358,0)</f>
        <v>0</v>
      </c>
      <c r="X16" s="37">
        <f>ROUND((O16*FR_stat!J16+R16*FR_stat!M16+U16*FR_stat!P16)/1.358,0)</f>
        <v>0</v>
      </c>
      <c r="Y16" s="37">
        <f t="shared" si="3"/>
        <v>416817</v>
      </c>
      <c r="Z16" s="74">
        <f>IF(FR_stat!T16=0,0,FR_stat!H16/FR_stat!T16)+IF(FR_stat!W16=0,0,FR_stat!K16/FR_stat!W16)+IF(FR_stat!Z16=0,0,FR_stat!N16/FR_stat!Z16)</f>
        <v>1.3127260220573898</v>
      </c>
      <c r="AA16" s="74">
        <f>IF(FR_stat!U16=0,0,FR_stat!I16/FR_stat!U16)+IF(FR_stat!X16=0,0,FR_stat!L16/FR_stat!X16)+IF(FR_stat!AA16=0,0,FR_stat!O16/FR_stat!AA16)</f>
        <v>0</v>
      </c>
      <c r="AB16" s="74">
        <f>IF(FR_stat!V16=0,0,FR_stat!J16/FR_stat!V16)+IF(FR_stat!Y16=0,0,FR_stat!M16/FR_stat!Y16)+IF(FR_stat!AB16=0,0,FR_stat!P16/FR_stat!AB16)</f>
        <v>0</v>
      </c>
      <c r="AC16" s="135">
        <f t="shared" si="4"/>
        <v>1.3127260220573898</v>
      </c>
    </row>
    <row r="17" spans="1:29" ht="20.100000000000001" customHeight="1" x14ac:dyDescent="0.2">
      <c r="A17" s="341">
        <f>FR_stat!A17</f>
        <v>8</v>
      </c>
      <c r="B17" s="85">
        <f>FR_stat!B17</f>
        <v>600080145</v>
      </c>
      <c r="C17" s="85">
        <f>FR_stat!C17</f>
        <v>2455</v>
      </c>
      <c r="D17" s="576" t="str">
        <f>FR_stat!D17</f>
        <v>ZŠ a MŠ Habartice 213</v>
      </c>
      <c r="E17" s="75">
        <f>FR_stat!E17</f>
        <v>3141</v>
      </c>
      <c r="F17" s="572" t="str">
        <f>FR_stat!F17</f>
        <v>ZŠ a MŠ Habartice 213</v>
      </c>
      <c r="G17" s="132">
        <f>ROUND(FR_rozp!R17,0)</f>
        <v>738976</v>
      </c>
      <c r="H17" s="37">
        <f t="shared" si="0"/>
        <v>541859</v>
      </c>
      <c r="I17" s="29">
        <f t="shared" si="5"/>
        <v>183148</v>
      </c>
      <c r="J17" s="37">
        <f t="shared" si="6"/>
        <v>10837</v>
      </c>
      <c r="K17" s="37">
        <f>FR_stat!H17*FR_stat!AC17+FR_stat!I17*FR_stat!AD17+FR_stat!J17*FR_stat!AE17+FR_stat!K17*FR_stat!AF17+FR_stat!L17*FR_stat!AG17+FR_stat!M17*FR_stat!AH17+FR_stat!N17*FR_stat!AI17+FR_stat!O17*FR_stat!AJ17+FR_stat!P17*FR_stat!AK17</f>
        <v>3132</v>
      </c>
      <c r="L17" s="47">
        <f>ROUND(Y17/FR_rozp!E17/12,2)</f>
        <v>1.71</v>
      </c>
      <c r="M17" s="134">
        <f>IF(FR_stat!H17=0,0,12*1.358*1/FR_stat!T17*FR_rozp!$E17)</f>
        <v>17865.817975162747</v>
      </c>
      <c r="N17" s="72">
        <f>IF(FR_stat!I17=0,0,12*1.358*1/FR_stat!U17*FR_rozp!$E17)</f>
        <v>11507.200504455608</v>
      </c>
      <c r="O17" s="72">
        <f>IF(FR_stat!J17=0,0,12*1.358*1/FR_stat!V17*FR_rozp!$E17)</f>
        <v>0</v>
      </c>
      <c r="P17" s="72">
        <f>IF(FR_stat!K17=0,0,12*1.358*1/FR_stat!W17*FR_rozp!$E17)</f>
        <v>0</v>
      </c>
      <c r="Q17" s="72">
        <f>IF(FR_stat!L17=0,0,12*1.358*1/FR_stat!X17*FR_rozp!$E17)</f>
        <v>0</v>
      </c>
      <c r="R17" s="72">
        <f>IF(FR_stat!M17=0,0,12*1.358*1/FR_stat!Y17*FR_rozp!$E17)</f>
        <v>0</v>
      </c>
      <c r="S17" s="72">
        <f>IF(FR_stat!N17=0,0,12*1.358*1/FR_stat!Z17*FR_rozp!$E17)</f>
        <v>0</v>
      </c>
      <c r="T17" s="72">
        <f>IF(FR_stat!O17=0,0,12*1.358*1/FR_stat!AA17*FR_rozp!$E17)</f>
        <v>0</v>
      </c>
      <c r="U17" s="72">
        <f>IF(FR_stat!P17=0,0,12*1.358*1/FR_stat!AB17*FR_rozp!$E17)</f>
        <v>0</v>
      </c>
      <c r="V17" s="37">
        <f>ROUND((M17*FR_stat!H17+P17*FR_stat!K17+S17*FR_stat!N17)/1.358,0)</f>
        <v>236808</v>
      </c>
      <c r="W17" s="37">
        <f>ROUND((N17*FR_stat!I17+Q17*FR_stat!L17+T17*FR_stat!O17)/1.358,0)</f>
        <v>305051</v>
      </c>
      <c r="X17" s="37">
        <f>ROUND((O17*FR_stat!J17+R17*FR_stat!M17+U17*FR_stat!P17)/1.358,0)</f>
        <v>0</v>
      </c>
      <c r="Y17" s="37">
        <f t="shared" si="3"/>
        <v>541859</v>
      </c>
      <c r="Z17" s="74">
        <f>IF(FR_stat!T17=0,0,FR_stat!H17/FR_stat!T17)+IF(FR_stat!W17=0,0,FR_stat!K17/FR_stat!W17)+IF(FR_stat!Z17=0,0,FR_stat!N17/FR_stat!Z17)</f>
        <v>0.7458037352834278</v>
      </c>
      <c r="AA17" s="74">
        <f>IF(FR_stat!U17=0,0,FR_stat!I17/FR_stat!U17)+IF(FR_stat!X17=0,0,FR_stat!L17/FR_stat!X17)+IF(FR_stat!AA17=0,0,FR_stat!O17/FR_stat!AA17)</f>
        <v>0.96072994035977355</v>
      </c>
      <c r="AB17" s="74">
        <f>IF(FR_stat!V17=0,0,FR_stat!J17/FR_stat!V17)+IF(FR_stat!Y17=0,0,FR_stat!M17/FR_stat!Y17)+IF(FR_stat!AB17=0,0,FR_stat!P17/FR_stat!AB17)</f>
        <v>0</v>
      </c>
      <c r="AC17" s="135">
        <f t="shared" si="4"/>
        <v>1.7065336756432012</v>
      </c>
    </row>
    <row r="18" spans="1:29" ht="20.100000000000001" customHeight="1" x14ac:dyDescent="0.2">
      <c r="A18" s="341">
        <f>FR_stat!A18</f>
        <v>9</v>
      </c>
      <c r="B18" s="85">
        <f>FR_stat!B18</f>
        <v>600079732</v>
      </c>
      <c r="C18" s="85">
        <f>FR_stat!C18</f>
        <v>2456</v>
      </c>
      <c r="D18" s="576" t="str">
        <f>FR_stat!D18</f>
        <v>ZŠ a MŠ Hejnice, Lázeňská 406</v>
      </c>
      <c r="E18" s="75">
        <f>FR_stat!E18</f>
        <v>3141</v>
      </c>
      <c r="F18" s="572" t="str">
        <f>FR_stat!F18</f>
        <v>ZŠ Hejnice, Lázeňská 406</v>
      </c>
      <c r="G18" s="132">
        <f>ROUND(FR_rozp!R18,0)</f>
        <v>1692039</v>
      </c>
      <c r="H18" s="37">
        <f t="shared" si="0"/>
        <v>1236155</v>
      </c>
      <c r="I18" s="29">
        <f t="shared" si="5"/>
        <v>417821</v>
      </c>
      <c r="J18" s="37">
        <f t="shared" si="6"/>
        <v>24723</v>
      </c>
      <c r="K18" s="37">
        <f>FR_stat!H18*FR_stat!AC18+FR_stat!I18*FR_stat!AD18+FR_stat!J18*FR_stat!AE18+FR_stat!K18*FR_stat!AF18+FR_stat!L18*FR_stat!AG18+FR_stat!M18*FR_stat!AH18+FR_stat!N18*FR_stat!AI18+FR_stat!O18*FR_stat!AJ18+FR_stat!P18*FR_stat!AK18</f>
        <v>13340</v>
      </c>
      <c r="L18" s="47">
        <f>ROUND(Y18/FR_rozp!E18/12,2)</f>
        <v>3.89</v>
      </c>
      <c r="M18" s="134">
        <f>IF(FR_stat!H18=0,0,12*1.358*1/FR_stat!T18*FR_rozp!$E18)</f>
        <v>0</v>
      </c>
      <c r="N18" s="72">
        <f>IF(FR_stat!I18=0,0,12*1.358*1/FR_stat!U18*FR_rozp!$E18)</f>
        <v>7298.6902390072491</v>
      </c>
      <c r="O18" s="72">
        <f>IF(FR_stat!J18=0,0,12*1.358*1/FR_stat!V18*FR_rozp!$E18)</f>
        <v>0</v>
      </c>
      <c r="P18" s="72">
        <f>IF(FR_stat!K18=0,0,12*1.358*1/FR_stat!W18*FR_rozp!$E18)</f>
        <v>0</v>
      </c>
      <c r="Q18" s="72">
        <f>IF(FR_stat!L18=0,0,12*1.358*1/FR_stat!X18*FR_rozp!$E18)</f>
        <v>0</v>
      </c>
      <c r="R18" s="72">
        <f>IF(FR_stat!M18=0,0,12*1.358*1/FR_stat!Y18*FR_rozp!$E18)</f>
        <v>0</v>
      </c>
      <c r="S18" s="72">
        <f>IF(FR_stat!N18=0,0,12*1.358*1/FR_stat!Z18*FR_rozp!$E18)</f>
        <v>0</v>
      </c>
      <c r="T18" s="72">
        <f>IF(FR_stat!O18=0,0,12*1.358*1/FR_stat!AA18*FR_rozp!$E18)</f>
        <v>0</v>
      </c>
      <c r="U18" s="72">
        <f>IF(FR_stat!P18=0,0,12*1.358*1/FR_stat!AB18*FR_rozp!$E18)</f>
        <v>0</v>
      </c>
      <c r="V18" s="37">
        <f>ROUND((M18*FR_stat!H18+P18*FR_stat!K18+S18*FR_stat!N18)/1.358,0)</f>
        <v>0</v>
      </c>
      <c r="W18" s="37">
        <f>ROUND((N18*FR_stat!I18+Q18*FR_stat!L18+T18*FR_stat!O18)/1.358,0)</f>
        <v>1236155</v>
      </c>
      <c r="X18" s="37">
        <f>ROUND((O18*FR_stat!J18+R18*FR_stat!M18+U18*FR_stat!P18)/1.358,0)</f>
        <v>0</v>
      </c>
      <c r="Y18" s="37">
        <f t="shared" si="3"/>
        <v>1236155</v>
      </c>
      <c r="Z18" s="74">
        <f>IF(FR_stat!T18=0,0,FR_stat!H18/FR_stat!T18)+IF(FR_stat!W18=0,0,FR_stat!K18/FR_stat!W18)+IF(FR_stat!Z18=0,0,FR_stat!N18/FR_stat!Z18)</f>
        <v>0</v>
      </c>
      <c r="AA18" s="74">
        <f>IF(FR_stat!U18=0,0,FR_stat!I18/FR_stat!U18)+IF(FR_stat!X18=0,0,FR_stat!L18/FR_stat!X18)+IF(FR_stat!AA18=0,0,FR_stat!O18/FR_stat!AA18)</f>
        <v>3.8931569511181916</v>
      </c>
      <c r="AB18" s="74">
        <f>IF(FR_stat!V18=0,0,FR_stat!J18/FR_stat!V18)+IF(FR_stat!Y18=0,0,FR_stat!M18/FR_stat!Y18)+IF(FR_stat!AB18=0,0,FR_stat!P18/FR_stat!AB18)</f>
        <v>0</v>
      </c>
      <c r="AC18" s="135">
        <f t="shared" si="4"/>
        <v>3.8931569511181916</v>
      </c>
    </row>
    <row r="19" spans="1:29" ht="20.100000000000001" customHeight="1" x14ac:dyDescent="0.2">
      <c r="A19" s="341">
        <f>FR_stat!A19</f>
        <v>9</v>
      </c>
      <c r="B19" s="85">
        <f>FR_stat!B19</f>
        <v>600079732</v>
      </c>
      <c r="C19" s="85">
        <f>FR_stat!C19</f>
        <v>2456</v>
      </c>
      <c r="D19" s="576" t="str">
        <f>FR_stat!D19</f>
        <v>ZŠ a MŠ Hejnice, Lázeňská 406</v>
      </c>
      <c r="E19" s="75">
        <f>FR_stat!E19</f>
        <v>3141</v>
      </c>
      <c r="F19" s="578" t="str">
        <f>FR_stat!F19</f>
        <v xml:space="preserve">MŠ Hejnice, Nádražní 65 </v>
      </c>
      <c r="G19" s="132">
        <f>ROUND(FR_rozp!R19,0)</f>
        <v>985813</v>
      </c>
      <c r="H19" s="37">
        <f t="shared" si="0"/>
        <v>722300</v>
      </c>
      <c r="I19" s="29">
        <f t="shared" si="5"/>
        <v>244137</v>
      </c>
      <c r="J19" s="37">
        <f t="shared" si="6"/>
        <v>14446</v>
      </c>
      <c r="K19" s="37">
        <f>FR_stat!H19*FR_stat!AC19+FR_stat!I19*FR_stat!AD19+FR_stat!J19*FR_stat!AE19+FR_stat!K19*FR_stat!AF19+FR_stat!L19*FR_stat!AG19+FR_stat!M19*FR_stat!AH19+FR_stat!N19*FR_stat!AI19+FR_stat!O19*FR_stat!AJ19+FR_stat!P19*FR_stat!AK19</f>
        <v>4930</v>
      </c>
      <c r="L19" s="47">
        <f>ROUND(Y19/FR_rozp!E19/12,2)</f>
        <v>2.27</v>
      </c>
      <c r="M19" s="134">
        <f>IF(FR_stat!H19=0,0,12*1.358*1/FR_stat!T19*FR_rozp!$E19)</f>
        <v>11539.797771536754</v>
      </c>
      <c r="N19" s="72">
        <f>IF(FR_stat!I19=0,0,12*1.358*1/FR_stat!U19*FR_rozp!$E19)</f>
        <v>0</v>
      </c>
      <c r="O19" s="72">
        <f>IF(FR_stat!J19=0,0,12*1.358*1/FR_stat!V19*FR_rozp!$E19)</f>
        <v>0</v>
      </c>
      <c r="P19" s="72">
        <f>IF(FR_stat!K19=0,0,12*1.358*1/FR_stat!W19*FR_rozp!$E19)</f>
        <v>0</v>
      </c>
      <c r="Q19" s="72">
        <f>IF(FR_stat!L19=0,0,12*1.358*1/FR_stat!X19*FR_rozp!$E19)</f>
        <v>0</v>
      </c>
      <c r="R19" s="72">
        <f>IF(FR_stat!M19=0,0,12*1.358*1/FR_stat!Y19*FR_rozp!$E19)</f>
        <v>0</v>
      </c>
      <c r="S19" s="72">
        <f>IF(FR_stat!N19=0,0,12*1.358*1/FR_stat!Z19*FR_rozp!$E19)</f>
        <v>0</v>
      </c>
      <c r="T19" s="72">
        <f>IF(FR_stat!O19=0,0,12*1.358*1/FR_stat!AA19*FR_rozp!$E19)</f>
        <v>0</v>
      </c>
      <c r="U19" s="72">
        <f>IF(FR_stat!P19=0,0,12*1.358*1/FR_stat!AB19*FR_rozp!$E19)</f>
        <v>0</v>
      </c>
      <c r="V19" s="37">
        <f>ROUND((M19*FR_stat!H19+P19*FR_stat!K19+S19*FR_stat!N19)/1.358,0)</f>
        <v>722300</v>
      </c>
      <c r="W19" s="37">
        <f>ROUND((N19*FR_stat!I19+Q19*FR_stat!L19+T19*FR_stat!O19)/1.358,0)</f>
        <v>0</v>
      </c>
      <c r="X19" s="37">
        <f>ROUND((O19*FR_stat!J19+R19*FR_stat!M19+U19*FR_stat!P19)/1.358,0)</f>
        <v>0</v>
      </c>
      <c r="Y19" s="37">
        <f t="shared" si="3"/>
        <v>722300</v>
      </c>
      <c r="Z19" s="74">
        <f>IF(FR_stat!T19=0,0,FR_stat!H19/FR_stat!T19)+IF(FR_stat!W19=0,0,FR_stat!K19/FR_stat!W19)+IF(FR_stat!Z19=0,0,FR_stat!N19/FR_stat!Z19)</f>
        <v>2.2748159673882387</v>
      </c>
      <c r="AA19" s="74">
        <f>IF(FR_stat!U19=0,0,FR_stat!I19/FR_stat!U19)+IF(FR_stat!X19=0,0,FR_stat!L19/FR_stat!X19)+IF(FR_stat!AA19=0,0,FR_stat!O19/FR_stat!AA19)</f>
        <v>0</v>
      </c>
      <c r="AB19" s="74">
        <f>IF(FR_stat!V19=0,0,FR_stat!J19/FR_stat!V19)+IF(FR_stat!Y19=0,0,FR_stat!M19/FR_stat!Y19)+IF(FR_stat!AB19=0,0,FR_stat!P19/FR_stat!AB19)</f>
        <v>0</v>
      </c>
      <c r="AC19" s="135">
        <f t="shared" si="4"/>
        <v>2.2748159673882387</v>
      </c>
    </row>
    <row r="20" spans="1:29" ht="20.100000000000001" customHeight="1" x14ac:dyDescent="0.2">
      <c r="A20" s="341">
        <f>FR_stat!A20</f>
        <v>9</v>
      </c>
      <c r="B20" s="85">
        <f>FR_stat!B20</f>
        <v>600079732</v>
      </c>
      <c r="C20" s="85">
        <f>FR_stat!C20</f>
        <v>2456</v>
      </c>
      <c r="D20" s="576" t="str">
        <f>FR_stat!D20</f>
        <v>ZŠ a MŠ Hejnice, Lázeňská 406</v>
      </c>
      <c r="E20" s="75">
        <f>FR_stat!E20</f>
        <v>3141</v>
      </c>
      <c r="F20" s="578" t="str">
        <f>FR_stat!F20</f>
        <v xml:space="preserve">MŠ Hejnice, Ferdinandov 64 </v>
      </c>
      <c r="G20" s="132">
        <f>ROUND(FR_rozp!R20,0)</f>
        <v>322629</v>
      </c>
      <c r="H20" s="37">
        <f t="shared" si="0"/>
        <v>236808</v>
      </c>
      <c r="I20" s="29">
        <f t="shared" si="5"/>
        <v>80041</v>
      </c>
      <c r="J20" s="37">
        <f t="shared" si="6"/>
        <v>4736</v>
      </c>
      <c r="K20" s="37">
        <f>FR_stat!H20*FR_stat!AC20+FR_stat!I20*FR_stat!AD20+FR_stat!J20*FR_stat!AE20+FR_stat!K20*FR_stat!AF20+FR_stat!L20*FR_stat!AG20+FR_stat!M20*FR_stat!AH20+FR_stat!N20*FR_stat!AI20+FR_stat!O20*FR_stat!AJ20+FR_stat!P20*FR_stat!AK20</f>
        <v>1044</v>
      </c>
      <c r="L20" s="47">
        <f>ROUND(Y20/FR_rozp!E20/12,2)</f>
        <v>0.75</v>
      </c>
      <c r="M20" s="134">
        <f>IF(FR_stat!H20=0,0,12*1.358*1/FR_stat!T20*FR_rozp!$E20)</f>
        <v>17865.817975162747</v>
      </c>
      <c r="N20" s="72">
        <f>IF(FR_stat!I20=0,0,12*1.358*1/FR_stat!U20*FR_rozp!$E20)</f>
        <v>0</v>
      </c>
      <c r="O20" s="72">
        <f>IF(FR_stat!J20=0,0,12*1.358*1/FR_stat!V20*FR_rozp!$E20)</f>
        <v>0</v>
      </c>
      <c r="P20" s="72">
        <f>IF(FR_stat!K20=0,0,12*1.358*1/FR_stat!W20*FR_rozp!$E20)</f>
        <v>0</v>
      </c>
      <c r="Q20" s="72">
        <f>IF(FR_stat!L20=0,0,12*1.358*1/FR_stat!X20*FR_rozp!$E20)</f>
        <v>0</v>
      </c>
      <c r="R20" s="72">
        <f>IF(FR_stat!M20=0,0,12*1.358*1/FR_stat!Y20*FR_rozp!$E20)</f>
        <v>0</v>
      </c>
      <c r="S20" s="72">
        <f>IF(FR_stat!N20=0,0,12*1.358*1/FR_stat!Z20*FR_rozp!$E20)</f>
        <v>0</v>
      </c>
      <c r="T20" s="72">
        <f>IF(FR_stat!O20=0,0,12*1.358*1/FR_stat!AA20*FR_rozp!$E20)</f>
        <v>0</v>
      </c>
      <c r="U20" s="72">
        <f>IF(FR_stat!P20=0,0,12*1.358*1/FR_stat!AB20*FR_rozp!$E20)</f>
        <v>0</v>
      </c>
      <c r="V20" s="37">
        <f>ROUND((M20*FR_stat!H20+P20*FR_stat!K20+S20*FR_stat!N20)/1.358,0)</f>
        <v>236808</v>
      </c>
      <c r="W20" s="37">
        <f>ROUND((N20*FR_stat!I20+Q20*FR_stat!L20+T20*FR_stat!O20)/1.358,0)</f>
        <v>0</v>
      </c>
      <c r="X20" s="37">
        <f>ROUND((O20*FR_stat!J20+R20*FR_stat!M20+U20*FR_stat!P20)/1.358,0)</f>
        <v>0</v>
      </c>
      <c r="Y20" s="37">
        <f t="shared" si="3"/>
        <v>236808</v>
      </c>
      <c r="Z20" s="74">
        <f>IF(FR_stat!T20=0,0,FR_stat!H20/FR_stat!T20)+IF(FR_stat!W20=0,0,FR_stat!K20/FR_stat!W20)+IF(FR_stat!Z20=0,0,FR_stat!N20/FR_stat!Z20)</f>
        <v>0.7458037352834278</v>
      </c>
      <c r="AA20" s="74">
        <f>IF(FR_stat!U20=0,0,FR_stat!I20/FR_stat!U20)+IF(FR_stat!X20=0,0,FR_stat!L20/FR_stat!X20)+IF(FR_stat!AA20=0,0,FR_stat!O20/FR_stat!AA20)</f>
        <v>0</v>
      </c>
      <c r="AB20" s="74">
        <f>IF(FR_stat!V20=0,0,FR_stat!J20/FR_stat!V20)+IF(FR_stat!Y20=0,0,FR_stat!M20/FR_stat!Y20)+IF(FR_stat!AB20=0,0,FR_stat!P20/FR_stat!AB20)</f>
        <v>0</v>
      </c>
      <c r="AC20" s="135">
        <f t="shared" si="4"/>
        <v>0.7458037352834278</v>
      </c>
    </row>
    <row r="21" spans="1:29" ht="20.100000000000001" customHeight="1" x14ac:dyDescent="0.2">
      <c r="A21" s="341">
        <f>FR_stat!A21</f>
        <v>10</v>
      </c>
      <c r="B21" s="85">
        <f>FR_stat!B21</f>
        <v>600079813</v>
      </c>
      <c r="C21" s="85">
        <f>FR_stat!C21</f>
        <v>2462</v>
      </c>
      <c r="D21" s="576" t="str">
        <f>FR_stat!D21</f>
        <v>ZŠ a MŠ Jindřichovice p. S. 312</v>
      </c>
      <c r="E21" s="75">
        <f>FR_stat!E21</f>
        <v>3141</v>
      </c>
      <c r="F21" s="572" t="str">
        <f>FR_stat!F21</f>
        <v>ZŠ a MŠ Jindřichovice p. S. 312</v>
      </c>
      <c r="G21" s="132">
        <f>ROUND(FR_rozp!R21,0)</f>
        <v>632117</v>
      </c>
      <c r="H21" s="37">
        <f t="shared" si="0"/>
        <v>463597</v>
      </c>
      <c r="I21" s="29">
        <f t="shared" si="5"/>
        <v>156696</v>
      </c>
      <c r="J21" s="37">
        <f t="shared" si="6"/>
        <v>9272</v>
      </c>
      <c r="K21" s="37">
        <f>FR_stat!H21*FR_stat!AC21+FR_stat!I21*FR_stat!AD21+FR_stat!J21*FR_stat!AE21+FR_stat!K21*FR_stat!AF21+FR_stat!L21*FR_stat!AG21+FR_stat!M21*FR_stat!AH21+FR_stat!N21*FR_stat!AI21+FR_stat!O21*FR_stat!AJ21+FR_stat!P21*FR_stat!AK21</f>
        <v>2552</v>
      </c>
      <c r="L21" s="47">
        <f>ROUND(Y21/FR_rozp!E21/12,2)</f>
        <v>1.46</v>
      </c>
      <c r="M21" s="134">
        <f>IF(FR_stat!H21=0,0,12*1.358*1/FR_stat!T21*FR_rozp!$E21)</f>
        <v>18260.479808759494</v>
      </c>
      <c r="N21" s="72">
        <f>IF(FR_stat!I21=0,0,12*1.358*1/FR_stat!U21*FR_rozp!$E21)</f>
        <v>12049.900179078462</v>
      </c>
      <c r="O21" s="72">
        <f>IF(FR_stat!J21=0,0,12*1.358*1/FR_stat!V21*FR_rozp!$E21)</f>
        <v>0</v>
      </c>
      <c r="P21" s="72">
        <f>IF(FR_stat!K21=0,0,12*1.358*1/FR_stat!W21*FR_rozp!$E21)</f>
        <v>0</v>
      </c>
      <c r="Q21" s="72">
        <f>IF(FR_stat!L21=0,0,12*1.358*1/FR_stat!X21*FR_rozp!$E21)</f>
        <v>0</v>
      </c>
      <c r="R21" s="72">
        <f>IF(FR_stat!M21=0,0,12*1.358*1/FR_stat!Y21*FR_rozp!$E21)</f>
        <v>0</v>
      </c>
      <c r="S21" s="72">
        <f>IF(FR_stat!N21=0,0,12*1.358*1/FR_stat!Z21*FR_rozp!$E21)</f>
        <v>0</v>
      </c>
      <c r="T21" s="72">
        <f>IF(FR_stat!O21=0,0,12*1.358*1/FR_stat!AA21*FR_rozp!$E21)</f>
        <v>0</v>
      </c>
      <c r="U21" s="72">
        <f>IF(FR_stat!P21=0,0,12*1.358*1/FR_stat!AB21*FR_rozp!$E21)</f>
        <v>0</v>
      </c>
      <c r="V21" s="37">
        <f>ROUND((M21*FR_stat!H21+P21*FR_stat!K21+S21*FR_stat!N21)/1.358,0)</f>
        <v>215146</v>
      </c>
      <c r="W21" s="37">
        <f>ROUND((N21*FR_stat!I21+Q21*FR_stat!L21+T21*FR_stat!O21)/1.358,0)</f>
        <v>248452</v>
      </c>
      <c r="X21" s="37">
        <f>ROUND((O21*FR_stat!J21+R21*FR_stat!M21+U21*FR_stat!P21)/1.358,0)</f>
        <v>0</v>
      </c>
      <c r="Y21" s="37">
        <f t="shared" si="3"/>
        <v>463598</v>
      </c>
      <c r="Z21" s="74">
        <f>IF(FR_stat!T21=0,0,FR_stat!H21/FR_stat!T21)+IF(FR_stat!W21=0,0,FR_stat!K21/FR_stat!W21)+IF(FR_stat!Z21=0,0,FR_stat!N21/FR_stat!Z21)</f>
        <v>0.67758114372986733</v>
      </c>
      <c r="AA21" s="74">
        <f>IF(FR_stat!U21=0,0,FR_stat!I21/FR_stat!U21)+IF(FR_stat!X21=0,0,FR_stat!L21/FR_stat!X21)+IF(FR_stat!AA21=0,0,FR_stat!O21/FR_stat!AA21)</f>
        <v>0.78247527741273626</v>
      </c>
      <c r="AB21" s="74">
        <f>IF(FR_stat!V21=0,0,FR_stat!J21/FR_stat!V21)+IF(FR_stat!Y21=0,0,FR_stat!M21/FR_stat!Y21)+IF(FR_stat!AB21=0,0,FR_stat!P21/FR_stat!AB21)</f>
        <v>0</v>
      </c>
      <c r="AC21" s="135">
        <f t="shared" si="4"/>
        <v>1.4600564211426037</v>
      </c>
    </row>
    <row r="22" spans="1:29" ht="20.100000000000001" customHeight="1" x14ac:dyDescent="0.2">
      <c r="A22" s="341">
        <f>FR_stat!A22</f>
        <v>11</v>
      </c>
      <c r="B22" s="85">
        <f>FR_stat!B22</f>
        <v>600080081</v>
      </c>
      <c r="C22" s="85">
        <f>FR_stat!C22</f>
        <v>2464</v>
      </c>
      <c r="D22" s="576" t="str">
        <f>FR_stat!D22</f>
        <v>ZŠ a MŠ Krásný Les 258</v>
      </c>
      <c r="E22" s="75">
        <f>FR_stat!E22</f>
        <v>3141</v>
      </c>
      <c r="F22" s="572" t="str">
        <f>FR_stat!F22</f>
        <v>ZŠ a MŠ Krásný Les 258</v>
      </c>
      <c r="G22" s="132">
        <f>ROUND(FR_rozp!R22,0)</f>
        <v>429090</v>
      </c>
      <c r="H22" s="37">
        <f t="shared" si="0"/>
        <v>314819</v>
      </c>
      <c r="I22" s="29">
        <f t="shared" si="5"/>
        <v>106409</v>
      </c>
      <c r="J22" s="37">
        <f t="shared" si="6"/>
        <v>6296</v>
      </c>
      <c r="K22" s="37">
        <f>FR_stat!H22*FR_stat!AC22+FR_stat!I22*FR_stat!AD22+FR_stat!J22*FR_stat!AE22+FR_stat!K22*FR_stat!AF22+FR_stat!L22*FR_stat!AG22+FR_stat!M22*FR_stat!AH22+FR_stat!N22*FR_stat!AI22+FR_stat!O22*FR_stat!AJ22+FR_stat!P22*FR_stat!AK22</f>
        <v>1566</v>
      </c>
      <c r="L22" s="47">
        <f>(ROUND(Y22/FR_rozp!E22/12,2))</f>
        <v>0.99</v>
      </c>
      <c r="M22" s="134">
        <f>IF(FR_stat!H22=0,0,12*1.358*1/FR_stat!T22*FR_rozp!$E22)</f>
        <v>18060.2987040076</v>
      </c>
      <c r="N22" s="72">
        <f>IF(FR_stat!I22=0,0,12*1.358*1/FR_stat!U22*FR_rozp!$E22)</f>
        <v>12049.900179078462</v>
      </c>
      <c r="O22" s="72">
        <f>IF(FR_stat!J22=0,0,12*1.358*1/FR_stat!V22*FR_rozp!$E22)</f>
        <v>0</v>
      </c>
      <c r="P22" s="72">
        <f>IF(FR_stat!K22=0,0,12*1.358*1/FR_stat!W22*FR_rozp!$E22)</f>
        <v>0</v>
      </c>
      <c r="Q22" s="72">
        <f>IF(FR_stat!L22=0,0,12*1.358*1/FR_stat!X22*FR_rozp!$E22)</f>
        <v>0</v>
      </c>
      <c r="R22" s="72">
        <f>IF(FR_stat!M22=0,0,12*1.358*1/FR_stat!Y22*FR_rozp!$E22)</f>
        <v>0</v>
      </c>
      <c r="S22" s="72">
        <f>IF(FR_stat!N22=0,0,12*1.358*1/FR_stat!Z22*FR_rozp!$E22)</f>
        <v>0</v>
      </c>
      <c r="T22" s="72">
        <f>IF(FR_stat!O22=0,0,12*1.358*1/FR_stat!AA22*FR_rozp!$E22)</f>
        <v>0</v>
      </c>
      <c r="U22" s="72">
        <f>IF(FR_stat!P22=0,0,12*1.358*1/FR_stat!AB22*FR_rozp!$E22)</f>
        <v>0</v>
      </c>
      <c r="V22" s="37">
        <f>ROUND((M22*FR_stat!H22+P22*FR_stat!K22+S22*FR_stat!N22)/1.358,0)</f>
        <v>226086</v>
      </c>
      <c r="W22" s="37">
        <f>ROUND((N22*FR_stat!I22+Q22*FR_stat!L22+T22*FR_stat!O22)/1.358,0)</f>
        <v>88733</v>
      </c>
      <c r="X22" s="37">
        <f>ROUND((O22*FR_stat!J22+R22*FR_stat!M22+U22*FR_stat!P22)/1.358,0)</f>
        <v>0</v>
      </c>
      <c r="Y22" s="37">
        <f t="shared" si="3"/>
        <v>314819</v>
      </c>
      <c r="Z22" s="74">
        <f>IF(FR_stat!T22=0,0,FR_stat!H22/FR_stat!T22)+IF(FR_stat!W22=0,0,FR_stat!K22/FR_stat!W22)+IF(FR_stat!Z22=0,0,FR_stat!N22/FR_stat!Z22)</f>
        <v>0.71203770951709611</v>
      </c>
      <c r="AA22" s="74">
        <f>IF(FR_stat!U22=0,0,FR_stat!I22/FR_stat!U22)+IF(FR_stat!X22=0,0,FR_stat!L22/FR_stat!X22)+IF(FR_stat!AA22=0,0,FR_stat!O22/FR_stat!AA22)</f>
        <v>0.27945545621883439</v>
      </c>
      <c r="AB22" s="74">
        <f>IF(FR_stat!V22=0,0,FR_stat!J22/FR_stat!V22)+IF(FR_stat!Y22=0,0,FR_stat!M22/FR_stat!Y22)+IF(FR_stat!AB22=0,0,FR_stat!P22/FR_stat!AB22)</f>
        <v>0</v>
      </c>
      <c r="AC22" s="135">
        <f t="shared" si="4"/>
        <v>0.99149316573593049</v>
      </c>
    </row>
    <row r="23" spans="1:29" ht="20.100000000000001" customHeight="1" x14ac:dyDescent="0.2">
      <c r="A23" s="341">
        <f>FR_stat!A23</f>
        <v>12</v>
      </c>
      <c r="B23" s="85">
        <f>FR_stat!B23</f>
        <v>600079708</v>
      </c>
      <c r="C23" s="85">
        <f>FR_stat!C23</f>
        <v>2467</v>
      </c>
      <c r="D23" s="576" t="str">
        <f>FR_stat!D23</f>
        <v>ZŠ a MŠ Kunratice 124</v>
      </c>
      <c r="E23" s="75">
        <f>FR_stat!E23</f>
        <v>3141</v>
      </c>
      <c r="F23" s="578" t="str">
        <f>FR_stat!F23</f>
        <v xml:space="preserve">MŠ Kunratice 160 </v>
      </c>
      <c r="G23" s="132">
        <f>ROUND(FR_rozp!R23,0)</f>
        <v>461683</v>
      </c>
      <c r="H23" s="37">
        <f t="shared" si="0"/>
        <v>338734</v>
      </c>
      <c r="I23" s="29">
        <f t="shared" si="5"/>
        <v>114492</v>
      </c>
      <c r="J23" s="37">
        <f t="shared" si="6"/>
        <v>6775</v>
      </c>
      <c r="K23" s="37">
        <f>FR_stat!H23*FR_stat!AC23+FR_stat!I23*FR_stat!AD23+FR_stat!J23*FR_stat!AE23+FR_stat!K23*FR_stat!AF23+FR_stat!L23*FR_stat!AG23+FR_stat!M23*FR_stat!AH23+FR_stat!N23*FR_stat!AI23+FR_stat!O23*FR_stat!AJ23+FR_stat!P23*FR_stat!AK23</f>
        <v>1682</v>
      </c>
      <c r="L23" s="47">
        <f>ROUND(Y23/FR_rozp!E23/12,2)</f>
        <v>1.07</v>
      </c>
      <c r="M23" s="134">
        <f>IF(FR_stat!H23=0,0,12*1.358*1/FR_stat!T23*FR_rozp!$E23)</f>
        <v>17314.3758351166</v>
      </c>
      <c r="N23" s="72">
        <f>IF(FR_stat!I23=0,0,12*1.358*1/FR_stat!U23*FR_rozp!$E23)</f>
        <v>12049.900179078462</v>
      </c>
      <c r="O23" s="72">
        <f>IF(FR_stat!J23=0,0,12*1.358*1/FR_stat!V23*FR_rozp!$E23)</f>
        <v>0</v>
      </c>
      <c r="P23" s="72">
        <f>IF(FR_stat!K23=0,0,12*1.358*1/FR_stat!W23*FR_rozp!$E23)</f>
        <v>0</v>
      </c>
      <c r="Q23" s="72">
        <f>IF(FR_stat!L23=0,0,12*1.358*1/FR_stat!X23*FR_rozp!$E23)</f>
        <v>0</v>
      </c>
      <c r="R23" s="72">
        <f>IF(FR_stat!M23=0,0,12*1.358*1/FR_stat!Y23*FR_rozp!$E23)</f>
        <v>0</v>
      </c>
      <c r="S23" s="72">
        <f>IF(FR_stat!N23=0,0,12*1.358*1/FR_stat!Z23*FR_rozp!$E23)</f>
        <v>0</v>
      </c>
      <c r="T23" s="72">
        <f>IF(FR_stat!O23=0,0,12*1.358*1/FR_stat!AA23*FR_rozp!$E23)</f>
        <v>0</v>
      </c>
      <c r="U23" s="72">
        <f>IF(FR_stat!P23=0,0,12*1.358*1/FR_stat!AB23*FR_rozp!$E23)</f>
        <v>0</v>
      </c>
      <c r="V23" s="37">
        <f>ROUND((M23*FR_stat!H23+P23*FR_stat!K23+S23*FR_stat!N23)/1.358,0)</f>
        <v>267748</v>
      </c>
      <c r="W23" s="37">
        <f>ROUND((N23*FR_stat!I23+Q23*FR_stat!L23+T23*FR_stat!O23)/1.358,0)</f>
        <v>70986</v>
      </c>
      <c r="X23" s="37">
        <f>ROUND((O23*FR_stat!J23+R23*FR_stat!M23+U23*FR_stat!P23)/1.358,0)</f>
        <v>0</v>
      </c>
      <c r="Y23" s="37">
        <f t="shared" si="3"/>
        <v>338734</v>
      </c>
      <c r="Z23" s="74">
        <f>IF(FR_stat!T23=0,0,FR_stat!H23/FR_stat!T23)+IF(FR_stat!W23=0,0,FR_stat!K23/FR_stat!W23)+IF(FR_stat!Z23=0,0,FR_stat!N23/FR_stat!Z23)</f>
        <v>0.84324792115294633</v>
      </c>
      <c r="AA23" s="74">
        <f>IF(FR_stat!U23=0,0,FR_stat!I23/FR_stat!U23)+IF(FR_stat!X23=0,0,FR_stat!L23/FR_stat!X23)+IF(FR_stat!AA23=0,0,FR_stat!O23/FR_stat!AA23)</f>
        <v>0.22356436497506749</v>
      </c>
      <c r="AB23" s="74">
        <f>IF(FR_stat!V23=0,0,FR_stat!J23/FR_stat!V23)+IF(FR_stat!Y23=0,0,FR_stat!M23/FR_stat!Y23)+IF(FR_stat!AB23=0,0,FR_stat!P23/FR_stat!AB23)</f>
        <v>0</v>
      </c>
      <c r="AC23" s="135">
        <f t="shared" si="4"/>
        <v>1.0668122861280138</v>
      </c>
    </row>
    <row r="24" spans="1:29" ht="20.100000000000001" customHeight="1" x14ac:dyDescent="0.2">
      <c r="A24" s="341">
        <f>FR_stat!A24</f>
        <v>13</v>
      </c>
      <c r="B24" s="85">
        <f>FR_stat!B24</f>
        <v>600079058</v>
      </c>
      <c r="C24" s="85">
        <f>FR_stat!C24</f>
        <v>2408</v>
      </c>
      <c r="D24" s="576" t="str">
        <f>FR_stat!D24</f>
        <v>MŠ Lázně Libverda 177</v>
      </c>
      <c r="E24" s="75">
        <f>FR_stat!E24</f>
        <v>3141</v>
      </c>
      <c r="F24" s="572" t="str">
        <f>FR_stat!F24</f>
        <v>MŠ Lázně Libverda 177</v>
      </c>
      <c r="G24" s="132">
        <f>ROUND(FR_rozp!R24,0)</f>
        <v>472100</v>
      </c>
      <c r="H24" s="37">
        <f t="shared" si="0"/>
        <v>346362</v>
      </c>
      <c r="I24" s="29">
        <f t="shared" si="5"/>
        <v>117071</v>
      </c>
      <c r="J24" s="37">
        <f t="shared" si="6"/>
        <v>6927</v>
      </c>
      <c r="K24" s="37">
        <f>FR_stat!H24*FR_stat!AC24+FR_stat!I24*FR_stat!AD24+FR_stat!J24*FR_stat!AE24+FR_stat!K24*FR_stat!AF24+FR_stat!L24*FR_stat!AG24+FR_stat!M24*FR_stat!AH24+FR_stat!N24*FR_stat!AI24+FR_stat!O24*FR_stat!AJ24+FR_stat!P24*FR_stat!AK24</f>
        <v>1740</v>
      </c>
      <c r="L24" s="47">
        <f>ROUND(Y24/FR_rozp!E24/12,2)</f>
        <v>1.0900000000000001</v>
      </c>
      <c r="M24" s="134">
        <f>IF(FR_stat!H24=0,0,12*1.358*1/FR_stat!T24*FR_rozp!$E24)</f>
        <v>17493.065123094675</v>
      </c>
      <c r="N24" s="72">
        <f>IF(FR_stat!I24=0,0,12*1.358*1/FR_stat!U24*FR_rozp!$E24)</f>
        <v>12049.900179078462</v>
      </c>
      <c r="O24" s="72">
        <f>IF(FR_stat!J24=0,0,12*1.358*1/FR_stat!V24*FR_rozp!$E24)</f>
        <v>0</v>
      </c>
      <c r="P24" s="72">
        <f>IF(FR_stat!K24=0,0,12*1.358*1/FR_stat!W24*FR_rozp!$E24)</f>
        <v>0</v>
      </c>
      <c r="Q24" s="72">
        <f>IF(FR_stat!L24=0,0,12*1.358*1/FR_stat!X24*FR_rozp!$E24)</f>
        <v>0</v>
      </c>
      <c r="R24" s="72">
        <f>IF(FR_stat!M24=0,0,12*1.358*1/FR_stat!Y24*FR_rozp!$E24)</f>
        <v>0</v>
      </c>
      <c r="S24" s="72">
        <f>IF(FR_stat!N24=0,0,12*1.358*1/FR_stat!Z24*FR_rozp!$E24)</f>
        <v>0</v>
      </c>
      <c r="T24" s="72">
        <f>IF(FR_stat!O24=0,0,12*1.358*1/FR_stat!AA24*FR_rozp!$E24)</f>
        <v>0</v>
      </c>
      <c r="U24" s="72">
        <f>IF(FR_stat!P24=0,0,12*1.358*1/FR_stat!AB24*FR_rozp!$E24)</f>
        <v>0</v>
      </c>
      <c r="V24" s="37">
        <f>ROUND((M24*FR_stat!H24+P24*FR_stat!K24+S24*FR_stat!N24)/1.358,0)</f>
        <v>257630</v>
      </c>
      <c r="W24" s="37">
        <f>ROUND((N24*FR_stat!I24+Q24*FR_stat!L24+T24*FR_stat!O24)/1.358,0)</f>
        <v>88733</v>
      </c>
      <c r="X24" s="37">
        <f>ROUND((O24*FR_stat!J24+R24*FR_stat!M24+U24*FR_stat!P24)/1.358,0)</f>
        <v>0</v>
      </c>
      <c r="Y24" s="37">
        <f t="shared" si="3"/>
        <v>346363</v>
      </c>
      <c r="Z24" s="74">
        <f>IF(FR_stat!T24=0,0,FR_stat!H24/FR_stat!T24)+IF(FR_stat!W24=0,0,FR_stat!K24/FR_stat!W24)+IF(FR_stat!Z24=0,0,FR_stat!N24/FR_stat!Z24)</f>
        <v>0.81138140930459746</v>
      </c>
      <c r="AA24" s="74">
        <f>IF(FR_stat!U24=0,0,FR_stat!I24/FR_stat!U24)+IF(FR_stat!X24=0,0,FR_stat!L24/FR_stat!X24)+IF(FR_stat!AA24=0,0,FR_stat!O24/FR_stat!AA24)</f>
        <v>0.27945545621883439</v>
      </c>
      <c r="AB24" s="74">
        <f>IF(FR_stat!V24=0,0,FR_stat!J24/FR_stat!V24)+IF(FR_stat!Y24=0,0,FR_stat!M24/FR_stat!Y24)+IF(FR_stat!AB24=0,0,FR_stat!P24/FR_stat!AB24)</f>
        <v>0</v>
      </c>
      <c r="AC24" s="135">
        <f t="shared" si="4"/>
        <v>1.090836865523432</v>
      </c>
    </row>
    <row r="25" spans="1:29" ht="20.100000000000001" customHeight="1" x14ac:dyDescent="0.2">
      <c r="A25" s="341">
        <f>FR_stat!A25</f>
        <v>15</v>
      </c>
      <c r="B25" s="85">
        <f>FR_stat!B25</f>
        <v>600079384</v>
      </c>
      <c r="C25" s="85">
        <f>FR_stat!C25</f>
        <v>2438</v>
      </c>
      <c r="D25" s="576" t="str">
        <f>FR_stat!D25</f>
        <v>MŠ Nové Město p. S., Mánesova 952</v>
      </c>
      <c r="E25" s="75">
        <f>FR_stat!E25</f>
        <v>3141</v>
      </c>
      <c r="F25" s="572" t="str">
        <f>FR_stat!F25</f>
        <v>MŠ Nové Město p. S., Mánesova 952</v>
      </c>
      <c r="G25" s="132">
        <f>ROUND(FR_rozp!R25,0)</f>
        <v>2192944</v>
      </c>
      <c r="H25" s="37">
        <f t="shared" si="0"/>
        <v>1605010</v>
      </c>
      <c r="I25" s="29">
        <f t="shared" si="5"/>
        <v>542494</v>
      </c>
      <c r="J25" s="37">
        <f t="shared" si="6"/>
        <v>32100</v>
      </c>
      <c r="K25" s="37">
        <f>FR_stat!H25*FR_stat!AC25+FR_stat!I25*FR_stat!AD25+FR_stat!J25*FR_stat!AE25+FR_stat!K25*FR_stat!AF25+FR_stat!L25*FR_stat!AG25+FR_stat!M25*FR_stat!AH25+FR_stat!N25*FR_stat!AI25+FR_stat!O25*FR_stat!AJ25+FR_stat!P25*FR_stat!AK25</f>
        <v>13340</v>
      </c>
      <c r="L25" s="47">
        <f>ROUND(Y25/FR_rozp!E25/12,2)</f>
        <v>5.05</v>
      </c>
      <c r="M25" s="134">
        <f>IF(FR_stat!H25=0,0,12*1.358*1/FR_stat!T25*FR_rozp!$E25)</f>
        <v>10883.849245244841</v>
      </c>
      <c r="N25" s="72">
        <f>IF(FR_stat!I25=0,0,12*1.358*1/FR_stat!U25*FR_rozp!$E25)</f>
        <v>8314.9512050773719</v>
      </c>
      <c r="O25" s="72">
        <f>IF(FR_stat!J25=0,0,12*1.358*1/FR_stat!V25*FR_rozp!$E25)</f>
        <v>0</v>
      </c>
      <c r="P25" s="72">
        <f>IF(FR_stat!K25=0,0,12*1.358*1/FR_stat!W25*FR_rozp!$E25)</f>
        <v>0</v>
      </c>
      <c r="Q25" s="72">
        <f>IF(FR_stat!L25=0,0,12*1.358*1/FR_stat!X25*FR_rozp!$E25)</f>
        <v>0</v>
      </c>
      <c r="R25" s="72">
        <f>IF(FR_stat!M25=0,0,12*1.358*1/FR_stat!Y25*FR_rozp!$E25)</f>
        <v>0</v>
      </c>
      <c r="S25" s="72">
        <f>IF(FR_stat!N25=0,0,12*1.358*1/FR_stat!Z25*FR_rozp!$E25)</f>
        <v>0</v>
      </c>
      <c r="T25" s="72">
        <f>IF(FR_stat!O25=0,0,12*1.358*1/FR_stat!AA25*FR_rozp!$E25)</f>
        <v>0</v>
      </c>
      <c r="U25" s="72">
        <f>IF(FR_stat!P25=0,0,12*1.358*1/FR_stat!AB25*FR_rozp!$E25)</f>
        <v>0</v>
      </c>
      <c r="V25" s="37">
        <f>ROUND((M25*FR_stat!H25+P25*FR_stat!K25+S25*FR_stat!N25)/1.358,0)</f>
        <v>833520</v>
      </c>
      <c r="W25" s="37">
        <f>ROUND((N25*FR_stat!I25+Q25*FR_stat!L25+T25*FR_stat!O25)/1.358,0)</f>
        <v>771490</v>
      </c>
      <c r="X25" s="37">
        <f>ROUND((O25*FR_stat!J25+R25*FR_stat!M25+U25*FR_stat!P25)/1.358,0)</f>
        <v>0</v>
      </c>
      <c r="Y25" s="37">
        <f t="shared" si="3"/>
        <v>1605010</v>
      </c>
      <c r="Z25" s="74">
        <f>IF(FR_stat!T25=0,0,FR_stat!H25/FR_stat!T25)+IF(FR_stat!W25=0,0,FR_stat!K25/FR_stat!W25)+IF(FR_stat!Z25=0,0,FR_stat!N25/FR_stat!Z25)</f>
        <v>2.6250948567929981</v>
      </c>
      <c r="AA25" s="74">
        <f>IF(FR_stat!U25=0,0,FR_stat!I25/FR_stat!U25)+IF(FR_stat!X25=0,0,FR_stat!L25/FR_stat!X25)+IF(FR_stat!AA25=0,0,FR_stat!O25/FR_stat!AA25)</f>
        <v>2.4297377110004712</v>
      </c>
      <c r="AB25" s="74">
        <f>IF(FR_stat!V25=0,0,FR_stat!J25/FR_stat!V25)+IF(FR_stat!Y25=0,0,FR_stat!M25/FR_stat!Y25)+IF(FR_stat!AB25=0,0,FR_stat!P25/FR_stat!AB25)</f>
        <v>0</v>
      </c>
      <c r="AC25" s="135">
        <f t="shared" si="4"/>
        <v>5.0548325677934693</v>
      </c>
    </row>
    <row r="26" spans="1:29" ht="20.100000000000001" customHeight="1" x14ac:dyDescent="0.2">
      <c r="A26" s="341">
        <f>FR_stat!A26</f>
        <v>19</v>
      </c>
      <c r="B26" s="85">
        <f>FR_stat!B26</f>
        <v>600080064</v>
      </c>
      <c r="C26" s="85">
        <f>FR_stat!C26</f>
        <v>2497</v>
      </c>
      <c r="D26" s="576" t="str">
        <f>FR_stat!D26</f>
        <v>ZŠ a MŠ Raspenava, Fučíkova 430</v>
      </c>
      <c r="E26" s="75">
        <f>FR_stat!E26</f>
        <v>3141</v>
      </c>
      <c r="F26" s="578" t="str">
        <f>FR_stat!F26</f>
        <v>ZŠ a MŠ Raspenava, Moskevská 117 - výdejna</v>
      </c>
      <c r="G26" s="132">
        <f>ROUND(FR_rozp!R26,0)</f>
        <v>515708</v>
      </c>
      <c r="H26" s="37">
        <f t="shared" si="0"/>
        <v>375222</v>
      </c>
      <c r="I26" s="29">
        <f t="shared" si="5"/>
        <v>126826</v>
      </c>
      <c r="J26" s="37">
        <f t="shared" si="6"/>
        <v>7504</v>
      </c>
      <c r="K26" s="37">
        <f>FR_stat!H26*FR_stat!AC26+FR_stat!I26*FR_stat!AD26+FR_stat!J26*FR_stat!AE26+FR_stat!K26*FR_stat!AF26+FR_stat!L26*FR_stat!AG26+FR_stat!M26*FR_stat!AH26+FR_stat!N26*FR_stat!AI26+FR_stat!O26*FR_stat!AJ26+FR_stat!P26*FR_stat!AK26</f>
        <v>6156</v>
      </c>
      <c r="L26" s="47">
        <f>ROUND(Y26/FR_rozp!E26/12,2)</f>
        <v>1.18</v>
      </c>
      <c r="M26" s="134">
        <f>IF(FR_stat!H26=0,0,12*1.358*1/FR_stat!T26*FR_rozp!$E26)</f>
        <v>0</v>
      </c>
      <c r="N26" s="72">
        <f>IF(FR_stat!I26=0,0,12*1.358*1/FR_stat!U26*FR_rozp!$E26)</f>
        <v>0</v>
      </c>
      <c r="O26" s="72">
        <f>IF(FR_stat!J26=0,0,12*1.358*1/FR_stat!V26*FR_rozp!$E26)</f>
        <v>0</v>
      </c>
      <c r="P26" s="72">
        <f>IF(FR_stat!K26=0,0,12*1.358*1/FR_stat!W26*FR_rozp!$E26)</f>
        <v>0</v>
      </c>
      <c r="Q26" s="72">
        <f>IF(FR_stat!L26=0,0,12*1.358*1/FR_stat!X26*FR_rozp!$E26)</f>
        <v>0</v>
      </c>
      <c r="R26" s="72">
        <f>IF(FR_stat!M26=0,0,12*1.358*1/FR_stat!Y26*FR_rozp!$E26)</f>
        <v>0</v>
      </c>
      <c r="S26" s="72">
        <f>IF(FR_stat!N26=0,0,12*1.358*1/FR_stat!Z26*FR_rozp!$E26)</f>
        <v>0</v>
      </c>
      <c r="T26" s="72">
        <f>IF(FR_stat!O26=0,0,12*1.358*1/FR_stat!AA26*FR_rozp!$E26)</f>
        <v>3145.3844705538418</v>
      </c>
      <c r="U26" s="72">
        <f>IF(FR_stat!P26=0,0,12*1.358*1/FR_stat!AB26*FR_rozp!$E26)</f>
        <v>0</v>
      </c>
      <c r="V26" s="37">
        <f>ROUND((M26*FR_stat!H26+P26*FR_stat!K26+S26*FR_stat!N26)/1.358,0)</f>
        <v>0</v>
      </c>
      <c r="W26" s="37">
        <f>ROUND((N26*FR_stat!I26+Q26*FR_stat!L26+T26*FR_stat!O26)/1.358,0)</f>
        <v>375223</v>
      </c>
      <c r="X26" s="37">
        <f>ROUND((O26*FR_stat!J26+R26*FR_stat!M26+U26*FR_stat!P26)/1.358,0)</f>
        <v>0</v>
      </c>
      <c r="Y26" s="37">
        <f t="shared" si="3"/>
        <v>375223</v>
      </c>
      <c r="Z26" s="74">
        <f>IF(FR_stat!T26=0,0,FR_stat!H26/FR_stat!T26)+IF(FR_stat!W26=0,0,FR_stat!K26/FR_stat!W26)+IF(FR_stat!Z26=0,0,FR_stat!N26/FR_stat!Z26)</f>
        <v>0</v>
      </c>
      <c r="AA26" s="74">
        <f>IF(FR_stat!U26=0,0,FR_stat!I26/FR_stat!U26)+IF(FR_stat!X26=0,0,FR_stat!L26/FR_stat!X26)+IF(FR_stat!AA26=0,0,FR_stat!O26/FR_stat!AA26)</f>
        <v>1.1817290097058406</v>
      </c>
      <c r="AB26" s="74">
        <f>IF(FR_stat!V26=0,0,FR_stat!J26/FR_stat!V26)+IF(FR_stat!Y26=0,0,FR_stat!M26/FR_stat!Y26)+IF(FR_stat!AB26=0,0,FR_stat!P26/FR_stat!AB26)</f>
        <v>0</v>
      </c>
      <c r="AC26" s="135">
        <f t="shared" si="4"/>
        <v>1.1817290097058406</v>
      </c>
    </row>
    <row r="27" spans="1:29" ht="20.100000000000001" customHeight="1" thickBot="1" x14ac:dyDescent="0.25">
      <c r="A27" s="402">
        <f>FR_stat!A27</f>
        <v>19</v>
      </c>
      <c r="B27" s="525">
        <f>FR_stat!B27</f>
        <v>600080064</v>
      </c>
      <c r="C27" s="525">
        <f>FR_stat!C27</f>
        <v>2497</v>
      </c>
      <c r="D27" s="577" t="str">
        <f>FR_stat!D27</f>
        <v>ZŠ a MŠ Raspenava, Fučíkova 430</v>
      </c>
      <c r="E27" s="233">
        <f>FR_stat!E27</f>
        <v>3141</v>
      </c>
      <c r="F27" s="588" t="str">
        <f>FR_stat!F27</f>
        <v>MŠ Raspenava, Luhová 160</v>
      </c>
      <c r="G27" s="132">
        <f>ROUND(FR_rozp!R27,0)</f>
        <v>1796344</v>
      </c>
      <c r="H27" s="37">
        <f t="shared" si="0"/>
        <v>1314409</v>
      </c>
      <c r="I27" s="29">
        <f t="shared" si="5"/>
        <v>444271</v>
      </c>
      <c r="J27" s="37">
        <f t="shared" si="6"/>
        <v>26288</v>
      </c>
      <c r="K27" s="37">
        <f>FR_stat!H27*FR_stat!AC27+FR_stat!I27*FR_stat!AD27+FR_stat!J27*FR_stat!AE27+FR_stat!K27*FR_stat!AF27+FR_stat!L27*FR_stat!AG27+FR_stat!M27*FR_stat!AH27+FR_stat!N27*FR_stat!AI27+FR_stat!O27*FR_stat!AJ27+FR_stat!P27*FR_stat!AK27</f>
        <v>11376</v>
      </c>
      <c r="L27" s="47">
        <f>ROUND(Y27/FR_rozp!E27/12,2)</f>
        <v>4.1399999999999997</v>
      </c>
      <c r="M27" s="134">
        <f>IF(FR_stat!H27=0,0,12*1.358*1/FR_stat!T27*FR_rozp!$E27)</f>
        <v>11340.435436454274</v>
      </c>
      <c r="N27" s="72">
        <f>IF(FR_stat!I27=0,0,12*1.358*1/FR_stat!U27*FR_rozp!$E27)</f>
        <v>0</v>
      </c>
      <c r="O27" s="72">
        <f>IF(FR_stat!J27=0,0,12*1.358*1/FR_stat!V27*FR_rozp!$E27)</f>
        <v>0</v>
      </c>
      <c r="P27" s="72">
        <f>IF(FR_stat!K27=0,0,12*1.358*1/FR_stat!W27*FR_rozp!$E27)</f>
        <v>0</v>
      </c>
      <c r="Q27" s="72">
        <f>IF(FR_stat!L27=0,0,12*1.358*1/FR_stat!X27*FR_rozp!$E27)</f>
        <v>4718.0767058307611</v>
      </c>
      <c r="R27" s="72">
        <f>IF(FR_stat!M27=0,0,12*1.358*1/FR_stat!Y27*FR_rozp!$E27)</f>
        <v>0</v>
      </c>
      <c r="S27" s="72">
        <f>IF(FR_stat!N27=0,0,12*1.358*1/FR_stat!Z27*FR_rozp!$E27)</f>
        <v>0</v>
      </c>
      <c r="T27" s="72">
        <f>IF(FR_stat!O27=0,0,12*1.358*1/FR_stat!AA27*FR_rozp!$E27)</f>
        <v>0</v>
      </c>
      <c r="U27" s="72">
        <f>IF(FR_stat!P27=0,0,12*1.358*1/FR_stat!AB27*FR_rozp!$E27)</f>
        <v>0</v>
      </c>
      <c r="V27" s="37">
        <f>ROUND((M27*FR_stat!H27+P27*FR_stat!K27+S27*FR_stat!N27)/1.358,0)</f>
        <v>751575</v>
      </c>
      <c r="W27" s="37">
        <f>ROUND((N27*FR_stat!I27+Q27*FR_stat!L27+T27*FR_stat!O27)/1.358,0)</f>
        <v>562834</v>
      </c>
      <c r="X27" s="37">
        <f>ROUND((O27*FR_stat!J27+R27*FR_stat!M27+U27*FR_stat!P27)/1.358,0)</f>
        <v>0</v>
      </c>
      <c r="Y27" s="37">
        <f t="shared" si="3"/>
        <v>1314409</v>
      </c>
      <c r="Z27" s="74">
        <f>IF(FR_stat!T27=0,0,FR_stat!H27/FR_stat!T27)+IF(FR_stat!W27=0,0,FR_stat!K27/FR_stat!W27)+IF(FR_stat!Z27=0,0,FR_stat!N27/FR_stat!Z27)</f>
        <v>2.3670170377886386</v>
      </c>
      <c r="AA27" s="74">
        <f>IF(FR_stat!U27=0,0,FR_stat!I27/FR_stat!U27)+IF(FR_stat!X27=0,0,FR_stat!L27/FR_stat!X27)+IF(FR_stat!AA27=0,0,FR_stat!O27/FR_stat!AA27)</f>
        <v>1.7725935145587606</v>
      </c>
      <c r="AB27" s="74">
        <f>IF(FR_stat!V27=0,0,FR_stat!J27/FR_stat!V27)+IF(FR_stat!Y27=0,0,FR_stat!M27/FR_stat!Y27)+IF(FR_stat!AB27=0,0,FR_stat!P27/FR_stat!AB27)</f>
        <v>0</v>
      </c>
      <c r="AC27" s="135">
        <f t="shared" si="4"/>
        <v>4.1396105523473992</v>
      </c>
    </row>
    <row r="28" spans="1:29" ht="20.100000000000001" customHeight="1" thickBot="1" x14ac:dyDescent="0.25">
      <c r="A28" s="586"/>
      <c r="B28" s="403"/>
      <c r="C28" s="403"/>
      <c r="D28" s="587" t="s">
        <v>43</v>
      </c>
      <c r="E28" s="585"/>
      <c r="F28" s="580"/>
      <c r="G28" s="137">
        <f t="shared" ref="G28:L28" si="7">SUM(G6:G27)</f>
        <v>21558317</v>
      </c>
      <c r="H28" s="112">
        <f t="shared" si="7"/>
        <v>15769293</v>
      </c>
      <c r="I28" s="112">
        <f t="shared" si="7"/>
        <v>5330026</v>
      </c>
      <c r="J28" s="112">
        <f t="shared" si="7"/>
        <v>315384</v>
      </c>
      <c r="K28" s="112">
        <f t="shared" si="7"/>
        <v>143614</v>
      </c>
      <c r="L28" s="161">
        <f t="shared" si="7"/>
        <v>49.67</v>
      </c>
      <c r="M28" s="127" t="s">
        <v>312</v>
      </c>
      <c r="N28" s="128" t="s">
        <v>312</v>
      </c>
      <c r="O28" s="128" t="s">
        <v>312</v>
      </c>
      <c r="P28" s="128" t="s">
        <v>312</v>
      </c>
      <c r="Q28" s="128" t="s">
        <v>312</v>
      </c>
      <c r="R28" s="128" t="s">
        <v>312</v>
      </c>
      <c r="S28" s="128" t="s">
        <v>312</v>
      </c>
      <c r="T28" s="128" t="s">
        <v>312</v>
      </c>
      <c r="U28" s="128" t="s">
        <v>312</v>
      </c>
      <c r="V28" s="112">
        <f t="shared" ref="V28:AC28" si="8">SUM(V6:V27)</f>
        <v>6991929</v>
      </c>
      <c r="W28" s="112">
        <f t="shared" si="8"/>
        <v>8777369</v>
      </c>
      <c r="X28" s="112">
        <f t="shared" si="8"/>
        <v>0</v>
      </c>
      <c r="Y28" s="112">
        <f t="shared" si="8"/>
        <v>15769298</v>
      </c>
      <c r="Z28" s="162">
        <f t="shared" si="8"/>
        <v>22.020430132380234</v>
      </c>
      <c r="AA28" s="162">
        <f t="shared" si="8"/>
        <v>27.643513682633252</v>
      </c>
      <c r="AB28" s="162">
        <f t="shared" si="8"/>
        <v>0</v>
      </c>
      <c r="AC28" s="161">
        <f t="shared" si="8"/>
        <v>49.663943815013482</v>
      </c>
    </row>
    <row r="29" spans="1:29" ht="20.100000000000001" customHeight="1" x14ac:dyDescent="0.2">
      <c r="G29" s="49">
        <f>H28+I28+J28+K28</f>
        <v>21558317</v>
      </c>
      <c r="H29" s="49">
        <f>Y28</f>
        <v>15769298</v>
      </c>
      <c r="I29" s="49"/>
      <c r="J29" s="49"/>
      <c r="K29" s="49"/>
      <c r="Y29" s="49">
        <f>SUM(V28:X28)</f>
        <v>15769298</v>
      </c>
      <c r="Z29" s="53"/>
      <c r="AC29" s="53">
        <f>SUM(Z28:AB28)</f>
        <v>49.663943815013482</v>
      </c>
    </row>
    <row r="30" spans="1:29" ht="20.100000000000001" customHeight="1" x14ac:dyDescent="0.2">
      <c r="G30" s="49">
        <f>FR_rozp!R28</f>
        <v>21558317.207714301</v>
      </c>
      <c r="Y30" s="49"/>
      <c r="AC30" s="53"/>
    </row>
    <row r="31" spans="1:29" ht="20.100000000000001" customHeight="1" x14ac:dyDescent="0.2"/>
    <row r="32" spans="1:29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41589-587F-4BA2-B3C6-5211A2085A8C}">
  <sheetPr>
    <tabColor rgb="FFFF0000"/>
  </sheetPr>
  <dimension ref="A1:AS31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N33" sqref="N33"/>
    </sheetView>
  </sheetViews>
  <sheetFormatPr defaultRowHeight="12.75" x14ac:dyDescent="0.2"/>
  <cols>
    <col min="1" max="1" width="6.42578125" style="46" customWidth="1"/>
    <col min="2" max="2" width="8.7109375" style="46" bestFit="1" customWidth="1"/>
    <col min="3" max="3" width="4.7109375" style="46" bestFit="1" customWidth="1"/>
    <col min="4" max="4" width="30.85546875" style="443" bestFit="1" customWidth="1"/>
    <col min="5" max="5" width="4.42578125" bestFit="1" customWidth="1"/>
    <col min="6" max="6" width="34.42578125" style="443" customWidth="1"/>
    <col min="7" max="15" width="6.7109375" customWidth="1"/>
    <col min="16" max="16" width="10" customWidth="1"/>
    <col min="20" max="28" width="6.7109375" customWidth="1"/>
    <col min="33" max="33" width="9.85546875" customWidth="1"/>
    <col min="37" max="45" width="5.7109375" customWidth="1"/>
    <col min="251" max="251" width="6.42578125" customWidth="1"/>
    <col min="252" max="252" width="26.5703125" customWidth="1"/>
    <col min="253" max="253" width="4.42578125" bestFit="1" customWidth="1"/>
    <col min="254" max="254" width="30.42578125" customWidth="1"/>
    <col min="255" max="263" width="6.7109375" customWidth="1"/>
    <col min="264" max="264" width="10" customWidth="1"/>
    <col min="268" max="276" width="6.7109375" customWidth="1"/>
    <col min="281" max="281" width="8.28515625" customWidth="1"/>
    <col min="285" max="293" width="5.7109375" customWidth="1"/>
    <col min="507" max="507" width="6.42578125" customWidth="1"/>
    <col min="508" max="508" width="26.5703125" customWidth="1"/>
    <col min="509" max="509" width="4.42578125" bestFit="1" customWidth="1"/>
    <col min="510" max="510" width="30.42578125" customWidth="1"/>
    <col min="511" max="519" width="6.7109375" customWidth="1"/>
    <col min="520" max="520" width="10" customWidth="1"/>
    <col min="524" max="532" width="6.7109375" customWidth="1"/>
    <col min="537" max="537" width="8.28515625" customWidth="1"/>
    <col min="541" max="549" width="5.7109375" customWidth="1"/>
    <col min="763" max="763" width="6.42578125" customWidth="1"/>
    <col min="764" max="764" width="26.5703125" customWidth="1"/>
    <col min="765" max="765" width="4.42578125" bestFit="1" customWidth="1"/>
    <col min="766" max="766" width="30.42578125" customWidth="1"/>
    <col min="767" max="775" width="6.7109375" customWidth="1"/>
    <col min="776" max="776" width="10" customWidth="1"/>
    <col min="780" max="788" width="6.7109375" customWidth="1"/>
    <col min="793" max="793" width="8.28515625" customWidth="1"/>
    <col min="797" max="805" width="5.7109375" customWidth="1"/>
    <col min="1019" max="1019" width="6.42578125" customWidth="1"/>
    <col min="1020" max="1020" width="26.5703125" customWidth="1"/>
    <col min="1021" max="1021" width="4.42578125" bestFit="1" customWidth="1"/>
    <col min="1022" max="1022" width="30.42578125" customWidth="1"/>
    <col min="1023" max="1031" width="6.7109375" customWidth="1"/>
    <col min="1032" max="1032" width="10" customWidth="1"/>
    <col min="1036" max="1044" width="6.7109375" customWidth="1"/>
    <col min="1049" max="1049" width="8.28515625" customWidth="1"/>
    <col min="1053" max="1061" width="5.7109375" customWidth="1"/>
    <col min="1275" max="1275" width="6.42578125" customWidth="1"/>
    <col min="1276" max="1276" width="26.5703125" customWidth="1"/>
    <col min="1277" max="1277" width="4.42578125" bestFit="1" customWidth="1"/>
    <col min="1278" max="1278" width="30.42578125" customWidth="1"/>
    <col min="1279" max="1287" width="6.7109375" customWidth="1"/>
    <col min="1288" max="1288" width="10" customWidth="1"/>
    <col min="1292" max="1300" width="6.7109375" customWidth="1"/>
    <col min="1305" max="1305" width="8.28515625" customWidth="1"/>
    <col min="1309" max="1317" width="5.7109375" customWidth="1"/>
    <col min="1531" max="1531" width="6.42578125" customWidth="1"/>
    <col min="1532" max="1532" width="26.5703125" customWidth="1"/>
    <col min="1533" max="1533" width="4.42578125" bestFit="1" customWidth="1"/>
    <col min="1534" max="1534" width="30.42578125" customWidth="1"/>
    <col min="1535" max="1543" width="6.7109375" customWidth="1"/>
    <col min="1544" max="1544" width="10" customWidth="1"/>
    <col min="1548" max="1556" width="6.7109375" customWidth="1"/>
    <col min="1561" max="1561" width="8.28515625" customWidth="1"/>
    <col min="1565" max="1573" width="5.7109375" customWidth="1"/>
    <col min="1787" max="1787" width="6.42578125" customWidth="1"/>
    <col min="1788" max="1788" width="26.5703125" customWidth="1"/>
    <col min="1789" max="1789" width="4.42578125" bestFit="1" customWidth="1"/>
    <col min="1790" max="1790" width="30.42578125" customWidth="1"/>
    <col min="1791" max="1799" width="6.7109375" customWidth="1"/>
    <col min="1800" max="1800" width="10" customWidth="1"/>
    <col min="1804" max="1812" width="6.7109375" customWidth="1"/>
    <col min="1817" max="1817" width="8.28515625" customWidth="1"/>
    <col min="1821" max="1829" width="5.7109375" customWidth="1"/>
    <col min="2043" max="2043" width="6.42578125" customWidth="1"/>
    <col min="2044" max="2044" width="26.5703125" customWidth="1"/>
    <col min="2045" max="2045" width="4.42578125" bestFit="1" customWidth="1"/>
    <col min="2046" max="2046" width="30.42578125" customWidth="1"/>
    <col min="2047" max="2055" width="6.7109375" customWidth="1"/>
    <col min="2056" max="2056" width="10" customWidth="1"/>
    <col min="2060" max="2068" width="6.7109375" customWidth="1"/>
    <col min="2073" max="2073" width="8.28515625" customWidth="1"/>
    <col min="2077" max="2085" width="5.7109375" customWidth="1"/>
    <col min="2299" max="2299" width="6.42578125" customWidth="1"/>
    <col min="2300" max="2300" width="26.5703125" customWidth="1"/>
    <col min="2301" max="2301" width="4.42578125" bestFit="1" customWidth="1"/>
    <col min="2302" max="2302" width="30.42578125" customWidth="1"/>
    <col min="2303" max="2311" width="6.7109375" customWidth="1"/>
    <col min="2312" max="2312" width="10" customWidth="1"/>
    <col min="2316" max="2324" width="6.7109375" customWidth="1"/>
    <col min="2329" max="2329" width="8.28515625" customWidth="1"/>
    <col min="2333" max="2341" width="5.7109375" customWidth="1"/>
    <col min="2555" max="2555" width="6.42578125" customWidth="1"/>
    <col min="2556" max="2556" width="26.5703125" customWidth="1"/>
    <col min="2557" max="2557" width="4.42578125" bestFit="1" customWidth="1"/>
    <col min="2558" max="2558" width="30.42578125" customWidth="1"/>
    <col min="2559" max="2567" width="6.7109375" customWidth="1"/>
    <col min="2568" max="2568" width="10" customWidth="1"/>
    <col min="2572" max="2580" width="6.7109375" customWidth="1"/>
    <col min="2585" max="2585" width="8.28515625" customWidth="1"/>
    <col min="2589" max="2597" width="5.7109375" customWidth="1"/>
    <col min="2811" max="2811" width="6.42578125" customWidth="1"/>
    <col min="2812" max="2812" width="26.5703125" customWidth="1"/>
    <col min="2813" max="2813" width="4.42578125" bestFit="1" customWidth="1"/>
    <col min="2814" max="2814" width="30.42578125" customWidth="1"/>
    <col min="2815" max="2823" width="6.7109375" customWidth="1"/>
    <col min="2824" max="2824" width="10" customWidth="1"/>
    <col min="2828" max="2836" width="6.7109375" customWidth="1"/>
    <col min="2841" max="2841" width="8.28515625" customWidth="1"/>
    <col min="2845" max="2853" width="5.7109375" customWidth="1"/>
    <col min="3067" max="3067" width="6.42578125" customWidth="1"/>
    <col min="3068" max="3068" width="26.5703125" customWidth="1"/>
    <col min="3069" max="3069" width="4.42578125" bestFit="1" customWidth="1"/>
    <col min="3070" max="3070" width="30.42578125" customWidth="1"/>
    <col min="3071" max="3079" width="6.7109375" customWidth="1"/>
    <col min="3080" max="3080" width="10" customWidth="1"/>
    <col min="3084" max="3092" width="6.7109375" customWidth="1"/>
    <col min="3097" max="3097" width="8.28515625" customWidth="1"/>
    <col min="3101" max="3109" width="5.7109375" customWidth="1"/>
    <col min="3323" max="3323" width="6.42578125" customWidth="1"/>
    <col min="3324" max="3324" width="26.5703125" customWidth="1"/>
    <col min="3325" max="3325" width="4.42578125" bestFit="1" customWidth="1"/>
    <col min="3326" max="3326" width="30.42578125" customWidth="1"/>
    <col min="3327" max="3335" width="6.7109375" customWidth="1"/>
    <col min="3336" max="3336" width="10" customWidth="1"/>
    <col min="3340" max="3348" width="6.7109375" customWidth="1"/>
    <col min="3353" max="3353" width="8.28515625" customWidth="1"/>
    <col min="3357" max="3365" width="5.7109375" customWidth="1"/>
    <col min="3579" max="3579" width="6.42578125" customWidth="1"/>
    <col min="3580" max="3580" width="26.5703125" customWidth="1"/>
    <col min="3581" max="3581" width="4.42578125" bestFit="1" customWidth="1"/>
    <col min="3582" max="3582" width="30.42578125" customWidth="1"/>
    <col min="3583" max="3591" width="6.7109375" customWidth="1"/>
    <col min="3592" max="3592" width="10" customWidth="1"/>
    <col min="3596" max="3604" width="6.7109375" customWidth="1"/>
    <col min="3609" max="3609" width="8.28515625" customWidth="1"/>
    <col min="3613" max="3621" width="5.7109375" customWidth="1"/>
    <col min="3835" max="3835" width="6.42578125" customWidth="1"/>
    <col min="3836" max="3836" width="26.5703125" customWidth="1"/>
    <col min="3837" max="3837" width="4.42578125" bestFit="1" customWidth="1"/>
    <col min="3838" max="3838" width="30.42578125" customWidth="1"/>
    <col min="3839" max="3847" width="6.7109375" customWidth="1"/>
    <col min="3848" max="3848" width="10" customWidth="1"/>
    <col min="3852" max="3860" width="6.7109375" customWidth="1"/>
    <col min="3865" max="3865" width="8.28515625" customWidth="1"/>
    <col min="3869" max="3877" width="5.7109375" customWidth="1"/>
    <col min="4091" max="4091" width="6.42578125" customWidth="1"/>
    <col min="4092" max="4092" width="26.5703125" customWidth="1"/>
    <col min="4093" max="4093" width="4.42578125" bestFit="1" customWidth="1"/>
    <col min="4094" max="4094" width="30.42578125" customWidth="1"/>
    <col min="4095" max="4103" width="6.7109375" customWidth="1"/>
    <col min="4104" max="4104" width="10" customWidth="1"/>
    <col min="4108" max="4116" width="6.7109375" customWidth="1"/>
    <col min="4121" max="4121" width="8.28515625" customWidth="1"/>
    <col min="4125" max="4133" width="5.7109375" customWidth="1"/>
    <col min="4347" max="4347" width="6.42578125" customWidth="1"/>
    <col min="4348" max="4348" width="26.5703125" customWidth="1"/>
    <col min="4349" max="4349" width="4.42578125" bestFit="1" customWidth="1"/>
    <col min="4350" max="4350" width="30.42578125" customWidth="1"/>
    <col min="4351" max="4359" width="6.7109375" customWidth="1"/>
    <col min="4360" max="4360" width="10" customWidth="1"/>
    <col min="4364" max="4372" width="6.7109375" customWidth="1"/>
    <col min="4377" max="4377" width="8.28515625" customWidth="1"/>
    <col min="4381" max="4389" width="5.7109375" customWidth="1"/>
    <col min="4603" max="4603" width="6.42578125" customWidth="1"/>
    <col min="4604" max="4604" width="26.5703125" customWidth="1"/>
    <col min="4605" max="4605" width="4.42578125" bestFit="1" customWidth="1"/>
    <col min="4606" max="4606" width="30.42578125" customWidth="1"/>
    <col min="4607" max="4615" width="6.7109375" customWidth="1"/>
    <col min="4616" max="4616" width="10" customWidth="1"/>
    <col min="4620" max="4628" width="6.7109375" customWidth="1"/>
    <col min="4633" max="4633" width="8.28515625" customWidth="1"/>
    <col min="4637" max="4645" width="5.7109375" customWidth="1"/>
    <col min="4859" max="4859" width="6.42578125" customWidth="1"/>
    <col min="4860" max="4860" width="26.5703125" customWidth="1"/>
    <col min="4861" max="4861" width="4.42578125" bestFit="1" customWidth="1"/>
    <col min="4862" max="4862" width="30.42578125" customWidth="1"/>
    <col min="4863" max="4871" width="6.7109375" customWidth="1"/>
    <col min="4872" max="4872" width="10" customWidth="1"/>
    <col min="4876" max="4884" width="6.7109375" customWidth="1"/>
    <col min="4889" max="4889" width="8.28515625" customWidth="1"/>
    <col min="4893" max="4901" width="5.7109375" customWidth="1"/>
    <col min="5115" max="5115" width="6.42578125" customWidth="1"/>
    <col min="5116" max="5116" width="26.5703125" customWidth="1"/>
    <col min="5117" max="5117" width="4.42578125" bestFit="1" customWidth="1"/>
    <col min="5118" max="5118" width="30.42578125" customWidth="1"/>
    <col min="5119" max="5127" width="6.7109375" customWidth="1"/>
    <col min="5128" max="5128" width="10" customWidth="1"/>
    <col min="5132" max="5140" width="6.7109375" customWidth="1"/>
    <col min="5145" max="5145" width="8.28515625" customWidth="1"/>
    <col min="5149" max="5157" width="5.7109375" customWidth="1"/>
    <col min="5371" max="5371" width="6.42578125" customWidth="1"/>
    <col min="5372" max="5372" width="26.5703125" customWidth="1"/>
    <col min="5373" max="5373" width="4.42578125" bestFit="1" customWidth="1"/>
    <col min="5374" max="5374" width="30.42578125" customWidth="1"/>
    <col min="5375" max="5383" width="6.7109375" customWidth="1"/>
    <col min="5384" max="5384" width="10" customWidth="1"/>
    <col min="5388" max="5396" width="6.7109375" customWidth="1"/>
    <col min="5401" max="5401" width="8.28515625" customWidth="1"/>
    <col min="5405" max="5413" width="5.7109375" customWidth="1"/>
    <col min="5627" max="5627" width="6.42578125" customWidth="1"/>
    <col min="5628" max="5628" width="26.5703125" customWidth="1"/>
    <col min="5629" max="5629" width="4.42578125" bestFit="1" customWidth="1"/>
    <col min="5630" max="5630" width="30.42578125" customWidth="1"/>
    <col min="5631" max="5639" width="6.7109375" customWidth="1"/>
    <col min="5640" max="5640" width="10" customWidth="1"/>
    <col min="5644" max="5652" width="6.7109375" customWidth="1"/>
    <col min="5657" max="5657" width="8.28515625" customWidth="1"/>
    <col min="5661" max="5669" width="5.7109375" customWidth="1"/>
    <col min="5883" max="5883" width="6.42578125" customWidth="1"/>
    <col min="5884" max="5884" width="26.5703125" customWidth="1"/>
    <col min="5885" max="5885" width="4.42578125" bestFit="1" customWidth="1"/>
    <col min="5886" max="5886" width="30.42578125" customWidth="1"/>
    <col min="5887" max="5895" width="6.7109375" customWidth="1"/>
    <col min="5896" max="5896" width="10" customWidth="1"/>
    <col min="5900" max="5908" width="6.7109375" customWidth="1"/>
    <col min="5913" max="5913" width="8.28515625" customWidth="1"/>
    <col min="5917" max="5925" width="5.7109375" customWidth="1"/>
    <col min="6139" max="6139" width="6.42578125" customWidth="1"/>
    <col min="6140" max="6140" width="26.5703125" customWidth="1"/>
    <col min="6141" max="6141" width="4.42578125" bestFit="1" customWidth="1"/>
    <col min="6142" max="6142" width="30.42578125" customWidth="1"/>
    <col min="6143" max="6151" width="6.7109375" customWidth="1"/>
    <col min="6152" max="6152" width="10" customWidth="1"/>
    <col min="6156" max="6164" width="6.7109375" customWidth="1"/>
    <col min="6169" max="6169" width="8.28515625" customWidth="1"/>
    <col min="6173" max="6181" width="5.7109375" customWidth="1"/>
    <col min="6395" max="6395" width="6.42578125" customWidth="1"/>
    <col min="6396" max="6396" width="26.5703125" customWidth="1"/>
    <col min="6397" max="6397" width="4.42578125" bestFit="1" customWidth="1"/>
    <col min="6398" max="6398" width="30.42578125" customWidth="1"/>
    <col min="6399" max="6407" width="6.7109375" customWidth="1"/>
    <col min="6408" max="6408" width="10" customWidth="1"/>
    <col min="6412" max="6420" width="6.7109375" customWidth="1"/>
    <col min="6425" max="6425" width="8.28515625" customWidth="1"/>
    <col min="6429" max="6437" width="5.7109375" customWidth="1"/>
    <col min="6651" max="6651" width="6.42578125" customWidth="1"/>
    <col min="6652" max="6652" width="26.5703125" customWidth="1"/>
    <col min="6653" max="6653" width="4.42578125" bestFit="1" customWidth="1"/>
    <col min="6654" max="6654" width="30.42578125" customWidth="1"/>
    <col min="6655" max="6663" width="6.7109375" customWidth="1"/>
    <col min="6664" max="6664" width="10" customWidth="1"/>
    <col min="6668" max="6676" width="6.7109375" customWidth="1"/>
    <col min="6681" max="6681" width="8.28515625" customWidth="1"/>
    <col min="6685" max="6693" width="5.7109375" customWidth="1"/>
    <col min="6907" max="6907" width="6.42578125" customWidth="1"/>
    <col min="6908" max="6908" width="26.5703125" customWidth="1"/>
    <col min="6909" max="6909" width="4.42578125" bestFit="1" customWidth="1"/>
    <col min="6910" max="6910" width="30.42578125" customWidth="1"/>
    <col min="6911" max="6919" width="6.7109375" customWidth="1"/>
    <col min="6920" max="6920" width="10" customWidth="1"/>
    <col min="6924" max="6932" width="6.7109375" customWidth="1"/>
    <col min="6937" max="6937" width="8.28515625" customWidth="1"/>
    <col min="6941" max="6949" width="5.7109375" customWidth="1"/>
    <col min="7163" max="7163" width="6.42578125" customWidth="1"/>
    <col min="7164" max="7164" width="26.5703125" customWidth="1"/>
    <col min="7165" max="7165" width="4.42578125" bestFit="1" customWidth="1"/>
    <col min="7166" max="7166" width="30.42578125" customWidth="1"/>
    <col min="7167" max="7175" width="6.7109375" customWidth="1"/>
    <col min="7176" max="7176" width="10" customWidth="1"/>
    <col min="7180" max="7188" width="6.7109375" customWidth="1"/>
    <col min="7193" max="7193" width="8.28515625" customWidth="1"/>
    <col min="7197" max="7205" width="5.7109375" customWidth="1"/>
    <col min="7419" max="7419" width="6.42578125" customWidth="1"/>
    <col min="7420" max="7420" width="26.5703125" customWidth="1"/>
    <col min="7421" max="7421" width="4.42578125" bestFit="1" customWidth="1"/>
    <col min="7422" max="7422" width="30.42578125" customWidth="1"/>
    <col min="7423" max="7431" width="6.7109375" customWidth="1"/>
    <col min="7432" max="7432" width="10" customWidth="1"/>
    <col min="7436" max="7444" width="6.7109375" customWidth="1"/>
    <col min="7449" max="7449" width="8.28515625" customWidth="1"/>
    <col min="7453" max="7461" width="5.7109375" customWidth="1"/>
    <col min="7675" max="7675" width="6.42578125" customWidth="1"/>
    <col min="7676" max="7676" width="26.5703125" customWidth="1"/>
    <col min="7677" max="7677" width="4.42578125" bestFit="1" customWidth="1"/>
    <col min="7678" max="7678" width="30.42578125" customWidth="1"/>
    <col min="7679" max="7687" width="6.7109375" customWidth="1"/>
    <col min="7688" max="7688" width="10" customWidth="1"/>
    <col min="7692" max="7700" width="6.7109375" customWidth="1"/>
    <col min="7705" max="7705" width="8.28515625" customWidth="1"/>
    <col min="7709" max="7717" width="5.7109375" customWidth="1"/>
    <col min="7931" max="7931" width="6.42578125" customWidth="1"/>
    <col min="7932" max="7932" width="26.5703125" customWidth="1"/>
    <col min="7933" max="7933" width="4.42578125" bestFit="1" customWidth="1"/>
    <col min="7934" max="7934" width="30.42578125" customWidth="1"/>
    <col min="7935" max="7943" width="6.7109375" customWidth="1"/>
    <col min="7944" max="7944" width="10" customWidth="1"/>
    <col min="7948" max="7956" width="6.7109375" customWidth="1"/>
    <col min="7961" max="7961" width="8.28515625" customWidth="1"/>
    <col min="7965" max="7973" width="5.7109375" customWidth="1"/>
    <col min="8187" max="8187" width="6.42578125" customWidth="1"/>
    <col min="8188" max="8188" width="26.5703125" customWidth="1"/>
    <col min="8189" max="8189" width="4.42578125" bestFit="1" customWidth="1"/>
    <col min="8190" max="8190" width="30.42578125" customWidth="1"/>
    <col min="8191" max="8199" width="6.7109375" customWidth="1"/>
    <col min="8200" max="8200" width="10" customWidth="1"/>
    <col min="8204" max="8212" width="6.7109375" customWidth="1"/>
    <col min="8217" max="8217" width="8.28515625" customWidth="1"/>
    <col min="8221" max="8229" width="5.7109375" customWidth="1"/>
    <col min="8443" max="8443" width="6.42578125" customWidth="1"/>
    <col min="8444" max="8444" width="26.5703125" customWidth="1"/>
    <col min="8445" max="8445" width="4.42578125" bestFit="1" customWidth="1"/>
    <col min="8446" max="8446" width="30.42578125" customWidth="1"/>
    <col min="8447" max="8455" width="6.7109375" customWidth="1"/>
    <col min="8456" max="8456" width="10" customWidth="1"/>
    <col min="8460" max="8468" width="6.7109375" customWidth="1"/>
    <col min="8473" max="8473" width="8.28515625" customWidth="1"/>
    <col min="8477" max="8485" width="5.7109375" customWidth="1"/>
    <col min="8699" max="8699" width="6.42578125" customWidth="1"/>
    <col min="8700" max="8700" width="26.5703125" customWidth="1"/>
    <col min="8701" max="8701" width="4.42578125" bestFit="1" customWidth="1"/>
    <col min="8702" max="8702" width="30.42578125" customWidth="1"/>
    <col min="8703" max="8711" width="6.7109375" customWidth="1"/>
    <col min="8712" max="8712" width="10" customWidth="1"/>
    <col min="8716" max="8724" width="6.7109375" customWidth="1"/>
    <col min="8729" max="8729" width="8.28515625" customWidth="1"/>
    <col min="8733" max="8741" width="5.7109375" customWidth="1"/>
    <col min="8955" max="8955" width="6.42578125" customWidth="1"/>
    <col min="8956" max="8956" width="26.5703125" customWidth="1"/>
    <col min="8957" max="8957" width="4.42578125" bestFit="1" customWidth="1"/>
    <col min="8958" max="8958" width="30.42578125" customWidth="1"/>
    <col min="8959" max="8967" width="6.7109375" customWidth="1"/>
    <col min="8968" max="8968" width="10" customWidth="1"/>
    <col min="8972" max="8980" width="6.7109375" customWidth="1"/>
    <col min="8985" max="8985" width="8.28515625" customWidth="1"/>
    <col min="8989" max="8997" width="5.7109375" customWidth="1"/>
    <col min="9211" max="9211" width="6.42578125" customWidth="1"/>
    <col min="9212" max="9212" width="26.5703125" customWidth="1"/>
    <col min="9213" max="9213" width="4.42578125" bestFit="1" customWidth="1"/>
    <col min="9214" max="9214" width="30.42578125" customWidth="1"/>
    <col min="9215" max="9223" width="6.7109375" customWidth="1"/>
    <col min="9224" max="9224" width="10" customWidth="1"/>
    <col min="9228" max="9236" width="6.7109375" customWidth="1"/>
    <col min="9241" max="9241" width="8.28515625" customWidth="1"/>
    <col min="9245" max="9253" width="5.7109375" customWidth="1"/>
    <col min="9467" max="9467" width="6.42578125" customWidth="1"/>
    <col min="9468" max="9468" width="26.5703125" customWidth="1"/>
    <col min="9469" max="9469" width="4.42578125" bestFit="1" customWidth="1"/>
    <col min="9470" max="9470" width="30.42578125" customWidth="1"/>
    <col min="9471" max="9479" width="6.7109375" customWidth="1"/>
    <col min="9480" max="9480" width="10" customWidth="1"/>
    <col min="9484" max="9492" width="6.7109375" customWidth="1"/>
    <col min="9497" max="9497" width="8.28515625" customWidth="1"/>
    <col min="9501" max="9509" width="5.7109375" customWidth="1"/>
    <col min="9723" max="9723" width="6.42578125" customWidth="1"/>
    <col min="9724" max="9724" width="26.5703125" customWidth="1"/>
    <col min="9725" max="9725" width="4.42578125" bestFit="1" customWidth="1"/>
    <col min="9726" max="9726" width="30.42578125" customWidth="1"/>
    <col min="9727" max="9735" width="6.7109375" customWidth="1"/>
    <col min="9736" max="9736" width="10" customWidth="1"/>
    <col min="9740" max="9748" width="6.7109375" customWidth="1"/>
    <col min="9753" max="9753" width="8.28515625" customWidth="1"/>
    <col min="9757" max="9765" width="5.7109375" customWidth="1"/>
    <col min="9979" max="9979" width="6.42578125" customWidth="1"/>
    <col min="9980" max="9980" width="26.5703125" customWidth="1"/>
    <col min="9981" max="9981" width="4.42578125" bestFit="1" customWidth="1"/>
    <col min="9982" max="9982" width="30.42578125" customWidth="1"/>
    <col min="9983" max="9991" width="6.7109375" customWidth="1"/>
    <col min="9992" max="9992" width="10" customWidth="1"/>
    <col min="9996" max="10004" width="6.7109375" customWidth="1"/>
    <col min="10009" max="10009" width="8.28515625" customWidth="1"/>
    <col min="10013" max="10021" width="5.7109375" customWidth="1"/>
    <col min="10235" max="10235" width="6.42578125" customWidth="1"/>
    <col min="10236" max="10236" width="26.5703125" customWidth="1"/>
    <col min="10237" max="10237" width="4.42578125" bestFit="1" customWidth="1"/>
    <col min="10238" max="10238" width="30.42578125" customWidth="1"/>
    <col min="10239" max="10247" width="6.7109375" customWidth="1"/>
    <col min="10248" max="10248" width="10" customWidth="1"/>
    <col min="10252" max="10260" width="6.7109375" customWidth="1"/>
    <col min="10265" max="10265" width="8.28515625" customWidth="1"/>
    <col min="10269" max="10277" width="5.7109375" customWidth="1"/>
    <col min="10491" max="10491" width="6.42578125" customWidth="1"/>
    <col min="10492" max="10492" width="26.5703125" customWidth="1"/>
    <col min="10493" max="10493" width="4.42578125" bestFit="1" customWidth="1"/>
    <col min="10494" max="10494" width="30.42578125" customWidth="1"/>
    <col min="10495" max="10503" width="6.7109375" customWidth="1"/>
    <col min="10504" max="10504" width="10" customWidth="1"/>
    <col min="10508" max="10516" width="6.7109375" customWidth="1"/>
    <col min="10521" max="10521" width="8.28515625" customWidth="1"/>
    <col min="10525" max="10533" width="5.7109375" customWidth="1"/>
    <col min="10747" max="10747" width="6.42578125" customWidth="1"/>
    <col min="10748" max="10748" width="26.5703125" customWidth="1"/>
    <col min="10749" max="10749" width="4.42578125" bestFit="1" customWidth="1"/>
    <col min="10750" max="10750" width="30.42578125" customWidth="1"/>
    <col min="10751" max="10759" width="6.7109375" customWidth="1"/>
    <col min="10760" max="10760" width="10" customWidth="1"/>
    <col min="10764" max="10772" width="6.7109375" customWidth="1"/>
    <col min="10777" max="10777" width="8.28515625" customWidth="1"/>
    <col min="10781" max="10789" width="5.7109375" customWidth="1"/>
    <col min="11003" max="11003" width="6.42578125" customWidth="1"/>
    <col min="11004" max="11004" width="26.5703125" customWidth="1"/>
    <col min="11005" max="11005" width="4.42578125" bestFit="1" customWidth="1"/>
    <col min="11006" max="11006" width="30.42578125" customWidth="1"/>
    <col min="11007" max="11015" width="6.7109375" customWidth="1"/>
    <col min="11016" max="11016" width="10" customWidth="1"/>
    <col min="11020" max="11028" width="6.7109375" customWidth="1"/>
    <col min="11033" max="11033" width="8.28515625" customWidth="1"/>
    <col min="11037" max="11045" width="5.7109375" customWidth="1"/>
    <col min="11259" max="11259" width="6.42578125" customWidth="1"/>
    <col min="11260" max="11260" width="26.5703125" customWidth="1"/>
    <col min="11261" max="11261" width="4.42578125" bestFit="1" customWidth="1"/>
    <col min="11262" max="11262" width="30.42578125" customWidth="1"/>
    <col min="11263" max="11271" width="6.7109375" customWidth="1"/>
    <col min="11272" max="11272" width="10" customWidth="1"/>
    <col min="11276" max="11284" width="6.7109375" customWidth="1"/>
    <col min="11289" max="11289" width="8.28515625" customWidth="1"/>
    <col min="11293" max="11301" width="5.7109375" customWidth="1"/>
    <col min="11515" max="11515" width="6.42578125" customWidth="1"/>
    <col min="11516" max="11516" width="26.5703125" customWidth="1"/>
    <col min="11517" max="11517" width="4.42578125" bestFit="1" customWidth="1"/>
    <col min="11518" max="11518" width="30.42578125" customWidth="1"/>
    <col min="11519" max="11527" width="6.7109375" customWidth="1"/>
    <col min="11528" max="11528" width="10" customWidth="1"/>
    <col min="11532" max="11540" width="6.7109375" customWidth="1"/>
    <col min="11545" max="11545" width="8.28515625" customWidth="1"/>
    <col min="11549" max="11557" width="5.7109375" customWidth="1"/>
    <col min="11771" max="11771" width="6.42578125" customWidth="1"/>
    <col min="11772" max="11772" width="26.5703125" customWidth="1"/>
    <col min="11773" max="11773" width="4.42578125" bestFit="1" customWidth="1"/>
    <col min="11774" max="11774" width="30.42578125" customWidth="1"/>
    <col min="11775" max="11783" width="6.7109375" customWidth="1"/>
    <col min="11784" max="11784" width="10" customWidth="1"/>
    <col min="11788" max="11796" width="6.7109375" customWidth="1"/>
    <col min="11801" max="11801" width="8.28515625" customWidth="1"/>
    <col min="11805" max="11813" width="5.7109375" customWidth="1"/>
    <col min="12027" max="12027" width="6.42578125" customWidth="1"/>
    <col min="12028" max="12028" width="26.5703125" customWidth="1"/>
    <col min="12029" max="12029" width="4.42578125" bestFit="1" customWidth="1"/>
    <col min="12030" max="12030" width="30.42578125" customWidth="1"/>
    <col min="12031" max="12039" width="6.7109375" customWidth="1"/>
    <col min="12040" max="12040" width="10" customWidth="1"/>
    <col min="12044" max="12052" width="6.7109375" customWidth="1"/>
    <col min="12057" max="12057" width="8.28515625" customWidth="1"/>
    <col min="12061" max="12069" width="5.7109375" customWidth="1"/>
    <col min="12283" max="12283" width="6.42578125" customWidth="1"/>
    <col min="12284" max="12284" width="26.5703125" customWidth="1"/>
    <col min="12285" max="12285" width="4.42578125" bestFit="1" customWidth="1"/>
    <col min="12286" max="12286" width="30.42578125" customWidth="1"/>
    <col min="12287" max="12295" width="6.7109375" customWidth="1"/>
    <col min="12296" max="12296" width="10" customWidth="1"/>
    <col min="12300" max="12308" width="6.7109375" customWidth="1"/>
    <col min="12313" max="12313" width="8.28515625" customWidth="1"/>
    <col min="12317" max="12325" width="5.7109375" customWidth="1"/>
    <col min="12539" max="12539" width="6.42578125" customWidth="1"/>
    <col min="12540" max="12540" width="26.5703125" customWidth="1"/>
    <col min="12541" max="12541" width="4.42578125" bestFit="1" customWidth="1"/>
    <col min="12542" max="12542" width="30.42578125" customWidth="1"/>
    <col min="12543" max="12551" width="6.7109375" customWidth="1"/>
    <col min="12552" max="12552" width="10" customWidth="1"/>
    <col min="12556" max="12564" width="6.7109375" customWidth="1"/>
    <col min="12569" max="12569" width="8.28515625" customWidth="1"/>
    <col min="12573" max="12581" width="5.7109375" customWidth="1"/>
    <col min="12795" max="12795" width="6.42578125" customWidth="1"/>
    <col min="12796" max="12796" width="26.5703125" customWidth="1"/>
    <col min="12797" max="12797" width="4.42578125" bestFit="1" customWidth="1"/>
    <col min="12798" max="12798" width="30.42578125" customWidth="1"/>
    <col min="12799" max="12807" width="6.7109375" customWidth="1"/>
    <col min="12808" max="12808" width="10" customWidth="1"/>
    <col min="12812" max="12820" width="6.7109375" customWidth="1"/>
    <col min="12825" max="12825" width="8.28515625" customWidth="1"/>
    <col min="12829" max="12837" width="5.7109375" customWidth="1"/>
    <col min="13051" max="13051" width="6.42578125" customWidth="1"/>
    <col min="13052" max="13052" width="26.5703125" customWidth="1"/>
    <col min="13053" max="13053" width="4.42578125" bestFit="1" customWidth="1"/>
    <col min="13054" max="13054" width="30.42578125" customWidth="1"/>
    <col min="13055" max="13063" width="6.7109375" customWidth="1"/>
    <col min="13064" max="13064" width="10" customWidth="1"/>
    <col min="13068" max="13076" width="6.7109375" customWidth="1"/>
    <col min="13081" max="13081" width="8.28515625" customWidth="1"/>
    <col min="13085" max="13093" width="5.7109375" customWidth="1"/>
    <col min="13307" max="13307" width="6.42578125" customWidth="1"/>
    <col min="13308" max="13308" width="26.5703125" customWidth="1"/>
    <col min="13309" max="13309" width="4.42578125" bestFit="1" customWidth="1"/>
    <col min="13310" max="13310" width="30.42578125" customWidth="1"/>
    <col min="13311" max="13319" width="6.7109375" customWidth="1"/>
    <col min="13320" max="13320" width="10" customWidth="1"/>
    <col min="13324" max="13332" width="6.7109375" customWidth="1"/>
    <col min="13337" max="13337" width="8.28515625" customWidth="1"/>
    <col min="13341" max="13349" width="5.7109375" customWidth="1"/>
    <col min="13563" max="13563" width="6.42578125" customWidth="1"/>
    <col min="13564" max="13564" width="26.5703125" customWidth="1"/>
    <col min="13565" max="13565" width="4.42578125" bestFit="1" customWidth="1"/>
    <col min="13566" max="13566" width="30.42578125" customWidth="1"/>
    <col min="13567" max="13575" width="6.7109375" customWidth="1"/>
    <col min="13576" max="13576" width="10" customWidth="1"/>
    <col min="13580" max="13588" width="6.7109375" customWidth="1"/>
    <col min="13593" max="13593" width="8.28515625" customWidth="1"/>
    <col min="13597" max="13605" width="5.7109375" customWidth="1"/>
    <col min="13819" max="13819" width="6.42578125" customWidth="1"/>
    <col min="13820" max="13820" width="26.5703125" customWidth="1"/>
    <col min="13821" max="13821" width="4.42578125" bestFit="1" customWidth="1"/>
    <col min="13822" max="13822" width="30.42578125" customWidth="1"/>
    <col min="13823" max="13831" width="6.7109375" customWidth="1"/>
    <col min="13832" max="13832" width="10" customWidth="1"/>
    <col min="13836" max="13844" width="6.7109375" customWidth="1"/>
    <col min="13849" max="13849" width="8.28515625" customWidth="1"/>
    <col min="13853" max="13861" width="5.7109375" customWidth="1"/>
    <col min="14075" max="14075" width="6.42578125" customWidth="1"/>
    <col min="14076" max="14076" width="26.5703125" customWidth="1"/>
    <col min="14077" max="14077" width="4.42578125" bestFit="1" customWidth="1"/>
    <col min="14078" max="14078" width="30.42578125" customWidth="1"/>
    <col min="14079" max="14087" width="6.7109375" customWidth="1"/>
    <col min="14088" max="14088" width="10" customWidth="1"/>
    <col min="14092" max="14100" width="6.7109375" customWidth="1"/>
    <col min="14105" max="14105" width="8.28515625" customWidth="1"/>
    <col min="14109" max="14117" width="5.7109375" customWidth="1"/>
    <col min="14331" max="14331" width="6.42578125" customWidth="1"/>
    <col min="14332" max="14332" width="26.5703125" customWidth="1"/>
    <col min="14333" max="14333" width="4.42578125" bestFit="1" customWidth="1"/>
    <col min="14334" max="14334" width="30.42578125" customWidth="1"/>
    <col min="14335" max="14343" width="6.7109375" customWidth="1"/>
    <col min="14344" max="14344" width="10" customWidth="1"/>
    <col min="14348" max="14356" width="6.7109375" customWidth="1"/>
    <col min="14361" max="14361" width="8.28515625" customWidth="1"/>
    <col min="14365" max="14373" width="5.7109375" customWidth="1"/>
    <col min="14587" max="14587" width="6.42578125" customWidth="1"/>
    <col min="14588" max="14588" width="26.5703125" customWidth="1"/>
    <col min="14589" max="14589" width="4.42578125" bestFit="1" customWidth="1"/>
    <col min="14590" max="14590" width="30.42578125" customWidth="1"/>
    <col min="14591" max="14599" width="6.7109375" customWidth="1"/>
    <col min="14600" max="14600" width="10" customWidth="1"/>
    <col min="14604" max="14612" width="6.7109375" customWidth="1"/>
    <col min="14617" max="14617" width="8.28515625" customWidth="1"/>
    <col min="14621" max="14629" width="5.7109375" customWidth="1"/>
    <col min="14843" max="14843" width="6.42578125" customWidth="1"/>
    <col min="14844" max="14844" width="26.5703125" customWidth="1"/>
    <col min="14845" max="14845" width="4.42578125" bestFit="1" customWidth="1"/>
    <col min="14846" max="14846" width="30.42578125" customWidth="1"/>
    <col min="14847" max="14855" width="6.7109375" customWidth="1"/>
    <col min="14856" max="14856" width="10" customWidth="1"/>
    <col min="14860" max="14868" width="6.7109375" customWidth="1"/>
    <col min="14873" max="14873" width="8.28515625" customWidth="1"/>
    <col min="14877" max="14885" width="5.7109375" customWidth="1"/>
    <col min="15099" max="15099" width="6.42578125" customWidth="1"/>
    <col min="15100" max="15100" width="26.5703125" customWidth="1"/>
    <col min="15101" max="15101" width="4.42578125" bestFit="1" customWidth="1"/>
    <col min="15102" max="15102" width="30.42578125" customWidth="1"/>
    <col min="15103" max="15111" width="6.7109375" customWidth="1"/>
    <col min="15112" max="15112" width="10" customWidth="1"/>
    <col min="15116" max="15124" width="6.7109375" customWidth="1"/>
    <col min="15129" max="15129" width="8.28515625" customWidth="1"/>
    <col min="15133" max="15141" width="5.7109375" customWidth="1"/>
    <col min="15355" max="15355" width="6.42578125" customWidth="1"/>
    <col min="15356" max="15356" width="26.5703125" customWidth="1"/>
    <col min="15357" max="15357" width="4.42578125" bestFit="1" customWidth="1"/>
    <col min="15358" max="15358" width="30.42578125" customWidth="1"/>
    <col min="15359" max="15367" width="6.7109375" customWidth="1"/>
    <col min="15368" max="15368" width="10" customWidth="1"/>
    <col min="15372" max="15380" width="6.7109375" customWidth="1"/>
    <col min="15385" max="15385" width="8.28515625" customWidth="1"/>
    <col min="15389" max="15397" width="5.7109375" customWidth="1"/>
    <col min="15611" max="15611" width="6.42578125" customWidth="1"/>
    <col min="15612" max="15612" width="26.5703125" customWidth="1"/>
    <col min="15613" max="15613" width="4.42578125" bestFit="1" customWidth="1"/>
    <col min="15614" max="15614" width="30.42578125" customWidth="1"/>
    <col min="15615" max="15623" width="6.7109375" customWidth="1"/>
    <col min="15624" max="15624" width="10" customWidth="1"/>
    <col min="15628" max="15636" width="6.7109375" customWidth="1"/>
    <col min="15641" max="15641" width="8.28515625" customWidth="1"/>
    <col min="15645" max="15653" width="5.7109375" customWidth="1"/>
    <col min="15867" max="15867" width="6.42578125" customWidth="1"/>
    <col min="15868" max="15868" width="26.5703125" customWidth="1"/>
    <col min="15869" max="15869" width="4.42578125" bestFit="1" customWidth="1"/>
    <col min="15870" max="15870" width="30.42578125" customWidth="1"/>
    <col min="15871" max="15879" width="6.7109375" customWidth="1"/>
    <col min="15880" max="15880" width="10" customWidth="1"/>
    <col min="15884" max="15892" width="6.7109375" customWidth="1"/>
    <col min="15897" max="15897" width="8.28515625" customWidth="1"/>
    <col min="15901" max="15909" width="5.7109375" customWidth="1"/>
    <col min="16123" max="16123" width="6.42578125" customWidth="1"/>
    <col min="16124" max="16124" width="26.5703125" customWidth="1"/>
    <col min="16125" max="16125" width="4.42578125" bestFit="1" customWidth="1"/>
    <col min="16126" max="16126" width="30.42578125" customWidth="1"/>
    <col min="16127" max="16135" width="6.7109375" customWidth="1"/>
    <col min="16136" max="16136" width="10" customWidth="1"/>
    <col min="16140" max="16148" width="6.7109375" customWidth="1"/>
    <col min="16153" max="16153" width="8.28515625" customWidth="1"/>
    <col min="16157" max="16165" width="5.7109375" customWidth="1"/>
  </cols>
  <sheetData>
    <row r="1" spans="1:45" ht="20.25" x14ac:dyDescent="0.3">
      <c r="A1" s="526" t="s">
        <v>615</v>
      </c>
      <c r="B1" s="7"/>
      <c r="C1" s="7"/>
      <c r="D1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45" ht="21" thickBot="1" x14ac:dyDescent="0.35">
      <c r="A2" s="527" t="s">
        <v>631</v>
      </c>
      <c r="B2" s="7"/>
      <c r="C2" s="7"/>
      <c r="D2"/>
      <c r="E2" s="12"/>
      <c r="F2" s="8"/>
      <c r="G2" s="311" t="s">
        <v>610</v>
      </c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311" t="s">
        <v>630</v>
      </c>
      <c r="U2" s="43"/>
      <c r="V2" s="43"/>
      <c r="W2" s="43"/>
      <c r="X2" s="43"/>
      <c r="Y2" s="43"/>
      <c r="Z2" s="43"/>
      <c r="AA2" s="43"/>
      <c r="AB2" s="43"/>
      <c r="AC2" s="43"/>
    </row>
    <row r="3" spans="1:45" ht="13.5" thickBot="1" x14ac:dyDescent="0.25">
      <c r="A3" s="8"/>
      <c r="B3" s="7"/>
      <c r="C3" s="7"/>
      <c r="D3"/>
      <c r="E3" s="12"/>
      <c r="F3" s="8"/>
      <c r="G3" s="788" t="s">
        <v>633</v>
      </c>
      <c r="H3" s="789"/>
      <c r="I3" s="789"/>
      <c r="J3" s="789"/>
      <c r="K3" s="789"/>
      <c r="L3" s="789"/>
      <c r="M3" s="789"/>
      <c r="N3" s="789"/>
      <c r="O3" s="789"/>
      <c r="P3" s="789"/>
      <c r="Q3" s="789"/>
      <c r="R3" s="789"/>
      <c r="S3" s="790"/>
      <c r="T3" s="791" t="s">
        <v>631</v>
      </c>
      <c r="U3" s="792"/>
      <c r="V3" s="792"/>
      <c r="W3" s="792"/>
      <c r="X3" s="792"/>
      <c r="Y3" s="792"/>
      <c r="Z3" s="792"/>
      <c r="AA3" s="792"/>
      <c r="AB3" s="792"/>
      <c r="AC3" s="793"/>
      <c r="AD3" s="793"/>
      <c r="AE3" s="793"/>
      <c r="AF3" s="794"/>
      <c r="AG3" s="795" t="s">
        <v>619</v>
      </c>
      <c r="AH3" s="796"/>
      <c r="AI3" s="796"/>
      <c r="AJ3" s="797"/>
      <c r="AK3" s="798" t="s">
        <v>620</v>
      </c>
      <c r="AL3" s="798"/>
      <c r="AM3" s="798"/>
      <c r="AN3" s="798"/>
      <c r="AO3" s="798"/>
      <c r="AP3" s="798"/>
      <c r="AQ3" s="798"/>
      <c r="AR3" s="798"/>
      <c r="AS3" s="799"/>
    </row>
    <row r="4" spans="1:45" ht="16.5" customHeight="1" thickBot="1" x14ac:dyDescent="0.3">
      <c r="A4" s="23" t="s">
        <v>473</v>
      </c>
      <c r="B4" s="7"/>
      <c r="C4" s="7"/>
      <c r="D4"/>
      <c r="E4" s="2"/>
      <c r="F4" s="8"/>
      <c r="G4" s="800" t="s">
        <v>371</v>
      </c>
      <c r="H4" s="801"/>
      <c r="I4" s="802"/>
      <c r="J4" s="803" t="s">
        <v>372</v>
      </c>
      <c r="K4" s="804"/>
      <c r="L4" s="805"/>
      <c r="M4" s="806" t="s">
        <v>373</v>
      </c>
      <c r="N4" s="804"/>
      <c r="O4" s="807"/>
      <c r="P4" s="808" t="s">
        <v>621</v>
      </c>
      <c r="Q4" s="810" t="s">
        <v>622</v>
      </c>
      <c r="R4" s="812" t="s">
        <v>623</v>
      </c>
      <c r="S4" s="777" t="s">
        <v>624</v>
      </c>
      <c r="T4" s="800" t="s">
        <v>371</v>
      </c>
      <c r="U4" s="801"/>
      <c r="V4" s="801"/>
      <c r="W4" s="806" t="s">
        <v>372</v>
      </c>
      <c r="X4" s="804"/>
      <c r="Y4" s="807"/>
      <c r="Z4" s="806" t="s">
        <v>373</v>
      </c>
      <c r="AA4" s="804"/>
      <c r="AB4" s="807"/>
      <c r="AC4" s="814" t="s">
        <v>625</v>
      </c>
      <c r="AD4" s="786" t="s">
        <v>622</v>
      </c>
      <c r="AE4" s="775" t="s">
        <v>623</v>
      </c>
      <c r="AF4" s="777" t="s">
        <v>624</v>
      </c>
      <c r="AG4" s="779" t="s">
        <v>632</v>
      </c>
      <c r="AH4" s="781" t="s">
        <v>626</v>
      </c>
      <c r="AI4" s="783" t="s">
        <v>627</v>
      </c>
      <c r="AJ4" s="784" t="s">
        <v>628</v>
      </c>
      <c r="AK4" s="770" t="s">
        <v>293</v>
      </c>
      <c r="AL4" s="771"/>
      <c r="AM4" s="772"/>
      <c r="AN4" s="773" t="s">
        <v>441</v>
      </c>
      <c r="AO4" s="771"/>
      <c r="AP4" s="774"/>
      <c r="AQ4" s="770" t="s">
        <v>295</v>
      </c>
      <c r="AR4" s="771"/>
      <c r="AS4" s="772"/>
    </row>
    <row r="5" spans="1:45" ht="40.5" customHeight="1" thickBot="1" x14ac:dyDescent="0.25">
      <c r="A5" s="591" t="s">
        <v>629</v>
      </c>
      <c r="B5" s="36" t="s">
        <v>579</v>
      </c>
      <c r="C5" s="36" t="s">
        <v>313</v>
      </c>
      <c r="D5" s="679" t="s">
        <v>594</v>
      </c>
      <c r="E5" s="36" t="s">
        <v>0</v>
      </c>
      <c r="F5" s="224" t="s">
        <v>1</v>
      </c>
      <c r="G5" s="680" t="s">
        <v>228</v>
      </c>
      <c r="H5" s="681" t="s">
        <v>229</v>
      </c>
      <c r="I5" s="682" t="s">
        <v>230</v>
      </c>
      <c r="J5" s="680" t="s">
        <v>228</v>
      </c>
      <c r="K5" s="681" t="s">
        <v>229</v>
      </c>
      <c r="L5" s="683" t="s">
        <v>230</v>
      </c>
      <c r="M5" s="684" t="s">
        <v>228</v>
      </c>
      <c r="N5" s="681" t="s">
        <v>229</v>
      </c>
      <c r="O5" s="682" t="s">
        <v>230</v>
      </c>
      <c r="P5" s="809"/>
      <c r="Q5" s="811"/>
      <c r="R5" s="813"/>
      <c r="S5" s="778"/>
      <c r="T5" s="685" t="s">
        <v>228</v>
      </c>
      <c r="U5" s="686" t="s">
        <v>229</v>
      </c>
      <c r="V5" s="687" t="s">
        <v>230</v>
      </c>
      <c r="W5" s="685" t="s">
        <v>228</v>
      </c>
      <c r="X5" s="686" t="s">
        <v>229</v>
      </c>
      <c r="Y5" s="688" t="s">
        <v>230</v>
      </c>
      <c r="Z5" s="689" t="s">
        <v>228</v>
      </c>
      <c r="AA5" s="686" t="s">
        <v>229</v>
      </c>
      <c r="AB5" s="688" t="s">
        <v>230</v>
      </c>
      <c r="AC5" s="815"/>
      <c r="AD5" s="787"/>
      <c r="AE5" s="776"/>
      <c r="AF5" s="778"/>
      <c r="AG5" s="780"/>
      <c r="AH5" s="782"/>
      <c r="AI5" s="782"/>
      <c r="AJ5" s="785"/>
      <c r="AK5" s="690" t="s">
        <v>228</v>
      </c>
      <c r="AL5" s="691" t="s">
        <v>229</v>
      </c>
      <c r="AM5" s="692" t="s">
        <v>230</v>
      </c>
      <c r="AN5" s="693" t="s">
        <v>228</v>
      </c>
      <c r="AO5" s="691" t="s">
        <v>229</v>
      </c>
      <c r="AP5" s="694" t="s">
        <v>230</v>
      </c>
      <c r="AQ5" s="690" t="s">
        <v>228</v>
      </c>
      <c r="AR5" s="691" t="s">
        <v>229</v>
      </c>
      <c r="AS5" s="692" t="s">
        <v>230</v>
      </c>
    </row>
    <row r="6" spans="1:45" ht="12.75" customHeight="1" x14ac:dyDescent="0.2">
      <c r="A6" s="581">
        <f>FR_stat!A6</f>
        <v>1</v>
      </c>
      <c r="B6" s="695">
        <f>FR_stat!B6</f>
        <v>667000241</v>
      </c>
      <c r="C6" s="695">
        <f>FR_stat!C6</f>
        <v>2323</v>
      </c>
      <c r="D6" s="695" t="str">
        <f>FR_stat!D6</f>
        <v>ŠJ Frýdlant, Školní 692</v>
      </c>
      <c r="E6" s="695">
        <f>FR_stat!E6</f>
        <v>3141</v>
      </c>
      <c r="F6" s="582" t="str">
        <f>FR_stat!F6</f>
        <v>ŠJ Frýdlant, Školní 692</v>
      </c>
      <c r="G6" s="581">
        <v>0</v>
      </c>
      <c r="H6" s="695">
        <v>354</v>
      </c>
      <c r="I6" s="696">
        <v>0</v>
      </c>
      <c r="J6" s="581">
        <v>0</v>
      </c>
      <c r="K6" s="695">
        <v>436</v>
      </c>
      <c r="L6" s="582">
        <v>0</v>
      </c>
      <c r="M6" s="581">
        <v>0</v>
      </c>
      <c r="N6" s="695">
        <v>0</v>
      </c>
      <c r="O6" s="582">
        <v>0</v>
      </c>
      <c r="P6" s="697">
        <v>2977903</v>
      </c>
      <c r="Q6" s="698">
        <f>ROUND(P6/12*4,0)</f>
        <v>992634</v>
      </c>
      <c r="R6" s="699">
        <v>9.3800000000000008</v>
      </c>
      <c r="S6" s="700">
        <f>ROUND(R6/12*4,2)</f>
        <v>3.13</v>
      </c>
      <c r="T6" s="583">
        <f>FR_stat!H6</f>
        <v>0</v>
      </c>
      <c r="U6" s="695">
        <f>FR_stat!I6</f>
        <v>338</v>
      </c>
      <c r="V6" s="696">
        <f>FR_stat!J6</f>
        <v>0</v>
      </c>
      <c r="W6" s="581">
        <f>FR_stat!K6</f>
        <v>0</v>
      </c>
      <c r="X6" s="695">
        <f>FR_stat!L6</f>
        <v>448</v>
      </c>
      <c r="Y6" s="582">
        <f>FR_stat!M6</f>
        <v>0</v>
      </c>
      <c r="Z6" s="583">
        <f>FR_stat!N6</f>
        <v>0</v>
      </c>
      <c r="AA6" s="695">
        <f>FR_stat!O6</f>
        <v>0</v>
      </c>
      <c r="AB6" s="696">
        <f>FR_stat!P6</f>
        <v>0</v>
      </c>
      <c r="AC6" s="697">
        <f>FR_ZUKA!H6</f>
        <v>2941837</v>
      </c>
      <c r="AD6" s="698">
        <f>ROUND(AC6/12*4,0)</f>
        <v>980612</v>
      </c>
      <c r="AE6" s="701">
        <f>FR_ZUKA!L6</f>
        <v>9.27</v>
      </c>
      <c r="AF6" s="700">
        <f>ROUND(AE6/12*4,2)</f>
        <v>3.09</v>
      </c>
      <c r="AG6" s="702">
        <f t="shared" ref="AG6:AG27" si="0">AD6-Q6</f>
        <v>-12022</v>
      </c>
      <c r="AH6" s="699">
        <f t="shared" ref="AH6:AH27" si="1">AF6-S6</f>
        <v>-4.0000000000000036E-2</v>
      </c>
      <c r="AI6" s="699">
        <v>0</v>
      </c>
      <c r="AJ6" s="703">
        <f>AH6</f>
        <v>-4.0000000000000036E-2</v>
      </c>
      <c r="AK6" s="704">
        <f t="shared" ref="AK6:AS21" si="2">T6-G6</f>
        <v>0</v>
      </c>
      <c r="AL6" s="705">
        <f t="shared" si="2"/>
        <v>-16</v>
      </c>
      <c r="AM6" s="726">
        <f t="shared" si="2"/>
        <v>0</v>
      </c>
      <c r="AN6" s="704">
        <f t="shared" si="2"/>
        <v>0</v>
      </c>
      <c r="AO6" s="705">
        <f t="shared" si="2"/>
        <v>12</v>
      </c>
      <c r="AP6" s="706">
        <f t="shared" si="2"/>
        <v>0</v>
      </c>
      <c r="AQ6" s="707">
        <f t="shared" si="2"/>
        <v>0</v>
      </c>
      <c r="AR6" s="705">
        <f t="shared" si="2"/>
        <v>0</v>
      </c>
      <c r="AS6" s="706">
        <f t="shared" si="2"/>
        <v>0</v>
      </c>
    </row>
    <row r="7" spans="1:45" ht="12.75" customHeight="1" x14ac:dyDescent="0.2">
      <c r="A7" s="58">
        <f>FR_stat!A7</f>
        <v>3</v>
      </c>
      <c r="B7" s="20">
        <f>FR_stat!B7</f>
        <v>600080269</v>
      </c>
      <c r="C7" s="20">
        <f>FR_stat!C7</f>
        <v>2448</v>
      </c>
      <c r="D7" s="20" t="str">
        <f>FR_stat!D7</f>
        <v>ZŠ, ZUŠ a MŠ Frýdlant, Purkyňova 510</v>
      </c>
      <c r="E7" s="20">
        <f>FR_stat!E7</f>
        <v>3141</v>
      </c>
      <c r="F7" s="144" t="str">
        <f>FR_stat!F7</f>
        <v xml:space="preserve">MŠ Frýdlant, Bělíkova 891 </v>
      </c>
      <c r="G7" s="5">
        <v>98</v>
      </c>
      <c r="H7" s="11">
        <v>0</v>
      </c>
      <c r="I7" s="259">
        <v>0</v>
      </c>
      <c r="J7" s="13">
        <v>0</v>
      </c>
      <c r="K7" s="11">
        <v>0</v>
      </c>
      <c r="L7" s="60">
        <v>0</v>
      </c>
      <c r="M7" s="13">
        <v>0</v>
      </c>
      <c r="N7" s="11">
        <v>0</v>
      </c>
      <c r="O7" s="60">
        <v>0</v>
      </c>
      <c r="P7" s="105">
        <v>798320</v>
      </c>
      <c r="Q7" s="29">
        <f t="shared" ref="Q7:Q27" si="3">ROUND(P7/12*4,0)</f>
        <v>266107</v>
      </c>
      <c r="R7" s="74">
        <v>2.5099999999999998</v>
      </c>
      <c r="S7" s="47">
        <f t="shared" ref="S7:S27" si="4">ROUND(R7/12*4,2)</f>
        <v>0.84</v>
      </c>
      <c r="T7" s="5">
        <f>FR_stat!H7</f>
        <v>91</v>
      </c>
      <c r="U7" s="11">
        <f>FR_stat!I7</f>
        <v>0</v>
      </c>
      <c r="V7" s="259">
        <f>FR_stat!J7</f>
        <v>0</v>
      </c>
      <c r="W7" s="13">
        <f>FR_stat!K7</f>
        <v>0</v>
      </c>
      <c r="X7" s="11">
        <f>FR_stat!L7</f>
        <v>0</v>
      </c>
      <c r="Y7" s="60">
        <f>FR_stat!M7</f>
        <v>0</v>
      </c>
      <c r="Z7" s="5">
        <f>FR_stat!N7</f>
        <v>0</v>
      </c>
      <c r="AA7" s="11">
        <f>FR_stat!O7</f>
        <v>0</v>
      </c>
      <c r="AB7" s="259">
        <f>FR_stat!P7</f>
        <v>0</v>
      </c>
      <c r="AC7" s="105">
        <f>FR_ZUKA!H7</f>
        <v>757419</v>
      </c>
      <c r="AD7" s="29">
        <f t="shared" ref="AD7:AD27" si="5">ROUND(AC7/12*4,0)</f>
        <v>252473</v>
      </c>
      <c r="AE7" s="708">
        <f>FR_ZUKA!L7</f>
        <v>2.39</v>
      </c>
      <c r="AF7" s="47">
        <f t="shared" ref="AF7:AF27" si="6">ROUND(AE7/12*4,2)</f>
        <v>0.8</v>
      </c>
      <c r="AG7" s="378">
        <f t="shared" si="0"/>
        <v>-13634</v>
      </c>
      <c r="AH7" s="74">
        <f t="shared" si="1"/>
        <v>-3.9999999999999925E-2</v>
      </c>
      <c r="AI7" s="74">
        <v>0</v>
      </c>
      <c r="AJ7" s="419">
        <f t="shared" ref="AJ7:AJ27" si="7">AH7</f>
        <v>-3.9999999999999925E-2</v>
      </c>
      <c r="AK7" s="207">
        <f t="shared" si="2"/>
        <v>-7</v>
      </c>
      <c r="AL7" s="300">
        <f t="shared" si="2"/>
        <v>0</v>
      </c>
      <c r="AM7" s="727">
        <f t="shared" si="2"/>
        <v>0</v>
      </c>
      <c r="AN7" s="207">
        <f t="shared" si="2"/>
        <v>0</v>
      </c>
      <c r="AO7" s="300">
        <f t="shared" si="2"/>
        <v>0</v>
      </c>
      <c r="AP7" s="170">
        <f t="shared" si="2"/>
        <v>0</v>
      </c>
      <c r="AQ7" s="409">
        <f t="shared" si="2"/>
        <v>0</v>
      </c>
      <c r="AR7" s="300">
        <f t="shared" si="2"/>
        <v>0</v>
      </c>
      <c r="AS7" s="170">
        <f t="shared" si="2"/>
        <v>0</v>
      </c>
    </row>
    <row r="8" spans="1:45" ht="12.75" customHeight="1" x14ac:dyDescent="0.2">
      <c r="A8" s="13">
        <f>FR_stat!A8</f>
        <v>3</v>
      </c>
      <c r="B8" s="11">
        <f>FR_stat!B8</f>
        <v>600080269</v>
      </c>
      <c r="C8" s="11">
        <f>FR_stat!C8</f>
        <v>2448</v>
      </c>
      <c r="D8" s="11" t="str">
        <f>FR_stat!D8</f>
        <v>ZŠ, ZUŠ a MŠ Frýdlant, Purkyňova 510</v>
      </c>
      <c r="E8" s="11">
        <f>FR_stat!E8</f>
        <v>3141</v>
      </c>
      <c r="F8" s="60" t="str">
        <f>FR_stat!F8</f>
        <v xml:space="preserve">MŠ Frýdlant, Jiráskova 1137 </v>
      </c>
      <c r="G8" s="5">
        <v>50</v>
      </c>
      <c r="H8" s="11">
        <v>0</v>
      </c>
      <c r="I8" s="259">
        <v>0</v>
      </c>
      <c r="J8" s="13">
        <v>0</v>
      </c>
      <c r="K8" s="11">
        <v>0</v>
      </c>
      <c r="L8" s="60">
        <v>0</v>
      </c>
      <c r="M8" s="13">
        <v>0</v>
      </c>
      <c r="N8" s="11">
        <v>0</v>
      </c>
      <c r="O8" s="60">
        <v>0</v>
      </c>
      <c r="P8" s="105">
        <v>504284</v>
      </c>
      <c r="Q8" s="29">
        <f t="shared" si="3"/>
        <v>168095</v>
      </c>
      <c r="R8" s="74">
        <v>1.59</v>
      </c>
      <c r="S8" s="47">
        <f t="shared" si="4"/>
        <v>0.53</v>
      </c>
      <c r="T8" s="5">
        <f>FR_stat!H8</f>
        <v>47</v>
      </c>
      <c r="U8" s="11">
        <f>FR_stat!I8</f>
        <v>0</v>
      </c>
      <c r="V8" s="259">
        <f>FR_stat!J8</f>
        <v>0</v>
      </c>
      <c r="W8" s="13">
        <f>FR_stat!K8</f>
        <v>0</v>
      </c>
      <c r="X8" s="11">
        <f>FR_stat!L8</f>
        <v>0</v>
      </c>
      <c r="Y8" s="60">
        <f>FR_stat!M8</f>
        <v>0</v>
      </c>
      <c r="Z8" s="5">
        <f>FR_stat!N8</f>
        <v>0</v>
      </c>
      <c r="AA8" s="11">
        <f>FR_stat!O8</f>
        <v>0</v>
      </c>
      <c r="AB8" s="259">
        <f>FR_stat!P8</f>
        <v>0</v>
      </c>
      <c r="AC8" s="105">
        <f>FR_ZUKA!H8</f>
        <v>483376</v>
      </c>
      <c r="AD8" s="29">
        <f t="shared" si="5"/>
        <v>161125</v>
      </c>
      <c r="AE8" s="708">
        <f>FR_ZUKA!L8</f>
        <v>1.52</v>
      </c>
      <c r="AF8" s="47">
        <f t="shared" si="6"/>
        <v>0.51</v>
      </c>
      <c r="AG8" s="378">
        <f t="shared" si="0"/>
        <v>-6970</v>
      </c>
      <c r="AH8" s="74">
        <f t="shared" si="1"/>
        <v>-2.0000000000000018E-2</v>
      </c>
      <c r="AI8" s="74">
        <v>0</v>
      </c>
      <c r="AJ8" s="419">
        <f t="shared" si="7"/>
        <v>-2.0000000000000018E-2</v>
      </c>
      <c r="AK8" s="207">
        <f t="shared" si="2"/>
        <v>-3</v>
      </c>
      <c r="AL8" s="300">
        <f t="shared" si="2"/>
        <v>0</v>
      </c>
      <c r="AM8" s="727">
        <f t="shared" si="2"/>
        <v>0</v>
      </c>
      <c r="AN8" s="207">
        <f t="shared" si="2"/>
        <v>0</v>
      </c>
      <c r="AO8" s="300">
        <f t="shared" si="2"/>
        <v>0</v>
      </c>
      <c r="AP8" s="170">
        <f t="shared" si="2"/>
        <v>0</v>
      </c>
      <c r="AQ8" s="409">
        <f t="shared" si="2"/>
        <v>0</v>
      </c>
      <c r="AR8" s="300">
        <f t="shared" si="2"/>
        <v>0</v>
      </c>
      <c r="AS8" s="170">
        <f t="shared" si="2"/>
        <v>0</v>
      </c>
    </row>
    <row r="9" spans="1:45" ht="12.75" customHeight="1" x14ac:dyDescent="0.2">
      <c r="A9" s="13">
        <f>FR_stat!A9</f>
        <v>3</v>
      </c>
      <c r="B9" s="11">
        <f>FR_stat!B9</f>
        <v>600080269</v>
      </c>
      <c r="C9" s="11">
        <f>FR_stat!C9</f>
        <v>2448</v>
      </c>
      <c r="D9" s="11" t="str">
        <f>FR_stat!D9</f>
        <v>ZŠ, ZUŠ a MŠ Frýdlant, Purkyňova 510</v>
      </c>
      <c r="E9" s="11">
        <f>FR_stat!E9</f>
        <v>3141</v>
      </c>
      <c r="F9" s="60" t="str">
        <f>FR_stat!F9</f>
        <v xml:space="preserve">MŠ Frýdlant, Sídlištní 1228 </v>
      </c>
      <c r="G9" s="5">
        <v>72</v>
      </c>
      <c r="H9" s="11">
        <v>0</v>
      </c>
      <c r="I9" s="259">
        <v>0</v>
      </c>
      <c r="J9" s="13">
        <v>0</v>
      </c>
      <c r="K9" s="11">
        <v>0</v>
      </c>
      <c r="L9" s="60">
        <v>0</v>
      </c>
      <c r="M9" s="13">
        <v>0</v>
      </c>
      <c r="N9" s="11">
        <v>0</v>
      </c>
      <c r="O9" s="60">
        <v>0</v>
      </c>
      <c r="P9" s="105">
        <v>645021</v>
      </c>
      <c r="Q9" s="29">
        <f t="shared" si="3"/>
        <v>215007</v>
      </c>
      <c r="R9" s="74">
        <v>2.0299999999999998</v>
      </c>
      <c r="S9" s="47">
        <f t="shared" si="4"/>
        <v>0.68</v>
      </c>
      <c r="T9" s="5">
        <f>FR_stat!H9</f>
        <v>66</v>
      </c>
      <c r="U9" s="11">
        <f>FR_stat!I9</f>
        <v>0</v>
      </c>
      <c r="V9" s="259">
        <f>FR_stat!J9</f>
        <v>0</v>
      </c>
      <c r="W9" s="13">
        <f>FR_stat!K9</f>
        <v>22</v>
      </c>
      <c r="X9" s="11">
        <f>FR_stat!L9</f>
        <v>0</v>
      </c>
      <c r="Y9" s="60">
        <f>FR_stat!M9</f>
        <v>0</v>
      </c>
      <c r="Z9" s="5">
        <f>FR_stat!N9</f>
        <v>0</v>
      </c>
      <c r="AA9" s="11">
        <f>FR_stat!O9</f>
        <v>0</v>
      </c>
      <c r="AB9" s="259">
        <f>FR_stat!P9</f>
        <v>0</v>
      </c>
      <c r="AC9" s="105">
        <f>FR_ZUKA!H9</f>
        <v>774904</v>
      </c>
      <c r="AD9" s="29">
        <f t="shared" si="5"/>
        <v>258301</v>
      </c>
      <c r="AE9" s="708">
        <f>FR_ZUKA!L9</f>
        <v>2.44</v>
      </c>
      <c r="AF9" s="47">
        <f t="shared" si="6"/>
        <v>0.81</v>
      </c>
      <c r="AG9" s="378">
        <f t="shared" si="0"/>
        <v>43294</v>
      </c>
      <c r="AH9" s="74">
        <f t="shared" si="1"/>
        <v>0.13</v>
      </c>
      <c r="AI9" s="74">
        <v>0</v>
      </c>
      <c r="AJ9" s="419">
        <f t="shared" si="7"/>
        <v>0.13</v>
      </c>
      <c r="AK9" s="207">
        <f t="shared" si="2"/>
        <v>-6</v>
      </c>
      <c r="AL9" s="300">
        <f t="shared" si="2"/>
        <v>0</v>
      </c>
      <c r="AM9" s="727">
        <f t="shared" si="2"/>
        <v>0</v>
      </c>
      <c r="AN9" s="207">
        <f t="shared" si="2"/>
        <v>22</v>
      </c>
      <c r="AO9" s="300">
        <f t="shared" si="2"/>
        <v>0</v>
      </c>
      <c r="AP9" s="170">
        <f t="shared" si="2"/>
        <v>0</v>
      </c>
      <c r="AQ9" s="409">
        <f t="shared" si="2"/>
        <v>0</v>
      </c>
      <c r="AR9" s="300">
        <f t="shared" si="2"/>
        <v>0</v>
      </c>
      <c r="AS9" s="170">
        <f t="shared" si="2"/>
        <v>0</v>
      </c>
    </row>
    <row r="10" spans="1:45" x14ac:dyDescent="0.2">
      <c r="A10" s="13">
        <f>FR_stat!A10</f>
        <v>3</v>
      </c>
      <c r="B10" s="11">
        <f>FR_stat!B10</f>
        <v>600080269</v>
      </c>
      <c r="C10" s="11">
        <f>FR_stat!C10</f>
        <v>2448</v>
      </c>
      <c r="D10" s="11" t="str">
        <f>FR_stat!D10</f>
        <v>ZŠ, ZUŠ a MŠ Frýdlant, Purkyňova 510</v>
      </c>
      <c r="E10" s="11">
        <f>FR_stat!E10</f>
        <v>3141</v>
      </c>
      <c r="F10" s="60" t="str">
        <f>FR_stat!F10</f>
        <v>ZŠ Frýdlant, Bělíkova 977 - výdejna</v>
      </c>
      <c r="G10" s="5">
        <v>0</v>
      </c>
      <c r="H10" s="11">
        <v>0</v>
      </c>
      <c r="I10" s="259">
        <v>0</v>
      </c>
      <c r="J10" s="13">
        <v>0</v>
      </c>
      <c r="K10" s="11">
        <v>0</v>
      </c>
      <c r="L10" s="60">
        <v>0</v>
      </c>
      <c r="M10" s="756">
        <v>25</v>
      </c>
      <c r="N10" s="11">
        <v>178</v>
      </c>
      <c r="O10" s="60">
        <v>0</v>
      </c>
      <c r="P10" s="757">
        <f>403967+122581</f>
        <v>526548</v>
      </c>
      <c r="Q10" s="29">
        <f t="shared" si="3"/>
        <v>175516</v>
      </c>
      <c r="R10" s="758">
        <f>1.27+0.39</f>
        <v>1.6600000000000001</v>
      </c>
      <c r="S10" s="47">
        <f t="shared" si="4"/>
        <v>0.55000000000000004</v>
      </c>
      <c r="T10" s="5">
        <f>FR_stat!H10</f>
        <v>0</v>
      </c>
      <c r="U10" s="11">
        <f>FR_stat!I10</f>
        <v>0</v>
      </c>
      <c r="V10" s="259">
        <f>FR_stat!J10</f>
        <v>0</v>
      </c>
      <c r="W10" s="13">
        <f>FR_stat!K10</f>
        <v>0</v>
      </c>
      <c r="X10" s="11">
        <f>FR_stat!L10</f>
        <v>0</v>
      </c>
      <c r="Y10" s="60">
        <f>FR_stat!M10</f>
        <v>0</v>
      </c>
      <c r="Z10" s="5">
        <f>FR_stat!N10</f>
        <v>22</v>
      </c>
      <c r="AA10" s="11">
        <f>FR_stat!O10</f>
        <v>170</v>
      </c>
      <c r="AB10" s="259">
        <f>FR_stat!P10</f>
        <v>0</v>
      </c>
      <c r="AC10" s="105">
        <f>FR_ZUKA!H10</f>
        <v>500727</v>
      </c>
      <c r="AD10" s="29">
        <f t="shared" si="5"/>
        <v>166909</v>
      </c>
      <c r="AE10" s="708">
        <f>FR_ZUKA!L10</f>
        <v>1.58</v>
      </c>
      <c r="AF10" s="47">
        <f t="shared" si="6"/>
        <v>0.53</v>
      </c>
      <c r="AG10" s="378">
        <f t="shared" si="0"/>
        <v>-8607</v>
      </c>
      <c r="AH10" s="74">
        <f t="shared" si="1"/>
        <v>-2.0000000000000018E-2</v>
      </c>
      <c r="AI10" s="74">
        <v>0</v>
      </c>
      <c r="AJ10" s="419">
        <f t="shared" si="7"/>
        <v>-2.0000000000000018E-2</v>
      </c>
      <c r="AK10" s="207">
        <f t="shared" si="2"/>
        <v>0</v>
      </c>
      <c r="AL10" s="300">
        <f t="shared" si="2"/>
        <v>0</v>
      </c>
      <c r="AM10" s="727">
        <f t="shared" si="2"/>
        <v>0</v>
      </c>
      <c r="AN10" s="207">
        <f t="shared" si="2"/>
        <v>0</v>
      </c>
      <c r="AO10" s="300">
        <f t="shared" si="2"/>
        <v>0</v>
      </c>
      <c r="AP10" s="170">
        <f t="shared" si="2"/>
        <v>0</v>
      </c>
      <c r="AQ10" s="409">
        <f t="shared" si="2"/>
        <v>-3</v>
      </c>
      <c r="AR10" s="300">
        <f t="shared" si="2"/>
        <v>-8</v>
      </c>
      <c r="AS10" s="170">
        <f t="shared" si="2"/>
        <v>0</v>
      </c>
    </row>
    <row r="11" spans="1:45" x14ac:dyDescent="0.2">
      <c r="A11" s="13">
        <f>FR_stat!A11</f>
        <v>3</v>
      </c>
      <c r="B11" s="11">
        <f>FR_stat!B11</f>
        <v>600080269</v>
      </c>
      <c r="C11" s="11">
        <f>FR_stat!C11</f>
        <v>2448</v>
      </c>
      <c r="D11" s="11" t="str">
        <f>FR_stat!D11</f>
        <v>ZŠ, ZUŠ a MŠ Frýdlant, Purkyňova 510</v>
      </c>
      <c r="E11" s="11">
        <f>FR_stat!E11</f>
        <v>3141</v>
      </c>
      <c r="F11" s="60" t="str">
        <f>FR_stat!F11</f>
        <v>ZŠ Frýdlant, Purkyňova 510 - výdejna</v>
      </c>
      <c r="G11" s="5">
        <v>0</v>
      </c>
      <c r="H11" s="11">
        <v>0</v>
      </c>
      <c r="I11" s="259">
        <v>0</v>
      </c>
      <c r="J11" s="13">
        <v>0</v>
      </c>
      <c r="K11" s="11">
        <v>0</v>
      </c>
      <c r="L11" s="60">
        <v>0</v>
      </c>
      <c r="M11" s="13">
        <v>0</v>
      </c>
      <c r="N11" s="11">
        <v>258</v>
      </c>
      <c r="O11" s="60">
        <v>0</v>
      </c>
      <c r="P11" s="105">
        <v>541639</v>
      </c>
      <c r="Q11" s="29">
        <f t="shared" si="3"/>
        <v>180546</v>
      </c>
      <c r="R11" s="74">
        <v>1.71</v>
      </c>
      <c r="S11" s="47">
        <f t="shared" si="4"/>
        <v>0.56999999999999995</v>
      </c>
      <c r="T11" s="5">
        <f>FR_stat!H11</f>
        <v>0</v>
      </c>
      <c r="U11" s="11">
        <f>FR_stat!I11</f>
        <v>0</v>
      </c>
      <c r="V11" s="259">
        <f>FR_stat!J11</f>
        <v>0</v>
      </c>
      <c r="W11" s="13">
        <f>FR_stat!K11</f>
        <v>0</v>
      </c>
      <c r="X11" s="11">
        <f>FR_stat!L11</f>
        <v>0</v>
      </c>
      <c r="Y11" s="60">
        <f>FR_stat!M11</f>
        <v>0</v>
      </c>
      <c r="Z11" s="5">
        <f>FR_stat!N11</f>
        <v>0</v>
      </c>
      <c r="AA11" s="11">
        <f>FR_stat!O11</f>
        <v>278</v>
      </c>
      <c r="AB11" s="259">
        <f>FR_stat!P11</f>
        <v>0</v>
      </c>
      <c r="AC11" s="105">
        <f>FR_ZUKA!H11</f>
        <v>574772</v>
      </c>
      <c r="AD11" s="29">
        <f t="shared" si="5"/>
        <v>191591</v>
      </c>
      <c r="AE11" s="708">
        <f>FR_ZUKA!L11</f>
        <v>1.81</v>
      </c>
      <c r="AF11" s="47">
        <f t="shared" si="6"/>
        <v>0.6</v>
      </c>
      <c r="AG11" s="378">
        <f t="shared" si="0"/>
        <v>11045</v>
      </c>
      <c r="AH11" s="74">
        <f t="shared" si="1"/>
        <v>3.0000000000000027E-2</v>
      </c>
      <c r="AI11" s="74">
        <v>0</v>
      </c>
      <c r="AJ11" s="419">
        <f t="shared" si="7"/>
        <v>3.0000000000000027E-2</v>
      </c>
      <c r="AK11" s="207">
        <f t="shared" si="2"/>
        <v>0</v>
      </c>
      <c r="AL11" s="300">
        <f t="shared" si="2"/>
        <v>0</v>
      </c>
      <c r="AM11" s="727">
        <f t="shared" si="2"/>
        <v>0</v>
      </c>
      <c r="AN11" s="207">
        <f t="shared" si="2"/>
        <v>0</v>
      </c>
      <c r="AO11" s="300">
        <f t="shared" si="2"/>
        <v>0</v>
      </c>
      <c r="AP11" s="170">
        <f t="shared" si="2"/>
        <v>0</v>
      </c>
      <c r="AQ11" s="409">
        <f t="shared" si="2"/>
        <v>0</v>
      </c>
      <c r="AR11" s="300">
        <f t="shared" si="2"/>
        <v>20</v>
      </c>
      <c r="AS11" s="170">
        <f t="shared" si="2"/>
        <v>0</v>
      </c>
    </row>
    <row r="12" spans="1:45" x14ac:dyDescent="0.2">
      <c r="A12" s="13">
        <f>FR_stat!A12</f>
        <v>4</v>
      </c>
      <c r="B12" s="11">
        <f>FR_stat!B12</f>
        <v>600080234</v>
      </c>
      <c r="C12" s="11">
        <f>FR_stat!C12</f>
        <v>2450</v>
      </c>
      <c r="D12" s="11" t="str">
        <f>FR_stat!D12</f>
        <v>ZŠ a MŠ Bílý Potok 220</v>
      </c>
      <c r="E12" s="11">
        <f>FR_stat!E12</f>
        <v>3141</v>
      </c>
      <c r="F12" s="60" t="str">
        <f>FR_stat!F12</f>
        <v>ZŠ a MŠ Bílý Potok 220</v>
      </c>
      <c r="G12" s="5">
        <v>16</v>
      </c>
      <c r="H12" s="11">
        <v>19</v>
      </c>
      <c r="I12" s="259">
        <v>0</v>
      </c>
      <c r="J12" s="13">
        <v>0</v>
      </c>
      <c r="K12" s="11">
        <v>0</v>
      </c>
      <c r="L12" s="60">
        <v>0</v>
      </c>
      <c r="M12" s="13">
        <v>0</v>
      </c>
      <c r="N12" s="11">
        <v>0</v>
      </c>
      <c r="O12" s="60">
        <v>0</v>
      </c>
      <c r="P12" s="105">
        <v>383738</v>
      </c>
      <c r="Q12" s="29">
        <f t="shared" si="3"/>
        <v>127913</v>
      </c>
      <c r="R12" s="74">
        <v>1.21</v>
      </c>
      <c r="S12" s="47">
        <f t="shared" si="4"/>
        <v>0.4</v>
      </c>
      <c r="T12" s="5">
        <f>FR_stat!H12</f>
        <v>18</v>
      </c>
      <c r="U12" s="11">
        <f>FR_stat!I12</f>
        <v>23</v>
      </c>
      <c r="V12" s="259">
        <f>FR_stat!J12</f>
        <v>0</v>
      </c>
      <c r="W12" s="13">
        <f>FR_stat!K12</f>
        <v>0</v>
      </c>
      <c r="X12" s="11">
        <f>FR_stat!L12</f>
        <v>0</v>
      </c>
      <c r="Y12" s="60">
        <f>FR_stat!M12</f>
        <v>0</v>
      </c>
      <c r="Z12" s="5">
        <f>FR_stat!N12</f>
        <v>0</v>
      </c>
      <c r="AA12" s="11">
        <f>FR_stat!O12</f>
        <v>0</v>
      </c>
      <c r="AB12" s="259">
        <f>FR_stat!P12</f>
        <v>0</v>
      </c>
      <c r="AC12" s="105">
        <f>FR_ZUKA!H12</f>
        <v>440892</v>
      </c>
      <c r="AD12" s="29">
        <f t="shared" si="5"/>
        <v>146964</v>
      </c>
      <c r="AE12" s="708">
        <f>FR_ZUKA!L12</f>
        <v>1.39</v>
      </c>
      <c r="AF12" s="47">
        <f t="shared" si="6"/>
        <v>0.46</v>
      </c>
      <c r="AG12" s="378">
        <f t="shared" si="0"/>
        <v>19051</v>
      </c>
      <c r="AH12" s="74">
        <f t="shared" si="1"/>
        <v>0.06</v>
      </c>
      <c r="AI12" s="74">
        <v>0</v>
      </c>
      <c r="AJ12" s="419">
        <f t="shared" si="7"/>
        <v>0.06</v>
      </c>
      <c r="AK12" s="207">
        <f t="shared" si="2"/>
        <v>2</v>
      </c>
      <c r="AL12" s="300">
        <f t="shared" si="2"/>
        <v>4</v>
      </c>
      <c r="AM12" s="727">
        <f t="shared" si="2"/>
        <v>0</v>
      </c>
      <c r="AN12" s="207">
        <f t="shared" si="2"/>
        <v>0</v>
      </c>
      <c r="AO12" s="300">
        <f t="shared" si="2"/>
        <v>0</v>
      </c>
      <c r="AP12" s="170">
        <f t="shared" si="2"/>
        <v>0</v>
      </c>
      <c r="AQ12" s="409">
        <f t="shared" si="2"/>
        <v>0</v>
      </c>
      <c r="AR12" s="300">
        <f t="shared" si="2"/>
        <v>0</v>
      </c>
      <c r="AS12" s="170">
        <f t="shared" si="2"/>
        <v>0</v>
      </c>
    </row>
    <row r="13" spans="1:45" x14ac:dyDescent="0.2">
      <c r="A13" s="13">
        <f>FR_stat!A13</f>
        <v>5</v>
      </c>
      <c r="B13" s="11">
        <f>FR_stat!B13</f>
        <v>650037901</v>
      </c>
      <c r="C13" s="11">
        <f>FR_stat!C13</f>
        <v>2451</v>
      </c>
      <c r="D13" s="11" t="str">
        <f>FR_stat!D13</f>
        <v>ZŠ a MŠ Bulovka 156</v>
      </c>
      <c r="E13" s="11">
        <f>FR_stat!E13</f>
        <v>3141</v>
      </c>
      <c r="F13" s="60" t="str">
        <f>FR_stat!F13</f>
        <v xml:space="preserve">MŠ Bulovka 10 </v>
      </c>
      <c r="G13" s="5">
        <v>26</v>
      </c>
      <c r="H13" s="11">
        <v>37</v>
      </c>
      <c r="I13" s="259">
        <v>0</v>
      </c>
      <c r="J13" s="13">
        <v>0</v>
      </c>
      <c r="K13" s="11">
        <v>0</v>
      </c>
      <c r="L13" s="60">
        <v>0</v>
      </c>
      <c r="M13" s="13">
        <v>0</v>
      </c>
      <c r="N13" s="11">
        <v>0</v>
      </c>
      <c r="O13" s="60">
        <v>0</v>
      </c>
      <c r="P13" s="105">
        <v>626676</v>
      </c>
      <c r="Q13" s="29">
        <f t="shared" si="3"/>
        <v>208892</v>
      </c>
      <c r="R13" s="74">
        <v>1.97</v>
      </c>
      <c r="S13" s="47">
        <f t="shared" si="4"/>
        <v>0.66</v>
      </c>
      <c r="T13" s="5">
        <f>FR_stat!H13</f>
        <v>21</v>
      </c>
      <c r="U13" s="11">
        <f>FR_stat!I13</f>
        <v>42</v>
      </c>
      <c r="V13" s="259">
        <f>FR_stat!J13</f>
        <v>0</v>
      </c>
      <c r="W13" s="13">
        <f>FR_stat!K13</f>
        <v>0</v>
      </c>
      <c r="X13" s="11">
        <f>FR_stat!L13</f>
        <v>0</v>
      </c>
      <c r="Y13" s="60">
        <f>FR_stat!M13</f>
        <v>0</v>
      </c>
      <c r="Z13" s="5">
        <f>FR_stat!N13</f>
        <v>0</v>
      </c>
      <c r="AA13" s="11">
        <f>FR_stat!O13</f>
        <v>0</v>
      </c>
      <c r="AB13" s="259">
        <f>FR_stat!P13</f>
        <v>0</v>
      </c>
      <c r="AC13" s="105">
        <f>FR_ZUKA!H13</f>
        <v>607811</v>
      </c>
      <c r="AD13" s="29">
        <f t="shared" si="5"/>
        <v>202604</v>
      </c>
      <c r="AE13" s="708">
        <f>FR_ZUKA!L13</f>
        <v>1.91</v>
      </c>
      <c r="AF13" s="47">
        <f t="shared" si="6"/>
        <v>0.64</v>
      </c>
      <c r="AG13" s="378">
        <f t="shared" si="0"/>
        <v>-6288</v>
      </c>
      <c r="AH13" s="74">
        <f t="shared" si="1"/>
        <v>-2.0000000000000018E-2</v>
      </c>
      <c r="AI13" s="74">
        <v>0</v>
      </c>
      <c r="AJ13" s="419">
        <f t="shared" si="7"/>
        <v>-2.0000000000000018E-2</v>
      </c>
      <c r="AK13" s="207">
        <f t="shared" si="2"/>
        <v>-5</v>
      </c>
      <c r="AL13" s="300">
        <f t="shared" si="2"/>
        <v>5</v>
      </c>
      <c r="AM13" s="727">
        <f t="shared" si="2"/>
        <v>0</v>
      </c>
      <c r="AN13" s="207">
        <f t="shared" si="2"/>
        <v>0</v>
      </c>
      <c r="AO13" s="300">
        <f t="shared" si="2"/>
        <v>0</v>
      </c>
      <c r="AP13" s="170">
        <f t="shared" si="2"/>
        <v>0</v>
      </c>
      <c r="AQ13" s="409">
        <f t="shared" si="2"/>
        <v>0</v>
      </c>
      <c r="AR13" s="300">
        <f t="shared" si="2"/>
        <v>0</v>
      </c>
      <c r="AS13" s="170">
        <f t="shared" si="2"/>
        <v>0</v>
      </c>
    </row>
    <row r="14" spans="1:45" x14ac:dyDescent="0.2">
      <c r="A14" s="13">
        <f>FR_stat!A14</f>
        <v>6</v>
      </c>
      <c r="B14" s="11">
        <f>FR_stat!B14</f>
        <v>600079686</v>
      </c>
      <c r="C14" s="11">
        <f>FR_stat!C14</f>
        <v>2453</v>
      </c>
      <c r="D14" s="11" t="str">
        <f>FR_stat!D14</f>
        <v>ZŠ a MŠ Dětřichov 234</v>
      </c>
      <c r="E14" s="11">
        <f>FR_stat!E14</f>
        <v>3141</v>
      </c>
      <c r="F14" s="60" t="str">
        <f>FR_stat!F14</f>
        <v>ZŠ Dětřichov 234 - výdejna</v>
      </c>
      <c r="G14" s="5">
        <v>0</v>
      </c>
      <c r="H14" s="11">
        <v>0</v>
      </c>
      <c r="I14" s="259">
        <v>0</v>
      </c>
      <c r="J14" s="13">
        <v>0</v>
      </c>
      <c r="K14" s="11">
        <v>0</v>
      </c>
      <c r="L14" s="60">
        <v>0</v>
      </c>
      <c r="M14" s="13">
        <v>48</v>
      </c>
      <c r="N14" s="11">
        <v>67</v>
      </c>
      <c r="O14" s="60">
        <v>0</v>
      </c>
      <c r="P14" s="105">
        <v>387237</v>
      </c>
      <c r="Q14" s="29">
        <f t="shared" si="3"/>
        <v>129079</v>
      </c>
      <c r="R14" s="74">
        <v>1.22</v>
      </c>
      <c r="S14" s="47">
        <f t="shared" si="4"/>
        <v>0.41</v>
      </c>
      <c r="T14" s="5">
        <f>FR_stat!H14</f>
        <v>0</v>
      </c>
      <c r="U14" s="11">
        <f>FR_stat!I14</f>
        <v>0</v>
      </c>
      <c r="V14" s="259">
        <f>FR_stat!J14</f>
        <v>0</v>
      </c>
      <c r="W14" s="13">
        <f>FR_stat!K14</f>
        <v>0</v>
      </c>
      <c r="X14" s="11">
        <f>FR_stat!L14</f>
        <v>0</v>
      </c>
      <c r="Y14" s="60">
        <f>FR_stat!M14</f>
        <v>0</v>
      </c>
      <c r="Z14" s="5">
        <f>FR_stat!N14</f>
        <v>48</v>
      </c>
      <c r="AA14" s="11">
        <f>FR_stat!O14</f>
        <v>71</v>
      </c>
      <c r="AB14" s="259">
        <f>FR_stat!P14</f>
        <v>0</v>
      </c>
      <c r="AC14" s="105">
        <f>FR_ZUKA!H14</f>
        <v>395666</v>
      </c>
      <c r="AD14" s="29">
        <f t="shared" si="5"/>
        <v>131889</v>
      </c>
      <c r="AE14" s="708">
        <f>FR_ZUKA!L14</f>
        <v>1.25</v>
      </c>
      <c r="AF14" s="47">
        <f t="shared" si="6"/>
        <v>0.42</v>
      </c>
      <c r="AG14" s="378">
        <f t="shared" si="0"/>
        <v>2810</v>
      </c>
      <c r="AH14" s="74">
        <f t="shared" si="1"/>
        <v>1.0000000000000009E-2</v>
      </c>
      <c r="AI14" s="74">
        <v>0</v>
      </c>
      <c r="AJ14" s="419">
        <f t="shared" si="7"/>
        <v>1.0000000000000009E-2</v>
      </c>
      <c r="AK14" s="207">
        <f t="shared" si="2"/>
        <v>0</v>
      </c>
      <c r="AL14" s="300">
        <f t="shared" si="2"/>
        <v>0</v>
      </c>
      <c r="AM14" s="727">
        <f t="shared" si="2"/>
        <v>0</v>
      </c>
      <c r="AN14" s="207">
        <f t="shared" si="2"/>
        <v>0</v>
      </c>
      <c r="AO14" s="300">
        <f t="shared" si="2"/>
        <v>0</v>
      </c>
      <c r="AP14" s="170">
        <f t="shared" si="2"/>
        <v>0</v>
      </c>
      <c r="AQ14" s="409">
        <f t="shared" si="2"/>
        <v>0</v>
      </c>
      <c r="AR14" s="300">
        <f t="shared" si="2"/>
        <v>4</v>
      </c>
      <c r="AS14" s="170">
        <f t="shared" si="2"/>
        <v>0</v>
      </c>
    </row>
    <row r="15" spans="1:45" x14ac:dyDescent="0.2">
      <c r="A15" s="13">
        <f>FR_stat!A15</f>
        <v>7</v>
      </c>
      <c r="B15" s="11">
        <f>FR_stat!B15</f>
        <v>650034180</v>
      </c>
      <c r="C15" s="11">
        <f>FR_stat!C15</f>
        <v>2320</v>
      </c>
      <c r="D15" s="11" t="str">
        <f>FR_stat!D15</f>
        <v>ZŠ a MŠ Dolní Řasnice 270</v>
      </c>
      <c r="E15" s="11">
        <f>FR_stat!E15</f>
        <v>3141</v>
      </c>
      <c r="F15" s="60" t="str">
        <f>FR_stat!F15</f>
        <v>ZŠ a MŠ Dolní Řasnice 270</v>
      </c>
      <c r="G15" s="5">
        <v>0</v>
      </c>
      <c r="H15" s="11">
        <v>41</v>
      </c>
      <c r="I15" s="259">
        <v>0</v>
      </c>
      <c r="J15" s="13">
        <v>0</v>
      </c>
      <c r="K15" s="11">
        <v>0</v>
      </c>
      <c r="L15" s="60">
        <v>0</v>
      </c>
      <c r="M15" s="13">
        <v>0</v>
      </c>
      <c r="N15" s="11">
        <v>0</v>
      </c>
      <c r="O15" s="60">
        <v>0</v>
      </c>
      <c r="P15" s="105">
        <v>334293</v>
      </c>
      <c r="Q15" s="29">
        <f t="shared" si="3"/>
        <v>111431</v>
      </c>
      <c r="R15" s="74">
        <v>1.05</v>
      </c>
      <c r="S15" s="47">
        <f t="shared" si="4"/>
        <v>0.35</v>
      </c>
      <c r="T15" s="5">
        <f>FR_stat!H15</f>
        <v>0</v>
      </c>
      <c r="U15" s="11">
        <f>FR_stat!I15</f>
        <v>49</v>
      </c>
      <c r="V15" s="259">
        <f>FR_stat!J15</f>
        <v>0</v>
      </c>
      <c r="W15" s="13">
        <f>FR_stat!K15</f>
        <v>0</v>
      </c>
      <c r="X15" s="11">
        <f>FR_stat!L15</f>
        <v>0</v>
      </c>
      <c r="Y15" s="60">
        <f>FR_stat!M15</f>
        <v>0</v>
      </c>
      <c r="Z15" s="5">
        <f>FR_stat!N15</f>
        <v>0</v>
      </c>
      <c r="AA15" s="11">
        <f>FR_stat!O15</f>
        <v>0</v>
      </c>
      <c r="AB15" s="259">
        <f>FR_stat!P15</f>
        <v>0</v>
      </c>
      <c r="AC15" s="105">
        <f>FR_ZUKA!H15</f>
        <v>379797</v>
      </c>
      <c r="AD15" s="29">
        <f t="shared" si="5"/>
        <v>126599</v>
      </c>
      <c r="AE15" s="708">
        <f>FR_ZUKA!L15</f>
        <v>1.2</v>
      </c>
      <c r="AF15" s="47">
        <f t="shared" si="6"/>
        <v>0.4</v>
      </c>
      <c r="AG15" s="378">
        <f t="shared" si="0"/>
        <v>15168</v>
      </c>
      <c r="AH15" s="74">
        <f t="shared" si="1"/>
        <v>5.0000000000000044E-2</v>
      </c>
      <c r="AI15" s="74">
        <v>0</v>
      </c>
      <c r="AJ15" s="419">
        <f t="shared" si="7"/>
        <v>5.0000000000000044E-2</v>
      </c>
      <c r="AK15" s="207">
        <f t="shared" si="2"/>
        <v>0</v>
      </c>
      <c r="AL15" s="300">
        <f t="shared" si="2"/>
        <v>8</v>
      </c>
      <c r="AM15" s="727">
        <f t="shared" si="2"/>
        <v>0</v>
      </c>
      <c r="AN15" s="207">
        <f t="shared" si="2"/>
        <v>0</v>
      </c>
      <c r="AO15" s="300">
        <f t="shared" si="2"/>
        <v>0</v>
      </c>
      <c r="AP15" s="170">
        <f t="shared" si="2"/>
        <v>0</v>
      </c>
      <c r="AQ15" s="409">
        <f t="shared" si="2"/>
        <v>0</v>
      </c>
      <c r="AR15" s="300">
        <f t="shared" si="2"/>
        <v>0</v>
      </c>
      <c r="AS15" s="170">
        <f t="shared" si="2"/>
        <v>0</v>
      </c>
    </row>
    <row r="16" spans="1:45" x14ac:dyDescent="0.2">
      <c r="A16" s="13">
        <f>FR_stat!A16</f>
        <v>7</v>
      </c>
      <c r="B16" s="11">
        <f>FR_stat!B16</f>
        <v>650034180</v>
      </c>
      <c r="C16" s="11">
        <f>FR_stat!C16</f>
        <v>2320</v>
      </c>
      <c r="D16" s="11" t="str">
        <f>FR_stat!D16</f>
        <v>ZŠ a MŠ Dolní Řasnice 270</v>
      </c>
      <c r="E16" s="11">
        <f>FR_stat!E16</f>
        <v>3141</v>
      </c>
      <c r="F16" s="60" t="str">
        <f>FR_stat!F16</f>
        <v xml:space="preserve">MŠ Dolní Řasnice 334 </v>
      </c>
      <c r="G16" s="5">
        <v>42</v>
      </c>
      <c r="H16" s="11">
        <v>0</v>
      </c>
      <c r="I16" s="259">
        <v>0</v>
      </c>
      <c r="J16" s="13">
        <v>0</v>
      </c>
      <c r="K16" s="11">
        <v>0</v>
      </c>
      <c r="L16" s="60">
        <v>0</v>
      </c>
      <c r="M16" s="13">
        <v>0</v>
      </c>
      <c r="N16" s="11">
        <v>0</v>
      </c>
      <c r="O16" s="60">
        <v>0</v>
      </c>
      <c r="P16" s="105">
        <v>447185</v>
      </c>
      <c r="Q16" s="29">
        <f t="shared" si="3"/>
        <v>149062</v>
      </c>
      <c r="R16" s="74">
        <v>1.41</v>
      </c>
      <c r="S16" s="47">
        <f t="shared" si="4"/>
        <v>0.47</v>
      </c>
      <c r="T16" s="5">
        <f>FR_stat!H16</f>
        <v>38</v>
      </c>
      <c r="U16" s="11">
        <f>FR_stat!I16</f>
        <v>0</v>
      </c>
      <c r="V16" s="259">
        <f>FR_stat!J16</f>
        <v>0</v>
      </c>
      <c r="W16" s="13">
        <f>FR_stat!K16</f>
        <v>0</v>
      </c>
      <c r="X16" s="11">
        <f>FR_stat!L16</f>
        <v>0</v>
      </c>
      <c r="Y16" s="60">
        <f>FR_stat!M16</f>
        <v>0</v>
      </c>
      <c r="Z16" s="5">
        <f>FR_stat!N16</f>
        <v>0</v>
      </c>
      <c r="AA16" s="11">
        <f>FR_stat!O16</f>
        <v>0</v>
      </c>
      <c r="AB16" s="259">
        <f>FR_stat!P16</f>
        <v>0</v>
      </c>
      <c r="AC16" s="105">
        <f>FR_ZUKA!H16</f>
        <v>416817</v>
      </c>
      <c r="AD16" s="29">
        <f t="shared" si="5"/>
        <v>138939</v>
      </c>
      <c r="AE16" s="708">
        <f>FR_ZUKA!L16</f>
        <v>1.31</v>
      </c>
      <c r="AF16" s="47">
        <f t="shared" si="6"/>
        <v>0.44</v>
      </c>
      <c r="AG16" s="378">
        <f t="shared" si="0"/>
        <v>-10123</v>
      </c>
      <c r="AH16" s="74">
        <f t="shared" si="1"/>
        <v>-2.9999999999999971E-2</v>
      </c>
      <c r="AI16" s="74">
        <v>0</v>
      </c>
      <c r="AJ16" s="419">
        <f t="shared" si="7"/>
        <v>-2.9999999999999971E-2</v>
      </c>
      <c r="AK16" s="207">
        <f t="shared" si="2"/>
        <v>-4</v>
      </c>
      <c r="AL16" s="300">
        <f t="shared" si="2"/>
        <v>0</v>
      </c>
      <c r="AM16" s="727">
        <f t="shared" si="2"/>
        <v>0</v>
      </c>
      <c r="AN16" s="207">
        <f t="shared" si="2"/>
        <v>0</v>
      </c>
      <c r="AO16" s="300">
        <f t="shared" si="2"/>
        <v>0</v>
      </c>
      <c r="AP16" s="170">
        <f t="shared" si="2"/>
        <v>0</v>
      </c>
      <c r="AQ16" s="409">
        <f t="shared" si="2"/>
        <v>0</v>
      </c>
      <c r="AR16" s="300">
        <f t="shared" si="2"/>
        <v>0</v>
      </c>
      <c r="AS16" s="170">
        <f t="shared" si="2"/>
        <v>0</v>
      </c>
    </row>
    <row r="17" spans="1:45" x14ac:dyDescent="0.2">
      <c r="A17" s="13">
        <f>FR_stat!A17</f>
        <v>8</v>
      </c>
      <c r="B17" s="11">
        <f>FR_stat!B17</f>
        <v>600080145</v>
      </c>
      <c r="C17" s="11">
        <f>FR_stat!C17</f>
        <v>2455</v>
      </c>
      <c r="D17" s="11" t="str">
        <f>FR_stat!D17</f>
        <v>ZŠ a MŠ Habartice 213</v>
      </c>
      <c r="E17" s="11">
        <f>FR_stat!E17</f>
        <v>3141</v>
      </c>
      <c r="F17" s="60" t="str">
        <f>FR_stat!F17</f>
        <v>ZŠ a MŠ Habartice 213</v>
      </c>
      <c r="G17" s="5">
        <v>17</v>
      </c>
      <c r="H17" s="11">
        <v>34</v>
      </c>
      <c r="I17" s="259">
        <v>0</v>
      </c>
      <c r="J17" s="13">
        <v>0</v>
      </c>
      <c r="K17" s="11">
        <v>0</v>
      </c>
      <c r="L17" s="60">
        <v>0</v>
      </c>
      <c r="M17" s="13">
        <v>0</v>
      </c>
      <c r="N17" s="11">
        <v>0</v>
      </c>
      <c r="O17" s="60">
        <v>0</v>
      </c>
      <c r="P17" s="105">
        <v>519241</v>
      </c>
      <c r="Q17" s="29">
        <f t="shared" si="3"/>
        <v>173080</v>
      </c>
      <c r="R17" s="74">
        <v>1.64</v>
      </c>
      <c r="S17" s="47">
        <f t="shared" si="4"/>
        <v>0.55000000000000004</v>
      </c>
      <c r="T17" s="5">
        <f>FR_stat!H17</f>
        <v>18</v>
      </c>
      <c r="U17" s="11">
        <f>FR_stat!I17</f>
        <v>36</v>
      </c>
      <c r="V17" s="259">
        <f>FR_stat!J17</f>
        <v>0</v>
      </c>
      <c r="W17" s="13">
        <f>FR_stat!K17</f>
        <v>0</v>
      </c>
      <c r="X17" s="11">
        <f>FR_stat!L17</f>
        <v>0</v>
      </c>
      <c r="Y17" s="60">
        <f>FR_stat!M17</f>
        <v>0</v>
      </c>
      <c r="Z17" s="5">
        <f>FR_stat!N17</f>
        <v>0</v>
      </c>
      <c r="AA17" s="11">
        <f>FR_stat!O17</f>
        <v>0</v>
      </c>
      <c r="AB17" s="259">
        <f>FR_stat!P17</f>
        <v>0</v>
      </c>
      <c r="AC17" s="105">
        <f>FR_ZUKA!H17</f>
        <v>541859</v>
      </c>
      <c r="AD17" s="29">
        <f t="shared" si="5"/>
        <v>180620</v>
      </c>
      <c r="AE17" s="708">
        <f>FR_ZUKA!L17</f>
        <v>1.71</v>
      </c>
      <c r="AF17" s="47">
        <f t="shared" si="6"/>
        <v>0.56999999999999995</v>
      </c>
      <c r="AG17" s="378">
        <f t="shared" si="0"/>
        <v>7540</v>
      </c>
      <c r="AH17" s="74">
        <f t="shared" si="1"/>
        <v>1.9999999999999907E-2</v>
      </c>
      <c r="AI17" s="74">
        <v>0</v>
      </c>
      <c r="AJ17" s="419">
        <f t="shared" si="7"/>
        <v>1.9999999999999907E-2</v>
      </c>
      <c r="AK17" s="207">
        <f t="shared" si="2"/>
        <v>1</v>
      </c>
      <c r="AL17" s="300">
        <f t="shared" si="2"/>
        <v>2</v>
      </c>
      <c r="AM17" s="727">
        <f t="shared" si="2"/>
        <v>0</v>
      </c>
      <c r="AN17" s="207">
        <f t="shared" si="2"/>
        <v>0</v>
      </c>
      <c r="AO17" s="300">
        <f t="shared" si="2"/>
        <v>0</v>
      </c>
      <c r="AP17" s="170">
        <f t="shared" si="2"/>
        <v>0</v>
      </c>
      <c r="AQ17" s="409">
        <f t="shared" si="2"/>
        <v>0</v>
      </c>
      <c r="AR17" s="300">
        <f t="shared" si="2"/>
        <v>0</v>
      </c>
      <c r="AS17" s="170">
        <f t="shared" si="2"/>
        <v>0</v>
      </c>
    </row>
    <row r="18" spans="1:45" x14ac:dyDescent="0.2">
      <c r="A18" s="13">
        <f>FR_stat!A18</f>
        <v>9</v>
      </c>
      <c r="B18" s="11">
        <f>FR_stat!B18</f>
        <v>600079732</v>
      </c>
      <c r="C18" s="11">
        <f>FR_stat!C18</f>
        <v>2456</v>
      </c>
      <c r="D18" s="11" t="str">
        <f>FR_stat!D18</f>
        <v>ZŠ a MŠ Hejnice, Lázeňská 406</v>
      </c>
      <c r="E18" s="11">
        <f>FR_stat!E18</f>
        <v>3141</v>
      </c>
      <c r="F18" s="60" t="str">
        <f>FR_stat!F18</f>
        <v>ZŠ Hejnice, Lázeňská 406</v>
      </c>
      <c r="G18" s="5">
        <v>0</v>
      </c>
      <c r="H18" s="11">
        <v>296</v>
      </c>
      <c r="I18" s="259">
        <v>0</v>
      </c>
      <c r="J18" s="13">
        <v>0</v>
      </c>
      <c r="K18" s="11">
        <v>0</v>
      </c>
      <c r="L18" s="60">
        <v>0</v>
      </c>
      <c r="M18" s="13">
        <v>0</v>
      </c>
      <c r="N18" s="11">
        <v>0</v>
      </c>
      <c r="O18" s="60">
        <v>0</v>
      </c>
      <c r="P18" s="105">
        <v>1510561</v>
      </c>
      <c r="Q18" s="29">
        <f t="shared" si="3"/>
        <v>503520</v>
      </c>
      <c r="R18" s="74">
        <v>4.76</v>
      </c>
      <c r="S18" s="47">
        <f t="shared" si="4"/>
        <v>1.59</v>
      </c>
      <c r="T18" s="5">
        <f>FR_stat!H18</f>
        <v>0</v>
      </c>
      <c r="U18" s="11">
        <f>FR_stat!I18</f>
        <v>230</v>
      </c>
      <c r="V18" s="259">
        <f>FR_stat!J18</f>
        <v>0</v>
      </c>
      <c r="W18" s="13">
        <f>FR_stat!K18</f>
        <v>0</v>
      </c>
      <c r="X18" s="11">
        <f>FR_stat!L18</f>
        <v>0</v>
      </c>
      <c r="Y18" s="60">
        <f>FR_stat!M18</f>
        <v>0</v>
      </c>
      <c r="Z18" s="5">
        <f>FR_stat!N18</f>
        <v>0</v>
      </c>
      <c r="AA18" s="11">
        <f>FR_stat!O18</f>
        <v>0</v>
      </c>
      <c r="AB18" s="259">
        <f>FR_stat!P18</f>
        <v>0</v>
      </c>
      <c r="AC18" s="105">
        <f>FR_ZUKA!H18</f>
        <v>1236155</v>
      </c>
      <c r="AD18" s="29">
        <f t="shared" si="5"/>
        <v>412052</v>
      </c>
      <c r="AE18" s="708">
        <f>FR_ZUKA!L18</f>
        <v>3.89</v>
      </c>
      <c r="AF18" s="47">
        <f t="shared" si="6"/>
        <v>1.3</v>
      </c>
      <c r="AG18" s="378">
        <f t="shared" si="0"/>
        <v>-91468</v>
      </c>
      <c r="AH18" s="74">
        <f t="shared" si="1"/>
        <v>-0.29000000000000004</v>
      </c>
      <c r="AI18" s="74">
        <v>0</v>
      </c>
      <c r="AJ18" s="419">
        <f t="shared" si="7"/>
        <v>-0.29000000000000004</v>
      </c>
      <c r="AK18" s="207">
        <f t="shared" si="2"/>
        <v>0</v>
      </c>
      <c r="AL18" s="300">
        <f t="shared" si="2"/>
        <v>-66</v>
      </c>
      <c r="AM18" s="727">
        <f t="shared" si="2"/>
        <v>0</v>
      </c>
      <c r="AN18" s="207">
        <f t="shared" si="2"/>
        <v>0</v>
      </c>
      <c r="AO18" s="300">
        <f t="shared" si="2"/>
        <v>0</v>
      </c>
      <c r="AP18" s="170">
        <f t="shared" si="2"/>
        <v>0</v>
      </c>
      <c r="AQ18" s="409">
        <f t="shared" si="2"/>
        <v>0</v>
      </c>
      <c r="AR18" s="300">
        <f t="shared" si="2"/>
        <v>0</v>
      </c>
      <c r="AS18" s="170">
        <f t="shared" si="2"/>
        <v>0</v>
      </c>
    </row>
    <row r="19" spans="1:45" x14ac:dyDescent="0.2">
      <c r="A19" s="13">
        <f>FR_stat!A19</f>
        <v>9</v>
      </c>
      <c r="B19" s="11">
        <f>FR_stat!B19</f>
        <v>600079732</v>
      </c>
      <c r="C19" s="11">
        <f>FR_stat!C19</f>
        <v>2456</v>
      </c>
      <c r="D19" s="11" t="str">
        <f>FR_stat!D19</f>
        <v>ZŠ a MŠ Hejnice, Lázeňská 406</v>
      </c>
      <c r="E19" s="11">
        <f>FR_stat!E19</f>
        <v>3141</v>
      </c>
      <c r="F19" s="60" t="str">
        <f>FR_stat!F19</f>
        <v xml:space="preserve">MŠ Hejnice, Nádražní 65 </v>
      </c>
      <c r="G19" s="5">
        <v>102</v>
      </c>
      <c r="H19" s="11">
        <v>0</v>
      </c>
      <c r="I19" s="259">
        <v>0</v>
      </c>
      <c r="J19" s="13">
        <v>0</v>
      </c>
      <c r="K19" s="11">
        <v>0</v>
      </c>
      <c r="L19" s="60">
        <v>0</v>
      </c>
      <c r="M19" s="13">
        <v>0</v>
      </c>
      <c r="N19" s="11">
        <v>0</v>
      </c>
      <c r="O19" s="60">
        <v>0</v>
      </c>
      <c r="P19" s="105">
        <v>821761</v>
      </c>
      <c r="Q19" s="29">
        <f t="shared" si="3"/>
        <v>273920</v>
      </c>
      <c r="R19" s="74">
        <v>2.59</v>
      </c>
      <c r="S19" s="47">
        <f t="shared" si="4"/>
        <v>0.86</v>
      </c>
      <c r="T19" s="5">
        <f>FR_stat!H19</f>
        <v>85</v>
      </c>
      <c r="U19" s="11">
        <f>FR_stat!I19</f>
        <v>0</v>
      </c>
      <c r="V19" s="259">
        <f>FR_stat!J19</f>
        <v>0</v>
      </c>
      <c r="W19" s="13">
        <f>FR_stat!K19</f>
        <v>0</v>
      </c>
      <c r="X19" s="11">
        <f>FR_stat!L19</f>
        <v>0</v>
      </c>
      <c r="Y19" s="60">
        <f>FR_stat!M19</f>
        <v>0</v>
      </c>
      <c r="Z19" s="5">
        <f>FR_stat!N19</f>
        <v>0</v>
      </c>
      <c r="AA19" s="11">
        <f>FR_stat!O19</f>
        <v>0</v>
      </c>
      <c r="AB19" s="259">
        <f>FR_stat!P19</f>
        <v>0</v>
      </c>
      <c r="AC19" s="105">
        <f>FR_ZUKA!H19</f>
        <v>722300</v>
      </c>
      <c r="AD19" s="29">
        <f t="shared" si="5"/>
        <v>240767</v>
      </c>
      <c r="AE19" s="708">
        <f>FR_ZUKA!L19</f>
        <v>2.27</v>
      </c>
      <c r="AF19" s="47">
        <f t="shared" si="6"/>
        <v>0.76</v>
      </c>
      <c r="AG19" s="378">
        <f t="shared" si="0"/>
        <v>-33153</v>
      </c>
      <c r="AH19" s="74">
        <f t="shared" si="1"/>
        <v>-9.9999999999999978E-2</v>
      </c>
      <c r="AI19" s="74">
        <v>0</v>
      </c>
      <c r="AJ19" s="419">
        <f t="shared" si="7"/>
        <v>-9.9999999999999978E-2</v>
      </c>
      <c r="AK19" s="207">
        <f t="shared" si="2"/>
        <v>-17</v>
      </c>
      <c r="AL19" s="300">
        <f t="shared" si="2"/>
        <v>0</v>
      </c>
      <c r="AM19" s="727">
        <f t="shared" si="2"/>
        <v>0</v>
      </c>
      <c r="AN19" s="207">
        <f t="shared" si="2"/>
        <v>0</v>
      </c>
      <c r="AO19" s="300">
        <f t="shared" si="2"/>
        <v>0</v>
      </c>
      <c r="AP19" s="170">
        <f t="shared" si="2"/>
        <v>0</v>
      </c>
      <c r="AQ19" s="409">
        <f t="shared" si="2"/>
        <v>0</v>
      </c>
      <c r="AR19" s="300">
        <f t="shared" si="2"/>
        <v>0</v>
      </c>
      <c r="AS19" s="170">
        <f t="shared" si="2"/>
        <v>0</v>
      </c>
    </row>
    <row r="20" spans="1:45" x14ac:dyDescent="0.2">
      <c r="A20" s="13">
        <f>FR_stat!A20</f>
        <v>9</v>
      </c>
      <c r="B20" s="11">
        <f>FR_stat!B20</f>
        <v>600079732</v>
      </c>
      <c r="C20" s="11">
        <f>FR_stat!C20</f>
        <v>2456</v>
      </c>
      <c r="D20" s="11" t="str">
        <f>FR_stat!D20</f>
        <v>ZŠ a MŠ Hejnice, Lázeňská 406</v>
      </c>
      <c r="E20" s="11">
        <f>FR_stat!E20</f>
        <v>3141</v>
      </c>
      <c r="F20" s="60" t="str">
        <f>FR_stat!F20</f>
        <v xml:space="preserve">MŠ Hejnice, Ferdinandov 64 </v>
      </c>
      <c r="G20" s="5">
        <v>22</v>
      </c>
      <c r="H20" s="11">
        <v>0</v>
      </c>
      <c r="I20" s="259">
        <v>0</v>
      </c>
      <c r="J20" s="13">
        <v>0</v>
      </c>
      <c r="K20" s="11">
        <v>0</v>
      </c>
      <c r="L20" s="60">
        <v>0</v>
      </c>
      <c r="M20" s="13">
        <v>0</v>
      </c>
      <c r="N20" s="11">
        <v>0</v>
      </c>
      <c r="O20" s="60">
        <v>0</v>
      </c>
      <c r="P20" s="105">
        <v>277682</v>
      </c>
      <c r="Q20" s="29">
        <f t="shared" si="3"/>
        <v>92561</v>
      </c>
      <c r="R20" s="74">
        <v>0.87</v>
      </c>
      <c r="S20" s="47">
        <f t="shared" si="4"/>
        <v>0.28999999999999998</v>
      </c>
      <c r="T20" s="5">
        <f>FR_stat!H20</f>
        <v>18</v>
      </c>
      <c r="U20" s="11">
        <f>FR_stat!I20</f>
        <v>0</v>
      </c>
      <c r="V20" s="259">
        <f>FR_stat!J20</f>
        <v>0</v>
      </c>
      <c r="W20" s="13">
        <f>FR_stat!K20</f>
        <v>0</v>
      </c>
      <c r="X20" s="11">
        <f>FR_stat!L20</f>
        <v>0</v>
      </c>
      <c r="Y20" s="60">
        <f>FR_stat!M20</f>
        <v>0</v>
      </c>
      <c r="Z20" s="5">
        <f>FR_stat!N20</f>
        <v>0</v>
      </c>
      <c r="AA20" s="11">
        <f>FR_stat!O20</f>
        <v>0</v>
      </c>
      <c r="AB20" s="259">
        <f>FR_stat!P20</f>
        <v>0</v>
      </c>
      <c r="AC20" s="105">
        <f>FR_ZUKA!H20</f>
        <v>236808</v>
      </c>
      <c r="AD20" s="29">
        <f t="shared" si="5"/>
        <v>78936</v>
      </c>
      <c r="AE20" s="708">
        <f>FR_ZUKA!L20</f>
        <v>0.75</v>
      </c>
      <c r="AF20" s="47">
        <f t="shared" si="6"/>
        <v>0.25</v>
      </c>
      <c r="AG20" s="378">
        <f t="shared" si="0"/>
        <v>-13625</v>
      </c>
      <c r="AH20" s="74">
        <f t="shared" si="1"/>
        <v>-3.999999999999998E-2</v>
      </c>
      <c r="AI20" s="74">
        <v>0</v>
      </c>
      <c r="AJ20" s="419">
        <f t="shared" si="7"/>
        <v>-3.999999999999998E-2</v>
      </c>
      <c r="AK20" s="207">
        <f t="shared" si="2"/>
        <v>-4</v>
      </c>
      <c r="AL20" s="300">
        <f t="shared" si="2"/>
        <v>0</v>
      </c>
      <c r="AM20" s="727">
        <f t="shared" si="2"/>
        <v>0</v>
      </c>
      <c r="AN20" s="207">
        <f t="shared" si="2"/>
        <v>0</v>
      </c>
      <c r="AO20" s="300">
        <f t="shared" si="2"/>
        <v>0</v>
      </c>
      <c r="AP20" s="170">
        <f t="shared" si="2"/>
        <v>0</v>
      </c>
      <c r="AQ20" s="409">
        <f t="shared" si="2"/>
        <v>0</v>
      </c>
      <c r="AR20" s="300">
        <f t="shared" si="2"/>
        <v>0</v>
      </c>
      <c r="AS20" s="170">
        <f t="shared" si="2"/>
        <v>0</v>
      </c>
    </row>
    <row r="21" spans="1:45" x14ac:dyDescent="0.2">
      <c r="A21" s="13">
        <f>FR_stat!A21</f>
        <v>10</v>
      </c>
      <c r="B21" s="11">
        <f>FR_stat!B21</f>
        <v>600079813</v>
      </c>
      <c r="C21" s="11">
        <f>FR_stat!C21</f>
        <v>2462</v>
      </c>
      <c r="D21" s="11" t="str">
        <f>FR_stat!D21</f>
        <v>ZŠ a MŠ Jindřichovice p. S. 312</v>
      </c>
      <c r="E21" s="11">
        <f>FR_stat!E21</f>
        <v>3141</v>
      </c>
      <c r="F21" s="60" t="str">
        <f>FR_stat!F21</f>
        <v>ZŠ a MŠ Jindřichovice p. S. 312</v>
      </c>
      <c r="G21" s="5">
        <v>23</v>
      </c>
      <c r="H21" s="11">
        <v>23</v>
      </c>
      <c r="I21" s="259">
        <v>0</v>
      </c>
      <c r="J21" s="13">
        <v>0</v>
      </c>
      <c r="K21" s="11">
        <v>0</v>
      </c>
      <c r="L21" s="60">
        <v>0</v>
      </c>
      <c r="M21" s="13">
        <v>0</v>
      </c>
      <c r="N21" s="11">
        <v>0</v>
      </c>
      <c r="O21" s="60">
        <v>0</v>
      </c>
      <c r="P21" s="105">
        <v>491524</v>
      </c>
      <c r="Q21" s="29">
        <f t="shared" si="3"/>
        <v>163841</v>
      </c>
      <c r="R21" s="74">
        <v>1.55</v>
      </c>
      <c r="S21" s="47">
        <f t="shared" si="4"/>
        <v>0.52</v>
      </c>
      <c r="T21" s="5">
        <f>FR_stat!H21</f>
        <v>16</v>
      </c>
      <c r="U21" s="11">
        <f>FR_stat!I21</f>
        <v>28</v>
      </c>
      <c r="V21" s="259">
        <f>FR_stat!J21</f>
        <v>0</v>
      </c>
      <c r="W21" s="13">
        <f>FR_stat!K21</f>
        <v>0</v>
      </c>
      <c r="X21" s="11">
        <f>FR_stat!L21</f>
        <v>0</v>
      </c>
      <c r="Y21" s="60">
        <f>FR_stat!M21</f>
        <v>0</v>
      </c>
      <c r="Z21" s="5">
        <f>FR_stat!N21</f>
        <v>0</v>
      </c>
      <c r="AA21" s="11">
        <f>FR_stat!O21</f>
        <v>0</v>
      </c>
      <c r="AB21" s="259">
        <f>FR_stat!P21</f>
        <v>0</v>
      </c>
      <c r="AC21" s="105">
        <f>FR_ZUKA!H21</f>
        <v>463597</v>
      </c>
      <c r="AD21" s="29">
        <f t="shared" si="5"/>
        <v>154532</v>
      </c>
      <c r="AE21" s="708">
        <f>FR_ZUKA!L21</f>
        <v>1.46</v>
      </c>
      <c r="AF21" s="47">
        <f t="shared" si="6"/>
        <v>0.49</v>
      </c>
      <c r="AG21" s="378">
        <f t="shared" si="0"/>
        <v>-9309</v>
      </c>
      <c r="AH21" s="74">
        <f t="shared" si="1"/>
        <v>-3.0000000000000027E-2</v>
      </c>
      <c r="AI21" s="74">
        <v>0</v>
      </c>
      <c r="AJ21" s="419">
        <f t="shared" si="7"/>
        <v>-3.0000000000000027E-2</v>
      </c>
      <c r="AK21" s="207">
        <f t="shared" si="2"/>
        <v>-7</v>
      </c>
      <c r="AL21" s="300">
        <f t="shared" si="2"/>
        <v>5</v>
      </c>
      <c r="AM21" s="727">
        <f t="shared" si="2"/>
        <v>0</v>
      </c>
      <c r="AN21" s="207">
        <f t="shared" si="2"/>
        <v>0</v>
      </c>
      <c r="AO21" s="300">
        <f t="shared" si="2"/>
        <v>0</v>
      </c>
      <c r="AP21" s="170">
        <f t="shared" si="2"/>
        <v>0</v>
      </c>
      <c r="AQ21" s="409">
        <f t="shared" si="2"/>
        <v>0</v>
      </c>
      <c r="AR21" s="300">
        <f t="shared" si="2"/>
        <v>0</v>
      </c>
      <c r="AS21" s="170">
        <f t="shared" si="2"/>
        <v>0</v>
      </c>
    </row>
    <row r="22" spans="1:45" x14ac:dyDescent="0.2">
      <c r="A22" s="13">
        <f>FR_stat!A22</f>
        <v>11</v>
      </c>
      <c r="B22" s="11">
        <f>FR_stat!B22</f>
        <v>600080081</v>
      </c>
      <c r="C22" s="11">
        <f>FR_stat!C22</f>
        <v>2464</v>
      </c>
      <c r="D22" s="11" t="str">
        <f>FR_stat!D22</f>
        <v>ZŠ a MŠ Krásný Les 258</v>
      </c>
      <c r="E22" s="11">
        <f>FR_stat!E22</f>
        <v>3141</v>
      </c>
      <c r="F22" s="60" t="str">
        <f>FR_stat!F22</f>
        <v>ZŠ a MŠ Krásný Les 258</v>
      </c>
      <c r="G22" s="5">
        <v>18</v>
      </c>
      <c r="H22" s="11">
        <v>5</v>
      </c>
      <c r="I22" s="259">
        <v>0</v>
      </c>
      <c r="J22" s="13">
        <v>0</v>
      </c>
      <c r="K22" s="11">
        <v>0</v>
      </c>
      <c r="L22" s="60">
        <v>0</v>
      </c>
      <c r="M22" s="13">
        <v>0</v>
      </c>
      <c r="N22" s="11">
        <v>0</v>
      </c>
      <c r="O22" s="60">
        <v>0</v>
      </c>
      <c r="P22" s="105">
        <v>281174</v>
      </c>
      <c r="Q22" s="29">
        <f t="shared" si="3"/>
        <v>93725</v>
      </c>
      <c r="R22" s="74">
        <v>0.89</v>
      </c>
      <c r="S22" s="47">
        <f t="shared" si="4"/>
        <v>0.3</v>
      </c>
      <c r="T22" s="5">
        <f>FR_stat!H22</f>
        <v>17</v>
      </c>
      <c r="U22" s="11">
        <f>FR_stat!I22</f>
        <v>10</v>
      </c>
      <c r="V22" s="259">
        <f>FR_stat!J22</f>
        <v>0</v>
      </c>
      <c r="W22" s="13">
        <f>FR_stat!K22</f>
        <v>0</v>
      </c>
      <c r="X22" s="11">
        <f>FR_stat!L22</f>
        <v>0</v>
      </c>
      <c r="Y22" s="60">
        <f>FR_stat!M22</f>
        <v>0</v>
      </c>
      <c r="Z22" s="5">
        <f>FR_stat!N22</f>
        <v>0</v>
      </c>
      <c r="AA22" s="11">
        <f>FR_stat!O22</f>
        <v>0</v>
      </c>
      <c r="AB22" s="259">
        <f>FR_stat!P22</f>
        <v>0</v>
      </c>
      <c r="AC22" s="105">
        <f>FR_ZUKA!H22</f>
        <v>314819</v>
      </c>
      <c r="AD22" s="29">
        <f t="shared" si="5"/>
        <v>104940</v>
      </c>
      <c r="AE22" s="708">
        <f>FR_ZUKA!L22</f>
        <v>0.99</v>
      </c>
      <c r="AF22" s="47">
        <f t="shared" si="6"/>
        <v>0.33</v>
      </c>
      <c r="AG22" s="378">
        <f t="shared" si="0"/>
        <v>11215</v>
      </c>
      <c r="AH22" s="74">
        <f t="shared" si="1"/>
        <v>3.0000000000000027E-2</v>
      </c>
      <c r="AI22" s="74">
        <v>0</v>
      </c>
      <c r="AJ22" s="419">
        <f t="shared" si="7"/>
        <v>3.0000000000000027E-2</v>
      </c>
      <c r="AK22" s="207">
        <f t="shared" ref="AK22:AS27" si="8">T22-G22</f>
        <v>-1</v>
      </c>
      <c r="AL22" s="300">
        <f t="shared" si="8"/>
        <v>5</v>
      </c>
      <c r="AM22" s="727">
        <f t="shared" si="8"/>
        <v>0</v>
      </c>
      <c r="AN22" s="207">
        <f t="shared" si="8"/>
        <v>0</v>
      </c>
      <c r="AO22" s="300">
        <f t="shared" si="8"/>
        <v>0</v>
      </c>
      <c r="AP22" s="170">
        <f t="shared" si="8"/>
        <v>0</v>
      </c>
      <c r="AQ22" s="409">
        <f t="shared" si="8"/>
        <v>0</v>
      </c>
      <c r="AR22" s="300">
        <f t="shared" si="8"/>
        <v>0</v>
      </c>
      <c r="AS22" s="170">
        <f t="shared" si="8"/>
        <v>0</v>
      </c>
    </row>
    <row r="23" spans="1:45" x14ac:dyDescent="0.2">
      <c r="A23" s="13">
        <f>FR_stat!A23</f>
        <v>12</v>
      </c>
      <c r="B23" s="11">
        <f>FR_stat!B23</f>
        <v>600079708</v>
      </c>
      <c r="C23" s="11">
        <f>FR_stat!C23</f>
        <v>2467</v>
      </c>
      <c r="D23" s="11" t="str">
        <f>FR_stat!D23</f>
        <v>ZŠ a MŠ Kunratice 124</v>
      </c>
      <c r="E23" s="11">
        <f>FR_stat!E23</f>
        <v>3141</v>
      </c>
      <c r="F23" s="60" t="str">
        <f>FR_stat!F23</f>
        <v xml:space="preserve">MŠ Kunratice 160 </v>
      </c>
      <c r="G23" s="5">
        <v>23</v>
      </c>
      <c r="H23" s="11">
        <v>13</v>
      </c>
      <c r="I23" s="259">
        <v>0</v>
      </c>
      <c r="J23" s="13">
        <v>0</v>
      </c>
      <c r="K23" s="11">
        <v>0</v>
      </c>
      <c r="L23" s="60">
        <v>0</v>
      </c>
      <c r="M23" s="13">
        <v>0</v>
      </c>
      <c r="N23" s="11">
        <v>0</v>
      </c>
      <c r="O23" s="60">
        <v>0</v>
      </c>
      <c r="P23" s="105">
        <v>402792</v>
      </c>
      <c r="Q23" s="29">
        <f t="shared" si="3"/>
        <v>134264</v>
      </c>
      <c r="R23" s="74">
        <v>1.27</v>
      </c>
      <c r="S23" s="47">
        <f t="shared" si="4"/>
        <v>0.42</v>
      </c>
      <c r="T23" s="5">
        <f>FR_stat!H23</f>
        <v>21</v>
      </c>
      <c r="U23" s="11">
        <f>FR_stat!I23</f>
        <v>8</v>
      </c>
      <c r="V23" s="259">
        <f>FR_stat!J23</f>
        <v>0</v>
      </c>
      <c r="W23" s="13">
        <f>FR_stat!K23</f>
        <v>0</v>
      </c>
      <c r="X23" s="11">
        <f>FR_stat!L23</f>
        <v>0</v>
      </c>
      <c r="Y23" s="60">
        <f>FR_stat!M23</f>
        <v>0</v>
      </c>
      <c r="Z23" s="5">
        <f>FR_stat!N23</f>
        <v>0</v>
      </c>
      <c r="AA23" s="11">
        <f>FR_stat!O23</f>
        <v>0</v>
      </c>
      <c r="AB23" s="259">
        <f>FR_stat!P23</f>
        <v>0</v>
      </c>
      <c r="AC23" s="105">
        <f>FR_ZUKA!H23</f>
        <v>338734</v>
      </c>
      <c r="AD23" s="29">
        <f t="shared" si="5"/>
        <v>112911</v>
      </c>
      <c r="AE23" s="708">
        <f>FR_ZUKA!L23</f>
        <v>1.07</v>
      </c>
      <c r="AF23" s="47">
        <f t="shared" si="6"/>
        <v>0.36</v>
      </c>
      <c r="AG23" s="378">
        <f t="shared" si="0"/>
        <v>-21353</v>
      </c>
      <c r="AH23" s="74">
        <f t="shared" si="1"/>
        <v>-0.06</v>
      </c>
      <c r="AI23" s="74">
        <v>0</v>
      </c>
      <c r="AJ23" s="419">
        <f t="shared" si="7"/>
        <v>-0.06</v>
      </c>
      <c r="AK23" s="207">
        <f t="shared" si="8"/>
        <v>-2</v>
      </c>
      <c r="AL23" s="300">
        <f t="shared" si="8"/>
        <v>-5</v>
      </c>
      <c r="AM23" s="727">
        <f t="shared" si="8"/>
        <v>0</v>
      </c>
      <c r="AN23" s="207">
        <f t="shared" si="8"/>
        <v>0</v>
      </c>
      <c r="AO23" s="300">
        <f t="shared" si="8"/>
        <v>0</v>
      </c>
      <c r="AP23" s="170">
        <f t="shared" si="8"/>
        <v>0</v>
      </c>
      <c r="AQ23" s="409">
        <f t="shared" si="8"/>
        <v>0</v>
      </c>
      <c r="AR23" s="300">
        <f t="shared" si="8"/>
        <v>0</v>
      </c>
      <c r="AS23" s="170">
        <f t="shared" si="8"/>
        <v>0</v>
      </c>
    </row>
    <row r="24" spans="1:45" x14ac:dyDescent="0.2">
      <c r="A24" s="13">
        <f>FR_stat!A24</f>
        <v>13</v>
      </c>
      <c r="B24" s="11">
        <f>FR_stat!B24</f>
        <v>600079058</v>
      </c>
      <c r="C24" s="11">
        <f>FR_stat!C24</f>
        <v>2408</v>
      </c>
      <c r="D24" s="11" t="str">
        <f>FR_stat!D24</f>
        <v>MŠ Lázně Libverda 177</v>
      </c>
      <c r="E24" s="11">
        <f>FR_stat!E24</f>
        <v>3141</v>
      </c>
      <c r="F24" s="60" t="str">
        <f>FR_stat!F24</f>
        <v>MŠ Lázně Libverda 177</v>
      </c>
      <c r="G24" s="5">
        <v>20</v>
      </c>
      <c r="H24" s="11">
        <v>13</v>
      </c>
      <c r="I24" s="259">
        <v>0</v>
      </c>
      <c r="J24" s="13">
        <v>0</v>
      </c>
      <c r="K24" s="11">
        <v>0</v>
      </c>
      <c r="L24" s="60">
        <v>0</v>
      </c>
      <c r="M24" s="13">
        <v>0</v>
      </c>
      <c r="N24" s="11">
        <v>0</v>
      </c>
      <c r="O24" s="60">
        <v>0</v>
      </c>
      <c r="P24" s="105">
        <v>372982</v>
      </c>
      <c r="Q24" s="29">
        <f t="shared" si="3"/>
        <v>124327</v>
      </c>
      <c r="R24" s="74">
        <v>1.17</v>
      </c>
      <c r="S24" s="47">
        <f t="shared" si="4"/>
        <v>0.39</v>
      </c>
      <c r="T24" s="5">
        <f>FR_stat!H24</f>
        <v>20</v>
      </c>
      <c r="U24" s="11">
        <f>FR_stat!I24</f>
        <v>10</v>
      </c>
      <c r="V24" s="259">
        <f>FR_stat!J24</f>
        <v>0</v>
      </c>
      <c r="W24" s="13">
        <f>FR_stat!K24</f>
        <v>0</v>
      </c>
      <c r="X24" s="11">
        <f>FR_stat!L24</f>
        <v>0</v>
      </c>
      <c r="Y24" s="60">
        <f>FR_stat!M24</f>
        <v>0</v>
      </c>
      <c r="Z24" s="5">
        <f>FR_stat!N24</f>
        <v>0</v>
      </c>
      <c r="AA24" s="11">
        <f>FR_stat!O24</f>
        <v>0</v>
      </c>
      <c r="AB24" s="259">
        <f>FR_stat!P24</f>
        <v>0</v>
      </c>
      <c r="AC24" s="105">
        <f>FR_ZUKA!H24</f>
        <v>346362</v>
      </c>
      <c r="AD24" s="29">
        <f t="shared" si="5"/>
        <v>115454</v>
      </c>
      <c r="AE24" s="708">
        <f>FR_ZUKA!L24</f>
        <v>1.0900000000000001</v>
      </c>
      <c r="AF24" s="47">
        <f t="shared" si="6"/>
        <v>0.36</v>
      </c>
      <c r="AG24" s="378">
        <f t="shared" si="0"/>
        <v>-8873</v>
      </c>
      <c r="AH24" s="74">
        <f t="shared" si="1"/>
        <v>-3.0000000000000027E-2</v>
      </c>
      <c r="AI24" s="74">
        <v>0</v>
      </c>
      <c r="AJ24" s="419">
        <f t="shared" si="7"/>
        <v>-3.0000000000000027E-2</v>
      </c>
      <c r="AK24" s="207">
        <f t="shared" si="8"/>
        <v>0</v>
      </c>
      <c r="AL24" s="300">
        <f t="shared" si="8"/>
        <v>-3</v>
      </c>
      <c r="AM24" s="727">
        <f t="shared" si="8"/>
        <v>0</v>
      </c>
      <c r="AN24" s="207">
        <f t="shared" si="8"/>
        <v>0</v>
      </c>
      <c r="AO24" s="300">
        <f t="shared" si="8"/>
        <v>0</v>
      </c>
      <c r="AP24" s="170">
        <f t="shared" si="8"/>
        <v>0</v>
      </c>
      <c r="AQ24" s="409">
        <f t="shared" si="8"/>
        <v>0</v>
      </c>
      <c r="AR24" s="300">
        <f t="shared" si="8"/>
        <v>0</v>
      </c>
      <c r="AS24" s="170">
        <f t="shared" si="8"/>
        <v>0</v>
      </c>
    </row>
    <row r="25" spans="1:45" x14ac:dyDescent="0.2">
      <c r="A25" s="13">
        <f>FR_stat!A25</f>
        <v>15</v>
      </c>
      <c r="B25" s="11">
        <f>FR_stat!B25</f>
        <v>600079384</v>
      </c>
      <c r="C25" s="11">
        <f>FR_stat!C25</f>
        <v>2438</v>
      </c>
      <c r="D25" s="11" t="str">
        <f>FR_stat!D25</f>
        <v>MŠ Nové Město p. S., Mánesova 952</v>
      </c>
      <c r="E25" s="11">
        <f>FR_stat!E25</f>
        <v>3141</v>
      </c>
      <c r="F25" s="60" t="str">
        <f>FR_stat!F25</f>
        <v>MŠ Nové Město p. S., Mánesova 952</v>
      </c>
      <c r="G25" s="5">
        <v>102</v>
      </c>
      <c r="H25" s="11">
        <v>163</v>
      </c>
      <c r="I25" s="259">
        <v>0</v>
      </c>
      <c r="J25" s="13">
        <v>0</v>
      </c>
      <c r="K25" s="11">
        <v>0</v>
      </c>
      <c r="L25" s="60">
        <v>0</v>
      </c>
      <c r="M25" s="13">
        <v>0</v>
      </c>
      <c r="N25" s="11">
        <v>0</v>
      </c>
      <c r="O25" s="60">
        <v>0</v>
      </c>
      <c r="P25" s="105">
        <v>1764344</v>
      </c>
      <c r="Q25" s="29">
        <f t="shared" si="3"/>
        <v>588115</v>
      </c>
      <c r="R25" s="74">
        <v>5.56</v>
      </c>
      <c r="S25" s="47">
        <f t="shared" si="4"/>
        <v>1.85</v>
      </c>
      <c r="T25" s="5">
        <f>FR_stat!H25</f>
        <v>104</v>
      </c>
      <c r="U25" s="11">
        <f>FR_stat!I25</f>
        <v>126</v>
      </c>
      <c r="V25" s="259">
        <f>FR_stat!J25</f>
        <v>0</v>
      </c>
      <c r="W25" s="13">
        <f>FR_stat!K25</f>
        <v>0</v>
      </c>
      <c r="X25" s="11">
        <f>FR_stat!L25</f>
        <v>0</v>
      </c>
      <c r="Y25" s="60">
        <f>FR_stat!M25</f>
        <v>0</v>
      </c>
      <c r="Z25" s="5">
        <f>FR_stat!N25</f>
        <v>0</v>
      </c>
      <c r="AA25" s="11">
        <f>FR_stat!O25</f>
        <v>0</v>
      </c>
      <c r="AB25" s="259">
        <f>FR_stat!P25</f>
        <v>0</v>
      </c>
      <c r="AC25" s="105">
        <f>FR_ZUKA!H25</f>
        <v>1605010</v>
      </c>
      <c r="AD25" s="29">
        <f t="shared" si="5"/>
        <v>535003</v>
      </c>
      <c r="AE25" s="708">
        <f>FR_ZUKA!L25</f>
        <v>5.05</v>
      </c>
      <c r="AF25" s="47">
        <f t="shared" si="6"/>
        <v>1.68</v>
      </c>
      <c r="AG25" s="378">
        <f t="shared" si="0"/>
        <v>-53112</v>
      </c>
      <c r="AH25" s="74">
        <f t="shared" si="1"/>
        <v>-0.17000000000000015</v>
      </c>
      <c r="AI25" s="74">
        <v>0</v>
      </c>
      <c r="AJ25" s="419">
        <f t="shared" si="7"/>
        <v>-0.17000000000000015</v>
      </c>
      <c r="AK25" s="207">
        <f t="shared" si="8"/>
        <v>2</v>
      </c>
      <c r="AL25" s="300">
        <f t="shared" si="8"/>
        <v>-37</v>
      </c>
      <c r="AM25" s="727">
        <f t="shared" si="8"/>
        <v>0</v>
      </c>
      <c r="AN25" s="207">
        <f t="shared" si="8"/>
        <v>0</v>
      </c>
      <c r="AO25" s="300">
        <f t="shared" si="8"/>
        <v>0</v>
      </c>
      <c r="AP25" s="170">
        <f t="shared" si="8"/>
        <v>0</v>
      </c>
      <c r="AQ25" s="409">
        <f t="shared" si="8"/>
        <v>0</v>
      </c>
      <c r="AR25" s="300">
        <f t="shared" si="8"/>
        <v>0</v>
      </c>
      <c r="AS25" s="170">
        <f t="shared" si="8"/>
        <v>0</v>
      </c>
    </row>
    <row r="26" spans="1:45" x14ac:dyDescent="0.2">
      <c r="A26" s="13">
        <f>FR_stat!A26</f>
        <v>19</v>
      </c>
      <c r="B26" s="11">
        <f>FR_stat!B26</f>
        <v>600080064</v>
      </c>
      <c r="C26" s="11">
        <f>FR_stat!C26</f>
        <v>2497</v>
      </c>
      <c r="D26" s="11" t="str">
        <f>FR_stat!D26</f>
        <v>ZŠ a MŠ Raspenava, Fučíkova 430</v>
      </c>
      <c r="E26" s="11">
        <f>FR_stat!E26</f>
        <v>3141</v>
      </c>
      <c r="F26" s="60" t="str">
        <f>FR_stat!F26</f>
        <v>ZŠ a MŠ Raspenava, Moskevská 117 - výdejna</v>
      </c>
      <c r="G26" s="5">
        <v>0</v>
      </c>
      <c r="H26" s="11">
        <v>0</v>
      </c>
      <c r="I26" s="259">
        <v>0</v>
      </c>
      <c r="J26" s="13">
        <v>0</v>
      </c>
      <c r="K26" s="11">
        <v>0</v>
      </c>
      <c r="L26" s="60">
        <v>0</v>
      </c>
      <c r="M26" s="13">
        <v>0</v>
      </c>
      <c r="N26" s="11">
        <v>170</v>
      </c>
      <c r="O26" s="60">
        <v>0</v>
      </c>
      <c r="P26" s="105">
        <v>389655</v>
      </c>
      <c r="Q26" s="29">
        <f t="shared" si="3"/>
        <v>129885</v>
      </c>
      <c r="R26" s="74">
        <v>1.23</v>
      </c>
      <c r="S26" s="47">
        <f t="shared" si="4"/>
        <v>0.41</v>
      </c>
      <c r="T26" s="5">
        <f>FR_stat!H26</f>
        <v>0</v>
      </c>
      <c r="U26" s="11">
        <f>FR_stat!I26</f>
        <v>0</v>
      </c>
      <c r="V26" s="259">
        <f>FR_stat!J26</f>
        <v>0</v>
      </c>
      <c r="W26" s="13">
        <f>FR_stat!K26</f>
        <v>0</v>
      </c>
      <c r="X26" s="11">
        <f>FR_stat!L26</f>
        <v>0</v>
      </c>
      <c r="Y26" s="60">
        <f>FR_stat!M26</f>
        <v>0</v>
      </c>
      <c r="Z26" s="5">
        <f>FR_stat!N26</f>
        <v>0</v>
      </c>
      <c r="AA26" s="11">
        <f>FR_stat!O26</f>
        <v>162</v>
      </c>
      <c r="AB26" s="259">
        <f>FR_stat!P26</f>
        <v>0</v>
      </c>
      <c r="AC26" s="105">
        <f>FR_ZUKA!H26</f>
        <v>375222</v>
      </c>
      <c r="AD26" s="29">
        <f t="shared" si="5"/>
        <v>125074</v>
      </c>
      <c r="AE26" s="708">
        <f>FR_ZUKA!L26</f>
        <v>1.18</v>
      </c>
      <c r="AF26" s="47">
        <f t="shared" si="6"/>
        <v>0.39</v>
      </c>
      <c r="AG26" s="378">
        <f t="shared" si="0"/>
        <v>-4811</v>
      </c>
      <c r="AH26" s="74">
        <f t="shared" si="1"/>
        <v>-1.9999999999999962E-2</v>
      </c>
      <c r="AI26" s="74">
        <v>0</v>
      </c>
      <c r="AJ26" s="419">
        <f t="shared" si="7"/>
        <v>-1.9999999999999962E-2</v>
      </c>
      <c r="AK26" s="207">
        <f t="shared" si="8"/>
        <v>0</v>
      </c>
      <c r="AL26" s="300">
        <f t="shared" si="8"/>
        <v>0</v>
      </c>
      <c r="AM26" s="727">
        <f t="shared" si="8"/>
        <v>0</v>
      </c>
      <c r="AN26" s="207">
        <f t="shared" si="8"/>
        <v>0</v>
      </c>
      <c r="AO26" s="300">
        <f t="shared" si="8"/>
        <v>0</v>
      </c>
      <c r="AP26" s="170">
        <f t="shared" si="8"/>
        <v>0</v>
      </c>
      <c r="AQ26" s="409">
        <f t="shared" si="8"/>
        <v>0</v>
      </c>
      <c r="AR26" s="300">
        <f t="shared" si="8"/>
        <v>-8</v>
      </c>
      <c r="AS26" s="170">
        <f t="shared" si="8"/>
        <v>0</v>
      </c>
    </row>
    <row r="27" spans="1:45" ht="13.5" thickBot="1" x14ac:dyDescent="0.25">
      <c r="A27" s="64">
        <f>FR_stat!A27</f>
        <v>19</v>
      </c>
      <c r="B27" s="41">
        <f>FR_stat!B27</f>
        <v>600080064</v>
      </c>
      <c r="C27" s="41">
        <f>FR_stat!C27</f>
        <v>2497</v>
      </c>
      <c r="D27" s="41" t="str">
        <f>FR_stat!D27</f>
        <v>ZŠ a MŠ Raspenava, Fučíkova 430</v>
      </c>
      <c r="E27" s="41">
        <f>FR_stat!E27</f>
        <v>3141</v>
      </c>
      <c r="F27" s="145" t="str">
        <f>FR_stat!F27</f>
        <v>MŠ Raspenava, Luhová 160</v>
      </c>
      <c r="G27" s="253">
        <v>95</v>
      </c>
      <c r="H27" s="41">
        <v>0</v>
      </c>
      <c r="I27" s="637">
        <v>0</v>
      </c>
      <c r="J27" s="64">
        <v>0</v>
      </c>
      <c r="K27" s="41">
        <v>170</v>
      </c>
      <c r="L27" s="145">
        <v>0</v>
      </c>
      <c r="M27" s="64">
        <v>0</v>
      </c>
      <c r="N27" s="41">
        <v>0</v>
      </c>
      <c r="O27" s="145">
        <v>0</v>
      </c>
      <c r="P27" s="718">
        <v>1365264</v>
      </c>
      <c r="Q27" s="266">
        <f t="shared" si="3"/>
        <v>455088</v>
      </c>
      <c r="R27" s="294">
        <v>4.3</v>
      </c>
      <c r="S27" s="720">
        <f t="shared" si="4"/>
        <v>1.43</v>
      </c>
      <c r="T27" s="253">
        <f>FR_stat!H27</f>
        <v>90</v>
      </c>
      <c r="U27" s="41">
        <f>FR_stat!I27</f>
        <v>0</v>
      </c>
      <c r="V27" s="637">
        <f>FR_stat!J27</f>
        <v>0</v>
      </c>
      <c r="W27" s="64">
        <f>FR_stat!K27</f>
        <v>0</v>
      </c>
      <c r="X27" s="41">
        <f>FR_stat!L27</f>
        <v>162</v>
      </c>
      <c r="Y27" s="145">
        <f>FR_stat!M27</f>
        <v>0</v>
      </c>
      <c r="Z27" s="253">
        <f>FR_stat!N27</f>
        <v>0</v>
      </c>
      <c r="AA27" s="41">
        <f>FR_stat!O27</f>
        <v>0</v>
      </c>
      <c r="AB27" s="637">
        <f>FR_stat!P27</f>
        <v>0</v>
      </c>
      <c r="AC27" s="718">
        <f>FR_ZUKA!H27</f>
        <v>1314409</v>
      </c>
      <c r="AD27" s="266">
        <f t="shared" si="5"/>
        <v>438136</v>
      </c>
      <c r="AE27" s="719">
        <f>FR_ZUKA!L27</f>
        <v>4.1399999999999997</v>
      </c>
      <c r="AF27" s="720">
        <f t="shared" si="6"/>
        <v>1.38</v>
      </c>
      <c r="AG27" s="379">
        <f t="shared" si="0"/>
        <v>-16952</v>
      </c>
      <c r="AH27" s="294">
        <f t="shared" si="1"/>
        <v>-5.0000000000000044E-2</v>
      </c>
      <c r="AI27" s="294">
        <v>0</v>
      </c>
      <c r="AJ27" s="721">
        <f t="shared" si="7"/>
        <v>-5.0000000000000044E-2</v>
      </c>
      <c r="AK27" s="722">
        <f t="shared" si="8"/>
        <v>-5</v>
      </c>
      <c r="AL27" s="723">
        <f t="shared" si="8"/>
        <v>0</v>
      </c>
      <c r="AM27" s="728">
        <f t="shared" si="8"/>
        <v>0</v>
      </c>
      <c r="AN27" s="722">
        <f t="shared" si="8"/>
        <v>0</v>
      </c>
      <c r="AO27" s="723">
        <f t="shared" si="8"/>
        <v>-8</v>
      </c>
      <c r="AP27" s="724">
        <f t="shared" si="8"/>
        <v>0</v>
      </c>
      <c r="AQ27" s="729">
        <f t="shared" si="8"/>
        <v>0</v>
      </c>
      <c r="AR27" s="723">
        <f t="shared" si="8"/>
        <v>0</v>
      </c>
      <c r="AS27" s="724">
        <f t="shared" si="8"/>
        <v>0</v>
      </c>
    </row>
    <row r="28" spans="1:45" ht="13.5" thickBot="1" x14ac:dyDescent="0.25">
      <c r="A28" s="738"/>
      <c r="B28" s="248"/>
      <c r="C28" s="248"/>
      <c r="D28" s="148" t="s">
        <v>43</v>
      </c>
      <c r="E28" s="203"/>
      <c r="F28" s="136"/>
      <c r="G28" s="137">
        <f t="shared" ref="G28:AS28" si="9">SUM(G6:G27)</f>
        <v>726</v>
      </c>
      <c r="H28" s="112">
        <f t="shared" si="9"/>
        <v>998</v>
      </c>
      <c r="I28" s="165">
        <f t="shared" si="9"/>
        <v>0</v>
      </c>
      <c r="J28" s="137">
        <f t="shared" si="9"/>
        <v>0</v>
      </c>
      <c r="K28" s="112">
        <f t="shared" si="9"/>
        <v>606</v>
      </c>
      <c r="L28" s="156">
        <f t="shared" si="9"/>
        <v>0</v>
      </c>
      <c r="M28" s="137">
        <f t="shared" si="9"/>
        <v>73</v>
      </c>
      <c r="N28" s="112">
        <f t="shared" si="9"/>
        <v>673</v>
      </c>
      <c r="O28" s="147">
        <f t="shared" si="9"/>
        <v>0</v>
      </c>
      <c r="P28" s="137">
        <f t="shared" si="9"/>
        <v>16369824</v>
      </c>
      <c r="Q28" s="112">
        <f t="shared" si="9"/>
        <v>5456608</v>
      </c>
      <c r="R28" s="129">
        <f t="shared" si="9"/>
        <v>51.57</v>
      </c>
      <c r="S28" s="286">
        <f t="shared" si="9"/>
        <v>17.200000000000003</v>
      </c>
      <c r="T28" s="137">
        <f t="shared" si="9"/>
        <v>670</v>
      </c>
      <c r="U28" s="112">
        <f t="shared" si="9"/>
        <v>900</v>
      </c>
      <c r="V28" s="165">
        <f t="shared" si="9"/>
        <v>0</v>
      </c>
      <c r="W28" s="137">
        <f t="shared" si="9"/>
        <v>22</v>
      </c>
      <c r="X28" s="112">
        <f t="shared" si="9"/>
        <v>610</v>
      </c>
      <c r="Y28" s="156">
        <f t="shared" si="9"/>
        <v>0</v>
      </c>
      <c r="Z28" s="133">
        <f t="shared" si="9"/>
        <v>70</v>
      </c>
      <c r="AA28" s="112">
        <f t="shared" si="9"/>
        <v>681</v>
      </c>
      <c r="AB28" s="165">
        <f t="shared" si="9"/>
        <v>0</v>
      </c>
      <c r="AC28" s="137">
        <f t="shared" si="9"/>
        <v>15769293</v>
      </c>
      <c r="AD28" s="112">
        <f t="shared" si="9"/>
        <v>5256431</v>
      </c>
      <c r="AE28" s="725">
        <f t="shared" si="9"/>
        <v>49.67</v>
      </c>
      <c r="AF28" s="130">
        <f t="shared" si="9"/>
        <v>16.569999999999997</v>
      </c>
      <c r="AG28" s="137">
        <f t="shared" si="9"/>
        <v>-200177</v>
      </c>
      <c r="AH28" s="129">
        <f t="shared" si="9"/>
        <v>-0.63000000000000012</v>
      </c>
      <c r="AI28" s="129">
        <f t="shared" si="9"/>
        <v>0</v>
      </c>
      <c r="AJ28" s="471">
        <f t="shared" si="9"/>
        <v>-0.63000000000000012</v>
      </c>
      <c r="AK28" s="137">
        <f t="shared" si="9"/>
        <v>-56</v>
      </c>
      <c r="AL28" s="112">
        <f t="shared" si="9"/>
        <v>-98</v>
      </c>
      <c r="AM28" s="165">
        <f t="shared" si="9"/>
        <v>0</v>
      </c>
      <c r="AN28" s="137">
        <f t="shared" si="9"/>
        <v>22</v>
      </c>
      <c r="AO28" s="112">
        <f t="shared" si="9"/>
        <v>4</v>
      </c>
      <c r="AP28" s="156">
        <f t="shared" si="9"/>
        <v>0</v>
      </c>
      <c r="AQ28" s="133">
        <f t="shared" si="9"/>
        <v>-3</v>
      </c>
      <c r="AR28" s="112">
        <f t="shared" si="9"/>
        <v>8</v>
      </c>
      <c r="AS28" s="156">
        <f t="shared" si="9"/>
        <v>0</v>
      </c>
    </row>
    <row r="29" spans="1:45" x14ac:dyDescent="0.2">
      <c r="O29" s="57"/>
      <c r="AG29" s="67">
        <f>AD28-Q28</f>
        <v>-200177</v>
      </c>
      <c r="AH29" s="730">
        <f>AF28-S28</f>
        <v>-0.63000000000000611</v>
      </c>
      <c r="AI29" s="730">
        <v>0</v>
      </c>
      <c r="AJ29" s="730">
        <f>AH28</f>
        <v>-0.63000000000000012</v>
      </c>
      <c r="AK29" s="67">
        <f t="shared" ref="AK29:AS29" si="10">T28-G28</f>
        <v>-56</v>
      </c>
      <c r="AL29" s="67">
        <f t="shared" si="10"/>
        <v>-98</v>
      </c>
      <c r="AM29" s="67">
        <f t="shared" si="10"/>
        <v>0</v>
      </c>
      <c r="AN29" s="67">
        <f t="shared" si="10"/>
        <v>22</v>
      </c>
      <c r="AO29" s="67">
        <f t="shared" si="10"/>
        <v>4</v>
      </c>
      <c r="AP29" s="67">
        <f t="shared" si="10"/>
        <v>0</v>
      </c>
      <c r="AQ29" s="67">
        <f t="shared" si="10"/>
        <v>-3</v>
      </c>
      <c r="AR29" s="67">
        <f t="shared" si="10"/>
        <v>8</v>
      </c>
      <c r="AS29" s="67">
        <f t="shared" si="10"/>
        <v>0</v>
      </c>
    </row>
    <row r="30" spans="1:45" x14ac:dyDescent="0.2"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</row>
    <row r="31" spans="1:45" s="429" customFormat="1" x14ac:dyDescent="0.2">
      <c r="A31" s="46"/>
      <c r="B31" s="46"/>
      <c r="C31" s="46"/>
      <c r="D31" s="443"/>
      <c r="E31"/>
      <c r="F31" s="443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 s="52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</sheetData>
  <mergeCells count="25">
    <mergeCell ref="AD4:AD5"/>
    <mergeCell ref="G3:S3"/>
    <mergeCell ref="T3:AF3"/>
    <mergeCell ref="AG3:AJ3"/>
    <mergeCell ref="AK3:AS3"/>
    <mergeCell ref="G4:I4"/>
    <mergeCell ref="J4:L4"/>
    <mergeCell ref="M4:O4"/>
    <mergeCell ref="P4:P5"/>
    <mergeCell ref="Q4:Q5"/>
    <mergeCell ref="R4:R5"/>
    <mergeCell ref="S4:S5"/>
    <mergeCell ref="T4:V4"/>
    <mergeCell ref="W4:Y4"/>
    <mergeCell ref="Z4:AB4"/>
    <mergeCell ref="AC4:AC5"/>
    <mergeCell ref="AK4:AM4"/>
    <mergeCell ref="AN4:AP4"/>
    <mergeCell ref="AQ4:AS4"/>
    <mergeCell ref="AE4:AE5"/>
    <mergeCell ref="AF4:AF5"/>
    <mergeCell ref="AG4:AG5"/>
    <mergeCell ref="AH4:AH5"/>
    <mergeCell ref="AI4:AI5"/>
    <mergeCell ref="AJ4:AJ5"/>
  </mergeCells>
  <pageMargins left="0.7" right="0.7" top="0.78740157499999996" bottom="0.78740157499999996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X118"/>
  <sheetViews>
    <sheetView workbookViewId="0">
      <pane xSplit="6" ySplit="5" topLeftCell="G39" activePane="bottomRight" state="frozen"/>
      <selection activeCell="AN19" sqref="AN19"/>
      <selection pane="topRight" activeCell="AN19" sqref="AN19"/>
      <selection pane="bottomLeft" activeCell="AN19" sqref="AN19"/>
      <selection pane="bottomRight" activeCell="I51" sqref="I51"/>
    </sheetView>
  </sheetViews>
  <sheetFormatPr defaultColWidth="11.28515625" defaultRowHeight="18" customHeight="1" x14ac:dyDescent="0.2"/>
  <cols>
    <col min="1" max="1" width="7.5703125" style="1" customWidth="1"/>
    <col min="2" max="2" width="10.28515625" style="1" customWidth="1"/>
    <col min="3" max="3" width="5.85546875" style="1" customWidth="1"/>
    <col min="4" max="4" width="28.5703125" style="1" customWidth="1"/>
    <col min="5" max="5" width="5.140625" style="7" customWidth="1"/>
    <col min="6" max="6" width="35.28515625" style="1" customWidth="1"/>
    <col min="7" max="7" width="6.5703125" style="67" customWidth="1"/>
    <col min="8" max="37" width="6.5703125" style="1" customWidth="1"/>
    <col min="38" max="38" width="9.140625" customWidth="1"/>
    <col min="39" max="39" width="15.7109375" style="1" customWidth="1"/>
    <col min="40" max="49" width="7.7109375" style="1" customWidth="1"/>
    <col min="50" max="50" width="40.7109375" style="1" customWidth="1"/>
    <col min="51" max="16384" width="11.28515625" style="1"/>
  </cols>
  <sheetData>
    <row r="1" spans="1:50" ht="18" customHeight="1" x14ac:dyDescent="0.3">
      <c r="A1" s="22" t="s">
        <v>615</v>
      </c>
      <c r="D1" s="22"/>
      <c r="E1" s="201"/>
      <c r="F1" s="62"/>
      <c r="H1" s="67"/>
      <c r="I1" s="67"/>
      <c r="J1" s="67"/>
      <c r="K1" s="67"/>
      <c r="L1" s="67"/>
      <c r="AE1" s="27"/>
      <c r="AH1" s="27"/>
      <c r="AI1" s="27"/>
      <c r="AJ1" s="27"/>
      <c r="AK1" s="27"/>
    </row>
    <row r="2" spans="1:50" ht="18" customHeight="1" thickBot="1" x14ac:dyDescent="0.35">
      <c r="A2" s="71" t="s">
        <v>284</v>
      </c>
      <c r="D2" s="71"/>
      <c r="E2" s="202"/>
      <c r="F2" s="628"/>
      <c r="H2" s="311" t="s">
        <v>630</v>
      </c>
      <c r="AE2" s="27"/>
      <c r="AH2" s="27"/>
      <c r="AI2" s="27"/>
      <c r="AJ2" s="27"/>
      <c r="AK2" s="27"/>
    </row>
    <row r="3" spans="1:50" ht="16.5" thickBot="1" x14ac:dyDescent="0.3">
      <c r="D3" s="42"/>
      <c r="E3" s="12"/>
      <c r="F3" s="605" t="s">
        <v>416</v>
      </c>
      <c r="H3" s="761" t="s">
        <v>449</v>
      </c>
      <c r="I3" s="762"/>
      <c r="J3" s="762"/>
      <c r="K3" s="762"/>
      <c r="L3" s="762"/>
      <c r="M3" s="762"/>
      <c r="N3" s="762"/>
      <c r="O3" s="762"/>
      <c r="P3" s="762"/>
      <c r="Q3" s="762"/>
      <c r="R3" s="762"/>
      <c r="S3" s="763"/>
      <c r="AE3" s="27"/>
      <c r="AH3" s="27"/>
      <c r="AI3" s="27"/>
      <c r="AJ3" s="27"/>
      <c r="AK3" s="27"/>
    </row>
    <row r="4" spans="1:50" ht="16.5" thickBot="1" x14ac:dyDescent="0.3">
      <c r="A4" s="23" t="s">
        <v>285</v>
      </c>
      <c r="E4" s="2"/>
      <c r="F4" s="312" t="s">
        <v>362</v>
      </c>
      <c r="H4" s="761" t="s">
        <v>293</v>
      </c>
      <c r="I4" s="762"/>
      <c r="J4" s="763"/>
      <c r="K4" s="761" t="s">
        <v>441</v>
      </c>
      <c r="L4" s="762"/>
      <c r="M4" s="763"/>
      <c r="N4" s="761" t="s">
        <v>295</v>
      </c>
      <c r="O4" s="762"/>
      <c r="P4" s="763"/>
      <c r="Q4" s="761" t="s">
        <v>448</v>
      </c>
      <c r="R4" s="762"/>
      <c r="S4" s="763"/>
      <c r="T4" s="761" t="s">
        <v>287</v>
      </c>
      <c r="U4" s="762"/>
      <c r="V4" s="763"/>
      <c r="W4" s="761" t="s">
        <v>288</v>
      </c>
      <c r="X4" s="762"/>
      <c r="Y4" s="763"/>
      <c r="Z4" s="761" t="s">
        <v>289</v>
      </c>
      <c r="AA4" s="762"/>
      <c r="AB4" s="763"/>
      <c r="AC4" s="761" t="s">
        <v>290</v>
      </c>
      <c r="AD4" s="762"/>
      <c r="AE4" s="763"/>
      <c r="AF4" s="761" t="s">
        <v>291</v>
      </c>
      <c r="AG4" s="762"/>
      <c r="AH4" s="763"/>
      <c r="AI4" s="761" t="s">
        <v>292</v>
      </c>
      <c r="AJ4" s="762"/>
      <c r="AK4" s="763"/>
      <c r="AN4" s="816"/>
      <c r="AO4" s="816"/>
      <c r="AP4" s="816"/>
      <c r="AQ4" s="816"/>
      <c r="AR4" s="816"/>
      <c r="AS4" s="816"/>
      <c r="AT4" s="816"/>
      <c r="AU4" s="816"/>
      <c r="AV4" s="816"/>
      <c r="AW4" s="816"/>
    </row>
    <row r="5" spans="1:50" ht="23.25" thickBot="1" x14ac:dyDescent="0.25">
      <c r="A5" s="102" t="s">
        <v>578</v>
      </c>
      <c r="B5" s="102" t="s">
        <v>577</v>
      </c>
      <c r="C5" s="435" t="s">
        <v>313</v>
      </c>
      <c r="D5" s="447" t="s">
        <v>594</v>
      </c>
      <c r="E5" s="4" t="s">
        <v>0</v>
      </c>
      <c r="F5" s="76" t="s">
        <v>1</v>
      </c>
      <c r="G5" s="234" t="s">
        <v>2</v>
      </c>
      <c r="H5" s="15" t="s">
        <v>228</v>
      </c>
      <c r="I5" s="16" t="s">
        <v>229</v>
      </c>
      <c r="J5" s="77" t="s">
        <v>230</v>
      </c>
      <c r="K5" s="15" t="s">
        <v>228</v>
      </c>
      <c r="L5" s="16" t="s">
        <v>229</v>
      </c>
      <c r="M5" s="77" t="s">
        <v>230</v>
      </c>
      <c r="N5" s="15" t="s">
        <v>228</v>
      </c>
      <c r="O5" s="16" t="s">
        <v>229</v>
      </c>
      <c r="P5" s="77" t="s">
        <v>230</v>
      </c>
      <c r="Q5" s="15" t="s">
        <v>228</v>
      </c>
      <c r="R5" s="16" t="s">
        <v>229</v>
      </c>
      <c r="S5" s="77" t="s">
        <v>230</v>
      </c>
      <c r="T5" s="86" t="s">
        <v>265</v>
      </c>
      <c r="U5" s="87" t="s">
        <v>268</v>
      </c>
      <c r="V5" s="88" t="s">
        <v>266</v>
      </c>
      <c r="W5" s="86" t="s">
        <v>265</v>
      </c>
      <c r="X5" s="87" t="s">
        <v>268</v>
      </c>
      <c r="Y5" s="88" t="s">
        <v>266</v>
      </c>
      <c r="Z5" s="86" t="s">
        <v>265</v>
      </c>
      <c r="AA5" s="87" t="s">
        <v>268</v>
      </c>
      <c r="AB5" s="88" t="s">
        <v>266</v>
      </c>
      <c r="AC5" s="86" t="s">
        <v>260</v>
      </c>
      <c r="AD5" s="87" t="s">
        <v>261</v>
      </c>
      <c r="AE5" s="88" t="s">
        <v>267</v>
      </c>
      <c r="AF5" s="96" t="s">
        <v>260</v>
      </c>
      <c r="AG5" s="97" t="s">
        <v>261</v>
      </c>
      <c r="AH5" s="98" t="s">
        <v>267</v>
      </c>
      <c r="AI5" s="96" t="s">
        <v>260</v>
      </c>
      <c r="AJ5" s="97" t="s">
        <v>261</v>
      </c>
      <c r="AK5" s="98" t="s">
        <v>267</v>
      </c>
      <c r="AM5" s="45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</row>
    <row r="6" spans="1:50" ht="20.100000000000001" customHeight="1" x14ac:dyDescent="0.2">
      <c r="A6" s="485">
        <v>2</v>
      </c>
      <c r="B6" s="485">
        <v>691003572</v>
      </c>
      <c r="C6" s="634">
        <v>3470</v>
      </c>
      <c r="D6" s="58" t="s">
        <v>51</v>
      </c>
      <c r="E6" s="245">
        <v>3141</v>
      </c>
      <c r="F6" s="144" t="s">
        <v>51</v>
      </c>
      <c r="G6" s="230">
        <v>75</v>
      </c>
      <c r="H6" s="13">
        <v>70</v>
      </c>
      <c r="I6" s="178"/>
      <c r="J6" s="179"/>
      <c r="K6" s="177"/>
      <c r="L6" s="178"/>
      <c r="M6" s="179"/>
      <c r="N6" s="177"/>
      <c r="O6" s="178"/>
      <c r="P6" s="179"/>
      <c r="Q6" s="301">
        <f t="shared" ref="Q6:S8" si="0">H6+K6+N6</f>
        <v>70</v>
      </c>
      <c r="R6" s="20">
        <f t="shared" si="0"/>
        <v>0</v>
      </c>
      <c r="S6" s="144">
        <f t="shared" si="0"/>
        <v>0</v>
      </c>
      <c r="T6" s="90">
        <f>VLOOKUP(H6,SJMS_normativy!$A$3:$B$334,2,0)</f>
        <v>35.119619999999998</v>
      </c>
      <c r="U6" s="17">
        <f>IF(I6=0,0,VLOOKUP(SUM(I6+J6),SJZS_normativy!$A$4:$C$1075,2,0))</f>
        <v>0</v>
      </c>
      <c r="V6" s="91">
        <f>IF(J6=0,0,VLOOKUP(SUM(I6+J6),SJZS_normativy!$A$4:$C$1075,2,0))</f>
        <v>0</v>
      </c>
      <c r="W6" s="90">
        <f>VLOOKUP(K6,SJMS_normativy!$A$3:$B$334,2,0)/0.6</f>
        <v>0</v>
      </c>
      <c r="X6" s="17">
        <f>IF(L6=0,0,VLOOKUP(SUM(L6+M6),SJZS_normativy!$A$4:$C$1075,2,0))/0.6</f>
        <v>0</v>
      </c>
      <c r="Y6" s="91">
        <f>IF(M6=0,0,VLOOKUP(SUM(L6+M6),SJZS_normativy!$A$4:$C$1075,2,0))/0.6</f>
        <v>0</v>
      </c>
      <c r="Z6" s="90">
        <f>VLOOKUP(N6,SJMS_normativy!$A$3:$B$334,2,0)/0.4</f>
        <v>0</v>
      </c>
      <c r="AA6" s="17">
        <f>IF(O6=0,0,VLOOKUP(SUM(O6+P6),SJZS_normativy!$A$4:$C$1075,2,0))/0.4</f>
        <v>0</v>
      </c>
      <c r="AB6" s="91">
        <f>IF(P6=0,0,VLOOKUP(SUM(O6+P6),SJZS_normativy!$A$4:$C$1075,2,0))/0.4</f>
        <v>0</v>
      </c>
      <c r="AC6" s="94">
        <f>SJMS_normativy!$I$5</f>
        <v>58</v>
      </c>
      <c r="AD6" s="44">
        <f>SJZS_normativy!$I$5</f>
        <v>58</v>
      </c>
      <c r="AE6" s="95">
        <f>SJZS_normativy!$I$5</f>
        <v>58</v>
      </c>
      <c r="AF6" s="94">
        <f>SJMS_normativy!$J$5</f>
        <v>38</v>
      </c>
      <c r="AG6" s="44">
        <f>SJZS_normativy!$J$5</f>
        <v>38</v>
      </c>
      <c r="AH6" s="95">
        <f>SJZS_normativy!$J$5</f>
        <v>38</v>
      </c>
      <c r="AI6" s="94">
        <f>SJMS_normativy!$K$5</f>
        <v>38</v>
      </c>
      <c r="AJ6" s="44">
        <f>SJZS_normativy!$K$5</f>
        <v>38</v>
      </c>
      <c r="AK6" s="95">
        <f>SJZS_normativy!$K$5</f>
        <v>38</v>
      </c>
      <c r="AQ6" s="31"/>
      <c r="AR6" s="31"/>
      <c r="AS6" s="31"/>
      <c r="AT6" s="31"/>
      <c r="AU6" s="31"/>
      <c r="AV6" s="31"/>
      <c r="AW6" s="31"/>
    </row>
    <row r="7" spans="1:50" ht="20.100000000000001" customHeight="1" x14ac:dyDescent="0.2">
      <c r="A7" s="433">
        <v>3</v>
      </c>
      <c r="B7" s="433">
        <v>691003548</v>
      </c>
      <c r="C7" s="468">
        <v>3469</v>
      </c>
      <c r="D7" s="13" t="s">
        <v>59</v>
      </c>
      <c r="E7" s="75">
        <v>3141</v>
      </c>
      <c r="F7" s="60" t="s">
        <v>59</v>
      </c>
      <c r="G7" s="230">
        <v>104</v>
      </c>
      <c r="H7" s="13">
        <v>83</v>
      </c>
      <c r="I7" s="178"/>
      <c r="J7" s="179"/>
      <c r="K7" s="13"/>
      <c r="L7" s="178"/>
      <c r="M7" s="179"/>
      <c r="N7" s="177"/>
      <c r="O7" s="178"/>
      <c r="P7" s="179"/>
      <c r="Q7" s="301">
        <f t="shared" si="0"/>
        <v>83</v>
      </c>
      <c r="R7" s="20">
        <f t="shared" si="0"/>
        <v>0</v>
      </c>
      <c r="S7" s="144">
        <f t="shared" si="0"/>
        <v>0</v>
      </c>
      <c r="T7" s="90">
        <f>VLOOKUP(H7,SJMS_normativy!$A$3:$B$334,2,0)</f>
        <v>37.090056000000004</v>
      </c>
      <c r="U7" s="17">
        <f>IF(I7=0,0,VLOOKUP(SUM(I7+J7),SJZS_normativy!$A$4:$C$1075,2,0))</f>
        <v>0</v>
      </c>
      <c r="V7" s="91">
        <f>IF(J7=0,0,VLOOKUP(SUM(I7+J7),SJZS_normativy!$A$4:$C$1075,2,0))</f>
        <v>0</v>
      </c>
      <c r="W7" s="90">
        <f>VLOOKUP(K7,SJMS_normativy!$A$3:$B$334,2,0)/0.6</f>
        <v>0</v>
      </c>
      <c r="X7" s="17">
        <f>IF(L7=0,0,VLOOKUP(SUM(L7+M7),SJZS_normativy!$A$4:$C$1075,2,0))/0.6</f>
        <v>0</v>
      </c>
      <c r="Y7" s="91">
        <f>IF(M7=0,0,VLOOKUP(SUM(L7+M7),SJZS_normativy!$A$4:$C$1075,2,0))/0.6</f>
        <v>0</v>
      </c>
      <c r="Z7" s="90">
        <f>VLOOKUP(N7,SJMS_normativy!$A$3:$B$334,2,0)/0.4</f>
        <v>0</v>
      </c>
      <c r="AA7" s="17">
        <f>IF(O7=0,0,VLOOKUP(SUM(O7+P7),SJZS_normativy!$A$4:$C$1075,2,0))/0.4</f>
        <v>0</v>
      </c>
      <c r="AB7" s="91">
        <f>IF(P7=0,0,VLOOKUP(SUM(O7+P7),SJZS_normativy!$A$4:$C$1075,2,0))/0.4</f>
        <v>0</v>
      </c>
      <c r="AC7" s="94">
        <f>SJMS_normativy!$I$5</f>
        <v>58</v>
      </c>
      <c r="AD7" s="44">
        <f>SJZS_normativy!$I$5</f>
        <v>58</v>
      </c>
      <c r="AE7" s="95">
        <f>SJZS_normativy!$I$5</f>
        <v>58</v>
      </c>
      <c r="AF7" s="94">
        <f>SJMS_normativy!$J$5</f>
        <v>38</v>
      </c>
      <c r="AG7" s="44">
        <f>SJZS_normativy!$J$5</f>
        <v>38</v>
      </c>
      <c r="AH7" s="95">
        <f>SJZS_normativy!$J$5</f>
        <v>38</v>
      </c>
      <c r="AI7" s="94">
        <f>SJMS_normativy!$K$5</f>
        <v>38</v>
      </c>
      <c r="AJ7" s="44">
        <f>SJZS_normativy!$K$5</f>
        <v>38</v>
      </c>
      <c r="AK7" s="95">
        <f>SJZS_normativy!$K$5</f>
        <v>38</v>
      </c>
      <c r="AQ7" s="31"/>
      <c r="AR7" s="31"/>
      <c r="AS7" s="31"/>
      <c r="AT7" s="31"/>
      <c r="AU7" s="31"/>
      <c r="AV7" s="31"/>
      <c r="AW7" s="31"/>
    </row>
    <row r="8" spans="1:50" ht="20.100000000000001" customHeight="1" x14ac:dyDescent="0.2">
      <c r="A8" s="433">
        <v>4</v>
      </c>
      <c r="B8" s="433">
        <v>691001294</v>
      </c>
      <c r="C8" s="469">
        <v>3462</v>
      </c>
      <c r="D8" s="13" t="s">
        <v>54</v>
      </c>
      <c r="E8" s="75">
        <v>3141</v>
      </c>
      <c r="F8" s="60" t="s">
        <v>54</v>
      </c>
      <c r="G8" s="230">
        <v>67</v>
      </c>
      <c r="H8" s="13">
        <v>67</v>
      </c>
      <c r="I8" s="178"/>
      <c r="J8" s="179"/>
      <c r="K8" s="177"/>
      <c r="L8" s="178"/>
      <c r="M8" s="179"/>
      <c r="N8" s="177"/>
      <c r="O8" s="178"/>
      <c r="P8" s="179"/>
      <c r="Q8" s="301">
        <f t="shared" si="0"/>
        <v>67</v>
      </c>
      <c r="R8" s="20">
        <f t="shared" si="0"/>
        <v>0</v>
      </c>
      <c r="S8" s="144">
        <f t="shared" si="0"/>
        <v>0</v>
      </c>
      <c r="T8" s="90">
        <f>VLOOKUP(H8,SJMS_normativy!$A$3:$B$334,2,0)</f>
        <v>34.620839999999994</v>
      </c>
      <c r="U8" s="17">
        <f>IF(I8=0,0,VLOOKUP(SUM(I8+J8),SJZS_normativy!$A$4:$C$1075,2,0))</f>
        <v>0</v>
      </c>
      <c r="V8" s="91">
        <f>IF(J8=0,0,VLOOKUP(SUM(I8+J8),SJZS_normativy!$A$4:$C$1075,2,0))</f>
        <v>0</v>
      </c>
      <c r="W8" s="90">
        <f>VLOOKUP(K8,SJMS_normativy!$A$3:$B$334,2,0)/0.6</f>
        <v>0</v>
      </c>
      <c r="X8" s="17">
        <f>IF(L8=0,0,VLOOKUP(SUM(L8+M8),SJZS_normativy!$A$4:$C$1075,2,0))/0.6</f>
        <v>0</v>
      </c>
      <c r="Y8" s="91">
        <f>IF(M8=0,0,VLOOKUP(SUM(L8+M8),SJZS_normativy!$A$4:$C$1075,2,0))/0.6</f>
        <v>0</v>
      </c>
      <c r="Z8" s="90">
        <f>VLOOKUP(N8,SJMS_normativy!$A$3:$B$334,2,0)/0.4</f>
        <v>0</v>
      </c>
      <c r="AA8" s="17">
        <f>IF(O8=0,0,VLOOKUP(SUM(O8+P8),SJZS_normativy!$A$4:$C$1075,2,0))/0.4</f>
        <v>0</v>
      </c>
      <c r="AB8" s="91">
        <f>IF(P8=0,0,VLOOKUP(SUM(O8+P8),SJZS_normativy!$A$4:$C$1075,2,0))/0.4</f>
        <v>0</v>
      </c>
      <c r="AC8" s="94">
        <f>SJMS_normativy!$I$5</f>
        <v>58</v>
      </c>
      <c r="AD8" s="44">
        <f>SJZS_normativy!$I$5</f>
        <v>58</v>
      </c>
      <c r="AE8" s="95">
        <f>SJZS_normativy!$I$5</f>
        <v>58</v>
      </c>
      <c r="AF8" s="94">
        <f>SJMS_normativy!$J$5</f>
        <v>38</v>
      </c>
      <c r="AG8" s="44">
        <f>SJZS_normativy!$J$5</f>
        <v>38</v>
      </c>
      <c r="AH8" s="95">
        <f>SJZS_normativy!$J$5</f>
        <v>38</v>
      </c>
      <c r="AI8" s="94">
        <f>SJMS_normativy!$K$5</f>
        <v>38</v>
      </c>
      <c r="AJ8" s="44">
        <f>SJZS_normativy!$K$5</f>
        <v>38</v>
      </c>
      <c r="AK8" s="95">
        <f>SJZS_normativy!$K$5</f>
        <v>38</v>
      </c>
      <c r="AQ8" s="31"/>
      <c r="AR8" s="31"/>
      <c r="AS8" s="31"/>
      <c r="AT8" s="31"/>
      <c r="AU8" s="31"/>
      <c r="AV8" s="31"/>
      <c r="AW8" s="31"/>
      <c r="AX8" s="6"/>
    </row>
    <row r="9" spans="1:50" ht="20.100000000000001" customHeight="1" x14ac:dyDescent="0.2">
      <c r="A9" s="433">
        <v>5</v>
      </c>
      <c r="B9" s="433">
        <v>691001316</v>
      </c>
      <c r="C9" s="470">
        <v>3464</v>
      </c>
      <c r="D9" s="342" t="s">
        <v>444</v>
      </c>
      <c r="E9" s="75">
        <v>3141</v>
      </c>
      <c r="F9" s="60" t="s">
        <v>93</v>
      </c>
      <c r="G9" s="230">
        <v>90</v>
      </c>
      <c r="H9" s="13">
        <v>88</v>
      </c>
      <c r="I9" s="178"/>
      <c r="J9" s="179"/>
      <c r="K9" s="13"/>
      <c r="L9" s="178"/>
      <c r="M9" s="179"/>
      <c r="N9" s="177"/>
      <c r="O9" s="178"/>
      <c r="P9" s="179"/>
      <c r="Q9" s="301">
        <f t="shared" ref="Q9:S37" si="1">H9+K9+N9</f>
        <v>88</v>
      </c>
      <c r="R9" s="20">
        <f t="shared" si="1"/>
        <v>0</v>
      </c>
      <c r="S9" s="144">
        <f t="shared" si="1"/>
        <v>0</v>
      </c>
      <c r="T9" s="90">
        <f>VLOOKUP(H9,SJMS_normativy!$A$3:$B$334,2,0)</f>
        <v>37.765295999999999</v>
      </c>
      <c r="U9" s="17">
        <f>IF(I9=0,0,VLOOKUP(SUM(I9+J9),SJZS_normativy!$A$4:$C$1075,2,0))</f>
        <v>0</v>
      </c>
      <c r="V9" s="91">
        <f>IF(J9=0,0,VLOOKUP(SUM(I9+J9),SJZS_normativy!$A$4:$C$1075,2,0))</f>
        <v>0</v>
      </c>
      <c r="W9" s="90">
        <f>VLOOKUP(K9,SJMS_normativy!$A$3:$B$334,2,0)/0.6</f>
        <v>0</v>
      </c>
      <c r="X9" s="17">
        <f>IF(L9=0,0,VLOOKUP(SUM(L9+M9),SJZS_normativy!$A$4:$C$1075,2,0))/0.6</f>
        <v>0</v>
      </c>
      <c r="Y9" s="91">
        <f>IF(M9=0,0,VLOOKUP(SUM(L9+M9),SJZS_normativy!$A$4:$C$1075,2,0))/0.6</f>
        <v>0</v>
      </c>
      <c r="Z9" s="90">
        <f>VLOOKUP(N9,SJMS_normativy!$A$3:$B$334,2,0)/0.4</f>
        <v>0</v>
      </c>
      <c r="AA9" s="17">
        <f>IF(O9=0,0,VLOOKUP(SUM(O9+P9),SJZS_normativy!$A$4:$C$1075,2,0))/0.4</f>
        <v>0</v>
      </c>
      <c r="AB9" s="91">
        <f>IF(P9=0,0,VLOOKUP(SUM(O9+P9),SJZS_normativy!$A$4:$C$1075,2,0))/0.4</f>
        <v>0</v>
      </c>
      <c r="AC9" s="94">
        <f>SJMS_normativy!$I$5</f>
        <v>58</v>
      </c>
      <c r="AD9" s="44">
        <f>SJZS_normativy!$I$5</f>
        <v>58</v>
      </c>
      <c r="AE9" s="95">
        <f>SJZS_normativy!$I$5</f>
        <v>58</v>
      </c>
      <c r="AF9" s="94">
        <f>SJMS_normativy!$J$5</f>
        <v>38</v>
      </c>
      <c r="AG9" s="44">
        <f>SJZS_normativy!$J$5</f>
        <v>38</v>
      </c>
      <c r="AH9" s="95">
        <f>SJZS_normativy!$J$5</f>
        <v>38</v>
      </c>
      <c r="AI9" s="94">
        <f>SJMS_normativy!$K$5</f>
        <v>38</v>
      </c>
      <c r="AJ9" s="44">
        <f>SJZS_normativy!$K$5</f>
        <v>38</v>
      </c>
      <c r="AK9" s="95">
        <f>SJZS_normativy!$K$5</f>
        <v>38</v>
      </c>
      <c r="AQ9" s="31"/>
      <c r="AR9" s="31"/>
      <c r="AS9" s="31"/>
      <c r="AT9" s="31"/>
      <c r="AU9" s="31"/>
      <c r="AV9" s="31"/>
      <c r="AW9" s="31"/>
      <c r="AX9" s="6"/>
    </row>
    <row r="10" spans="1:50" ht="20.100000000000001" customHeight="1" x14ac:dyDescent="0.2">
      <c r="A10" s="433">
        <v>6</v>
      </c>
      <c r="B10" s="433">
        <v>667101411</v>
      </c>
      <c r="C10" s="468">
        <v>3453</v>
      </c>
      <c r="D10" s="13" t="s">
        <v>442</v>
      </c>
      <c r="E10" s="75">
        <v>3141</v>
      </c>
      <c r="F10" s="60" t="s">
        <v>412</v>
      </c>
      <c r="G10" s="230">
        <v>75</v>
      </c>
      <c r="H10" s="13">
        <v>70</v>
      </c>
      <c r="I10" s="178"/>
      <c r="J10" s="179"/>
      <c r="K10" s="177"/>
      <c r="L10" s="178"/>
      <c r="M10" s="179"/>
      <c r="N10" s="177"/>
      <c r="O10" s="178"/>
      <c r="P10" s="179"/>
      <c r="Q10" s="301">
        <f t="shared" si="1"/>
        <v>70</v>
      </c>
      <c r="R10" s="20">
        <f t="shared" si="1"/>
        <v>0</v>
      </c>
      <c r="S10" s="144">
        <f t="shared" si="1"/>
        <v>0</v>
      </c>
      <c r="T10" s="90">
        <f>VLOOKUP(H10,SJMS_normativy!$A$3:$B$334,2,0)</f>
        <v>35.119619999999998</v>
      </c>
      <c r="U10" s="17">
        <f>IF(I10=0,0,VLOOKUP(SUM(I10+J10),SJZS_normativy!$A$4:$C$1075,2,0))</f>
        <v>0</v>
      </c>
      <c r="V10" s="91">
        <f>IF(J10=0,0,VLOOKUP(SUM(I10+J10),SJZS_normativy!$A$4:$C$1075,2,0))</f>
        <v>0</v>
      </c>
      <c r="W10" s="90">
        <f>VLOOKUP(K10,SJMS_normativy!$A$3:$B$334,2,0)/0.6</f>
        <v>0</v>
      </c>
      <c r="X10" s="17">
        <f>IF(L10=0,0,VLOOKUP(SUM(L10+M10),SJZS_normativy!$A$4:$C$1075,2,0))/0.6</f>
        <v>0</v>
      </c>
      <c r="Y10" s="91">
        <f>IF(M10=0,0,VLOOKUP(SUM(L10+M10),SJZS_normativy!$A$4:$C$1075,2,0))/0.6</f>
        <v>0</v>
      </c>
      <c r="Z10" s="90">
        <f>VLOOKUP(N10,SJMS_normativy!$A$3:$B$334,2,0)/0.4</f>
        <v>0</v>
      </c>
      <c r="AA10" s="17">
        <f>IF(O10=0,0,VLOOKUP(SUM(O10+P10),SJZS_normativy!$A$4:$C$1075,2,0))/0.4</f>
        <v>0</v>
      </c>
      <c r="AB10" s="91">
        <f>IF(P10=0,0,VLOOKUP(SUM(O10+P10),SJZS_normativy!$A$4:$C$1075,2,0))/0.4</f>
        <v>0</v>
      </c>
      <c r="AC10" s="94">
        <f>SJMS_normativy!$I$5</f>
        <v>58</v>
      </c>
      <c r="AD10" s="44">
        <f>SJZS_normativy!$I$5</f>
        <v>58</v>
      </c>
      <c r="AE10" s="95">
        <f>SJZS_normativy!$I$5</f>
        <v>58</v>
      </c>
      <c r="AF10" s="94">
        <f>SJMS_normativy!$J$5</f>
        <v>38</v>
      </c>
      <c r="AG10" s="44">
        <f>SJZS_normativy!$J$5</f>
        <v>38</v>
      </c>
      <c r="AH10" s="95">
        <f>SJZS_normativy!$J$5</f>
        <v>38</v>
      </c>
      <c r="AI10" s="94">
        <f>SJMS_normativy!$K$5</f>
        <v>38</v>
      </c>
      <c r="AJ10" s="44">
        <f>SJZS_normativy!$K$5</f>
        <v>38</v>
      </c>
      <c r="AK10" s="95">
        <f>SJZS_normativy!$K$5</f>
        <v>38</v>
      </c>
      <c r="AQ10" s="31"/>
      <c r="AR10" s="31"/>
      <c r="AS10" s="31"/>
      <c r="AT10" s="31"/>
      <c r="AU10" s="31"/>
      <c r="AV10" s="31"/>
      <c r="AW10" s="31"/>
    </row>
    <row r="11" spans="1:50" ht="20.100000000000001" customHeight="1" x14ac:dyDescent="0.2">
      <c r="A11" s="433">
        <v>7</v>
      </c>
      <c r="B11" s="433">
        <v>691003491</v>
      </c>
      <c r="C11" s="468">
        <v>3471</v>
      </c>
      <c r="D11" s="13" t="s">
        <v>450</v>
      </c>
      <c r="E11" s="75">
        <v>3141</v>
      </c>
      <c r="F11" s="60" t="s">
        <v>450</v>
      </c>
      <c r="G11" s="230">
        <v>140</v>
      </c>
      <c r="H11" s="13">
        <v>98</v>
      </c>
      <c r="I11" s="178"/>
      <c r="J11" s="179"/>
      <c r="K11" s="13"/>
      <c r="L11" s="178"/>
      <c r="M11" s="179"/>
      <c r="N11" s="177"/>
      <c r="O11" s="178"/>
      <c r="P11" s="179"/>
      <c r="Q11" s="301">
        <f t="shared" ref="Q11:S13" si="2">H11+K11+N11</f>
        <v>98</v>
      </c>
      <c r="R11" s="20">
        <f t="shared" si="2"/>
        <v>0</v>
      </c>
      <c r="S11" s="144">
        <f t="shared" si="2"/>
        <v>0</v>
      </c>
      <c r="T11" s="90">
        <f>VLOOKUP(H11,SJMS_normativy!$A$3:$B$334,2,0)</f>
        <v>38.978076000000001</v>
      </c>
      <c r="U11" s="17">
        <f>IF(I11=0,0,VLOOKUP(SUM(I11+J11),SJZS_normativy!$A$4:$C$1075,2,0))</f>
        <v>0</v>
      </c>
      <c r="V11" s="91">
        <f>IF(J11=0,0,VLOOKUP(SUM(I11+J11),SJZS_normativy!$A$4:$C$1075,2,0))</f>
        <v>0</v>
      </c>
      <c r="W11" s="90">
        <f>VLOOKUP(K11,SJMS_normativy!$A$3:$B$334,2,0)/0.6</f>
        <v>0</v>
      </c>
      <c r="X11" s="17">
        <f>IF(L11=0,0,VLOOKUP(SUM(L11+M11),SJZS_normativy!$A$4:$C$1075,2,0))/0.6</f>
        <v>0</v>
      </c>
      <c r="Y11" s="91">
        <f>IF(M11=0,0,VLOOKUP(SUM(L11+M11),SJZS_normativy!$A$4:$C$1075,2,0))/0.6</f>
        <v>0</v>
      </c>
      <c r="Z11" s="90">
        <f>VLOOKUP(N11,SJMS_normativy!$A$3:$B$334,2,0)/0.4</f>
        <v>0</v>
      </c>
      <c r="AA11" s="17">
        <f>IF(O11=0,0,VLOOKUP(SUM(O11+P11),SJZS_normativy!$A$4:$C$1075,2,0))/0.4</f>
        <v>0</v>
      </c>
      <c r="AB11" s="91">
        <f>IF(P11=0,0,VLOOKUP(SUM(O11+P11),SJZS_normativy!$A$4:$C$1075,2,0))/0.4</f>
        <v>0</v>
      </c>
      <c r="AC11" s="94">
        <f>SJMS_normativy!$I$5</f>
        <v>58</v>
      </c>
      <c r="AD11" s="44">
        <f>SJZS_normativy!$I$5</f>
        <v>58</v>
      </c>
      <c r="AE11" s="95">
        <f>SJZS_normativy!$I$5</f>
        <v>58</v>
      </c>
      <c r="AF11" s="94">
        <f>SJMS_normativy!$J$5</f>
        <v>38</v>
      </c>
      <c r="AG11" s="44">
        <f>SJZS_normativy!$J$5</f>
        <v>38</v>
      </c>
      <c r="AH11" s="95">
        <f>SJZS_normativy!$J$5</f>
        <v>38</v>
      </c>
      <c r="AI11" s="94">
        <f>SJMS_normativy!$K$5</f>
        <v>38</v>
      </c>
      <c r="AJ11" s="44">
        <f>SJZS_normativy!$K$5</f>
        <v>38</v>
      </c>
      <c r="AK11" s="95">
        <f>SJZS_normativy!$K$5</f>
        <v>38</v>
      </c>
      <c r="AQ11" s="31"/>
      <c r="AR11" s="31"/>
      <c r="AS11" s="31"/>
      <c r="AT11" s="31"/>
      <c r="AU11" s="31"/>
      <c r="AV11" s="31"/>
      <c r="AW11" s="31"/>
    </row>
    <row r="12" spans="1:50" ht="20.100000000000001" customHeight="1" x14ac:dyDescent="0.2">
      <c r="A12" s="433">
        <v>8</v>
      </c>
      <c r="B12" s="433">
        <v>691003564</v>
      </c>
      <c r="C12" s="468">
        <v>3472</v>
      </c>
      <c r="D12" s="13" t="s">
        <v>52</v>
      </c>
      <c r="E12" s="75">
        <v>3141</v>
      </c>
      <c r="F12" s="60" t="s">
        <v>52</v>
      </c>
      <c r="G12" s="230">
        <v>55</v>
      </c>
      <c r="H12" s="13">
        <v>55</v>
      </c>
      <c r="I12" s="178"/>
      <c r="J12" s="179"/>
      <c r="K12" s="177"/>
      <c r="L12" s="178"/>
      <c r="M12" s="179"/>
      <c r="N12" s="177"/>
      <c r="O12" s="178"/>
      <c r="P12" s="179"/>
      <c r="Q12" s="301">
        <f t="shared" si="2"/>
        <v>55</v>
      </c>
      <c r="R12" s="20">
        <f t="shared" si="2"/>
        <v>0</v>
      </c>
      <c r="S12" s="144">
        <f t="shared" si="2"/>
        <v>0</v>
      </c>
      <c r="T12" s="90">
        <f>VLOOKUP(H12,SJMS_normativy!$A$3:$B$334,2,0)</f>
        <v>32.460479999999997</v>
      </c>
      <c r="U12" s="17">
        <f>IF(I12=0,0,VLOOKUP(SUM(I12+J12),SJZS_normativy!$A$4:$C$1075,2,0))</f>
        <v>0</v>
      </c>
      <c r="V12" s="91">
        <f>IF(J12=0,0,VLOOKUP(SUM(I12+J12),SJZS_normativy!$A$4:$C$1075,2,0))</f>
        <v>0</v>
      </c>
      <c r="W12" s="90">
        <f>VLOOKUP(K12,SJMS_normativy!$A$3:$B$334,2,0)/0.6</f>
        <v>0</v>
      </c>
      <c r="X12" s="17">
        <f>IF(L12=0,0,VLOOKUP(SUM(L12+M12),SJZS_normativy!$A$4:$C$1075,2,0))/0.6</f>
        <v>0</v>
      </c>
      <c r="Y12" s="91">
        <f>IF(M12=0,0,VLOOKUP(SUM(L12+M12),SJZS_normativy!$A$4:$C$1075,2,0))/0.6</f>
        <v>0</v>
      </c>
      <c r="Z12" s="90">
        <f>VLOOKUP(N12,SJMS_normativy!$A$3:$B$334,2,0)/0.4</f>
        <v>0</v>
      </c>
      <c r="AA12" s="17">
        <f>IF(O12=0,0,VLOOKUP(SUM(O12+P12),SJZS_normativy!$A$4:$C$1075,2,0))/0.4</f>
        <v>0</v>
      </c>
      <c r="AB12" s="91">
        <f>IF(P12=0,0,VLOOKUP(SUM(O12+P12),SJZS_normativy!$A$4:$C$1075,2,0))/0.4</f>
        <v>0</v>
      </c>
      <c r="AC12" s="94">
        <f>SJMS_normativy!$I$5</f>
        <v>58</v>
      </c>
      <c r="AD12" s="44">
        <f>SJZS_normativy!$I$5</f>
        <v>58</v>
      </c>
      <c r="AE12" s="95">
        <f>SJZS_normativy!$I$5</f>
        <v>58</v>
      </c>
      <c r="AF12" s="94">
        <f>SJMS_normativy!$J$5</f>
        <v>38</v>
      </c>
      <c r="AG12" s="44">
        <f>SJZS_normativy!$J$5</f>
        <v>38</v>
      </c>
      <c r="AH12" s="95">
        <f>SJZS_normativy!$J$5</f>
        <v>38</v>
      </c>
      <c r="AI12" s="94">
        <f>SJMS_normativy!$K$5</f>
        <v>38</v>
      </c>
      <c r="AJ12" s="44">
        <f>SJZS_normativy!$K$5</f>
        <v>38</v>
      </c>
      <c r="AK12" s="95">
        <f>SJZS_normativy!$K$5</f>
        <v>38</v>
      </c>
      <c r="AQ12" s="31"/>
      <c r="AR12" s="31"/>
      <c r="AS12" s="31"/>
      <c r="AT12" s="31"/>
      <c r="AU12" s="31"/>
      <c r="AV12" s="31"/>
      <c r="AW12" s="31"/>
    </row>
    <row r="13" spans="1:50" ht="20.100000000000001" customHeight="1" x14ac:dyDescent="0.2">
      <c r="A13" s="433">
        <v>9</v>
      </c>
      <c r="B13" s="433">
        <v>691001243</v>
      </c>
      <c r="C13" s="470">
        <v>3467</v>
      </c>
      <c r="D13" s="13" t="s">
        <v>446</v>
      </c>
      <c r="E13" s="75">
        <v>3141</v>
      </c>
      <c r="F13" s="60" t="s">
        <v>446</v>
      </c>
      <c r="G13" s="230">
        <v>129</v>
      </c>
      <c r="H13" s="13">
        <v>88</v>
      </c>
      <c r="I13" s="178"/>
      <c r="J13" s="179"/>
      <c r="K13" s="13">
        <v>19</v>
      </c>
      <c r="L13" s="11"/>
      <c r="M13" s="60"/>
      <c r="N13" s="13"/>
      <c r="O13" s="178"/>
      <c r="P13" s="179"/>
      <c r="Q13" s="301">
        <f t="shared" si="2"/>
        <v>107</v>
      </c>
      <c r="R13" s="20">
        <f t="shared" si="2"/>
        <v>0</v>
      </c>
      <c r="S13" s="144">
        <f t="shared" si="2"/>
        <v>0</v>
      </c>
      <c r="T13" s="90">
        <f>VLOOKUP(H13,SJMS_normativy!$A$3:$B$334,2,0)</f>
        <v>37.765295999999999</v>
      </c>
      <c r="U13" s="17">
        <f>IF(I13=0,0,VLOOKUP(SUM(I13+J13),SJZS_normativy!$A$4:$C$1075,2,0))</f>
        <v>0</v>
      </c>
      <c r="V13" s="91">
        <f>IF(J13=0,0,VLOOKUP(SUM(I13+J13),SJZS_normativy!$A$4:$C$1075,2,0))</f>
        <v>0</v>
      </c>
      <c r="W13" s="90">
        <f>VLOOKUP(K13,SJMS_normativy!$A$3:$B$334,2,0)/0.6</f>
        <v>40.655160000000002</v>
      </c>
      <c r="X13" s="17">
        <f>IF(L13=0,0,VLOOKUP(SUM(L13+M13),SJZS_normativy!$A$4:$C$1075,2,0))/0.6</f>
        <v>0</v>
      </c>
      <c r="Y13" s="91">
        <f>IF(M13=0,0,VLOOKUP(SUM(L13+M13),SJZS_normativy!$A$4:$C$1075,2,0))/0.6</f>
        <v>0</v>
      </c>
      <c r="Z13" s="90">
        <f>VLOOKUP(N13,SJMS_normativy!$A$3:$B$334,2,0)/0.4</f>
        <v>0</v>
      </c>
      <c r="AA13" s="17">
        <f>IF(O13=0,0,VLOOKUP(SUM(O13+P13),SJZS_normativy!$A$4:$C$1075,2,0))/0.4</f>
        <v>0</v>
      </c>
      <c r="AB13" s="91">
        <f>IF(P13=0,0,VLOOKUP(SUM(O13+P13),SJZS_normativy!$A$4:$C$1075,2,0))/0.4</f>
        <v>0</v>
      </c>
      <c r="AC13" s="94">
        <f>SJMS_normativy!$I$5</f>
        <v>58</v>
      </c>
      <c r="AD13" s="44">
        <f>SJZS_normativy!$I$5</f>
        <v>58</v>
      </c>
      <c r="AE13" s="95">
        <f>SJZS_normativy!$I$5</f>
        <v>58</v>
      </c>
      <c r="AF13" s="94">
        <f>SJMS_normativy!$J$5</f>
        <v>38</v>
      </c>
      <c r="AG13" s="44">
        <f>SJZS_normativy!$J$5</f>
        <v>38</v>
      </c>
      <c r="AH13" s="95">
        <f>SJZS_normativy!$J$5</f>
        <v>38</v>
      </c>
      <c r="AI13" s="94">
        <f>SJMS_normativy!$K$5</f>
        <v>38</v>
      </c>
      <c r="AJ13" s="44">
        <f>SJZS_normativy!$K$5</f>
        <v>38</v>
      </c>
      <c r="AK13" s="95">
        <f>SJZS_normativy!$K$5</f>
        <v>38</v>
      </c>
      <c r="AQ13" s="31"/>
      <c r="AR13" s="31"/>
      <c r="AS13" s="31"/>
      <c r="AT13" s="31"/>
      <c r="AU13" s="31"/>
      <c r="AV13" s="31"/>
      <c r="AW13" s="31"/>
      <c r="AX13" s="6"/>
    </row>
    <row r="14" spans="1:50" ht="20.100000000000001" customHeight="1" x14ac:dyDescent="0.2">
      <c r="A14" s="433">
        <v>9</v>
      </c>
      <c r="B14" s="433">
        <v>691001243</v>
      </c>
      <c r="C14" s="470">
        <v>3467</v>
      </c>
      <c r="D14" s="13" t="s">
        <v>446</v>
      </c>
      <c r="E14" s="75">
        <v>3141</v>
      </c>
      <c r="F14" s="60" t="s">
        <v>570</v>
      </c>
      <c r="G14" s="230">
        <v>24</v>
      </c>
      <c r="H14" s="13"/>
      <c r="I14" s="178"/>
      <c r="J14" s="179"/>
      <c r="K14" s="13"/>
      <c r="L14" s="11"/>
      <c r="M14" s="60"/>
      <c r="N14" s="13">
        <v>19</v>
      </c>
      <c r="O14" s="178"/>
      <c r="P14" s="179"/>
      <c r="Q14" s="301">
        <f t="shared" ref="Q14" si="3">H14+K14+N14</f>
        <v>19</v>
      </c>
      <c r="R14" s="20">
        <f t="shared" ref="R14" si="4">I14+L14+O14</f>
        <v>0</v>
      </c>
      <c r="S14" s="144">
        <f t="shared" ref="S14" si="5">J14+M14+P14</f>
        <v>0</v>
      </c>
      <c r="T14" s="90">
        <f>VLOOKUP(H14,SJMS_normativy!$A$3:$B$334,2,0)</f>
        <v>0</v>
      </c>
      <c r="U14" s="17">
        <f>IF(I14=0,0,VLOOKUP(SUM(I14+J14),SJZS_normativy!$A$4:$C$1075,2,0))</f>
        <v>0</v>
      </c>
      <c r="V14" s="91">
        <f>IF(J14=0,0,VLOOKUP(SUM(I14+J14),SJZS_normativy!$A$4:$C$1075,2,0))</f>
        <v>0</v>
      </c>
      <c r="W14" s="90">
        <f>VLOOKUP(K14,SJMS_normativy!$A$3:$B$334,2,0)/0.6</f>
        <v>0</v>
      </c>
      <c r="X14" s="17">
        <f>IF(L14=0,0,VLOOKUP(SUM(L14+M14),SJZS_normativy!$A$4:$C$1075,2,0))/0.6</f>
        <v>0</v>
      </c>
      <c r="Y14" s="91">
        <f>IF(M14=0,0,VLOOKUP(SUM(L14+M14),SJZS_normativy!$A$4:$C$1075,2,0))/0.6</f>
        <v>0</v>
      </c>
      <c r="Z14" s="90">
        <f>VLOOKUP(N14,SJMS_normativy!$A$3:$B$334,2,0)/0.4</f>
        <v>60.98274</v>
      </c>
      <c r="AA14" s="17">
        <f>IF(O14=0,0,VLOOKUP(SUM(O14+P14),SJZS_normativy!$A$4:$C$1075,2,0))/0.4</f>
        <v>0</v>
      </c>
      <c r="AB14" s="91">
        <f>IF(P14=0,0,VLOOKUP(SUM(O14+P14),SJZS_normativy!$A$4:$C$1075,2,0))/0.4</f>
        <v>0</v>
      </c>
      <c r="AC14" s="94">
        <f>SJMS_normativy!$I$5</f>
        <v>58</v>
      </c>
      <c r="AD14" s="44">
        <f>SJZS_normativy!$I$5</f>
        <v>58</v>
      </c>
      <c r="AE14" s="95">
        <f>SJZS_normativy!$I$5</f>
        <v>58</v>
      </c>
      <c r="AF14" s="94">
        <f>SJMS_normativy!$J$5</f>
        <v>38</v>
      </c>
      <c r="AG14" s="44">
        <f>SJZS_normativy!$J$5</f>
        <v>38</v>
      </c>
      <c r="AH14" s="95">
        <f>SJZS_normativy!$J$5</f>
        <v>38</v>
      </c>
      <c r="AI14" s="94">
        <f>SJMS_normativy!$K$5</f>
        <v>38</v>
      </c>
      <c r="AJ14" s="44">
        <f>SJZS_normativy!$K$5</f>
        <v>38</v>
      </c>
      <c r="AK14" s="95">
        <f>SJZS_normativy!$K$5</f>
        <v>38</v>
      </c>
      <c r="AQ14" s="31"/>
      <c r="AR14" s="31"/>
      <c r="AS14" s="31"/>
      <c r="AT14" s="31"/>
      <c r="AU14" s="31"/>
      <c r="AV14" s="31"/>
      <c r="AW14" s="31"/>
      <c r="AX14" s="6"/>
    </row>
    <row r="15" spans="1:50" ht="20.100000000000001" customHeight="1" x14ac:dyDescent="0.2">
      <c r="A15" s="433">
        <v>10</v>
      </c>
      <c r="B15" s="433">
        <v>691001286</v>
      </c>
      <c r="C15" s="469">
        <v>3461</v>
      </c>
      <c r="D15" s="13" t="s">
        <v>56</v>
      </c>
      <c r="E15" s="75">
        <v>3141</v>
      </c>
      <c r="F15" s="60" t="s">
        <v>56</v>
      </c>
      <c r="G15" s="230">
        <v>66</v>
      </c>
      <c r="H15" s="13">
        <v>66</v>
      </c>
      <c r="I15" s="178"/>
      <c r="J15" s="179"/>
      <c r="K15" s="177"/>
      <c r="L15" s="178"/>
      <c r="M15" s="179"/>
      <c r="N15" s="177"/>
      <c r="O15" s="178"/>
      <c r="P15" s="179"/>
      <c r="Q15" s="301">
        <f t="shared" si="1"/>
        <v>66</v>
      </c>
      <c r="R15" s="20">
        <f t="shared" si="1"/>
        <v>0</v>
      </c>
      <c r="S15" s="144">
        <f t="shared" si="1"/>
        <v>0</v>
      </c>
      <c r="T15" s="90">
        <f>VLOOKUP(H15,SJMS_normativy!$A$3:$B$334,2,0)</f>
        <v>34.450907999999998</v>
      </c>
      <c r="U15" s="17">
        <f>IF(I15=0,0,VLOOKUP(SUM(I15+J15),SJZS_normativy!$A$4:$C$1075,2,0))</f>
        <v>0</v>
      </c>
      <c r="V15" s="91">
        <f>IF(J15=0,0,VLOOKUP(SUM(I15+J15),SJZS_normativy!$A$4:$C$1075,2,0))</f>
        <v>0</v>
      </c>
      <c r="W15" s="90">
        <f>VLOOKUP(K15,SJMS_normativy!$A$3:$B$334,2,0)/0.6</f>
        <v>0</v>
      </c>
      <c r="X15" s="17">
        <f>IF(L15=0,0,VLOOKUP(SUM(L15+M15),SJZS_normativy!$A$4:$C$1075,2,0))/0.6</f>
        <v>0</v>
      </c>
      <c r="Y15" s="91">
        <f>IF(M15=0,0,VLOOKUP(SUM(L15+M15),SJZS_normativy!$A$4:$C$1075,2,0))/0.6</f>
        <v>0</v>
      </c>
      <c r="Z15" s="90">
        <f>VLOOKUP(N15,SJMS_normativy!$A$3:$B$334,2,0)/0.4</f>
        <v>0</v>
      </c>
      <c r="AA15" s="17">
        <f>IF(O15=0,0,VLOOKUP(SUM(O15+P15),SJZS_normativy!$A$4:$C$1075,2,0))/0.4</f>
        <v>0</v>
      </c>
      <c r="AB15" s="91">
        <f>IF(P15=0,0,VLOOKUP(SUM(O15+P15),SJZS_normativy!$A$4:$C$1075,2,0))/0.4</f>
        <v>0</v>
      </c>
      <c r="AC15" s="94">
        <f>SJMS_normativy!$I$5</f>
        <v>58</v>
      </c>
      <c r="AD15" s="44">
        <f>SJZS_normativy!$I$5</f>
        <v>58</v>
      </c>
      <c r="AE15" s="95">
        <f>SJZS_normativy!$I$5</f>
        <v>58</v>
      </c>
      <c r="AF15" s="94">
        <f>SJMS_normativy!$J$5</f>
        <v>38</v>
      </c>
      <c r="AG15" s="44">
        <f>SJZS_normativy!$J$5</f>
        <v>38</v>
      </c>
      <c r="AH15" s="95">
        <f>SJZS_normativy!$J$5</f>
        <v>38</v>
      </c>
      <c r="AI15" s="94">
        <f>SJMS_normativy!$K$5</f>
        <v>38</v>
      </c>
      <c r="AJ15" s="44">
        <f>SJZS_normativy!$K$5</f>
        <v>38</v>
      </c>
      <c r="AK15" s="95">
        <f>SJZS_normativy!$K$5</f>
        <v>38</v>
      </c>
      <c r="AQ15" s="31"/>
      <c r="AR15" s="31"/>
      <c r="AS15" s="31"/>
      <c r="AT15" s="31"/>
      <c r="AU15" s="31"/>
      <c r="AV15" s="31"/>
      <c r="AW15" s="31"/>
      <c r="AX15" s="6"/>
    </row>
    <row r="16" spans="1:50" ht="20.100000000000001" customHeight="1" x14ac:dyDescent="0.2">
      <c r="A16" s="433">
        <v>10</v>
      </c>
      <c r="B16" s="433">
        <v>691001286</v>
      </c>
      <c r="C16" s="469">
        <v>3461</v>
      </c>
      <c r="D16" s="13" t="s">
        <v>56</v>
      </c>
      <c r="E16" s="75">
        <v>3141</v>
      </c>
      <c r="F16" s="60" t="s">
        <v>600</v>
      </c>
      <c r="G16" s="230">
        <v>40</v>
      </c>
      <c r="H16" s="13">
        <v>36</v>
      </c>
      <c r="I16" s="178"/>
      <c r="J16" s="179"/>
      <c r="K16" s="177"/>
      <c r="L16" s="178"/>
      <c r="M16" s="179"/>
      <c r="N16" s="13"/>
      <c r="O16" s="178"/>
      <c r="P16" s="179"/>
      <c r="Q16" s="301">
        <f>H16+K16+N16</f>
        <v>36</v>
      </c>
      <c r="R16" s="20">
        <f>I16+L16+O16</f>
        <v>0</v>
      </c>
      <c r="S16" s="144">
        <f>J16+M16+P16</f>
        <v>0</v>
      </c>
      <c r="T16" s="90">
        <f>VLOOKUP(H16,SJMS_normativy!$A$3:$B$334,2,0)</f>
        <v>28.499207999999999</v>
      </c>
      <c r="U16" s="17">
        <f>IF(I16=0,0,VLOOKUP(SUM(I16+J16),SJZS_normativy!$A$4:$C$1075,2,0))</f>
        <v>0</v>
      </c>
      <c r="V16" s="91">
        <f>IF(J16=0,0,VLOOKUP(SUM(I16+J16),SJZS_normativy!$A$4:$C$1075,2,0))</f>
        <v>0</v>
      </c>
      <c r="W16" s="90">
        <f>VLOOKUP(K16,SJMS_normativy!$A$3:$B$334,2,0)/0.6</f>
        <v>0</v>
      </c>
      <c r="X16" s="17">
        <f>IF(L16=0,0,VLOOKUP(SUM(L16+M16),SJZS_normativy!$A$4:$C$1075,2,0))/0.6</f>
        <v>0</v>
      </c>
      <c r="Y16" s="91">
        <f>IF(M16=0,0,VLOOKUP(SUM(L16+M16),SJZS_normativy!$A$4:$C$1075,2,0))/0.6</f>
        <v>0</v>
      </c>
      <c r="Z16" s="90">
        <f>VLOOKUP(N16,SJMS_normativy!$A$3:$B$334,2,0)/0.4</f>
        <v>0</v>
      </c>
      <c r="AA16" s="17">
        <f>IF(O16=0,0,VLOOKUP(SUM(O16+P16),SJZS_normativy!$A$4:$C$1075,2,0))/0.4</f>
        <v>0</v>
      </c>
      <c r="AB16" s="91">
        <f>IF(P16=0,0,VLOOKUP(SUM(O16+P16),SJZS_normativy!$A$4:$C$1075,2,0))/0.4</f>
        <v>0</v>
      </c>
      <c r="AC16" s="94">
        <f>SJMS_normativy!$I$5</f>
        <v>58</v>
      </c>
      <c r="AD16" s="44">
        <f>SJZS_normativy!$I$5</f>
        <v>58</v>
      </c>
      <c r="AE16" s="95">
        <f>SJZS_normativy!$I$5</f>
        <v>58</v>
      </c>
      <c r="AF16" s="94">
        <f>SJMS_normativy!$J$5</f>
        <v>38</v>
      </c>
      <c r="AG16" s="44">
        <f>SJZS_normativy!$J$5</f>
        <v>38</v>
      </c>
      <c r="AH16" s="95">
        <f>SJZS_normativy!$J$5</f>
        <v>38</v>
      </c>
      <c r="AI16" s="94">
        <f>SJMS_normativy!$K$5</f>
        <v>38</v>
      </c>
      <c r="AJ16" s="44">
        <f>SJZS_normativy!$K$5</f>
        <v>38</v>
      </c>
      <c r="AK16" s="95">
        <f>SJZS_normativy!$K$5</f>
        <v>38</v>
      </c>
      <c r="AQ16" s="31"/>
      <c r="AR16" s="31"/>
      <c r="AS16" s="31"/>
      <c r="AT16" s="31"/>
      <c r="AU16" s="31"/>
      <c r="AV16" s="31"/>
      <c r="AW16" s="31"/>
      <c r="AX16" s="6"/>
    </row>
    <row r="17" spans="1:49" ht="20.100000000000001" customHeight="1" x14ac:dyDescent="0.2">
      <c r="A17" s="433">
        <v>11</v>
      </c>
      <c r="B17" s="433">
        <v>691000891</v>
      </c>
      <c r="C17" s="470">
        <v>3468</v>
      </c>
      <c r="D17" s="13" t="s">
        <v>445</v>
      </c>
      <c r="E17" s="75">
        <v>3141</v>
      </c>
      <c r="F17" s="60" t="s">
        <v>445</v>
      </c>
      <c r="G17" s="230">
        <v>80</v>
      </c>
      <c r="H17" s="13">
        <v>79</v>
      </c>
      <c r="I17" s="178"/>
      <c r="J17" s="179"/>
      <c r="K17" s="177"/>
      <c r="L17" s="178"/>
      <c r="M17" s="179"/>
      <c r="N17" s="177"/>
      <c r="O17" s="178"/>
      <c r="P17" s="179"/>
      <c r="Q17" s="301">
        <f t="shared" si="1"/>
        <v>79</v>
      </c>
      <c r="R17" s="20">
        <f t="shared" si="1"/>
        <v>0</v>
      </c>
      <c r="S17" s="144">
        <f t="shared" si="1"/>
        <v>0</v>
      </c>
      <c r="T17" s="90">
        <f>VLOOKUP(H17,SJMS_normativy!$A$3:$B$334,2,0)</f>
        <v>36.516815999999999</v>
      </c>
      <c r="U17" s="17">
        <f>IF(I17=0,0,VLOOKUP(SUM(I17+J17),SJZS_normativy!$A$4:$C$1075,2,0))</f>
        <v>0</v>
      </c>
      <c r="V17" s="91">
        <f>IF(J17=0,0,VLOOKUP(SUM(I17+J17),SJZS_normativy!$A$4:$C$1075,2,0))</f>
        <v>0</v>
      </c>
      <c r="W17" s="90">
        <f>VLOOKUP(K17,SJMS_normativy!$A$3:$B$334,2,0)/0.6</f>
        <v>0</v>
      </c>
      <c r="X17" s="17">
        <f>IF(L17=0,0,VLOOKUP(SUM(L17+M17),SJZS_normativy!$A$4:$C$1075,2,0))/0.6</f>
        <v>0</v>
      </c>
      <c r="Y17" s="91">
        <f>IF(M17=0,0,VLOOKUP(SUM(L17+M17),SJZS_normativy!$A$4:$C$1075,2,0))/0.6</f>
        <v>0</v>
      </c>
      <c r="Z17" s="90">
        <f>VLOOKUP(N17,SJMS_normativy!$A$3:$B$334,2,0)/0.4</f>
        <v>0</v>
      </c>
      <c r="AA17" s="17">
        <f>IF(O17=0,0,VLOOKUP(SUM(O17+P17),SJZS_normativy!$A$4:$C$1075,2,0))/0.4</f>
        <v>0</v>
      </c>
      <c r="AB17" s="91">
        <f>IF(P17=0,0,VLOOKUP(SUM(O17+P17),SJZS_normativy!$A$4:$C$1075,2,0))/0.4</f>
        <v>0</v>
      </c>
      <c r="AC17" s="94">
        <f>SJMS_normativy!$I$5</f>
        <v>58</v>
      </c>
      <c r="AD17" s="44">
        <f>SJZS_normativy!$I$5</f>
        <v>58</v>
      </c>
      <c r="AE17" s="95">
        <f>SJZS_normativy!$I$5</f>
        <v>58</v>
      </c>
      <c r="AF17" s="94">
        <f>SJMS_normativy!$J$5</f>
        <v>38</v>
      </c>
      <c r="AG17" s="44">
        <f>SJZS_normativy!$J$5</f>
        <v>38</v>
      </c>
      <c r="AH17" s="95">
        <f>SJZS_normativy!$J$5</f>
        <v>38</v>
      </c>
      <c r="AI17" s="94">
        <f>SJMS_normativy!$K$5</f>
        <v>38</v>
      </c>
      <c r="AJ17" s="44">
        <f>SJZS_normativy!$K$5</f>
        <v>38</v>
      </c>
      <c r="AK17" s="95">
        <f>SJZS_normativy!$K$5</f>
        <v>38</v>
      </c>
      <c r="AQ17" s="31"/>
      <c r="AR17" s="31"/>
      <c r="AS17" s="31"/>
      <c r="AT17" s="31"/>
      <c r="AU17" s="31"/>
      <c r="AV17" s="31"/>
      <c r="AW17" s="31"/>
    </row>
    <row r="18" spans="1:49" ht="20.100000000000001" customHeight="1" x14ac:dyDescent="0.2">
      <c r="A18" s="433">
        <v>12</v>
      </c>
      <c r="B18" s="433">
        <v>691001278</v>
      </c>
      <c r="C18" s="469">
        <v>3465</v>
      </c>
      <c r="D18" s="13" t="s">
        <v>58</v>
      </c>
      <c r="E18" s="75">
        <v>3141</v>
      </c>
      <c r="F18" s="60" t="s">
        <v>58</v>
      </c>
      <c r="G18" s="230">
        <v>130</v>
      </c>
      <c r="H18" s="13">
        <v>93</v>
      </c>
      <c r="I18" s="178"/>
      <c r="J18" s="179"/>
      <c r="K18" s="177"/>
      <c r="L18" s="178"/>
      <c r="M18" s="179"/>
      <c r="N18" s="177"/>
      <c r="O18" s="178"/>
      <c r="P18" s="179"/>
      <c r="Q18" s="301">
        <f t="shared" si="1"/>
        <v>93</v>
      </c>
      <c r="R18" s="20">
        <f t="shared" si="1"/>
        <v>0</v>
      </c>
      <c r="S18" s="144">
        <f t="shared" si="1"/>
        <v>0</v>
      </c>
      <c r="T18" s="90">
        <f>VLOOKUP(H18,SJMS_normativy!$A$3:$B$334,2,0)</f>
        <v>38.394636000000006</v>
      </c>
      <c r="U18" s="17">
        <f>IF(I18=0,0,VLOOKUP(SUM(I18+J18),SJZS_normativy!$A$4:$C$1075,2,0))</f>
        <v>0</v>
      </c>
      <c r="V18" s="91">
        <f>IF(J18=0,0,VLOOKUP(SUM(I18+J18),SJZS_normativy!$A$4:$C$1075,2,0))</f>
        <v>0</v>
      </c>
      <c r="W18" s="90">
        <f>VLOOKUP(K18,SJMS_normativy!$A$3:$B$334,2,0)/0.6</f>
        <v>0</v>
      </c>
      <c r="X18" s="17">
        <f>IF(L18=0,0,VLOOKUP(SUM(L18+M18),SJZS_normativy!$A$4:$C$1075,2,0))/0.6</f>
        <v>0</v>
      </c>
      <c r="Y18" s="91">
        <f>IF(M18=0,0,VLOOKUP(SUM(L18+M18),SJZS_normativy!$A$4:$C$1075,2,0))/0.6</f>
        <v>0</v>
      </c>
      <c r="Z18" s="90">
        <f>VLOOKUP(N18,SJMS_normativy!$A$3:$B$334,2,0)/0.4</f>
        <v>0</v>
      </c>
      <c r="AA18" s="17">
        <f>IF(O18=0,0,VLOOKUP(SUM(O18+P18),SJZS_normativy!$A$4:$C$1075,2,0))/0.4</f>
        <v>0</v>
      </c>
      <c r="AB18" s="91">
        <f>IF(P18=0,0,VLOOKUP(SUM(O18+P18),SJZS_normativy!$A$4:$C$1075,2,0))/0.4</f>
        <v>0</v>
      </c>
      <c r="AC18" s="94">
        <f>SJMS_normativy!$I$5</f>
        <v>58</v>
      </c>
      <c r="AD18" s="44">
        <f>SJZS_normativy!$I$5</f>
        <v>58</v>
      </c>
      <c r="AE18" s="95">
        <f>SJZS_normativy!$I$5</f>
        <v>58</v>
      </c>
      <c r="AF18" s="94">
        <f>SJMS_normativy!$J$5</f>
        <v>38</v>
      </c>
      <c r="AG18" s="44">
        <f>SJZS_normativy!$J$5</f>
        <v>38</v>
      </c>
      <c r="AH18" s="95">
        <f>SJZS_normativy!$J$5</f>
        <v>38</v>
      </c>
      <c r="AI18" s="94">
        <f>SJMS_normativy!$K$5</f>
        <v>38</v>
      </c>
      <c r="AJ18" s="44">
        <f>SJZS_normativy!$K$5</f>
        <v>38</v>
      </c>
      <c r="AK18" s="95">
        <f>SJZS_normativy!$K$5</f>
        <v>38</v>
      </c>
      <c r="AQ18" s="31"/>
      <c r="AR18" s="31"/>
      <c r="AS18" s="31"/>
      <c r="AT18" s="31"/>
      <c r="AU18" s="31"/>
      <c r="AV18" s="31"/>
      <c r="AW18" s="31"/>
    </row>
    <row r="19" spans="1:49" ht="20.100000000000001" customHeight="1" x14ac:dyDescent="0.2">
      <c r="A19" s="433">
        <v>13</v>
      </c>
      <c r="B19" s="433">
        <v>691003530</v>
      </c>
      <c r="C19" s="468">
        <v>3473</v>
      </c>
      <c r="D19" s="13" t="s">
        <v>455</v>
      </c>
      <c r="E19" s="75">
        <v>3141</v>
      </c>
      <c r="F19" s="60" t="s">
        <v>455</v>
      </c>
      <c r="G19" s="230">
        <v>112</v>
      </c>
      <c r="H19" s="13">
        <v>106</v>
      </c>
      <c r="I19" s="178"/>
      <c r="J19" s="179"/>
      <c r="K19" s="177"/>
      <c r="L19" s="178"/>
      <c r="M19" s="179"/>
      <c r="N19" s="177"/>
      <c r="O19" s="178"/>
      <c r="P19" s="179"/>
      <c r="Q19" s="301">
        <f t="shared" ref="Q19:S20" si="6">H19+K19+N19</f>
        <v>106</v>
      </c>
      <c r="R19" s="20">
        <f t="shared" si="6"/>
        <v>0</v>
      </c>
      <c r="S19" s="144">
        <f t="shared" si="6"/>
        <v>0</v>
      </c>
      <c r="T19" s="90">
        <f>VLOOKUP(H19,SJMS_normativy!$A$3:$B$334,2,0)</f>
        <v>39.816107999999993</v>
      </c>
      <c r="U19" s="17">
        <f>IF(I19=0,0,VLOOKUP(SUM(I19+J19),SJZS_normativy!$A$4:$C$1075,2,0))</f>
        <v>0</v>
      </c>
      <c r="V19" s="91">
        <f>IF(J19=0,0,VLOOKUP(SUM(I19+J19),SJZS_normativy!$A$4:$C$1075,2,0))</f>
        <v>0</v>
      </c>
      <c r="W19" s="90">
        <f>VLOOKUP(K19,SJMS_normativy!$A$3:$B$334,2,0)/0.6</f>
        <v>0</v>
      </c>
      <c r="X19" s="17">
        <f>IF(L19=0,0,VLOOKUP(SUM(L19+M19),SJZS_normativy!$A$4:$C$1075,2,0))/0.6</f>
        <v>0</v>
      </c>
      <c r="Y19" s="91">
        <f>IF(M19=0,0,VLOOKUP(SUM(L19+M19),SJZS_normativy!$A$4:$C$1075,2,0))/0.6</f>
        <v>0</v>
      </c>
      <c r="Z19" s="90">
        <f>VLOOKUP(N19,SJMS_normativy!$A$3:$B$334,2,0)/0.4</f>
        <v>0</v>
      </c>
      <c r="AA19" s="17">
        <f>IF(O19=0,0,VLOOKUP(SUM(O19+P19),SJZS_normativy!$A$4:$C$1075,2,0))/0.4</f>
        <v>0</v>
      </c>
      <c r="AB19" s="91">
        <f>IF(P19=0,0,VLOOKUP(SUM(O19+P19),SJZS_normativy!$A$4:$C$1075,2,0))/0.4</f>
        <v>0</v>
      </c>
      <c r="AC19" s="94">
        <f>SJMS_normativy!$I$5</f>
        <v>58</v>
      </c>
      <c r="AD19" s="44">
        <f>SJZS_normativy!$I$5</f>
        <v>58</v>
      </c>
      <c r="AE19" s="95">
        <f>SJZS_normativy!$I$5</f>
        <v>58</v>
      </c>
      <c r="AF19" s="94">
        <f>SJMS_normativy!$J$5</f>
        <v>38</v>
      </c>
      <c r="AG19" s="44">
        <f>SJZS_normativy!$J$5</f>
        <v>38</v>
      </c>
      <c r="AH19" s="95">
        <f>SJZS_normativy!$J$5</f>
        <v>38</v>
      </c>
      <c r="AI19" s="94">
        <f>SJMS_normativy!$K$5</f>
        <v>38</v>
      </c>
      <c r="AJ19" s="44">
        <f>SJZS_normativy!$K$5</f>
        <v>38</v>
      </c>
      <c r="AK19" s="95">
        <f>SJZS_normativy!$K$5</f>
        <v>38</v>
      </c>
      <c r="AQ19" s="31"/>
      <c r="AR19" s="31"/>
      <c r="AS19" s="31"/>
      <c r="AT19" s="31"/>
      <c r="AU19" s="31"/>
      <c r="AV19" s="31"/>
      <c r="AW19" s="31"/>
    </row>
    <row r="20" spans="1:49" ht="20.100000000000001" customHeight="1" x14ac:dyDescent="0.2">
      <c r="A20" s="433">
        <v>14</v>
      </c>
      <c r="B20" s="433">
        <v>691003505</v>
      </c>
      <c r="C20" s="468">
        <v>3474</v>
      </c>
      <c r="D20" s="13" t="s">
        <v>94</v>
      </c>
      <c r="E20" s="75">
        <v>3141</v>
      </c>
      <c r="F20" s="60" t="s">
        <v>94</v>
      </c>
      <c r="G20" s="230">
        <v>70</v>
      </c>
      <c r="H20" s="13">
        <v>68</v>
      </c>
      <c r="I20" s="178"/>
      <c r="J20" s="179"/>
      <c r="K20" s="177"/>
      <c r="L20" s="178"/>
      <c r="M20" s="179"/>
      <c r="N20" s="177"/>
      <c r="O20" s="178"/>
      <c r="P20" s="179"/>
      <c r="Q20" s="301">
        <f t="shared" si="6"/>
        <v>68</v>
      </c>
      <c r="R20" s="20">
        <f t="shared" si="6"/>
        <v>0</v>
      </c>
      <c r="S20" s="144">
        <f t="shared" si="6"/>
        <v>0</v>
      </c>
      <c r="T20" s="90">
        <f>VLOOKUP(H20,SJMS_normativy!$A$3:$B$334,2,0)</f>
        <v>34.788936</v>
      </c>
      <c r="U20" s="17">
        <f>IF(I20=0,0,VLOOKUP(SUM(I20+J20),SJZS_normativy!$A$4:$C$1075,2,0))</f>
        <v>0</v>
      </c>
      <c r="V20" s="91">
        <f>IF(J20=0,0,VLOOKUP(SUM(I20+J20),SJZS_normativy!$A$4:$C$1075,2,0))</f>
        <v>0</v>
      </c>
      <c r="W20" s="90">
        <f>VLOOKUP(K20,SJMS_normativy!$A$3:$B$334,2,0)/0.6</f>
        <v>0</v>
      </c>
      <c r="X20" s="17">
        <f>IF(L20=0,0,VLOOKUP(SUM(L20+M20),SJZS_normativy!$A$4:$C$1075,2,0))/0.6</f>
        <v>0</v>
      </c>
      <c r="Y20" s="91">
        <f>IF(M20=0,0,VLOOKUP(SUM(L20+M20),SJZS_normativy!$A$4:$C$1075,2,0))/0.6</f>
        <v>0</v>
      </c>
      <c r="Z20" s="90">
        <f>VLOOKUP(N20,SJMS_normativy!$A$3:$B$334,2,0)/0.4</f>
        <v>0</v>
      </c>
      <c r="AA20" s="17">
        <f>IF(O20=0,0,VLOOKUP(SUM(O20+P20),SJZS_normativy!$A$4:$C$1075,2,0))/0.4</f>
        <v>0</v>
      </c>
      <c r="AB20" s="91">
        <f>IF(P20=0,0,VLOOKUP(SUM(O20+P20),SJZS_normativy!$A$4:$C$1075,2,0))/0.4</f>
        <v>0</v>
      </c>
      <c r="AC20" s="94">
        <f>SJMS_normativy!$I$5</f>
        <v>58</v>
      </c>
      <c r="AD20" s="44">
        <f>SJZS_normativy!$I$5</f>
        <v>58</v>
      </c>
      <c r="AE20" s="95">
        <f>SJZS_normativy!$I$5</f>
        <v>58</v>
      </c>
      <c r="AF20" s="94">
        <f>SJMS_normativy!$J$5</f>
        <v>38</v>
      </c>
      <c r="AG20" s="44">
        <f>SJZS_normativy!$J$5</f>
        <v>38</v>
      </c>
      <c r="AH20" s="95">
        <f>SJZS_normativy!$J$5</f>
        <v>38</v>
      </c>
      <c r="AI20" s="94">
        <f>SJMS_normativy!$K$5</f>
        <v>38</v>
      </c>
      <c r="AJ20" s="44">
        <f>SJZS_normativy!$K$5</f>
        <v>38</v>
      </c>
      <c r="AK20" s="95">
        <f>SJZS_normativy!$K$5</f>
        <v>38</v>
      </c>
      <c r="AQ20" s="31"/>
      <c r="AR20" s="31"/>
      <c r="AS20" s="31"/>
      <c r="AT20" s="31"/>
      <c r="AU20" s="31"/>
      <c r="AV20" s="31"/>
      <c r="AW20" s="31"/>
    </row>
    <row r="21" spans="1:49" ht="20.100000000000001" customHeight="1" x14ac:dyDescent="0.2">
      <c r="A21" s="433">
        <v>15</v>
      </c>
      <c r="B21" s="433">
        <v>691001260</v>
      </c>
      <c r="C21" s="469">
        <v>3466</v>
      </c>
      <c r="D21" s="13" t="s">
        <v>53</v>
      </c>
      <c r="E21" s="75">
        <v>3141</v>
      </c>
      <c r="F21" s="60" t="s">
        <v>53</v>
      </c>
      <c r="G21" s="230">
        <v>70</v>
      </c>
      <c r="H21" s="13">
        <v>69</v>
      </c>
      <c r="I21" s="178"/>
      <c r="J21" s="179"/>
      <c r="K21" s="177"/>
      <c r="L21" s="178"/>
      <c r="M21" s="179"/>
      <c r="N21" s="177"/>
      <c r="O21" s="178"/>
      <c r="P21" s="179"/>
      <c r="Q21" s="301">
        <f t="shared" si="1"/>
        <v>69</v>
      </c>
      <c r="R21" s="20">
        <f t="shared" si="1"/>
        <v>0</v>
      </c>
      <c r="S21" s="144">
        <f t="shared" si="1"/>
        <v>0</v>
      </c>
      <c r="T21" s="90">
        <f>VLOOKUP(H21,SJMS_normativy!$A$3:$B$334,2,0)</f>
        <v>34.955196000000008</v>
      </c>
      <c r="U21" s="17">
        <f>IF(I21=0,0,VLOOKUP(SUM(I21+J21),SJZS_normativy!$A$4:$C$1075,2,0))</f>
        <v>0</v>
      </c>
      <c r="V21" s="91">
        <f>IF(J21=0,0,VLOOKUP(SUM(I21+J21),SJZS_normativy!$A$4:$C$1075,2,0))</f>
        <v>0</v>
      </c>
      <c r="W21" s="90">
        <f>VLOOKUP(K21,SJMS_normativy!$A$3:$B$334,2,0)/0.6</f>
        <v>0</v>
      </c>
      <c r="X21" s="17">
        <f>IF(L21=0,0,VLOOKUP(SUM(L21+M21),SJZS_normativy!$A$4:$C$1075,2,0))/0.6</f>
        <v>0</v>
      </c>
      <c r="Y21" s="91">
        <f>IF(M21=0,0,VLOOKUP(SUM(L21+M21),SJZS_normativy!$A$4:$C$1075,2,0))/0.6</f>
        <v>0</v>
      </c>
      <c r="Z21" s="90">
        <f>VLOOKUP(N21,SJMS_normativy!$A$3:$B$334,2,0)/0.4</f>
        <v>0</v>
      </c>
      <c r="AA21" s="17">
        <f>IF(O21=0,0,VLOOKUP(SUM(O21+P21),SJZS_normativy!$A$4:$C$1075,2,0))/0.4</f>
        <v>0</v>
      </c>
      <c r="AB21" s="91">
        <f>IF(P21=0,0,VLOOKUP(SUM(O21+P21),SJZS_normativy!$A$4:$C$1075,2,0))/0.4</f>
        <v>0</v>
      </c>
      <c r="AC21" s="94">
        <f>SJMS_normativy!$I$5</f>
        <v>58</v>
      </c>
      <c r="AD21" s="44">
        <f>SJZS_normativy!$I$5</f>
        <v>58</v>
      </c>
      <c r="AE21" s="95">
        <f>SJZS_normativy!$I$5</f>
        <v>58</v>
      </c>
      <c r="AF21" s="94">
        <f>SJMS_normativy!$J$5</f>
        <v>38</v>
      </c>
      <c r="AG21" s="44">
        <f>SJZS_normativy!$J$5</f>
        <v>38</v>
      </c>
      <c r="AH21" s="95">
        <f>SJZS_normativy!$J$5</f>
        <v>38</v>
      </c>
      <c r="AI21" s="94">
        <f>SJMS_normativy!$K$5</f>
        <v>38</v>
      </c>
      <c r="AJ21" s="44">
        <f>SJZS_normativy!$K$5</f>
        <v>38</v>
      </c>
      <c r="AK21" s="95">
        <f>SJZS_normativy!$K$5</f>
        <v>38</v>
      </c>
      <c r="AQ21" s="31"/>
      <c r="AR21" s="31"/>
      <c r="AS21" s="31"/>
      <c r="AT21" s="31"/>
      <c r="AU21" s="31"/>
      <c r="AV21" s="31"/>
      <c r="AW21" s="31"/>
    </row>
    <row r="22" spans="1:49" ht="20.100000000000001" customHeight="1" x14ac:dyDescent="0.2">
      <c r="A22" s="430">
        <v>16</v>
      </c>
      <c r="B22" s="430">
        <v>667000089</v>
      </c>
      <c r="C22" s="468">
        <v>3407</v>
      </c>
      <c r="D22" s="13" t="s">
        <v>57</v>
      </c>
      <c r="E22" s="75">
        <v>3141</v>
      </c>
      <c r="F22" s="60" t="s">
        <v>57</v>
      </c>
      <c r="G22" s="303">
        <v>175</v>
      </c>
      <c r="H22" s="13">
        <v>85</v>
      </c>
      <c r="I22" s="178"/>
      <c r="J22" s="179"/>
      <c r="K22" s="177"/>
      <c r="L22" s="178"/>
      <c r="M22" s="179"/>
      <c r="N22" s="177"/>
      <c r="O22" s="178"/>
      <c r="P22" s="179"/>
      <c r="Q22" s="301">
        <f t="shared" ref="Q22:S23" si="7">H22+K22+N22</f>
        <v>85</v>
      </c>
      <c r="R22" s="20">
        <f t="shared" si="7"/>
        <v>0</v>
      </c>
      <c r="S22" s="144">
        <f t="shared" si="7"/>
        <v>0</v>
      </c>
      <c r="T22" s="90">
        <f>VLOOKUP(H22,SJMS_normativy!$A$3:$B$334,2,0)</f>
        <v>37.365659999999991</v>
      </c>
      <c r="U22" s="17">
        <f>IF(I22=0,0,VLOOKUP(SUM(I22+J22),SJZS_normativy!$A$4:$C$1075,2,0))</f>
        <v>0</v>
      </c>
      <c r="V22" s="91">
        <f>IF(J22=0,0,VLOOKUP(SUM(I22+J22),SJZS_normativy!$A$4:$C$1075,2,0))</f>
        <v>0</v>
      </c>
      <c r="W22" s="90">
        <f>VLOOKUP(K22,SJMS_normativy!$A$3:$B$334,2,0)/0.6</f>
        <v>0</v>
      </c>
      <c r="X22" s="17">
        <f>IF(L22=0,0,VLOOKUP(SUM(L22+M22),SJZS_normativy!$A$4:$C$1075,2,0))/0.6</f>
        <v>0</v>
      </c>
      <c r="Y22" s="91">
        <f>IF(M22=0,0,VLOOKUP(SUM(L22+M22),SJZS_normativy!$A$4:$C$1075,2,0))/0.6</f>
        <v>0</v>
      </c>
      <c r="Z22" s="90">
        <f>VLOOKUP(N22,SJMS_normativy!$A$3:$B$334,2,0)/0.4</f>
        <v>0</v>
      </c>
      <c r="AA22" s="17">
        <f>IF(O22=0,0,VLOOKUP(SUM(O22+P22),SJZS_normativy!$A$4:$C$1075,2,0))/0.4</f>
        <v>0</v>
      </c>
      <c r="AB22" s="91">
        <f>IF(P22=0,0,VLOOKUP(SUM(O22+P22),SJZS_normativy!$A$4:$C$1075,2,0))/0.4</f>
        <v>0</v>
      </c>
      <c r="AC22" s="94">
        <f>SJMS_normativy!$I$5</f>
        <v>58</v>
      </c>
      <c r="AD22" s="44">
        <f>SJZS_normativy!$I$5</f>
        <v>58</v>
      </c>
      <c r="AE22" s="95">
        <f>SJZS_normativy!$I$5</f>
        <v>58</v>
      </c>
      <c r="AF22" s="94">
        <f>SJMS_normativy!$J$5</f>
        <v>38</v>
      </c>
      <c r="AG22" s="44">
        <f>SJZS_normativy!$J$5</f>
        <v>38</v>
      </c>
      <c r="AH22" s="95">
        <f>SJZS_normativy!$J$5</f>
        <v>38</v>
      </c>
      <c r="AI22" s="94">
        <f>SJMS_normativy!$K$5</f>
        <v>38</v>
      </c>
      <c r="AJ22" s="44">
        <f>SJZS_normativy!$K$5</f>
        <v>38</v>
      </c>
      <c r="AK22" s="95">
        <f>SJZS_normativy!$K$5</f>
        <v>38</v>
      </c>
      <c r="AQ22" s="31"/>
      <c r="AR22" s="31"/>
      <c r="AS22" s="31"/>
      <c r="AT22" s="31"/>
      <c r="AU22" s="31"/>
      <c r="AV22" s="31"/>
      <c r="AW22" s="31"/>
    </row>
    <row r="23" spans="1:49" ht="20.100000000000001" customHeight="1" x14ac:dyDescent="0.2">
      <c r="A23" s="430">
        <v>16</v>
      </c>
      <c r="B23" s="430">
        <v>667000089</v>
      </c>
      <c r="C23" s="468">
        <v>3407</v>
      </c>
      <c r="D23" s="13" t="s">
        <v>57</v>
      </c>
      <c r="E23" s="75">
        <v>3141</v>
      </c>
      <c r="F23" s="60" t="s">
        <v>434</v>
      </c>
      <c r="G23" s="303">
        <v>175</v>
      </c>
      <c r="H23" s="13">
        <v>60</v>
      </c>
      <c r="I23" s="178"/>
      <c r="J23" s="179"/>
      <c r="K23" s="177"/>
      <c r="L23" s="178"/>
      <c r="M23" s="179"/>
      <c r="N23" s="177"/>
      <c r="O23" s="178"/>
      <c r="P23" s="179"/>
      <c r="Q23" s="301">
        <f t="shared" si="7"/>
        <v>60</v>
      </c>
      <c r="R23" s="20">
        <f t="shared" si="7"/>
        <v>0</v>
      </c>
      <c r="S23" s="144">
        <f t="shared" si="7"/>
        <v>0</v>
      </c>
      <c r="T23" s="90">
        <f>VLOOKUP(H23,SJMS_normativy!$A$3:$B$334,2,0)</f>
        <v>33.392760000000003</v>
      </c>
      <c r="U23" s="17">
        <f>IF(I23=0,0,VLOOKUP(SUM(I23+J23),SJZS_normativy!$A$4:$C$1075,2,0))</f>
        <v>0</v>
      </c>
      <c r="V23" s="91">
        <f>IF(J23=0,0,VLOOKUP(SUM(I23+J23),SJZS_normativy!$A$4:$C$1075,2,0))</f>
        <v>0</v>
      </c>
      <c r="W23" s="90">
        <f>VLOOKUP(K23,SJMS_normativy!$A$3:$B$334,2,0)/0.6</f>
        <v>0</v>
      </c>
      <c r="X23" s="17">
        <f>IF(L23=0,0,VLOOKUP(SUM(L23+M23),SJZS_normativy!$A$4:$C$1075,2,0))/0.6</f>
        <v>0</v>
      </c>
      <c r="Y23" s="91">
        <f>IF(M23=0,0,VLOOKUP(SUM(L23+M23),SJZS_normativy!$A$4:$C$1075,2,0))/0.6</f>
        <v>0</v>
      </c>
      <c r="Z23" s="90">
        <f>VLOOKUP(N23,SJMS_normativy!$A$3:$B$334,2,0)/0.4</f>
        <v>0</v>
      </c>
      <c r="AA23" s="17">
        <f>IF(O23=0,0,VLOOKUP(SUM(O23+P23),SJZS_normativy!$A$4:$C$1075,2,0))/0.4</f>
        <v>0</v>
      </c>
      <c r="AB23" s="91">
        <f>IF(P23=0,0,VLOOKUP(SUM(O23+P23),SJZS_normativy!$A$4:$C$1075,2,0))/0.4</f>
        <v>0</v>
      </c>
      <c r="AC23" s="94">
        <f>SJMS_normativy!$I$5</f>
        <v>58</v>
      </c>
      <c r="AD23" s="44">
        <f>SJZS_normativy!$I$5</f>
        <v>58</v>
      </c>
      <c r="AE23" s="95">
        <f>SJZS_normativy!$I$5</f>
        <v>58</v>
      </c>
      <c r="AF23" s="94">
        <f>SJMS_normativy!$J$5</f>
        <v>38</v>
      </c>
      <c r="AG23" s="44">
        <f>SJZS_normativy!$J$5</f>
        <v>38</v>
      </c>
      <c r="AH23" s="95">
        <f>SJZS_normativy!$J$5</f>
        <v>38</v>
      </c>
      <c r="AI23" s="94">
        <f>SJMS_normativy!$K$5</f>
        <v>38</v>
      </c>
      <c r="AJ23" s="44">
        <f>SJZS_normativy!$K$5</f>
        <v>38</v>
      </c>
      <c r="AK23" s="95">
        <f>SJZS_normativy!$K$5</f>
        <v>38</v>
      </c>
      <c r="AQ23" s="31"/>
      <c r="AR23" s="31"/>
      <c r="AS23" s="31"/>
      <c r="AT23" s="31"/>
      <c r="AU23" s="31"/>
      <c r="AV23" s="31"/>
      <c r="AW23" s="31"/>
    </row>
    <row r="24" spans="1:49" ht="20.100000000000001" customHeight="1" x14ac:dyDescent="0.2">
      <c r="A24" s="433">
        <v>17</v>
      </c>
      <c r="B24" s="433">
        <v>691001308</v>
      </c>
      <c r="C24" s="469">
        <v>3463</v>
      </c>
      <c r="D24" s="13" t="s">
        <v>60</v>
      </c>
      <c r="E24" s="75">
        <v>3141</v>
      </c>
      <c r="F24" s="60" t="s">
        <v>60</v>
      </c>
      <c r="G24" s="230">
        <v>112</v>
      </c>
      <c r="H24" s="13">
        <v>91</v>
      </c>
      <c r="I24" s="178"/>
      <c r="J24" s="179"/>
      <c r="K24" s="177"/>
      <c r="L24" s="178"/>
      <c r="M24" s="179"/>
      <c r="N24" s="177"/>
      <c r="O24" s="178"/>
      <c r="P24" s="179"/>
      <c r="Q24" s="301">
        <f t="shared" si="1"/>
        <v>91</v>
      </c>
      <c r="R24" s="20">
        <f t="shared" si="1"/>
        <v>0</v>
      </c>
      <c r="S24" s="144">
        <f t="shared" si="1"/>
        <v>0</v>
      </c>
      <c r="T24" s="90">
        <f>VLOOKUP(H24,SJMS_normativy!$A$3:$B$334,2,0)</f>
        <v>38.148408000000003</v>
      </c>
      <c r="U24" s="17">
        <f>IF(I24=0,0,VLOOKUP(SUM(I24+J24),SJZS_normativy!$A$4:$C$1075,2,0))</f>
        <v>0</v>
      </c>
      <c r="V24" s="91">
        <f>IF(J24=0,0,VLOOKUP(SUM(I24+J24),SJZS_normativy!$A$4:$C$1075,2,0))</f>
        <v>0</v>
      </c>
      <c r="W24" s="90">
        <f>VLOOKUP(K24,SJMS_normativy!$A$3:$B$334,2,0)/0.6</f>
        <v>0</v>
      </c>
      <c r="X24" s="17">
        <f>IF(L24=0,0,VLOOKUP(SUM(L24+M24),SJZS_normativy!$A$4:$C$1075,2,0))/0.6</f>
        <v>0</v>
      </c>
      <c r="Y24" s="91">
        <f>IF(M24=0,0,VLOOKUP(SUM(L24+M24),SJZS_normativy!$A$4:$C$1075,2,0))/0.6</f>
        <v>0</v>
      </c>
      <c r="Z24" s="90">
        <f>VLOOKUP(N24,SJMS_normativy!$A$3:$B$334,2,0)/0.4</f>
        <v>0</v>
      </c>
      <c r="AA24" s="17">
        <f>IF(O24=0,0,VLOOKUP(SUM(O24+P24),SJZS_normativy!$A$4:$C$1075,2,0))/0.4</f>
        <v>0</v>
      </c>
      <c r="AB24" s="91">
        <f>IF(P24=0,0,VLOOKUP(SUM(O24+P24),SJZS_normativy!$A$4:$C$1075,2,0))/0.4</f>
        <v>0</v>
      </c>
      <c r="AC24" s="94">
        <f>SJMS_normativy!$I$5</f>
        <v>58</v>
      </c>
      <c r="AD24" s="44">
        <f>SJZS_normativy!$I$5</f>
        <v>58</v>
      </c>
      <c r="AE24" s="95">
        <f>SJZS_normativy!$I$5</f>
        <v>58</v>
      </c>
      <c r="AF24" s="94">
        <f>SJMS_normativy!$J$5</f>
        <v>38</v>
      </c>
      <c r="AG24" s="44">
        <f>SJZS_normativy!$J$5</f>
        <v>38</v>
      </c>
      <c r="AH24" s="95">
        <f>SJZS_normativy!$J$5</f>
        <v>38</v>
      </c>
      <c r="AI24" s="94">
        <f>SJMS_normativy!$K$5</f>
        <v>38</v>
      </c>
      <c r="AJ24" s="44">
        <f>SJZS_normativy!$K$5</f>
        <v>38</v>
      </c>
      <c r="AK24" s="95">
        <f>SJZS_normativy!$K$5</f>
        <v>38</v>
      </c>
      <c r="AQ24" s="31"/>
      <c r="AR24" s="31"/>
      <c r="AS24" s="31"/>
      <c r="AT24" s="31"/>
      <c r="AU24" s="31"/>
      <c r="AV24" s="31"/>
      <c r="AW24" s="31"/>
    </row>
    <row r="25" spans="1:49" ht="20.100000000000001" customHeight="1" x14ac:dyDescent="0.2">
      <c r="A25" s="433">
        <v>18</v>
      </c>
      <c r="B25" s="433">
        <v>691000387</v>
      </c>
      <c r="C25" s="470">
        <v>3460</v>
      </c>
      <c r="D25" s="13" t="s">
        <v>55</v>
      </c>
      <c r="E25" s="75">
        <v>3141</v>
      </c>
      <c r="F25" s="60" t="s">
        <v>55</v>
      </c>
      <c r="G25" s="230">
        <v>76</v>
      </c>
      <c r="H25" s="13">
        <v>76</v>
      </c>
      <c r="I25" s="178"/>
      <c r="J25" s="179"/>
      <c r="K25" s="177"/>
      <c r="L25" s="178"/>
      <c r="M25" s="179"/>
      <c r="N25" s="13"/>
      <c r="O25" s="178"/>
      <c r="P25" s="179"/>
      <c r="Q25" s="301">
        <f t="shared" si="1"/>
        <v>76</v>
      </c>
      <c r="R25" s="20">
        <f t="shared" si="1"/>
        <v>0</v>
      </c>
      <c r="S25" s="144">
        <f t="shared" si="1"/>
        <v>0</v>
      </c>
      <c r="T25" s="90">
        <f>VLOOKUP(H25,SJMS_normativy!$A$3:$B$334,2,0)</f>
        <v>36.067607999999993</v>
      </c>
      <c r="U25" s="17">
        <f>IF(I25=0,0,VLOOKUP(SUM(I25+J25),SJZS_normativy!$A$4:$C$1075,2,0))</f>
        <v>0</v>
      </c>
      <c r="V25" s="91">
        <f>IF(J25=0,0,VLOOKUP(SUM(I25+J25),SJZS_normativy!$A$4:$C$1075,2,0))</f>
        <v>0</v>
      </c>
      <c r="W25" s="90">
        <f>VLOOKUP(K25,SJMS_normativy!$A$3:$B$334,2,0)/0.6</f>
        <v>0</v>
      </c>
      <c r="X25" s="17">
        <f>IF(L25=0,0,VLOOKUP(SUM(L25+M25),SJZS_normativy!$A$4:$C$1075,2,0))/0.6</f>
        <v>0</v>
      </c>
      <c r="Y25" s="91">
        <f>IF(M25=0,0,VLOOKUP(SUM(L25+M25),SJZS_normativy!$A$4:$C$1075,2,0))/0.6</f>
        <v>0</v>
      </c>
      <c r="Z25" s="90">
        <f>VLOOKUP(N25,SJMS_normativy!$A$3:$B$334,2,0)/0.4</f>
        <v>0</v>
      </c>
      <c r="AA25" s="17">
        <f>IF(O25=0,0,VLOOKUP(SUM(O25+P25),SJZS_normativy!$A$4:$C$1075,2,0))/0.4</f>
        <v>0</v>
      </c>
      <c r="AB25" s="91">
        <f>IF(P25=0,0,VLOOKUP(SUM(O25+P25),SJZS_normativy!$A$4:$C$1075,2,0))/0.4</f>
        <v>0</v>
      </c>
      <c r="AC25" s="94">
        <f>SJMS_normativy!$I$5</f>
        <v>58</v>
      </c>
      <c r="AD25" s="44">
        <f>SJZS_normativy!$I$5</f>
        <v>58</v>
      </c>
      <c r="AE25" s="95">
        <f>SJZS_normativy!$I$5</f>
        <v>58</v>
      </c>
      <c r="AF25" s="94">
        <f>SJMS_normativy!$J$5</f>
        <v>38</v>
      </c>
      <c r="AG25" s="44">
        <f>SJZS_normativy!$J$5</f>
        <v>38</v>
      </c>
      <c r="AH25" s="95">
        <f>SJZS_normativy!$J$5</f>
        <v>38</v>
      </c>
      <c r="AI25" s="94">
        <f>SJMS_normativy!$K$5</f>
        <v>38</v>
      </c>
      <c r="AJ25" s="44">
        <f>SJZS_normativy!$K$5</f>
        <v>38</v>
      </c>
      <c r="AK25" s="95">
        <f>SJZS_normativy!$K$5</f>
        <v>38</v>
      </c>
      <c r="AQ25" s="31"/>
      <c r="AR25" s="31"/>
      <c r="AS25" s="31"/>
      <c r="AT25" s="31"/>
      <c r="AU25" s="31"/>
      <c r="AV25" s="31"/>
      <c r="AW25" s="31"/>
    </row>
    <row r="26" spans="1:49" ht="20.100000000000001" customHeight="1" x14ac:dyDescent="0.2">
      <c r="A26" s="433">
        <v>19</v>
      </c>
      <c r="B26" s="433">
        <v>600077918</v>
      </c>
      <c r="C26" s="468">
        <v>3413</v>
      </c>
      <c r="D26" s="207" t="s">
        <v>575</v>
      </c>
      <c r="E26" s="75">
        <v>3141</v>
      </c>
      <c r="F26" s="170" t="s">
        <v>575</v>
      </c>
      <c r="G26" s="230">
        <v>93</v>
      </c>
      <c r="H26" s="13">
        <v>48</v>
      </c>
      <c r="I26" s="178"/>
      <c r="J26" s="179"/>
      <c r="K26" s="13">
        <v>44</v>
      </c>
      <c r="L26" s="178"/>
      <c r="M26" s="179"/>
      <c r="N26" s="177"/>
      <c r="O26" s="178"/>
      <c r="P26" s="179"/>
      <c r="Q26" s="301">
        <f t="shared" si="1"/>
        <v>92</v>
      </c>
      <c r="R26" s="20">
        <f t="shared" si="1"/>
        <v>0</v>
      </c>
      <c r="S26" s="144">
        <f t="shared" si="1"/>
        <v>0</v>
      </c>
      <c r="T26" s="90">
        <f>VLOOKUP(H26,SJMS_normativy!$A$3:$B$334,2,0)</f>
        <v>31.078175999999999</v>
      </c>
      <c r="U26" s="17">
        <f>IF(I26=0,0,VLOOKUP(SUM(I26+J26),SJZS_normativy!$A$4:$C$1075,2,0))</f>
        <v>0</v>
      </c>
      <c r="V26" s="91">
        <f>IF(J26=0,0,VLOOKUP(SUM(I26+J26),SJZS_normativy!$A$4:$C$1075,2,0))</f>
        <v>0</v>
      </c>
      <c r="W26" s="90">
        <f>VLOOKUP(K26,SJMS_normativy!$A$3:$B$334,2,0)/0.6</f>
        <v>50.413160000000005</v>
      </c>
      <c r="X26" s="17">
        <f>IF(L26=0,0,VLOOKUP(SUM(L26+M26),SJZS_normativy!$A$4:$C$1075,2,0))/0.6</f>
        <v>0</v>
      </c>
      <c r="Y26" s="91">
        <f>IF(M26=0,0,VLOOKUP(SUM(L26+M26),SJZS_normativy!$A$4:$C$1075,2,0))/0.6</f>
        <v>0</v>
      </c>
      <c r="Z26" s="90">
        <f>VLOOKUP(N26,SJMS_normativy!$A$3:$B$334,2,0)/0.4</f>
        <v>0</v>
      </c>
      <c r="AA26" s="17">
        <f>IF(O26=0,0,VLOOKUP(SUM(O26+P26),SJZS_normativy!$A$4:$C$1075,2,0))/0.4</f>
        <v>0</v>
      </c>
      <c r="AB26" s="91">
        <f>IF(P26=0,0,VLOOKUP(SUM(O26+P26),SJZS_normativy!$A$4:$C$1075,2,0))/0.4</f>
        <v>0</v>
      </c>
      <c r="AC26" s="94">
        <f>SJMS_normativy!$I$5</f>
        <v>58</v>
      </c>
      <c r="AD26" s="44">
        <f>SJZS_normativy!$I$5</f>
        <v>58</v>
      </c>
      <c r="AE26" s="95">
        <f>SJZS_normativy!$I$5</f>
        <v>58</v>
      </c>
      <c r="AF26" s="94">
        <f>SJMS_normativy!$J$5</f>
        <v>38</v>
      </c>
      <c r="AG26" s="44">
        <f>SJZS_normativy!$J$5</f>
        <v>38</v>
      </c>
      <c r="AH26" s="95">
        <f>SJZS_normativy!$J$5</f>
        <v>38</v>
      </c>
      <c r="AI26" s="94">
        <f>SJMS_normativy!$K$5</f>
        <v>38</v>
      </c>
      <c r="AJ26" s="44">
        <f>SJZS_normativy!$K$5</f>
        <v>38</v>
      </c>
      <c r="AK26" s="95">
        <f>SJZS_normativy!$K$5</f>
        <v>38</v>
      </c>
      <c r="AQ26" s="31"/>
      <c r="AR26" s="31"/>
      <c r="AS26" s="31"/>
      <c r="AT26" s="31"/>
      <c r="AU26" s="31"/>
      <c r="AV26" s="31"/>
      <c r="AW26" s="31"/>
    </row>
    <row r="27" spans="1:49" ht="20.100000000000001" customHeight="1" x14ac:dyDescent="0.2">
      <c r="A27" s="433">
        <v>19</v>
      </c>
      <c r="B27" s="433">
        <v>600077918</v>
      </c>
      <c r="C27" s="468">
        <v>3413</v>
      </c>
      <c r="D27" s="207" t="s">
        <v>575</v>
      </c>
      <c r="E27" s="75">
        <v>3141</v>
      </c>
      <c r="F27" s="170" t="s">
        <v>576</v>
      </c>
      <c r="G27" s="230">
        <v>45</v>
      </c>
      <c r="H27" s="13"/>
      <c r="I27" s="178"/>
      <c r="J27" s="179"/>
      <c r="K27" s="177"/>
      <c r="L27" s="178"/>
      <c r="M27" s="179"/>
      <c r="N27" s="13">
        <v>44</v>
      </c>
      <c r="O27" s="178"/>
      <c r="P27" s="179"/>
      <c r="Q27" s="301">
        <f>H27+K27+N27</f>
        <v>44</v>
      </c>
      <c r="R27" s="20">
        <f>I27+L27+O27</f>
        <v>0</v>
      </c>
      <c r="S27" s="144">
        <f>J27+M27+P27</f>
        <v>0</v>
      </c>
      <c r="T27" s="90">
        <f>VLOOKUP(H27,SJMS_normativy!$A$3:$B$334,2,0)</f>
        <v>0</v>
      </c>
      <c r="U27" s="17">
        <f>IF(I27=0,0,VLOOKUP(SUM(I27+J27),SJZS_normativy!$A$4:$C$1075,2,0))</f>
        <v>0</v>
      </c>
      <c r="V27" s="91">
        <f>IF(J27=0,0,VLOOKUP(SUM(I27+J27),SJZS_normativy!$A$4:$C$1075,2,0))</f>
        <v>0</v>
      </c>
      <c r="W27" s="90">
        <f>VLOOKUP(K27,SJMS_normativy!$A$3:$B$334,2,0)/0.6</f>
        <v>0</v>
      </c>
      <c r="X27" s="17">
        <f>IF(L27=0,0,VLOOKUP(SUM(L27+M27),SJZS_normativy!$A$4:$C$1075,2,0))/0.6</f>
        <v>0</v>
      </c>
      <c r="Y27" s="91">
        <f>IF(M27=0,0,VLOOKUP(SUM(L27+M27),SJZS_normativy!$A$4:$C$1075,2,0))/0.6</f>
        <v>0</v>
      </c>
      <c r="Z27" s="90">
        <f>VLOOKUP(N27,SJMS_normativy!$A$3:$B$334,2,0)/0.4</f>
        <v>75.619739999999993</v>
      </c>
      <c r="AA27" s="17">
        <f>IF(O27=0,0,VLOOKUP(SUM(O27+P27),SJZS_normativy!$A$4:$C$1075,2,0))/0.4</f>
        <v>0</v>
      </c>
      <c r="AB27" s="91">
        <f>IF(P27=0,0,VLOOKUP(SUM(O27+P27),SJZS_normativy!$A$4:$C$1075,2,0))/0.4</f>
        <v>0</v>
      </c>
      <c r="AC27" s="94">
        <f>SJMS_normativy!$I$5</f>
        <v>58</v>
      </c>
      <c r="AD27" s="44">
        <f>SJZS_normativy!$I$5</f>
        <v>58</v>
      </c>
      <c r="AE27" s="95">
        <f>SJZS_normativy!$I$5</f>
        <v>58</v>
      </c>
      <c r="AF27" s="94">
        <f>SJMS_normativy!$J$5</f>
        <v>38</v>
      </c>
      <c r="AG27" s="44">
        <f>SJZS_normativy!$J$5</f>
        <v>38</v>
      </c>
      <c r="AH27" s="95">
        <f>SJZS_normativy!$J$5</f>
        <v>38</v>
      </c>
      <c r="AI27" s="94">
        <f>SJMS_normativy!$K$5</f>
        <v>38</v>
      </c>
      <c r="AJ27" s="44">
        <f>SJZS_normativy!$K$5</f>
        <v>38</v>
      </c>
      <c r="AK27" s="95">
        <f>SJZS_normativy!$K$5</f>
        <v>38</v>
      </c>
      <c r="AQ27" s="31"/>
      <c r="AR27" s="31"/>
      <c r="AS27" s="31"/>
      <c r="AT27" s="31"/>
      <c r="AU27" s="31"/>
      <c r="AV27" s="31"/>
      <c r="AW27" s="31"/>
    </row>
    <row r="28" spans="1:49" ht="20.100000000000001" customHeight="1" x14ac:dyDescent="0.2">
      <c r="A28" s="433">
        <v>20</v>
      </c>
      <c r="B28" s="433">
        <v>600078396</v>
      </c>
      <c r="C28" s="468">
        <v>3409</v>
      </c>
      <c r="D28" s="13" t="s">
        <v>335</v>
      </c>
      <c r="E28" s="75">
        <v>3141</v>
      </c>
      <c r="F28" s="60" t="s">
        <v>390</v>
      </c>
      <c r="G28" s="230">
        <v>350</v>
      </c>
      <c r="H28" s="13">
        <v>30</v>
      </c>
      <c r="I28" s="11">
        <v>237</v>
      </c>
      <c r="J28" s="179"/>
      <c r="K28" s="13"/>
      <c r="L28" s="178"/>
      <c r="M28" s="179"/>
      <c r="N28" s="177"/>
      <c r="O28" s="178"/>
      <c r="P28" s="179"/>
      <c r="Q28" s="301">
        <f t="shared" si="1"/>
        <v>30</v>
      </c>
      <c r="R28" s="20">
        <f t="shared" si="1"/>
        <v>237</v>
      </c>
      <c r="S28" s="144">
        <f t="shared" si="1"/>
        <v>0</v>
      </c>
      <c r="T28" s="90">
        <f>VLOOKUP(H28,SJMS_normativy!$A$3:$B$334,2,0)</f>
        <v>27.110579999999999</v>
      </c>
      <c r="U28" s="17">
        <f>IF(I28=0,0,VLOOKUP(SUM(I28+J28),SJZS_normativy!$A$4:$C$1075,2,0))</f>
        <v>59.447015227796427</v>
      </c>
      <c r="V28" s="91">
        <f>IF(J28=0,0,VLOOKUP(SUM(I28+J28),SJZS_normativy!$A$4:$C$1075,2,0))</f>
        <v>0</v>
      </c>
      <c r="W28" s="90">
        <f>VLOOKUP(K28,SJMS_normativy!$A$3:$B$334,2,0)/0.6</f>
        <v>0</v>
      </c>
      <c r="X28" s="17">
        <f>IF(L28=0,0,VLOOKUP(SUM(L28+M28),SJZS_normativy!$A$4:$C$1075,2,0))/0.6</f>
        <v>0</v>
      </c>
      <c r="Y28" s="91">
        <f>IF(M28=0,0,VLOOKUP(SUM(L28+M28),SJZS_normativy!$A$4:$C$1075,2,0))/0.6</f>
        <v>0</v>
      </c>
      <c r="Z28" s="90">
        <f>VLOOKUP(N28,SJMS_normativy!$A$3:$B$334,2,0)/0.4</f>
        <v>0</v>
      </c>
      <c r="AA28" s="17">
        <f>IF(O28=0,0,VLOOKUP(SUM(O28+P28),SJZS_normativy!$A$4:$C$1075,2,0))/0.4</f>
        <v>0</v>
      </c>
      <c r="AB28" s="91">
        <f>IF(P28=0,0,VLOOKUP(SUM(O28+P28),SJZS_normativy!$A$4:$C$1075,2,0))/0.4</f>
        <v>0</v>
      </c>
      <c r="AC28" s="94">
        <f>SJMS_normativy!$I$5</f>
        <v>58</v>
      </c>
      <c r="AD28" s="44">
        <f>SJZS_normativy!$I$5</f>
        <v>58</v>
      </c>
      <c r="AE28" s="95">
        <f>SJZS_normativy!$I$5</f>
        <v>58</v>
      </c>
      <c r="AF28" s="94">
        <f>SJMS_normativy!$J$5</f>
        <v>38</v>
      </c>
      <c r="AG28" s="44">
        <f>SJZS_normativy!$J$5</f>
        <v>38</v>
      </c>
      <c r="AH28" s="95">
        <f>SJZS_normativy!$J$5</f>
        <v>38</v>
      </c>
      <c r="AI28" s="94">
        <f>SJMS_normativy!$K$5</f>
        <v>38</v>
      </c>
      <c r="AJ28" s="44">
        <f>SJZS_normativy!$K$5</f>
        <v>38</v>
      </c>
      <c r="AK28" s="95">
        <f>SJZS_normativy!$K$5</f>
        <v>38</v>
      </c>
      <c r="AQ28" s="31"/>
      <c r="AR28" s="31"/>
      <c r="AS28" s="31"/>
      <c r="AT28" s="31"/>
      <c r="AU28" s="31"/>
      <c r="AV28" s="31"/>
      <c r="AW28" s="31"/>
    </row>
    <row r="29" spans="1:49" ht="20.100000000000001" customHeight="1" x14ac:dyDescent="0.2">
      <c r="A29" s="433">
        <v>21</v>
      </c>
      <c r="B29" s="433">
        <v>600078523</v>
      </c>
      <c r="C29" s="468">
        <v>3415</v>
      </c>
      <c r="D29" s="13" t="s">
        <v>95</v>
      </c>
      <c r="E29" s="75">
        <v>3141</v>
      </c>
      <c r="F29" s="60" t="s">
        <v>95</v>
      </c>
      <c r="G29" s="230">
        <v>520</v>
      </c>
      <c r="H29" s="177"/>
      <c r="I29" s="11">
        <v>404</v>
      </c>
      <c r="J29" s="179"/>
      <c r="K29" s="177"/>
      <c r="L29" s="178"/>
      <c r="M29" s="179"/>
      <c r="N29" s="177"/>
      <c r="O29" s="178"/>
      <c r="P29" s="179"/>
      <c r="Q29" s="301">
        <f t="shared" si="1"/>
        <v>0</v>
      </c>
      <c r="R29" s="20">
        <f t="shared" si="1"/>
        <v>404</v>
      </c>
      <c r="S29" s="144">
        <f t="shared" si="1"/>
        <v>0</v>
      </c>
      <c r="T29" s="90">
        <f>VLOOKUP(H29,SJMS_normativy!$A$3:$B$334,2,0)</f>
        <v>0</v>
      </c>
      <c r="U29" s="17">
        <f>IF(I29=0,0,VLOOKUP(SUM(I29+J29),SJZS_normativy!$A$4:$C$1075,2,0))</f>
        <v>66.22800916999654</v>
      </c>
      <c r="V29" s="91">
        <f>IF(J29=0,0,VLOOKUP(SUM(I29+J29),SJZS_normativy!$A$4:$C$1075,2,0))</f>
        <v>0</v>
      </c>
      <c r="W29" s="90">
        <f>VLOOKUP(K29,SJMS_normativy!$A$3:$B$334,2,0)/0.6</f>
        <v>0</v>
      </c>
      <c r="X29" s="17">
        <f>IF(L29=0,0,VLOOKUP(SUM(L29+M29),SJZS_normativy!$A$4:$C$1075,2,0))/0.6</f>
        <v>0</v>
      </c>
      <c r="Y29" s="91">
        <f>IF(M29=0,0,VLOOKUP(SUM(L29+M29),SJZS_normativy!$A$4:$C$1075,2,0))/0.6</f>
        <v>0</v>
      </c>
      <c r="Z29" s="90">
        <f>VLOOKUP(N29,SJMS_normativy!$A$3:$B$334,2,0)/0.4</f>
        <v>0</v>
      </c>
      <c r="AA29" s="17">
        <f>IF(O29=0,0,VLOOKUP(SUM(O29+P29),SJZS_normativy!$A$4:$C$1075,2,0))/0.4</f>
        <v>0</v>
      </c>
      <c r="AB29" s="91">
        <f>IF(P29=0,0,VLOOKUP(SUM(O29+P29),SJZS_normativy!$A$4:$C$1075,2,0))/0.4</f>
        <v>0</v>
      </c>
      <c r="AC29" s="94">
        <f>SJMS_normativy!$I$5</f>
        <v>58</v>
      </c>
      <c r="AD29" s="44">
        <f>SJZS_normativy!$I$5</f>
        <v>58</v>
      </c>
      <c r="AE29" s="95">
        <f>SJZS_normativy!$I$5</f>
        <v>58</v>
      </c>
      <c r="AF29" s="94">
        <f>SJMS_normativy!$J$5</f>
        <v>38</v>
      </c>
      <c r="AG29" s="44">
        <f>SJZS_normativy!$J$5</f>
        <v>38</v>
      </c>
      <c r="AH29" s="95">
        <f>SJZS_normativy!$J$5</f>
        <v>38</v>
      </c>
      <c r="AI29" s="94">
        <f>SJMS_normativy!$K$5</f>
        <v>38</v>
      </c>
      <c r="AJ29" s="44">
        <f>SJZS_normativy!$K$5</f>
        <v>38</v>
      </c>
      <c r="AK29" s="95">
        <f>SJZS_normativy!$K$5</f>
        <v>38</v>
      </c>
      <c r="AQ29" s="31"/>
      <c r="AR29" s="31"/>
      <c r="AS29" s="31"/>
      <c r="AT29" s="31"/>
      <c r="AU29" s="31"/>
      <c r="AV29" s="31"/>
      <c r="AW29" s="31"/>
    </row>
    <row r="30" spans="1:49" ht="20.100000000000001" customHeight="1" x14ac:dyDescent="0.2">
      <c r="A30" s="433">
        <v>22</v>
      </c>
      <c r="B30" s="433">
        <v>600078540</v>
      </c>
      <c r="C30" s="468">
        <v>3412</v>
      </c>
      <c r="D30" s="13" t="s">
        <v>96</v>
      </c>
      <c r="E30" s="75">
        <v>3141</v>
      </c>
      <c r="F30" s="60" t="s">
        <v>96</v>
      </c>
      <c r="G30" s="230">
        <v>800</v>
      </c>
      <c r="H30" s="177"/>
      <c r="I30" s="11">
        <v>624</v>
      </c>
      <c r="J30" s="179"/>
      <c r="K30" s="177"/>
      <c r="L30" s="178"/>
      <c r="M30" s="179"/>
      <c r="N30" s="177"/>
      <c r="O30" s="178"/>
      <c r="P30" s="179"/>
      <c r="Q30" s="301">
        <f t="shared" si="1"/>
        <v>0</v>
      </c>
      <c r="R30" s="20">
        <f t="shared" si="1"/>
        <v>624</v>
      </c>
      <c r="S30" s="144">
        <f t="shared" si="1"/>
        <v>0</v>
      </c>
      <c r="T30" s="90">
        <f>VLOOKUP(H30,SJMS_normativy!$A$3:$B$334,2,0)</f>
        <v>0</v>
      </c>
      <c r="U30" s="17">
        <f>IF(I30=0,0,VLOOKUP(SUM(I30+J30),SJZS_normativy!$A$4:$C$1075,2,0))</f>
        <v>72.18295492215556</v>
      </c>
      <c r="V30" s="91">
        <f>IF(J30=0,0,VLOOKUP(SUM(I30+J30),SJZS_normativy!$A$4:$C$1075,2,0))</f>
        <v>0</v>
      </c>
      <c r="W30" s="90">
        <f>VLOOKUP(K30,SJMS_normativy!$A$3:$B$334,2,0)/0.6</f>
        <v>0</v>
      </c>
      <c r="X30" s="17">
        <f>IF(L30=0,0,VLOOKUP(SUM(L30+M30),SJZS_normativy!$A$4:$C$1075,2,0))/0.6</f>
        <v>0</v>
      </c>
      <c r="Y30" s="91">
        <f>IF(M30=0,0,VLOOKUP(SUM(L30+M30),SJZS_normativy!$A$4:$C$1075,2,0))/0.6</f>
        <v>0</v>
      </c>
      <c r="Z30" s="90">
        <f>VLOOKUP(N30,SJMS_normativy!$A$3:$B$334,2,0)/0.4</f>
        <v>0</v>
      </c>
      <c r="AA30" s="17">
        <f>IF(O30=0,0,VLOOKUP(SUM(O30+P30),SJZS_normativy!$A$4:$C$1075,2,0))/0.4</f>
        <v>0</v>
      </c>
      <c r="AB30" s="91">
        <f>IF(P30=0,0,VLOOKUP(SUM(O30+P30),SJZS_normativy!$A$4:$C$1075,2,0))/0.4</f>
        <v>0</v>
      </c>
      <c r="AC30" s="94">
        <f>SJMS_normativy!$I$5</f>
        <v>58</v>
      </c>
      <c r="AD30" s="44">
        <f>SJZS_normativy!$I$5</f>
        <v>58</v>
      </c>
      <c r="AE30" s="95">
        <f>SJZS_normativy!$I$5</f>
        <v>58</v>
      </c>
      <c r="AF30" s="94">
        <f>SJMS_normativy!$J$5</f>
        <v>38</v>
      </c>
      <c r="AG30" s="44">
        <f>SJZS_normativy!$J$5</f>
        <v>38</v>
      </c>
      <c r="AH30" s="95">
        <f>SJZS_normativy!$J$5</f>
        <v>38</v>
      </c>
      <c r="AI30" s="94">
        <f>SJMS_normativy!$K$5</f>
        <v>38</v>
      </c>
      <c r="AJ30" s="44">
        <f>SJZS_normativy!$K$5</f>
        <v>38</v>
      </c>
      <c r="AK30" s="95">
        <f>SJZS_normativy!$K$5</f>
        <v>38</v>
      </c>
      <c r="AQ30" s="31"/>
      <c r="AR30" s="31"/>
      <c r="AS30" s="31"/>
      <c r="AT30" s="31"/>
      <c r="AU30" s="31"/>
      <c r="AV30" s="31"/>
      <c r="AW30" s="31"/>
    </row>
    <row r="31" spans="1:49" ht="20.100000000000001" customHeight="1" x14ac:dyDescent="0.2">
      <c r="A31" s="433">
        <v>23</v>
      </c>
      <c r="B31" s="433">
        <v>600078426</v>
      </c>
      <c r="C31" s="468">
        <v>3416</v>
      </c>
      <c r="D31" s="13" t="s">
        <v>97</v>
      </c>
      <c r="E31" s="75">
        <v>3141</v>
      </c>
      <c r="F31" s="60" t="s">
        <v>363</v>
      </c>
      <c r="G31" s="230">
        <v>1000</v>
      </c>
      <c r="H31" s="177"/>
      <c r="I31" s="11">
        <v>501</v>
      </c>
      <c r="J31" s="179"/>
      <c r="K31" s="177"/>
      <c r="L31" s="178"/>
      <c r="M31" s="179"/>
      <c r="N31" s="177"/>
      <c r="O31" s="178"/>
      <c r="P31" s="179"/>
      <c r="Q31" s="301">
        <f t="shared" si="1"/>
        <v>0</v>
      </c>
      <c r="R31" s="20">
        <f t="shared" si="1"/>
        <v>501</v>
      </c>
      <c r="S31" s="144">
        <f t="shared" si="1"/>
        <v>0</v>
      </c>
      <c r="T31" s="90">
        <f>VLOOKUP(H31,SJMS_normativy!$A$3:$B$334,2,0)</f>
        <v>0</v>
      </c>
      <c r="U31" s="17">
        <f>IF(I31=0,0,VLOOKUP(SUM(I31+J31),SJZS_normativy!$A$4:$C$1075,2,0))</f>
        <v>69.114985693638403</v>
      </c>
      <c r="V31" s="91">
        <f>IF(J31=0,0,VLOOKUP(SUM(I31+J31),SJZS_normativy!$A$4:$C$1075,2,0))</f>
        <v>0</v>
      </c>
      <c r="W31" s="90">
        <f>VLOOKUP(K31,SJMS_normativy!$A$3:$B$334,2,0)/0.6</f>
        <v>0</v>
      </c>
      <c r="X31" s="17">
        <f>IF(L31=0,0,VLOOKUP(SUM(L31+M31),SJZS_normativy!$A$4:$C$1075,2,0))/0.6</f>
        <v>0</v>
      </c>
      <c r="Y31" s="91">
        <f>IF(M31=0,0,VLOOKUP(SUM(L31+M31),SJZS_normativy!$A$4:$C$1075,2,0))/0.6</f>
        <v>0</v>
      </c>
      <c r="Z31" s="90">
        <f>VLOOKUP(N31,SJMS_normativy!$A$3:$B$334,2,0)/0.4</f>
        <v>0</v>
      </c>
      <c r="AA31" s="17">
        <f>IF(O31=0,0,VLOOKUP(SUM(O31+P31),SJZS_normativy!$A$4:$C$1075,2,0))/0.4</f>
        <v>0</v>
      </c>
      <c r="AB31" s="91">
        <f>IF(P31=0,0,VLOOKUP(SUM(O31+P31),SJZS_normativy!$A$4:$C$1075,2,0))/0.4</f>
        <v>0</v>
      </c>
      <c r="AC31" s="94">
        <f>SJMS_normativy!$I$5</f>
        <v>58</v>
      </c>
      <c r="AD31" s="44">
        <f>SJZS_normativy!$I$5</f>
        <v>58</v>
      </c>
      <c r="AE31" s="95">
        <f>SJZS_normativy!$I$5</f>
        <v>58</v>
      </c>
      <c r="AF31" s="94">
        <f>SJMS_normativy!$J$5</f>
        <v>38</v>
      </c>
      <c r="AG31" s="44">
        <f>SJZS_normativy!$J$5</f>
        <v>38</v>
      </c>
      <c r="AH31" s="95">
        <f>SJZS_normativy!$J$5</f>
        <v>38</v>
      </c>
      <c r="AI31" s="94">
        <f>SJMS_normativy!$K$5</f>
        <v>38</v>
      </c>
      <c r="AJ31" s="44">
        <f>SJZS_normativy!$K$5</f>
        <v>38</v>
      </c>
      <c r="AK31" s="95">
        <f>SJZS_normativy!$K$5</f>
        <v>38</v>
      </c>
      <c r="AQ31" s="31"/>
      <c r="AR31" s="31"/>
      <c r="AS31" s="31"/>
      <c r="AT31" s="31"/>
      <c r="AU31" s="31"/>
      <c r="AV31" s="31"/>
      <c r="AW31" s="31"/>
    </row>
    <row r="32" spans="1:49" ht="20.100000000000001" customHeight="1" x14ac:dyDescent="0.2">
      <c r="A32" s="433">
        <v>24</v>
      </c>
      <c r="B32" s="433">
        <v>600078388</v>
      </c>
      <c r="C32" s="468">
        <v>3414</v>
      </c>
      <c r="D32" s="13" t="s">
        <v>98</v>
      </c>
      <c r="E32" s="75">
        <v>3141</v>
      </c>
      <c r="F32" s="60" t="s">
        <v>98</v>
      </c>
      <c r="G32" s="230">
        <v>700</v>
      </c>
      <c r="H32" s="177"/>
      <c r="I32" s="11">
        <v>552</v>
      </c>
      <c r="J32" s="179"/>
      <c r="K32" s="177"/>
      <c r="L32" s="178"/>
      <c r="M32" s="179"/>
      <c r="N32" s="177"/>
      <c r="O32" s="178"/>
      <c r="P32" s="179"/>
      <c r="Q32" s="301">
        <f t="shared" si="1"/>
        <v>0</v>
      </c>
      <c r="R32" s="20">
        <f t="shared" si="1"/>
        <v>552</v>
      </c>
      <c r="S32" s="144">
        <f t="shared" si="1"/>
        <v>0</v>
      </c>
      <c r="T32" s="90">
        <f>VLOOKUP(H32,SJMS_normativy!$A$3:$B$334,2,0)</f>
        <v>0</v>
      </c>
      <c r="U32" s="17">
        <f>IF(I32=0,0,VLOOKUP(SUM(I32+J32),SJZS_normativy!$A$4:$C$1075,2,0))</f>
        <v>70.452787359501528</v>
      </c>
      <c r="V32" s="91">
        <f>IF(J32=0,0,VLOOKUP(SUM(I32+J32),SJZS_normativy!$A$4:$C$1075,2,0))</f>
        <v>0</v>
      </c>
      <c r="W32" s="90">
        <f>VLOOKUP(K32,SJMS_normativy!$A$3:$B$334,2,0)/0.6</f>
        <v>0</v>
      </c>
      <c r="X32" s="17">
        <f>IF(L32=0,0,VLOOKUP(SUM(L32+M32),SJZS_normativy!$A$4:$C$1075,2,0))/0.6</f>
        <v>0</v>
      </c>
      <c r="Y32" s="91">
        <f>IF(M32=0,0,VLOOKUP(SUM(L32+M32),SJZS_normativy!$A$4:$C$1075,2,0))/0.6</f>
        <v>0</v>
      </c>
      <c r="Z32" s="90">
        <f>VLOOKUP(N32,SJMS_normativy!$A$3:$B$334,2,0)/0.4</f>
        <v>0</v>
      </c>
      <c r="AA32" s="17">
        <f>IF(O32=0,0,VLOOKUP(SUM(O32+P32),SJZS_normativy!$A$4:$C$1075,2,0))/0.4</f>
        <v>0</v>
      </c>
      <c r="AB32" s="91">
        <f>IF(P32=0,0,VLOOKUP(SUM(O32+P32),SJZS_normativy!$A$4:$C$1075,2,0))/0.4</f>
        <v>0</v>
      </c>
      <c r="AC32" s="94">
        <f>SJMS_normativy!$I$5</f>
        <v>58</v>
      </c>
      <c r="AD32" s="44">
        <f>SJZS_normativy!$I$5</f>
        <v>58</v>
      </c>
      <c r="AE32" s="95">
        <f>SJZS_normativy!$I$5</f>
        <v>58</v>
      </c>
      <c r="AF32" s="94">
        <f>SJMS_normativy!$J$5</f>
        <v>38</v>
      </c>
      <c r="AG32" s="44">
        <f>SJZS_normativy!$J$5</f>
        <v>38</v>
      </c>
      <c r="AH32" s="95">
        <f>SJZS_normativy!$J$5</f>
        <v>38</v>
      </c>
      <c r="AI32" s="94">
        <f>SJMS_normativy!$K$5</f>
        <v>38</v>
      </c>
      <c r="AJ32" s="44">
        <f>SJZS_normativy!$K$5</f>
        <v>38</v>
      </c>
      <c r="AK32" s="95">
        <f>SJZS_normativy!$K$5</f>
        <v>38</v>
      </c>
      <c r="AQ32" s="31"/>
      <c r="AR32" s="31"/>
      <c r="AS32" s="31"/>
      <c r="AT32" s="31"/>
      <c r="AU32" s="31"/>
      <c r="AV32" s="31"/>
      <c r="AW32" s="31"/>
    </row>
    <row r="33" spans="1:49" ht="20.100000000000001" customHeight="1" x14ac:dyDescent="0.2">
      <c r="A33" s="433">
        <v>25</v>
      </c>
      <c r="B33" s="433">
        <v>600078400</v>
      </c>
      <c r="C33" s="468">
        <v>3411</v>
      </c>
      <c r="D33" s="13" t="s">
        <v>99</v>
      </c>
      <c r="E33" s="75">
        <v>3141</v>
      </c>
      <c r="F33" s="60" t="s">
        <v>99</v>
      </c>
      <c r="G33" s="230">
        <v>1000</v>
      </c>
      <c r="H33" s="13">
        <v>20</v>
      </c>
      <c r="I33" s="11">
        <v>531</v>
      </c>
      <c r="J33" s="179"/>
      <c r="K33" s="13">
        <v>0</v>
      </c>
      <c r="L33" s="178"/>
      <c r="M33" s="179"/>
      <c r="N33" s="177"/>
      <c r="O33" s="178"/>
      <c r="P33" s="179"/>
      <c r="Q33" s="301">
        <f t="shared" si="1"/>
        <v>20</v>
      </c>
      <c r="R33" s="20">
        <f t="shared" si="1"/>
        <v>531</v>
      </c>
      <c r="S33" s="144">
        <f t="shared" si="1"/>
        <v>0</v>
      </c>
      <c r="T33" s="90">
        <f>VLOOKUP(H33,SJMS_normativy!$A$3:$B$334,2,0)</f>
        <v>24.649319999999999</v>
      </c>
      <c r="U33" s="17">
        <f>IF(I33=0,0,VLOOKUP(SUM(I33+J33),SJZS_normativy!$A$4:$C$1075,2,0))</f>
        <v>69.914503894906204</v>
      </c>
      <c r="V33" s="91">
        <f>IF(J33=0,0,VLOOKUP(SUM(I33+J33),SJZS_normativy!$A$4:$C$1075,2,0))</f>
        <v>0</v>
      </c>
      <c r="W33" s="90">
        <f>VLOOKUP(K33,SJMS_normativy!$A$3:$B$334,2,0)/0.6</f>
        <v>0</v>
      </c>
      <c r="X33" s="17">
        <f>IF(L33=0,0,VLOOKUP(SUM(L33+M33),SJZS_normativy!$A$4:$C$1075,2,0))/0.6</f>
        <v>0</v>
      </c>
      <c r="Y33" s="91">
        <f>IF(M33=0,0,VLOOKUP(SUM(L33+M33),SJZS_normativy!$A$4:$C$1075,2,0))/0.6</f>
        <v>0</v>
      </c>
      <c r="Z33" s="90">
        <f>VLOOKUP(N33,SJMS_normativy!$A$3:$B$334,2,0)/0.4</f>
        <v>0</v>
      </c>
      <c r="AA33" s="17">
        <f>IF(O33=0,0,VLOOKUP(SUM(O33+P33),SJZS_normativy!$A$4:$C$1075,2,0))/0.4</f>
        <v>0</v>
      </c>
      <c r="AB33" s="91">
        <f>IF(P33=0,0,VLOOKUP(SUM(O33+P33),SJZS_normativy!$A$4:$C$1075,2,0))/0.4</f>
        <v>0</v>
      </c>
      <c r="AC33" s="94">
        <f>SJMS_normativy!$I$5</f>
        <v>58</v>
      </c>
      <c r="AD33" s="44">
        <f>SJZS_normativy!$I$5</f>
        <v>58</v>
      </c>
      <c r="AE33" s="95">
        <f>SJZS_normativy!$I$5</f>
        <v>58</v>
      </c>
      <c r="AF33" s="94">
        <f>SJMS_normativy!$J$5</f>
        <v>38</v>
      </c>
      <c r="AG33" s="44">
        <f>SJZS_normativy!$J$5</f>
        <v>38</v>
      </c>
      <c r="AH33" s="95">
        <f>SJZS_normativy!$J$5</f>
        <v>38</v>
      </c>
      <c r="AI33" s="94">
        <f>SJMS_normativy!$K$5</f>
        <v>38</v>
      </c>
      <c r="AJ33" s="44">
        <f>SJZS_normativy!$K$5</f>
        <v>38</v>
      </c>
      <c r="AK33" s="95">
        <f>SJZS_normativy!$K$5</f>
        <v>38</v>
      </c>
      <c r="AQ33" s="31"/>
      <c r="AR33" s="31"/>
      <c r="AS33" s="31"/>
      <c r="AT33" s="31"/>
      <c r="AU33" s="31"/>
      <c r="AV33" s="31"/>
      <c r="AW33" s="31"/>
    </row>
    <row r="34" spans="1:49" ht="20.100000000000001" customHeight="1" x14ac:dyDescent="0.2">
      <c r="A34" s="433">
        <v>26</v>
      </c>
      <c r="B34" s="433">
        <v>600078566</v>
      </c>
      <c r="C34" s="468">
        <v>3408</v>
      </c>
      <c r="D34" s="13" t="s">
        <v>100</v>
      </c>
      <c r="E34" s="75">
        <v>3141</v>
      </c>
      <c r="F34" s="60" t="s">
        <v>389</v>
      </c>
      <c r="G34" s="230">
        <v>260</v>
      </c>
      <c r="H34" s="177"/>
      <c r="I34" s="11">
        <v>229</v>
      </c>
      <c r="J34" s="179"/>
      <c r="K34" s="177"/>
      <c r="L34" s="178"/>
      <c r="M34" s="179"/>
      <c r="N34" s="177"/>
      <c r="O34" s="178"/>
      <c r="P34" s="179"/>
      <c r="Q34" s="301">
        <f t="shared" si="1"/>
        <v>0</v>
      </c>
      <c r="R34" s="20">
        <f t="shared" si="1"/>
        <v>229</v>
      </c>
      <c r="S34" s="144">
        <f t="shared" si="1"/>
        <v>0</v>
      </c>
      <c r="T34" s="90">
        <f>VLOOKUP(H34,SJMS_normativy!$A$3:$B$334,2,0)</f>
        <v>0</v>
      </c>
      <c r="U34" s="17">
        <f>IF(I34=0,0,VLOOKUP(SUM(I34+J34),SJZS_normativy!$A$4:$C$1075,2,0))</f>
        <v>59.024478839072415</v>
      </c>
      <c r="V34" s="91">
        <f>IF(J34=0,0,VLOOKUP(SUM(I34+J34),SJZS_normativy!$A$4:$C$1075,2,0))</f>
        <v>0</v>
      </c>
      <c r="W34" s="90">
        <f>VLOOKUP(K34,SJMS_normativy!$A$3:$B$334,2,0)/0.6</f>
        <v>0</v>
      </c>
      <c r="X34" s="17">
        <f>IF(L34=0,0,VLOOKUP(SUM(L34+M34),SJZS_normativy!$A$4:$C$1075,2,0))/0.6</f>
        <v>0</v>
      </c>
      <c r="Y34" s="91">
        <f>IF(M34=0,0,VLOOKUP(SUM(L34+M34),SJZS_normativy!$A$4:$C$1075,2,0))/0.6</f>
        <v>0</v>
      </c>
      <c r="Z34" s="90">
        <f>VLOOKUP(N34,SJMS_normativy!$A$3:$B$334,2,0)/0.4</f>
        <v>0</v>
      </c>
      <c r="AA34" s="17">
        <f>IF(O34=0,0,VLOOKUP(SUM(O34+P34),SJZS_normativy!$A$4:$C$1075,2,0))/0.4</f>
        <v>0</v>
      </c>
      <c r="AB34" s="91">
        <f>IF(P34=0,0,VLOOKUP(SUM(O34+P34),SJZS_normativy!$A$4:$C$1075,2,0))/0.4</f>
        <v>0</v>
      </c>
      <c r="AC34" s="94">
        <f>SJMS_normativy!$I$5</f>
        <v>58</v>
      </c>
      <c r="AD34" s="44">
        <f>SJZS_normativy!$I$5</f>
        <v>58</v>
      </c>
      <c r="AE34" s="95">
        <f>SJZS_normativy!$I$5</f>
        <v>58</v>
      </c>
      <c r="AF34" s="94">
        <f>SJMS_normativy!$J$5</f>
        <v>38</v>
      </c>
      <c r="AG34" s="44">
        <f>SJZS_normativy!$J$5</f>
        <v>38</v>
      </c>
      <c r="AH34" s="95">
        <f>SJZS_normativy!$J$5</f>
        <v>38</v>
      </c>
      <c r="AI34" s="94">
        <f>SJMS_normativy!$K$5</f>
        <v>38</v>
      </c>
      <c r="AJ34" s="44">
        <f>SJZS_normativy!$K$5</f>
        <v>38</v>
      </c>
      <c r="AK34" s="95">
        <f>SJZS_normativy!$K$5</f>
        <v>38</v>
      </c>
      <c r="AQ34" s="31"/>
      <c r="AR34" s="31"/>
      <c r="AS34" s="31"/>
      <c r="AT34" s="31"/>
      <c r="AU34" s="31"/>
      <c r="AV34" s="31"/>
      <c r="AW34" s="31"/>
    </row>
    <row r="35" spans="1:49" ht="20.100000000000001" customHeight="1" x14ac:dyDescent="0.2">
      <c r="A35" s="433">
        <v>27</v>
      </c>
      <c r="B35" s="433">
        <v>600078353</v>
      </c>
      <c r="C35" s="468">
        <v>3417</v>
      </c>
      <c r="D35" s="13" t="s">
        <v>101</v>
      </c>
      <c r="E35" s="75">
        <v>3141</v>
      </c>
      <c r="F35" s="60" t="s">
        <v>101</v>
      </c>
      <c r="G35" s="230">
        <v>300</v>
      </c>
      <c r="H35" s="177"/>
      <c r="I35" s="11">
        <v>205</v>
      </c>
      <c r="J35" s="179"/>
      <c r="K35" s="177"/>
      <c r="L35" s="178"/>
      <c r="M35" s="179"/>
      <c r="N35" s="177"/>
      <c r="O35" s="178"/>
      <c r="P35" s="179"/>
      <c r="Q35" s="301">
        <f t="shared" si="1"/>
        <v>0</v>
      </c>
      <c r="R35" s="20">
        <f t="shared" si="1"/>
        <v>205</v>
      </c>
      <c r="S35" s="144">
        <f t="shared" si="1"/>
        <v>0</v>
      </c>
      <c r="T35" s="90">
        <f>VLOOKUP(H35,SJMS_normativy!$A$3:$B$334,2,0)</f>
        <v>0</v>
      </c>
      <c r="U35" s="17">
        <f>IF(I35=0,0,VLOOKUP(SUM(I35+J35),SJZS_normativy!$A$4:$C$1075,2,0))</f>
        <v>57.671295477882097</v>
      </c>
      <c r="V35" s="91">
        <f>IF(J35=0,0,VLOOKUP(SUM(I35+J35),SJZS_normativy!$A$4:$C$1075,2,0))</f>
        <v>0</v>
      </c>
      <c r="W35" s="90">
        <f>VLOOKUP(K35,SJMS_normativy!$A$3:$B$334,2,0)/0.6</f>
        <v>0</v>
      </c>
      <c r="X35" s="17">
        <f>IF(L35=0,0,VLOOKUP(SUM(L35+M35),SJZS_normativy!$A$4:$C$1075,2,0))/0.6</f>
        <v>0</v>
      </c>
      <c r="Y35" s="91">
        <f>IF(M35=0,0,VLOOKUP(SUM(L35+M35),SJZS_normativy!$A$4:$C$1075,2,0))/0.6</f>
        <v>0</v>
      </c>
      <c r="Z35" s="90">
        <f>VLOOKUP(N35,SJMS_normativy!$A$3:$B$334,2,0)/0.4</f>
        <v>0</v>
      </c>
      <c r="AA35" s="17">
        <f>IF(O35=0,0,VLOOKUP(SUM(O35+P35),SJZS_normativy!$A$4:$C$1075,2,0))/0.4</f>
        <v>0</v>
      </c>
      <c r="AB35" s="91">
        <f>IF(P35=0,0,VLOOKUP(SUM(O35+P35),SJZS_normativy!$A$4:$C$1075,2,0))/0.4</f>
        <v>0</v>
      </c>
      <c r="AC35" s="94">
        <f>SJMS_normativy!$I$5</f>
        <v>58</v>
      </c>
      <c r="AD35" s="44">
        <f>SJZS_normativy!$I$5</f>
        <v>58</v>
      </c>
      <c r="AE35" s="95">
        <f>SJZS_normativy!$I$5</f>
        <v>58</v>
      </c>
      <c r="AF35" s="94">
        <f>SJMS_normativy!$J$5</f>
        <v>38</v>
      </c>
      <c r="AG35" s="44">
        <f>SJZS_normativy!$J$5</f>
        <v>38</v>
      </c>
      <c r="AH35" s="95">
        <f>SJZS_normativy!$J$5</f>
        <v>38</v>
      </c>
      <c r="AI35" s="94">
        <f>SJMS_normativy!$K$5</f>
        <v>38</v>
      </c>
      <c r="AJ35" s="44">
        <f>SJZS_normativy!$K$5</f>
        <v>38</v>
      </c>
      <c r="AK35" s="95">
        <f>SJZS_normativy!$K$5</f>
        <v>38</v>
      </c>
      <c r="AQ35" s="31"/>
      <c r="AR35" s="31"/>
      <c r="AS35" s="31"/>
      <c r="AT35" s="31"/>
      <c r="AU35" s="31"/>
      <c r="AV35" s="31"/>
      <c r="AW35" s="31"/>
    </row>
    <row r="36" spans="1:49" ht="20.100000000000001" customHeight="1" x14ac:dyDescent="0.2">
      <c r="A36" s="433">
        <v>28</v>
      </c>
      <c r="B36" s="433">
        <v>650038550</v>
      </c>
      <c r="C36" s="468">
        <v>3410</v>
      </c>
      <c r="D36" s="13" t="s">
        <v>102</v>
      </c>
      <c r="E36" s="75">
        <v>3141</v>
      </c>
      <c r="F36" s="60" t="s">
        <v>102</v>
      </c>
      <c r="G36" s="759">
        <v>355</v>
      </c>
      <c r="H36" s="177"/>
      <c r="I36" s="11">
        <v>249</v>
      </c>
      <c r="J36" s="179"/>
      <c r="K36" s="177"/>
      <c r="L36" s="178"/>
      <c r="M36" s="179"/>
      <c r="N36" s="177"/>
      <c r="O36" s="178"/>
      <c r="P36" s="179"/>
      <c r="Q36" s="301">
        <f t="shared" si="1"/>
        <v>0</v>
      </c>
      <c r="R36" s="20">
        <f t="shared" si="1"/>
        <v>249</v>
      </c>
      <c r="S36" s="144">
        <f t="shared" si="1"/>
        <v>0</v>
      </c>
      <c r="T36" s="90">
        <f>VLOOKUP(H36,SJMS_normativy!$A$3:$B$334,2,0)</f>
        <v>0</v>
      </c>
      <c r="U36" s="17">
        <f>IF(I36=0,0,VLOOKUP(SUM(I36+J36),SJZS_normativy!$A$4:$C$1075,2,0))</f>
        <v>60.057313500940211</v>
      </c>
      <c r="V36" s="91">
        <f>IF(J36=0,0,VLOOKUP(SUM(I36+J36),SJZS_normativy!$A$4:$C$1075,2,0))</f>
        <v>0</v>
      </c>
      <c r="W36" s="90">
        <f>VLOOKUP(K36,SJMS_normativy!$A$3:$B$334,2,0)/0.6</f>
        <v>0</v>
      </c>
      <c r="X36" s="17">
        <f>IF(L36=0,0,VLOOKUP(SUM(L36+M36),SJZS_normativy!$A$4:$C$1075,2,0))/0.6</f>
        <v>0</v>
      </c>
      <c r="Y36" s="91">
        <f>IF(M36=0,0,VLOOKUP(SUM(L36+M36),SJZS_normativy!$A$4:$C$1075,2,0))/0.6</f>
        <v>0</v>
      </c>
      <c r="Z36" s="90">
        <f>VLOOKUP(N36,SJMS_normativy!$A$3:$B$334,2,0)/0.4</f>
        <v>0</v>
      </c>
      <c r="AA36" s="17">
        <f>IF(O36=0,0,VLOOKUP(SUM(O36+P36),SJZS_normativy!$A$4:$C$1075,2,0))/0.4</f>
        <v>0</v>
      </c>
      <c r="AB36" s="91">
        <f>IF(P36=0,0,VLOOKUP(SUM(O36+P36),SJZS_normativy!$A$4:$C$1075,2,0))/0.4</f>
        <v>0</v>
      </c>
      <c r="AC36" s="94">
        <f>SJMS_normativy!$I$5</f>
        <v>58</v>
      </c>
      <c r="AD36" s="44">
        <f>SJZS_normativy!$I$5</f>
        <v>58</v>
      </c>
      <c r="AE36" s="95">
        <f>SJZS_normativy!$I$5</f>
        <v>58</v>
      </c>
      <c r="AF36" s="94">
        <f>SJMS_normativy!$J$5</f>
        <v>38</v>
      </c>
      <c r="AG36" s="44">
        <f>SJZS_normativy!$J$5</f>
        <v>38</v>
      </c>
      <c r="AH36" s="95">
        <f>SJZS_normativy!$J$5</f>
        <v>38</v>
      </c>
      <c r="AI36" s="94">
        <f>SJMS_normativy!$K$5</f>
        <v>38</v>
      </c>
      <c r="AJ36" s="44">
        <f>SJZS_normativy!$K$5</f>
        <v>38</v>
      </c>
      <c r="AK36" s="95">
        <f>SJZS_normativy!$K$5</f>
        <v>38</v>
      </c>
      <c r="AQ36" s="31"/>
      <c r="AR36" s="31"/>
      <c r="AS36" s="31"/>
      <c r="AT36" s="31"/>
      <c r="AU36" s="31"/>
      <c r="AV36" s="31"/>
      <c r="AW36" s="31"/>
    </row>
    <row r="37" spans="1:49" ht="20.100000000000001" customHeight="1" x14ac:dyDescent="0.2">
      <c r="A37" s="433">
        <v>28</v>
      </c>
      <c r="B37" s="433">
        <v>650038550</v>
      </c>
      <c r="C37" s="468">
        <v>3410</v>
      </c>
      <c r="D37" s="13" t="s">
        <v>102</v>
      </c>
      <c r="E37" s="75">
        <v>3141</v>
      </c>
      <c r="F37" s="60" t="s">
        <v>103</v>
      </c>
      <c r="G37" s="759">
        <v>355</v>
      </c>
      <c r="H37" s="177"/>
      <c r="I37" s="11">
        <v>104</v>
      </c>
      <c r="J37" s="179"/>
      <c r="K37" s="177"/>
      <c r="L37" s="178"/>
      <c r="M37" s="179"/>
      <c r="N37" s="177"/>
      <c r="O37" s="178"/>
      <c r="P37" s="179"/>
      <c r="Q37" s="301">
        <f t="shared" si="1"/>
        <v>0</v>
      </c>
      <c r="R37" s="20">
        <f t="shared" si="1"/>
        <v>104</v>
      </c>
      <c r="S37" s="144">
        <f t="shared" si="1"/>
        <v>0</v>
      </c>
      <c r="T37" s="90">
        <f>VLOOKUP(H37,SJMS_normativy!$A$3:$B$334,2,0)</f>
        <v>0</v>
      </c>
      <c r="U37" s="17">
        <f>IF(I37=0,0,VLOOKUP(SUM(I37+J37),SJZS_normativy!$A$4:$C$1075,2,0))</f>
        <v>49.612000737936654</v>
      </c>
      <c r="V37" s="91">
        <f>IF(J37=0,0,VLOOKUP(SUM(I37+J37),SJZS_normativy!$A$4:$C$1075,2,0))</f>
        <v>0</v>
      </c>
      <c r="W37" s="90">
        <f>VLOOKUP(K37,SJMS_normativy!$A$3:$B$334,2,0)/0.6</f>
        <v>0</v>
      </c>
      <c r="X37" s="17">
        <f>IF(L37=0,0,VLOOKUP(SUM(L37+M37),SJZS_normativy!$A$4:$C$1075,2,0))/0.6</f>
        <v>0</v>
      </c>
      <c r="Y37" s="91">
        <f>IF(M37=0,0,VLOOKUP(SUM(L37+M37),SJZS_normativy!$A$4:$C$1075,2,0))/0.6</f>
        <v>0</v>
      </c>
      <c r="Z37" s="90">
        <f>VLOOKUP(N37,SJMS_normativy!$A$3:$B$334,2,0)/0.4</f>
        <v>0</v>
      </c>
      <c r="AA37" s="17">
        <f>IF(O37=0,0,VLOOKUP(SUM(O37+P37),SJZS_normativy!$A$4:$C$1075,2,0))/0.4</f>
        <v>0</v>
      </c>
      <c r="AB37" s="91">
        <f>IF(P37=0,0,VLOOKUP(SUM(O37+P37),SJZS_normativy!$A$4:$C$1075,2,0))/0.4</f>
        <v>0</v>
      </c>
      <c r="AC37" s="94">
        <f>SJMS_normativy!$I$5</f>
        <v>58</v>
      </c>
      <c r="AD37" s="44">
        <f>SJZS_normativy!$I$5</f>
        <v>58</v>
      </c>
      <c r="AE37" s="95">
        <f>SJZS_normativy!$I$5</f>
        <v>58</v>
      </c>
      <c r="AF37" s="94">
        <f>SJMS_normativy!$J$5</f>
        <v>38</v>
      </c>
      <c r="AG37" s="44">
        <f>SJZS_normativy!$J$5</f>
        <v>38</v>
      </c>
      <c r="AH37" s="95">
        <f>SJZS_normativy!$J$5</f>
        <v>38</v>
      </c>
      <c r="AI37" s="94">
        <f>SJMS_normativy!$K$5</f>
        <v>38</v>
      </c>
      <c r="AJ37" s="44">
        <f>SJZS_normativy!$K$5</f>
        <v>38</v>
      </c>
      <c r="AK37" s="95">
        <f>SJZS_normativy!$K$5</f>
        <v>38</v>
      </c>
      <c r="AQ37" s="31"/>
      <c r="AR37" s="31"/>
      <c r="AS37" s="31"/>
      <c r="AT37" s="31"/>
      <c r="AU37" s="31"/>
      <c r="AV37" s="31"/>
      <c r="AW37" s="31"/>
    </row>
    <row r="38" spans="1:49" ht="20.100000000000001" customHeight="1" x14ac:dyDescent="0.2">
      <c r="A38" s="433">
        <v>30</v>
      </c>
      <c r="B38" s="433">
        <v>600078434</v>
      </c>
      <c r="C38" s="468">
        <v>3419</v>
      </c>
      <c r="D38" s="13" t="s">
        <v>332</v>
      </c>
      <c r="E38" s="75">
        <v>3141</v>
      </c>
      <c r="F38" s="60" t="s">
        <v>63</v>
      </c>
      <c r="G38" s="230">
        <v>300</v>
      </c>
      <c r="H38" s="13">
        <v>45</v>
      </c>
      <c r="I38" s="11">
        <v>161</v>
      </c>
      <c r="J38" s="179"/>
      <c r="K38" s="177"/>
      <c r="L38" s="178"/>
      <c r="M38" s="179"/>
      <c r="N38" s="177"/>
      <c r="O38" s="178"/>
      <c r="P38" s="179"/>
      <c r="Q38" s="301">
        <f t="shared" ref="Q38:S38" si="8">H38+K38+N38</f>
        <v>45</v>
      </c>
      <c r="R38" s="20">
        <f t="shared" si="8"/>
        <v>161</v>
      </c>
      <c r="S38" s="144">
        <f t="shared" si="8"/>
        <v>0</v>
      </c>
      <c r="T38" s="90">
        <f>VLOOKUP(H38,SJMS_normativy!$A$3:$B$334,2,0)</f>
        <v>30.458220000000001</v>
      </c>
      <c r="U38" s="17">
        <f>IF(I38=0,0,VLOOKUP(SUM(I38+J38),SJZS_normativy!$A$4:$C$1075,2,0))</f>
        <v>54.760970697444968</v>
      </c>
      <c r="V38" s="91">
        <f>IF(J38=0,0,VLOOKUP(SUM(I38+J38),SJZS_normativy!$A$4:$C$1075,2,0))</f>
        <v>0</v>
      </c>
      <c r="W38" s="90">
        <f>VLOOKUP(K38,SJMS_normativy!$A$3:$B$334,2,0)/0.6</f>
        <v>0</v>
      </c>
      <c r="X38" s="17">
        <f>IF(L38=0,0,VLOOKUP(SUM(L38+M38),SJZS_normativy!$A$4:$C$1075,2,0))/0.6</f>
        <v>0</v>
      </c>
      <c r="Y38" s="91">
        <f>IF(M38=0,0,VLOOKUP(SUM(L38+M38),SJZS_normativy!$A$4:$C$1075,2,0))/0.6</f>
        <v>0</v>
      </c>
      <c r="Z38" s="90">
        <f>VLOOKUP(N38,SJMS_normativy!$A$3:$B$334,2,0)/0.4</f>
        <v>0</v>
      </c>
      <c r="AA38" s="17">
        <f>IF(O38=0,0,VLOOKUP(SUM(O38+P38),SJZS_normativy!$A$4:$C$1075,2,0))/0.4</f>
        <v>0</v>
      </c>
      <c r="AB38" s="91">
        <f>IF(P38=0,0,VLOOKUP(SUM(O38+P38),SJZS_normativy!$A$4:$C$1075,2,0))/0.4</f>
        <v>0</v>
      </c>
      <c r="AC38" s="94">
        <f>SJMS_normativy!$I$5</f>
        <v>58</v>
      </c>
      <c r="AD38" s="44">
        <f>SJZS_normativy!$I$5</f>
        <v>58</v>
      </c>
      <c r="AE38" s="95">
        <f>SJZS_normativy!$I$5</f>
        <v>58</v>
      </c>
      <c r="AF38" s="94">
        <f>SJMS_normativy!$J$5</f>
        <v>38</v>
      </c>
      <c r="AG38" s="44">
        <f>SJZS_normativy!$J$5</f>
        <v>38</v>
      </c>
      <c r="AH38" s="95">
        <f>SJZS_normativy!$J$5</f>
        <v>38</v>
      </c>
      <c r="AI38" s="94">
        <f>SJMS_normativy!$K$5</f>
        <v>38</v>
      </c>
      <c r="AJ38" s="44">
        <f>SJZS_normativy!$K$5</f>
        <v>38</v>
      </c>
      <c r="AK38" s="95">
        <f>SJZS_normativy!$K$5</f>
        <v>38</v>
      </c>
      <c r="AM38"/>
      <c r="AQ38" s="31"/>
      <c r="AR38" s="31"/>
      <c r="AS38" s="31"/>
      <c r="AT38" s="31"/>
      <c r="AU38" s="31"/>
      <c r="AV38" s="31"/>
      <c r="AW38" s="31"/>
    </row>
    <row r="39" spans="1:49" ht="20.100000000000001" customHeight="1" x14ac:dyDescent="0.2">
      <c r="A39" s="433">
        <v>31</v>
      </c>
      <c r="B39" s="433">
        <v>600078591</v>
      </c>
      <c r="C39" s="468">
        <v>3422</v>
      </c>
      <c r="D39" s="13" t="s">
        <v>333</v>
      </c>
      <c r="E39" s="75">
        <v>3141</v>
      </c>
      <c r="F39" s="60" t="s">
        <v>64</v>
      </c>
      <c r="G39" s="303">
        <v>250</v>
      </c>
      <c r="H39" s="177"/>
      <c r="I39" s="11">
        <v>66</v>
      </c>
      <c r="J39" s="179"/>
      <c r="K39" s="177"/>
      <c r="L39" s="178"/>
      <c r="M39" s="179"/>
      <c r="N39" s="177"/>
      <c r="O39" s="178"/>
      <c r="P39" s="179"/>
      <c r="Q39" s="301">
        <f t="shared" ref="Q39:S40" si="9">H39+K39+N39</f>
        <v>0</v>
      </c>
      <c r="R39" s="20">
        <f t="shared" si="9"/>
        <v>66</v>
      </c>
      <c r="S39" s="144">
        <f t="shared" si="9"/>
        <v>0</v>
      </c>
      <c r="T39" s="90">
        <f>VLOOKUP(H39,SJMS_normativy!$A$3:$B$334,2,0)</f>
        <v>0</v>
      </c>
      <c r="U39" s="17">
        <f>IF(I39=0,0,VLOOKUP(SUM(I39+J39),SJZS_normativy!$A$4:$C$1075,2,0))</f>
        <v>44.36290797401292</v>
      </c>
      <c r="V39" s="91">
        <f>IF(J39=0,0,VLOOKUP(SUM(I39+J39),SJZS_normativy!$A$4:$C$1075,2,0))</f>
        <v>0</v>
      </c>
      <c r="W39" s="90">
        <f>VLOOKUP(K39,SJMS_normativy!$A$3:$B$334,2,0)/0.6</f>
        <v>0</v>
      </c>
      <c r="X39" s="17">
        <f>IF(L39=0,0,VLOOKUP(SUM(L39+M39),SJZS_normativy!$A$4:$C$1075,2,0))/0.6</f>
        <v>0</v>
      </c>
      <c r="Y39" s="91">
        <f>IF(M39=0,0,VLOOKUP(SUM(L39+M39),SJZS_normativy!$A$4:$C$1075,2,0))/0.6</f>
        <v>0</v>
      </c>
      <c r="Z39" s="90">
        <f>VLOOKUP(N39,SJMS_normativy!$A$3:$B$334,2,0)/0.4</f>
        <v>0</v>
      </c>
      <c r="AA39" s="17">
        <f>IF(O39=0,0,VLOOKUP(SUM(O39+P39),SJZS_normativy!$A$4:$C$1075,2,0))/0.4</f>
        <v>0</v>
      </c>
      <c r="AB39" s="91">
        <f>IF(P39=0,0,VLOOKUP(SUM(O39+P39),SJZS_normativy!$A$4:$C$1075,2,0))/0.4</f>
        <v>0</v>
      </c>
      <c r="AC39" s="94">
        <f>SJMS_normativy!$I$5</f>
        <v>58</v>
      </c>
      <c r="AD39" s="44">
        <f>SJZS_normativy!$I$5</f>
        <v>58</v>
      </c>
      <c r="AE39" s="95">
        <f>SJZS_normativy!$I$5</f>
        <v>58</v>
      </c>
      <c r="AF39" s="94">
        <f>SJMS_normativy!$J$5</f>
        <v>38</v>
      </c>
      <c r="AG39" s="44">
        <f>SJZS_normativy!$J$5</f>
        <v>38</v>
      </c>
      <c r="AH39" s="95">
        <f>SJZS_normativy!$J$5</f>
        <v>38</v>
      </c>
      <c r="AI39" s="94">
        <f>SJMS_normativy!$K$5</f>
        <v>38</v>
      </c>
      <c r="AJ39" s="44">
        <f>SJZS_normativy!$K$5</f>
        <v>38</v>
      </c>
      <c r="AK39" s="95">
        <f>SJZS_normativy!$K$5</f>
        <v>38</v>
      </c>
      <c r="AM39"/>
      <c r="AQ39" s="31"/>
      <c r="AR39" s="31"/>
      <c r="AS39" s="31"/>
      <c r="AT39" s="31"/>
      <c r="AU39" s="31"/>
      <c r="AV39" s="31"/>
      <c r="AW39" s="31"/>
    </row>
    <row r="40" spans="1:49" ht="20.100000000000001" customHeight="1" x14ac:dyDescent="0.2">
      <c r="A40" s="433">
        <v>31</v>
      </c>
      <c r="B40" s="433">
        <v>600078591</v>
      </c>
      <c r="C40" s="468">
        <v>3422</v>
      </c>
      <c r="D40" s="13" t="s">
        <v>333</v>
      </c>
      <c r="E40" s="75">
        <v>3141</v>
      </c>
      <c r="F40" s="60" t="s">
        <v>65</v>
      </c>
      <c r="G40" s="303">
        <v>250</v>
      </c>
      <c r="H40" s="13">
        <v>38</v>
      </c>
      <c r="I40" s="11">
        <v>11</v>
      </c>
      <c r="J40" s="179"/>
      <c r="K40" s="177"/>
      <c r="L40" s="178"/>
      <c r="M40" s="179"/>
      <c r="N40" s="177"/>
      <c r="O40" s="178"/>
      <c r="P40" s="179"/>
      <c r="Q40" s="301">
        <f t="shared" si="9"/>
        <v>38</v>
      </c>
      <c r="R40" s="20">
        <f t="shared" si="9"/>
        <v>11</v>
      </c>
      <c r="S40" s="144">
        <f t="shared" si="9"/>
        <v>0</v>
      </c>
      <c r="T40" s="90">
        <f>VLOOKUP(H40,SJMS_normativy!$A$3:$B$334,2,0)</f>
        <v>28.947396000000001</v>
      </c>
      <c r="U40" s="17">
        <f>IF(I40=0,0,VLOOKUP(SUM(I40+J40),SJZS_normativy!$A$4:$C$1075,2,0))</f>
        <v>35.783878172588828</v>
      </c>
      <c r="V40" s="91">
        <f>IF(J40=0,0,VLOOKUP(SUM(I40+J40),SJZS_normativy!$A$4:$C$1075,2,0))</f>
        <v>0</v>
      </c>
      <c r="W40" s="90">
        <f>VLOOKUP(K40,SJMS_normativy!$A$3:$B$334,2,0)/0.6</f>
        <v>0</v>
      </c>
      <c r="X40" s="17">
        <f>IF(L40=0,0,VLOOKUP(SUM(L40+M40),SJZS_normativy!$A$4:$C$1075,2,0))/0.6</f>
        <v>0</v>
      </c>
      <c r="Y40" s="91">
        <f>IF(M40=0,0,VLOOKUP(SUM(L40+M40),SJZS_normativy!$A$4:$C$1075,2,0))/0.6</f>
        <v>0</v>
      </c>
      <c r="Z40" s="90">
        <f>VLOOKUP(N40,SJMS_normativy!$A$3:$B$334,2,0)/0.4</f>
        <v>0</v>
      </c>
      <c r="AA40" s="17">
        <f>IF(O40=0,0,VLOOKUP(SUM(O40+P40),SJZS_normativy!$A$4:$C$1075,2,0))/0.4</f>
        <v>0</v>
      </c>
      <c r="AB40" s="91">
        <f>IF(P40=0,0,VLOOKUP(SUM(O40+P40),SJZS_normativy!$A$4:$C$1075,2,0))/0.4</f>
        <v>0</v>
      </c>
      <c r="AC40" s="94">
        <f>SJMS_normativy!$I$5</f>
        <v>58</v>
      </c>
      <c r="AD40" s="44">
        <f>SJZS_normativy!$I$5</f>
        <v>58</v>
      </c>
      <c r="AE40" s="95">
        <f>SJZS_normativy!$I$5</f>
        <v>58</v>
      </c>
      <c r="AF40" s="94">
        <f>SJMS_normativy!$J$5</f>
        <v>38</v>
      </c>
      <c r="AG40" s="44">
        <f>SJZS_normativy!$J$5</f>
        <v>38</v>
      </c>
      <c r="AH40" s="95">
        <f>SJZS_normativy!$J$5</f>
        <v>38</v>
      </c>
      <c r="AI40" s="94">
        <f>SJMS_normativy!$K$5</f>
        <v>38</v>
      </c>
      <c r="AJ40" s="44">
        <f>SJZS_normativy!$K$5</f>
        <v>38</v>
      </c>
      <c r="AK40" s="95">
        <f>SJZS_normativy!$K$5</f>
        <v>38</v>
      </c>
      <c r="AM40"/>
      <c r="AQ40" s="31"/>
      <c r="AR40" s="31"/>
      <c r="AS40" s="31"/>
      <c r="AT40" s="31"/>
      <c r="AU40" s="31"/>
      <c r="AV40" s="31"/>
      <c r="AW40" s="31"/>
    </row>
    <row r="41" spans="1:49" ht="20.100000000000001" customHeight="1" x14ac:dyDescent="0.2">
      <c r="A41" s="433">
        <v>32</v>
      </c>
      <c r="B41" s="433">
        <v>600078019</v>
      </c>
      <c r="C41" s="470">
        <v>3426</v>
      </c>
      <c r="D41" s="13" t="s">
        <v>456</v>
      </c>
      <c r="E41" s="75">
        <v>3141</v>
      </c>
      <c r="F41" s="60" t="s">
        <v>457</v>
      </c>
      <c r="G41" s="230">
        <v>210</v>
      </c>
      <c r="H41" s="13">
        <v>61</v>
      </c>
      <c r="I41" s="11">
        <v>143</v>
      </c>
      <c r="J41" s="179"/>
      <c r="K41" s="177"/>
      <c r="L41" s="178"/>
      <c r="M41" s="179"/>
      <c r="N41" s="177"/>
      <c r="O41" s="178"/>
      <c r="P41" s="179"/>
      <c r="Q41" s="301">
        <f t="shared" ref="Q41:S43" si="10">H41+K41+N41</f>
        <v>61</v>
      </c>
      <c r="R41" s="20">
        <f t="shared" si="10"/>
        <v>143</v>
      </c>
      <c r="S41" s="144">
        <f t="shared" si="10"/>
        <v>0</v>
      </c>
      <c r="T41" s="90">
        <f>VLOOKUP(H41,SJMS_normativy!$A$3:$B$334,2,0)</f>
        <v>33.573708000000003</v>
      </c>
      <c r="U41" s="17">
        <f>IF(I41=0,0,VLOOKUP(SUM(I41+J41),SJZS_normativy!$A$4:$C$1075,2,0))</f>
        <v>53.351144497706777</v>
      </c>
      <c r="V41" s="91">
        <f>IF(J41=0,0,VLOOKUP(SUM(I41+J41),SJZS_normativy!$A$4:$C$1075,2,0))</f>
        <v>0</v>
      </c>
      <c r="W41" s="90">
        <f>VLOOKUP(K41,SJMS_normativy!$A$3:$B$334,2,0)/0.6</f>
        <v>0</v>
      </c>
      <c r="X41" s="17">
        <f>IF(L41=0,0,VLOOKUP(SUM(L41+M41),SJZS_normativy!$A$4:$C$1075,2,0))/0.6</f>
        <v>0</v>
      </c>
      <c r="Y41" s="91">
        <f>IF(M41=0,0,VLOOKUP(SUM(L41+M41),SJZS_normativy!$A$4:$C$1075,2,0))/0.6</f>
        <v>0</v>
      </c>
      <c r="Z41" s="90">
        <f>VLOOKUP(N41,SJMS_normativy!$A$3:$B$334,2,0)/0.4</f>
        <v>0</v>
      </c>
      <c r="AA41" s="17">
        <f>IF(O41=0,0,VLOOKUP(SUM(O41+P41),SJZS_normativy!$A$4:$C$1075,2,0))/0.4</f>
        <v>0</v>
      </c>
      <c r="AB41" s="91">
        <f>IF(P41=0,0,VLOOKUP(SUM(O41+P41),SJZS_normativy!$A$4:$C$1075,2,0))/0.4</f>
        <v>0</v>
      </c>
      <c r="AC41" s="94">
        <f>SJMS_normativy!$I$5</f>
        <v>58</v>
      </c>
      <c r="AD41" s="44">
        <f>SJZS_normativy!$I$5</f>
        <v>58</v>
      </c>
      <c r="AE41" s="95">
        <f>SJZS_normativy!$I$5</f>
        <v>58</v>
      </c>
      <c r="AF41" s="94">
        <f>SJMS_normativy!$J$5</f>
        <v>38</v>
      </c>
      <c r="AG41" s="44">
        <f>SJZS_normativy!$J$5</f>
        <v>38</v>
      </c>
      <c r="AH41" s="95">
        <f>SJZS_normativy!$J$5</f>
        <v>38</v>
      </c>
      <c r="AI41" s="94">
        <f>SJMS_normativy!$K$5</f>
        <v>38</v>
      </c>
      <c r="AJ41" s="44">
        <f>SJZS_normativy!$K$5</f>
        <v>38</v>
      </c>
      <c r="AK41" s="95">
        <f>SJZS_normativy!$K$5</f>
        <v>38</v>
      </c>
      <c r="AM41"/>
      <c r="AQ41" s="31"/>
      <c r="AR41" s="31"/>
      <c r="AS41" s="31"/>
      <c r="AT41" s="31"/>
      <c r="AU41" s="31"/>
      <c r="AV41" s="31"/>
      <c r="AW41" s="31"/>
    </row>
    <row r="42" spans="1:49" ht="20.100000000000001" customHeight="1" x14ac:dyDescent="0.2">
      <c r="A42" s="433">
        <v>34</v>
      </c>
      <c r="B42" s="433">
        <v>600078001</v>
      </c>
      <c r="C42" s="468">
        <v>3418</v>
      </c>
      <c r="D42" s="13" t="s">
        <v>66</v>
      </c>
      <c r="E42" s="75">
        <v>3141</v>
      </c>
      <c r="F42" s="60" t="s">
        <v>66</v>
      </c>
      <c r="G42" s="230">
        <v>24</v>
      </c>
      <c r="H42" s="13">
        <v>20</v>
      </c>
      <c r="I42" s="178"/>
      <c r="J42" s="179"/>
      <c r="K42" s="177"/>
      <c r="L42" s="178"/>
      <c r="M42" s="179"/>
      <c r="N42" s="177"/>
      <c r="O42" s="178"/>
      <c r="P42" s="179"/>
      <c r="Q42" s="301">
        <f t="shared" si="10"/>
        <v>20</v>
      </c>
      <c r="R42" s="20">
        <f t="shared" si="10"/>
        <v>0</v>
      </c>
      <c r="S42" s="144">
        <f t="shared" si="10"/>
        <v>0</v>
      </c>
      <c r="T42" s="90">
        <f>VLOOKUP(H42,SJMS_normativy!$A$3:$B$334,2,0)</f>
        <v>24.649319999999999</v>
      </c>
      <c r="U42" s="17">
        <f>IF(I42=0,0,VLOOKUP(SUM(I42+J42),SJZS_normativy!$A$4:$C$1075,2,0))</f>
        <v>0</v>
      </c>
      <c r="V42" s="91">
        <f>IF(J42=0,0,VLOOKUP(SUM(I42+J42),SJZS_normativy!$A$4:$C$1075,2,0))</f>
        <v>0</v>
      </c>
      <c r="W42" s="90">
        <f>VLOOKUP(K42,SJMS_normativy!$A$3:$B$334,2,0)/0.6</f>
        <v>0</v>
      </c>
      <c r="X42" s="17">
        <f>IF(L42=0,0,VLOOKUP(SUM(L42+M42),SJZS_normativy!$A$4:$C$1075,2,0))/0.6</f>
        <v>0</v>
      </c>
      <c r="Y42" s="91">
        <f>IF(M42=0,0,VLOOKUP(SUM(L42+M42),SJZS_normativy!$A$4:$C$1075,2,0))/0.6</f>
        <v>0</v>
      </c>
      <c r="Z42" s="90">
        <f>VLOOKUP(N42,SJMS_normativy!$A$3:$B$334,2,0)/0.4</f>
        <v>0</v>
      </c>
      <c r="AA42" s="17">
        <f>IF(O42=0,0,VLOOKUP(SUM(O42+P42),SJZS_normativy!$A$4:$C$1075,2,0))/0.4</f>
        <v>0</v>
      </c>
      <c r="AB42" s="91">
        <f>IF(P42=0,0,VLOOKUP(SUM(O42+P42),SJZS_normativy!$A$4:$C$1075,2,0))/0.4</f>
        <v>0</v>
      </c>
      <c r="AC42" s="94">
        <f>SJMS_normativy!$I$5</f>
        <v>58</v>
      </c>
      <c r="AD42" s="44">
        <f>SJZS_normativy!$I$5</f>
        <v>58</v>
      </c>
      <c r="AE42" s="95">
        <f>SJZS_normativy!$I$5</f>
        <v>58</v>
      </c>
      <c r="AF42" s="94">
        <f>SJMS_normativy!$J$5</f>
        <v>38</v>
      </c>
      <c r="AG42" s="44">
        <f>SJZS_normativy!$J$5</f>
        <v>38</v>
      </c>
      <c r="AH42" s="95">
        <f>SJZS_normativy!$J$5</f>
        <v>38</v>
      </c>
      <c r="AI42" s="94">
        <f>SJMS_normativy!$K$5</f>
        <v>38</v>
      </c>
      <c r="AJ42" s="44">
        <f>SJZS_normativy!$K$5</f>
        <v>38</v>
      </c>
      <c r="AK42" s="95">
        <f>SJZS_normativy!$K$5</f>
        <v>38</v>
      </c>
      <c r="AM42"/>
      <c r="AQ42" s="31"/>
      <c r="AR42" s="31"/>
      <c r="AS42" s="31"/>
      <c r="AT42" s="31"/>
      <c r="AU42" s="31"/>
      <c r="AV42" s="31"/>
      <c r="AW42" s="31"/>
    </row>
    <row r="43" spans="1:49" ht="20.100000000000001" customHeight="1" x14ac:dyDescent="0.2">
      <c r="A43" s="433">
        <v>35</v>
      </c>
      <c r="B43" s="433">
        <v>600078311</v>
      </c>
      <c r="C43" s="468">
        <v>3428</v>
      </c>
      <c r="D43" s="13" t="s">
        <v>67</v>
      </c>
      <c r="E43" s="75">
        <v>3141</v>
      </c>
      <c r="F43" s="60" t="s">
        <v>67</v>
      </c>
      <c r="G43" s="230">
        <v>115</v>
      </c>
      <c r="H43" s="13">
        <v>39</v>
      </c>
      <c r="I43" s="11">
        <v>42</v>
      </c>
      <c r="J43" s="179"/>
      <c r="K43" s="177"/>
      <c r="L43" s="178"/>
      <c r="M43" s="179"/>
      <c r="N43" s="177"/>
      <c r="O43" s="178"/>
      <c r="P43" s="179"/>
      <c r="Q43" s="301">
        <f t="shared" si="10"/>
        <v>39</v>
      </c>
      <c r="R43" s="20">
        <f t="shared" si="10"/>
        <v>42</v>
      </c>
      <c r="S43" s="144">
        <f t="shared" si="10"/>
        <v>0</v>
      </c>
      <c r="T43" s="90">
        <f>VLOOKUP(H43,SJMS_normativy!$A$3:$B$334,2,0)</f>
        <v>29.168735999999999</v>
      </c>
      <c r="U43" s="17">
        <f>IF(I43=0,0,VLOOKUP(SUM(I43+J43),SJZS_normativy!$A$4:$C$1075,2,0))</f>
        <v>39.215798393063835</v>
      </c>
      <c r="V43" s="91">
        <f>IF(J43=0,0,VLOOKUP(SUM(I43+J43),SJZS_normativy!$A$4:$C$1075,2,0))</f>
        <v>0</v>
      </c>
      <c r="W43" s="90">
        <f>VLOOKUP(K43,SJMS_normativy!$A$3:$B$334,2,0)/0.6</f>
        <v>0</v>
      </c>
      <c r="X43" s="17">
        <f>IF(L43=0,0,VLOOKUP(SUM(L43+M43),SJZS_normativy!$A$4:$C$1075,2,0))/0.6</f>
        <v>0</v>
      </c>
      <c r="Y43" s="91">
        <f>IF(M43=0,0,VLOOKUP(SUM(L43+M43),SJZS_normativy!$A$4:$C$1075,2,0))/0.6</f>
        <v>0</v>
      </c>
      <c r="Z43" s="90">
        <f>VLOOKUP(N43,SJMS_normativy!$A$3:$B$334,2,0)/0.4</f>
        <v>0</v>
      </c>
      <c r="AA43" s="17">
        <f>IF(O43=0,0,VLOOKUP(SUM(O43+P43),SJZS_normativy!$A$4:$C$1075,2,0))/0.4</f>
        <v>0</v>
      </c>
      <c r="AB43" s="91">
        <f>IF(P43=0,0,VLOOKUP(SUM(O43+P43),SJZS_normativy!$A$4:$C$1075,2,0))/0.4</f>
        <v>0</v>
      </c>
      <c r="AC43" s="94">
        <f>SJMS_normativy!$I$5</f>
        <v>58</v>
      </c>
      <c r="AD43" s="44">
        <f>SJZS_normativy!$I$5</f>
        <v>58</v>
      </c>
      <c r="AE43" s="95">
        <f>SJZS_normativy!$I$5</f>
        <v>58</v>
      </c>
      <c r="AF43" s="94">
        <f>SJMS_normativy!$J$5</f>
        <v>38</v>
      </c>
      <c r="AG43" s="44">
        <f>SJZS_normativy!$J$5</f>
        <v>38</v>
      </c>
      <c r="AH43" s="95">
        <f>SJZS_normativy!$J$5</f>
        <v>38</v>
      </c>
      <c r="AI43" s="94">
        <f>SJMS_normativy!$K$5</f>
        <v>38</v>
      </c>
      <c r="AJ43" s="44">
        <f>SJZS_normativy!$K$5</f>
        <v>38</v>
      </c>
      <c r="AK43" s="95">
        <f>SJZS_normativy!$K$5</f>
        <v>38</v>
      </c>
      <c r="AM43"/>
      <c r="AQ43" s="31"/>
      <c r="AR43" s="31"/>
      <c r="AS43" s="31"/>
      <c r="AT43" s="31"/>
      <c r="AU43" s="31"/>
      <c r="AV43" s="31"/>
      <c r="AW43" s="31"/>
    </row>
    <row r="44" spans="1:49" ht="20.100000000000001" customHeight="1" x14ac:dyDescent="0.2">
      <c r="A44" s="433">
        <v>36</v>
      </c>
      <c r="B44" s="433">
        <v>600078043</v>
      </c>
      <c r="C44" s="468">
        <v>3433</v>
      </c>
      <c r="D44" s="13" t="s">
        <v>68</v>
      </c>
      <c r="E44" s="75">
        <v>3141</v>
      </c>
      <c r="F44" s="60" t="s">
        <v>68</v>
      </c>
      <c r="G44" s="230">
        <v>42</v>
      </c>
      <c r="H44" s="13">
        <v>42</v>
      </c>
      <c r="I44" s="178"/>
      <c r="J44" s="179"/>
      <c r="K44" s="177"/>
      <c r="L44" s="178"/>
      <c r="M44" s="179"/>
      <c r="N44" s="177"/>
      <c r="O44" s="178"/>
      <c r="P44" s="179"/>
      <c r="Q44" s="301">
        <f t="shared" ref="Q44:S45" si="11">H44+K44+N44</f>
        <v>42</v>
      </c>
      <c r="R44" s="20">
        <f t="shared" si="11"/>
        <v>0</v>
      </c>
      <c r="S44" s="144">
        <f t="shared" si="11"/>
        <v>0</v>
      </c>
      <c r="T44" s="90">
        <f>VLOOKUP(H44,SJMS_normativy!$A$3:$B$334,2,0)</f>
        <v>29.821740000000002</v>
      </c>
      <c r="U44" s="17">
        <f>IF(I44=0,0,VLOOKUP(SUM(I44+J44),SJZS_normativy!$A$4:$C$1075,2,0))</f>
        <v>0</v>
      </c>
      <c r="V44" s="91">
        <f>IF(J44=0,0,VLOOKUP(SUM(I44+J44),SJZS_normativy!$A$4:$C$1075,2,0))</f>
        <v>0</v>
      </c>
      <c r="W44" s="90">
        <f>VLOOKUP(K44,SJMS_normativy!$A$3:$B$334,2,0)/0.6</f>
        <v>0</v>
      </c>
      <c r="X44" s="17">
        <f>IF(L44=0,0,VLOOKUP(SUM(L44+M44),SJZS_normativy!$A$4:$C$1075,2,0))/0.6</f>
        <v>0</v>
      </c>
      <c r="Y44" s="91">
        <f>IF(M44=0,0,VLOOKUP(SUM(L44+M44),SJZS_normativy!$A$4:$C$1075,2,0))/0.6</f>
        <v>0</v>
      </c>
      <c r="Z44" s="90">
        <f>VLOOKUP(N44,SJMS_normativy!$A$3:$B$334,2,0)/0.4</f>
        <v>0</v>
      </c>
      <c r="AA44" s="17">
        <f>IF(O44=0,0,VLOOKUP(SUM(O44+P44),SJZS_normativy!$A$4:$C$1075,2,0))/0.4</f>
        <v>0</v>
      </c>
      <c r="AB44" s="91">
        <f>IF(P44=0,0,VLOOKUP(SUM(O44+P44),SJZS_normativy!$A$4:$C$1075,2,0))/0.4</f>
        <v>0</v>
      </c>
      <c r="AC44" s="94">
        <f>SJMS_normativy!$I$5</f>
        <v>58</v>
      </c>
      <c r="AD44" s="44">
        <f>SJZS_normativy!$I$5</f>
        <v>58</v>
      </c>
      <c r="AE44" s="95">
        <f>SJZS_normativy!$I$5</f>
        <v>58</v>
      </c>
      <c r="AF44" s="94">
        <f>SJMS_normativy!$J$5</f>
        <v>38</v>
      </c>
      <c r="AG44" s="44">
        <f>SJZS_normativy!$J$5</f>
        <v>38</v>
      </c>
      <c r="AH44" s="95">
        <f>SJZS_normativy!$J$5</f>
        <v>38</v>
      </c>
      <c r="AI44" s="94">
        <f>SJMS_normativy!$K$5</f>
        <v>38</v>
      </c>
      <c r="AJ44" s="44">
        <f>SJZS_normativy!$K$5</f>
        <v>38</v>
      </c>
      <c r="AK44" s="95">
        <f>SJZS_normativy!$K$5</f>
        <v>38</v>
      </c>
      <c r="AM44"/>
      <c r="AQ44" s="31"/>
      <c r="AR44" s="31"/>
      <c r="AS44" s="31"/>
      <c r="AT44" s="31"/>
      <c r="AU44" s="31"/>
      <c r="AV44" s="31"/>
      <c r="AW44" s="31"/>
    </row>
    <row r="45" spans="1:49" ht="20.100000000000001" customHeight="1" x14ac:dyDescent="0.2">
      <c r="A45" s="433">
        <v>37</v>
      </c>
      <c r="B45" s="433">
        <v>600078329</v>
      </c>
      <c r="C45" s="468">
        <v>3432</v>
      </c>
      <c r="D45" s="13" t="s">
        <v>104</v>
      </c>
      <c r="E45" s="75">
        <v>3141</v>
      </c>
      <c r="F45" s="60" t="s">
        <v>104</v>
      </c>
      <c r="G45" s="230">
        <v>77</v>
      </c>
      <c r="H45" s="177"/>
      <c r="I45" s="11">
        <v>70</v>
      </c>
      <c r="J45" s="179"/>
      <c r="K45" s="177"/>
      <c r="L45" s="178"/>
      <c r="M45" s="179"/>
      <c r="N45" s="177"/>
      <c r="O45" s="178"/>
      <c r="P45" s="179"/>
      <c r="Q45" s="301">
        <f t="shared" si="11"/>
        <v>0</v>
      </c>
      <c r="R45" s="20">
        <f t="shared" si="11"/>
        <v>70</v>
      </c>
      <c r="S45" s="144">
        <f t="shared" si="11"/>
        <v>0</v>
      </c>
      <c r="T45" s="90">
        <f>VLOOKUP(H45,SJMS_normativy!$A$3:$B$334,2,0)</f>
        <v>0</v>
      </c>
      <c r="U45" s="17">
        <f>IF(I45=0,0,VLOOKUP(SUM(I45+J45),SJZS_normativy!$A$4:$C$1075,2,0))</f>
        <v>45.037436635957881</v>
      </c>
      <c r="V45" s="91">
        <f>IF(J45=0,0,VLOOKUP(SUM(I45+J45),SJZS_normativy!$A$4:$C$1075,2,0))</f>
        <v>0</v>
      </c>
      <c r="W45" s="90">
        <f>VLOOKUP(K45,SJMS_normativy!$A$3:$B$334,2,0)/0.6</f>
        <v>0</v>
      </c>
      <c r="X45" s="17">
        <f>IF(L45=0,0,VLOOKUP(SUM(L45+M45),SJZS_normativy!$A$4:$C$1075,2,0))/0.6</f>
        <v>0</v>
      </c>
      <c r="Y45" s="91">
        <f>IF(M45=0,0,VLOOKUP(SUM(L45+M45),SJZS_normativy!$A$4:$C$1075,2,0))/0.6</f>
        <v>0</v>
      </c>
      <c r="Z45" s="90">
        <f>VLOOKUP(N45,SJMS_normativy!$A$3:$B$334,2,0)/0.4</f>
        <v>0</v>
      </c>
      <c r="AA45" s="17">
        <f>IF(O45=0,0,VLOOKUP(SUM(O45+P45),SJZS_normativy!$A$4:$C$1075,2,0))/0.4</f>
        <v>0</v>
      </c>
      <c r="AB45" s="91">
        <f>IF(P45=0,0,VLOOKUP(SUM(O45+P45),SJZS_normativy!$A$4:$C$1075,2,0))/0.4</f>
        <v>0</v>
      </c>
      <c r="AC45" s="94">
        <f>SJMS_normativy!$I$5</f>
        <v>58</v>
      </c>
      <c r="AD45" s="44">
        <f>SJZS_normativy!$I$5</f>
        <v>58</v>
      </c>
      <c r="AE45" s="95">
        <f>SJZS_normativy!$I$5</f>
        <v>58</v>
      </c>
      <c r="AF45" s="94">
        <f>SJMS_normativy!$J$5</f>
        <v>38</v>
      </c>
      <c r="AG45" s="44">
        <f>SJZS_normativy!$J$5</f>
        <v>38</v>
      </c>
      <c r="AH45" s="95">
        <f>SJZS_normativy!$J$5</f>
        <v>38</v>
      </c>
      <c r="AI45" s="94">
        <f>SJMS_normativy!$K$5</f>
        <v>38</v>
      </c>
      <c r="AJ45" s="44">
        <f>SJZS_normativy!$K$5</f>
        <v>38</v>
      </c>
      <c r="AK45" s="95">
        <f>SJZS_normativy!$K$5</f>
        <v>38</v>
      </c>
      <c r="AM45"/>
      <c r="AQ45" s="31"/>
      <c r="AR45" s="31"/>
      <c r="AS45" s="31"/>
      <c r="AT45" s="31"/>
      <c r="AU45" s="31"/>
      <c r="AV45" s="31"/>
      <c r="AW45" s="31"/>
    </row>
    <row r="46" spans="1:49" ht="20.100000000000001" customHeight="1" x14ac:dyDescent="0.2">
      <c r="A46" s="433">
        <v>38</v>
      </c>
      <c r="B46" s="433">
        <v>650022131</v>
      </c>
      <c r="C46" s="468">
        <v>3435</v>
      </c>
      <c r="D46" s="13" t="s">
        <v>334</v>
      </c>
      <c r="E46" s="75">
        <v>3141</v>
      </c>
      <c r="F46" s="60" t="s">
        <v>61</v>
      </c>
      <c r="G46" s="303">
        <v>509</v>
      </c>
      <c r="H46" s="177"/>
      <c r="I46" s="11">
        <v>305</v>
      </c>
      <c r="J46" s="179"/>
      <c r="K46" s="177"/>
      <c r="L46" s="178"/>
      <c r="M46" s="179"/>
      <c r="N46" s="177"/>
      <c r="O46" s="178"/>
      <c r="P46" s="179"/>
      <c r="Q46" s="5">
        <f t="shared" ref="Q46:S47" si="12">H46+K46+N46</f>
        <v>0</v>
      </c>
      <c r="R46" s="11">
        <f t="shared" si="12"/>
        <v>305</v>
      </c>
      <c r="S46" s="11">
        <f t="shared" si="12"/>
        <v>0</v>
      </c>
      <c r="T46" s="90">
        <f>VLOOKUP(H46,SJMS_normativy!$A$3:$B$334,2,0)</f>
        <v>0</v>
      </c>
      <c r="U46" s="17">
        <f>IF(I46=0,0,VLOOKUP(SUM(I46+J46),SJZS_normativy!$A$4:$C$1075,2,0))</f>
        <v>62.598091614309055</v>
      </c>
      <c r="V46" s="91">
        <f>IF(J46=0,0,VLOOKUP(SUM(I46+J46),SJZS_normativy!$A$4:$C$1075,2,0))</f>
        <v>0</v>
      </c>
      <c r="W46" s="90">
        <f>VLOOKUP(K46,SJMS_normativy!$A$3:$B$334,2,0)/0.6</f>
        <v>0</v>
      </c>
      <c r="X46" s="17">
        <f>IF(L46=0,0,VLOOKUP(SUM(L46+M46),SJZS_normativy!$A$4:$C$1075,2,0))/0.6</f>
        <v>0</v>
      </c>
      <c r="Y46" s="91">
        <f>IF(M46=0,0,VLOOKUP(SUM(L46+M46),SJZS_normativy!$A$4:$C$1075,2,0))/0.6</f>
        <v>0</v>
      </c>
      <c r="Z46" s="90">
        <f>VLOOKUP(N46,SJMS_normativy!$A$3:$B$334,2,0)/0.4</f>
        <v>0</v>
      </c>
      <c r="AA46" s="17">
        <f>IF(O46=0,0,VLOOKUP(SUM(O46+P46),SJZS_normativy!$A$4:$C$1075,2,0))/0.4</f>
        <v>0</v>
      </c>
      <c r="AB46" s="91">
        <f>IF(P46=0,0,VLOOKUP(SUM(O46+P46),SJZS_normativy!$A$4:$C$1075,2,0))/0.4</f>
        <v>0</v>
      </c>
      <c r="AC46" s="94">
        <f>SJMS_normativy!$I$5</f>
        <v>58</v>
      </c>
      <c r="AD46" s="44">
        <f>SJZS_normativy!$I$5</f>
        <v>58</v>
      </c>
      <c r="AE46" s="95">
        <f>SJZS_normativy!$I$5</f>
        <v>58</v>
      </c>
      <c r="AF46" s="94">
        <f>SJMS_normativy!$J$5</f>
        <v>38</v>
      </c>
      <c r="AG46" s="44">
        <f>SJZS_normativy!$J$5</f>
        <v>38</v>
      </c>
      <c r="AH46" s="95">
        <f>SJZS_normativy!$J$5</f>
        <v>38</v>
      </c>
      <c r="AI46" s="94">
        <f>SJMS_normativy!$K$5</f>
        <v>38</v>
      </c>
      <c r="AJ46" s="44">
        <f>SJZS_normativy!$K$5</f>
        <v>38</v>
      </c>
      <c r="AK46" s="95">
        <f>SJZS_normativy!$K$5</f>
        <v>38</v>
      </c>
      <c r="AM46"/>
      <c r="AQ46" s="31"/>
      <c r="AR46" s="31"/>
      <c r="AS46" s="31"/>
      <c r="AT46" s="31"/>
      <c r="AU46" s="31"/>
      <c r="AV46" s="31"/>
      <c r="AW46" s="31"/>
    </row>
    <row r="47" spans="1:49" ht="20.100000000000001" customHeight="1" thickBot="1" x14ac:dyDescent="0.25">
      <c r="A47" s="433">
        <v>38</v>
      </c>
      <c r="B47" s="433">
        <v>650022131</v>
      </c>
      <c r="C47" s="468">
        <v>3435</v>
      </c>
      <c r="D47" s="13" t="s">
        <v>334</v>
      </c>
      <c r="E47" s="75">
        <v>3141</v>
      </c>
      <c r="F47" s="60" t="s">
        <v>62</v>
      </c>
      <c r="G47" s="313">
        <v>509</v>
      </c>
      <c r="H47" s="64">
        <v>128</v>
      </c>
      <c r="I47" s="184"/>
      <c r="J47" s="185"/>
      <c r="K47" s="64"/>
      <c r="L47" s="184"/>
      <c r="M47" s="185"/>
      <c r="N47" s="183"/>
      <c r="O47" s="184"/>
      <c r="P47" s="185"/>
      <c r="Q47" s="5">
        <f t="shared" si="12"/>
        <v>128</v>
      </c>
      <c r="R47" s="11">
        <f t="shared" si="12"/>
        <v>0</v>
      </c>
      <c r="S47" s="11">
        <f t="shared" si="12"/>
        <v>0</v>
      </c>
      <c r="T47" s="90">
        <f>VLOOKUP(H47,SJMS_normativy!$A$3:$B$334,2,0)</f>
        <v>41.514815999999996</v>
      </c>
      <c r="U47" s="17">
        <f>IF(I47=0,0,VLOOKUP(SUM(I47+J47),SJZS_normativy!$A$4:$C$1075,2,0))</f>
        <v>0</v>
      </c>
      <c r="V47" s="91">
        <f>IF(J47=0,0,VLOOKUP(SUM(I47+J47),SJZS_normativy!$A$4:$C$1075,2,0))</f>
        <v>0</v>
      </c>
      <c r="W47" s="90">
        <f>VLOOKUP(K47,SJMS_normativy!$A$3:$B$334,2,0)/0.6</f>
        <v>0</v>
      </c>
      <c r="X47" s="17">
        <f>IF(L47=0,0,VLOOKUP(SUM(L47+M47),SJZS_normativy!$A$4:$C$1075,2,0))/0.6</f>
        <v>0</v>
      </c>
      <c r="Y47" s="91">
        <f>IF(M47=0,0,VLOOKUP(SUM(L47+M47),SJZS_normativy!$A$4:$C$1075,2,0))/0.6</f>
        <v>0</v>
      </c>
      <c r="Z47" s="90">
        <f>VLOOKUP(N47,SJMS_normativy!$A$3:$B$334,2,0)/0.4</f>
        <v>0</v>
      </c>
      <c r="AA47" s="17">
        <f>IF(O47=0,0,VLOOKUP(SUM(O47+P47),SJZS_normativy!$A$4:$C$1075,2,0))/0.4</f>
        <v>0</v>
      </c>
      <c r="AB47" s="91">
        <f>IF(P47=0,0,VLOOKUP(SUM(O47+P47),SJZS_normativy!$A$4:$C$1075,2,0))/0.4</f>
        <v>0</v>
      </c>
      <c r="AC47" s="94">
        <f>SJMS_normativy!$I$5</f>
        <v>58</v>
      </c>
      <c r="AD47" s="44">
        <f>SJZS_normativy!$I$5</f>
        <v>58</v>
      </c>
      <c r="AE47" s="95">
        <f>SJZS_normativy!$I$5</f>
        <v>58</v>
      </c>
      <c r="AF47" s="94">
        <f>SJMS_normativy!$J$5</f>
        <v>38</v>
      </c>
      <c r="AG47" s="44">
        <f>SJZS_normativy!$J$5</f>
        <v>38</v>
      </c>
      <c r="AH47" s="95">
        <f>SJZS_normativy!$J$5</f>
        <v>38</v>
      </c>
      <c r="AI47" s="94">
        <f>SJMS_normativy!$K$5</f>
        <v>38</v>
      </c>
      <c r="AJ47" s="44">
        <f>SJZS_normativy!$K$5</f>
        <v>38</v>
      </c>
      <c r="AK47" s="95">
        <f>SJZS_normativy!$K$5</f>
        <v>38</v>
      </c>
      <c r="AM47"/>
      <c r="AQ47" s="31"/>
      <c r="AR47" s="31"/>
      <c r="AS47" s="31"/>
      <c r="AT47" s="31"/>
      <c r="AU47" s="31"/>
      <c r="AV47" s="31"/>
      <c r="AW47" s="31"/>
    </row>
    <row r="48" spans="1:49" ht="20.100000000000001" customHeight="1" thickBot="1" x14ac:dyDescent="0.25">
      <c r="A48" s="459"/>
      <c r="B48" s="459"/>
      <c r="C48" s="638"/>
      <c r="D48" s="639" t="s">
        <v>43</v>
      </c>
      <c r="E48" s="352"/>
      <c r="F48" s="353"/>
      <c r="G48" s="354"/>
      <c r="H48" s="355">
        <f t="shared" ref="H48:S48" si="13">SUM(H6:H47)</f>
        <v>1919</v>
      </c>
      <c r="I48" s="356">
        <f t="shared" si="13"/>
        <v>4434</v>
      </c>
      <c r="J48" s="357">
        <f t="shared" si="13"/>
        <v>0</v>
      </c>
      <c r="K48" s="355">
        <f t="shared" si="13"/>
        <v>63</v>
      </c>
      <c r="L48" s="356">
        <f t="shared" si="13"/>
        <v>0</v>
      </c>
      <c r="M48" s="357">
        <f t="shared" si="13"/>
        <v>0</v>
      </c>
      <c r="N48" s="355">
        <f t="shared" si="13"/>
        <v>63</v>
      </c>
      <c r="O48" s="356">
        <f t="shared" si="13"/>
        <v>0</v>
      </c>
      <c r="P48" s="357">
        <f t="shared" si="13"/>
        <v>0</v>
      </c>
      <c r="Q48" s="358">
        <f t="shared" si="13"/>
        <v>2045</v>
      </c>
      <c r="R48" s="356">
        <f t="shared" si="13"/>
        <v>4434</v>
      </c>
      <c r="S48" s="357">
        <f t="shared" si="13"/>
        <v>0</v>
      </c>
      <c r="T48" s="359" t="s">
        <v>312</v>
      </c>
      <c r="U48" s="352" t="s">
        <v>312</v>
      </c>
      <c r="V48" s="360" t="s">
        <v>312</v>
      </c>
      <c r="W48" s="361" t="s">
        <v>312</v>
      </c>
      <c r="X48" s="352" t="s">
        <v>312</v>
      </c>
      <c r="Y48" s="360" t="s">
        <v>312</v>
      </c>
      <c r="Z48" s="361" t="s">
        <v>312</v>
      </c>
      <c r="AA48" s="352" t="s">
        <v>312</v>
      </c>
      <c r="AB48" s="360" t="s">
        <v>312</v>
      </c>
      <c r="AC48" s="361" t="s">
        <v>312</v>
      </c>
      <c r="AD48" s="352" t="s">
        <v>312</v>
      </c>
      <c r="AE48" s="360" t="s">
        <v>312</v>
      </c>
      <c r="AF48" s="362" t="s">
        <v>312</v>
      </c>
      <c r="AG48" s="363" t="s">
        <v>312</v>
      </c>
      <c r="AH48" s="364" t="s">
        <v>312</v>
      </c>
      <c r="AI48" s="362" t="s">
        <v>312</v>
      </c>
      <c r="AJ48" s="363" t="s">
        <v>312</v>
      </c>
      <c r="AK48" s="364" t="s">
        <v>312</v>
      </c>
      <c r="AM48"/>
      <c r="AQ48" s="31"/>
      <c r="AR48" s="31"/>
      <c r="AS48" s="31"/>
      <c r="AT48" s="31"/>
      <c r="AU48" s="31"/>
      <c r="AV48" s="31"/>
      <c r="AW48" s="31"/>
    </row>
    <row r="49" spans="17:39" ht="20.100000000000001" customHeight="1" x14ac:dyDescent="0.2">
      <c r="Q49" s="30">
        <f>H48+K48+N48</f>
        <v>2045</v>
      </c>
      <c r="R49" s="30">
        <f>I48+L48+O48</f>
        <v>4434</v>
      </c>
      <c r="S49" s="30">
        <f>J48+M48+P48</f>
        <v>0</v>
      </c>
      <c r="AM49"/>
    </row>
    <row r="50" spans="17:39" ht="20.100000000000001" customHeight="1" x14ac:dyDescent="0.2"/>
    <row r="51" spans="17:39" ht="20.100000000000001" customHeight="1" x14ac:dyDescent="0.2"/>
    <row r="52" spans="17:39" ht="20.100000000000001" customHeight="1" x14ac:dyDescent="0.2"/>
    <row r="53" spans="17:39" ht="20.100000000000001" customHeight="1" x14ac:dyDescent="0.2"/>
    <row r="54" spans="17:39" ht="20.100000000000001" customHeight="1" x14ac:dyDescent="0.2"/>
    <row r="55" spans="17:39" ht="20.100000000000001" customHeight="1" x14ac:dyDescent="0.2"/>
    <row r="56" spans="17:39" ht="20.100000000000001" customHeight="1" x14ac:dyDescent="0.2"/>
    <row r="57" spans="17:39" ht="20.100000000000001" customHeight="1" x14ac:dyDescent="0.2"/>
    <row r="58" spans="17:39" ht="20.100000000000001" customHeight="1" x14ac:dyDescent="0.2"/>
    <row r="59" spans="17:39" ht="20.100000000000001" customHeight="1" x14ac:dyDescent="0.2"/>
    <row r="60" spans="17:39" ht="20.100000000000001" customHeight="1" x14ac:dyDescent="0.2"/>
    <row r="61" spans="17:39" ht="20.100000000000001" customHeight="1" x14ac:dyDescent="0.2"/>
    <row r="62" spans="17:39" ht="20.100000000000001" customHeight="1" x14ac:dyDescent="0.2"/>
    <row r="63" spans="17:39" ht="20.100000000000001" customHeight="1" x14ac:dyDescent="0.2"/>
    <row r="64" spans="17:39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</sheetData>
  <mergeCells count="14">
    <mergeCell ref="AT4:AW4"/>
    <mergeCell ref="AQ4:AS4"/>
    <mergeCell ref="H3:S3"/>
    <mergeCell ref="H4:J4"/>
    <mergeCell ref="AC4:AE4"/>
    <mergeCell ref="AN4:AP4"/>
    <mergeCell ref="K4:M4"/>
    <mergeCell ref="AF4:AH4"/>
    <mergeCell ref="AI4:AK4"/>
    <mergeCell ref="Q4:S4"/>
    <mergeCell ref="N4:P4"/>
    <mergeCell ref="T4:V4"/>
    <mergeCell ref="W4:Y4"/>
    <mergeCell ref="Z4:AB4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43</vt:i4>
      </vt:variant>
      <vt:variant>
        <vt:lpstr>Pojmenované oblasti</vt:lpstr>
      </vt:variant>
      <vt:variant>
        <vt:i4>1</vt:i4>
      </vt:variant>
    </vt:vector>
  </HeadingPairs>
  <TitlesOfParts>
    <vt:vector size="44" baseType="lpstr">
      <vt:lpstr>LB_stat</vt:lpstr>
      <vt:lpstr>LB_rozp</vt:lpstr>
      <vt:lpstr>LB_ZUKA</vt:lpstr>
      <vt:lpstr>LB_230901</vt:lpstr>
      <vt:lpstr>FR_stat</vt:lpstr>
      <vt:lpstr>FR_rozp</vt:lpstr>
      <vt:lpstr>FR_ZUKA</vt:lpstr>
      <vt:lpstr>FR_230901</vt:lpstr>
      <vt:lpstr>JN_stat</vt:lpstr>
      <vt:lpstr>JN_rozp</vt:lpstr>
      <vt:lpstr>JN_ZUKA</vt:lpstr>
      <vt:lpstr>JN_230901</vt:lpstr>
      <vt:lpstr>TA_stat</vt:lpstr>
      <vt:lpstr>TA_rozp</vt:lpstr>
      <vt:lpstr>TA_ZUKA</vt:lpstr>
      <vt:lpstr>TA_230901</vt:lpstr>
      <vt:lpstr>ZB_stat</vt:lpstr>
      <vt:lpstr>ZB_rozp</vt:lpstr>
      <vt:lpstr>ZB_ZUKA</vt:lpstr>
      <vt:lpstr>ZB_230901</vt:lpstr>
      <vt:lpstr>CL_stat</vt:lpstr>
      <vt:lpstr>CL_rozp</vt:lpstr>
      <vt:lpstr>CL_ZUKA</vt:lpstr>
      <vt:lpstr>CL_230901</vt:lpstr>
      <vt:lpstr>NB_stat</vt:lpstr>
      <vt:lpstr>NB_rozp</vt:lpstr>
      <vt:lpstr>NB_ZUKA</vt:lpstr>
      <vt:lpstr>NB_230901</vt:lpstr>
      <vt:lpstr>SM_stat</vt:lpstr>
      <vt:lpstr>SM_rozp</vt:lpstr>
      <vt:lpstr>SM_ZUKA</vt:lpstr>
      <vt:lpstr>SM_230901</vt:lpstr>
      <vt:lpstr>JI_stat</vt:lpstr>
      <vt:lpstr>JI_rozp</vt:lpstr>
      <vt:lpstr>JI_ZUKA</vt:lpstr>
      <vt:lpstr>JI_230901</vt:lpstr>
      <vt:lpstr>TU_stat</vt:lpstr>
      <vt:lpstr>TU_rozp</vt:lpstr>
      <vt:lpstr>TU_ZUKA</vt:lpstr>
      <vt:lpstr>TU_230901</vt:lpstr>
      <vt:lpstr>sumář_230901</vt:lpstr>
      <vt:lpstr>SJMS_normativy</vt:lpstr>
      <vt:lpstr>SJZS_normativy</vt:lpstr>
      <vt:lpstr>LB_230901!Názvy_tisku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Havelka</dc:creator>
  <cp:lastModifiedBy>Křiváková Kalíková Kateřina</cp:lastModifiedBy>
  <cp:lastPrinted>2023-10-05T13:28:54Z</cp:lastPrinted>
  <dcterms:created xsi:type="dcterms:W3CDTF">2003-11-21T19:37:53Z</dcterms:created>
  <dcterms:modified xsi:type="dcterms:W3CDTF">2023-10-09T11:09:20Z</dcterms:modified>
</cp:coreProperties>
</file>