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OZPOČET 2023\ŠJ ŠD 2023\"/>
    </mc:Choice>
  </mc:AlternateContent>
  <xr:revisionPtr revIDLastSave="0" documentId="13_ncr:1_{9E1D72C1-8B25-4AEB-84F9-384A2F96F116}" xr6:coauthVersionLast="47" xr6:coauthVersionMax="47" xr10:uidLastSave="{00000000-0000-0000-0000-000000000000}"/>
  <bookViews>
    <workbookView xWindow="-120" yWindow="-120" windowWidth="29040" windowHeight="15840" tabRatio="767" activeTab="7" xr2:uid="{00000000-000D-0000-FFFF-FFFF00000000}"/>
  </bookViews>
  <sheets>
    <sheet name="LB" sheetId="62" r:id="rId1"/>
    <sheet name="FR" sheetId="58" r:id="rId2"/>
    <sheet name="JN" sheetId="17" r:id="rId3"/>
    <sheet name="TA" sheetId="16" r:id="rId4"/>
    <sheet name="ZB" sheetId="14" r:id="rId5"/>
    <sheet name="CL" sheetId="6" r:id="rId6"/>
    <sheet name="NB" sheetId="30" r:id="rId7"/>
    <sheet name="SM" sheetId="41" r:id="rId8"/>
    <sheet name="JI" sheetId="4" r:id="rId9"/>
    <sheet name="TU" sheetId="31" r:id="rId10"/>
    <sheet name="sumář" sheetId="56" r:id="rId11"/>
    <sheet name="ŠD_ŠK_normativy" sheetId="59" r:id="rId12"/>
  </sheets>
  <definedNames>
    <definedName name="_xlnm._FilterDatabase" localSheetId="5" hidden="1">CL!$F$1:$F$51</definedName>
    <definedName name="_xlnm._FilterDatabase" localSheetId="1" hidden="1">FR!$C$1:$C$40</definedName>
    <definedName name="_xlnm._FilterDatabase" localSheetId="8" hidden="1">JI!$C$1:$C$26</definedName>
    <definedName name="_xlnm._FilterDatabase" localSheetId="2" hidden="1">JN!$C$1:$C$29</definedName>
    <definedName name="_xlnm._FilterDatabase" localSheetId="0" hidden="1">LB!$F$1:$F$62</definedName>
    <definedName name="_xlnm._FilterDatabase" localSheetId="6" hidden="1">NB!$C$1:$C$23</definedName>
    <definedName name="_xlnm._FilterDatabase" localSheetId="7" hidden="1">SM!$C$1:$C$26</definedName>
    <definedName name="_xlnm._FilterDatabase" localSheetId="3" hidden="1">TA!$C$1:$C$22</definedName>
    <definedName name="_xlnm._FilterDatabase" localSheetId="9" hidden="1">TU!$F$1:$F$29</definedName>
    <definedName name="_xlnm._FilterDatabase" localSheetId="4" hidden="1">ZB!$C$1:$C$15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31" l="1"/>
  <c r="N8" i="31"/>
  <c r="N9" i="31"/>
  <c r="N10" i="31"/>
  <c r="N11" i="31"/>
  <c r="N12" i="31"/>
  <c r="N13" i="31"/>
  <c r="N14" i="31"/>
  <c r="N15" i="31"/>
  <c r="N16" i="31"/>
  <c r="N17" i="31"/>
  <c r="N18" i="31"/>
  <c r="N19" i="31"/>
  <c r="N20" i="31"/>
  <c r="N21" i="31"/>
  <c r="N22" i="31"/>
  <c r="N23" i="31"/>
  <c r="N24" i="31"/>
  <c r="N25" i="31"/>
  <c r="N7" i="41"/>
  <c r="N8" i="41"/>
  <c r="N9" i="41"/>
  <c r="N10" i="41"/>
  <c r="N11" i="41"/>
  <c r="N12" i="41"/>
  <c r="N13" i="41"/>
  <c r="N14" i="41"/>
  <c r="N15" i="41"/>
  <c r="N16" i="41"/>
  <c r="N17" i="41"/>
  <c r="N18" i="41"/>
  <c r="N19" i="41"/>
  <c r="N20" i="41"/>
  <c r="N21" i="41"/>
  <c r="N22" i="41"/>
  <c r="N7" i="30"/>
  <c r="N8" i="30"/>
  <c r="N9" i="30"/>
  <c r="N10" i="30"/>
  <c r="N11" i="30"/>
  <c r="N12" i="30"/>
  <c r="N13" i="30"/>
  <c r="N14" i="30"/>
  <c r="N15" i="30"/>
  <c r="N16" i="30"/>
  <c r="N17" i="30"/>
  <c r="N18" i="30"/>
  <c r="N19" i="30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7" i="14"/>
  <c r="N8" i="14"/>
  <c r="N9" i="14"/>
  <c r="N10" i="14"/>
  <c r="N11" i="14"/>
  <c r="N7" i="16"/>
  <c r="N8" i="16"/>
  <c r="N9" i="16"/>
  <c r="N10" i="16"/>
  <c r="N11" i="16"/>
  <c r="N12" i="16"/>
  <c r="N13" i="16"/>
  <c r="N14" i="16"/>
  <c r="N15" i="16"/>
  <c r="N16" i="16"/>
  <c r="N17" i="16"/>
  <c r="N18" i="16"/>
  <c r="N7" i="17"/>
  <c r="N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7" i="58"/>
  <c r="N8" i="58"/>
  <c r="N9" i="58"/>
  <c r="N10" i="58"/>
  <c r="N11" i="58"/>
  <c r="N12" i="58"/>
  <c r="N13" i="58"/>
  <c r="N14" i="58"/>
  <c r="N15" i="58"/>
  <c r="N16" i="58"/>
  <c r="N17" i="58"/>
  <c r="N18" i="58"/>
  <c r="N19" i="58"/>
  <c r="N20" i="58"/>
  <c r="N21" i="58"/>
  <c r="N22" i="58"/>
  <c r="N23" i="58"/>
  <c r="N7" i="62"/>
  <c r="N8" i="62"/>
  <c r="N9" i="62"/>
  <c r="N10" i="62"/>
  <c r="N11" i="62"/>
  <c r="N12" i="62"/>
  <c r="N13" i="62"/>
  <c r="N14" i="62"/>
  <c r="N15" i="62"/>
  <c r="N16" i="62"/>
  <c r="N17" i="62"/>
  <c r="N18" i="62"/>
  <c r="N19" i="62"/>
  <c r="N20" i="62"/>
  <c r="N21" i="62"/>
  <c r="N22" i="62"/>
  <c r="N23" i="62"/>
  <c r="N24" i="62"/>
  <c r="N25" i="62"/>
  <c r="N26" i="62"/>
  <c r="N27" i="62"/>
  <c r="N28" i="62"/>
  <c r="N29" i="62"/>
  <c r="N30" i="62"/>
  <c r="N31" i="62"/>
  <c r="N32" i="62"/>
  <c r="N33" i="62"/>
  <c r="N34" i="62"/>
  <c r="N35" i="62"/>
  <c r="N36" i="62"/>
  <c r="N37" i="62"/>
  <c r="N38" i="62"/>
  <c r="N39" i="62"/>
  <c r="N40" i="62"/>
  <c r="N41" i="62"/>
  <c r="N42" i="62"/>
  <c r="N43" i="62"/>
  <c r="N44" i="62"/>
  <c r="N45" i="62"/>
  <c r="N46" i="62"/>
  <c r="N47" i="62"/>
  <c r="N48" i="62"/>
  <c r="N49" i="62"/>
  <c r="N50" i="62"/>
  <c r="N51" i="62"/>
  <c r="N52" i="62"/>
  <c r="N53" i="62"/>
  <c r="N54" i="62"/>
  <c r="N55" i="62"/>
  <c r="N56" i="62"/>
  <c r="N6" i="31"/>
  <c r="N6" i="41"/>
  <c r="N6" i="30"/>
  <c r="N6" i="6"/>
  <c r="N6" i="14"/>
  <c r="N6" i="16"/>
  <c r="N6" i="17"/>
  <c r="N6" i="58"/>
  <c r="N6" i="62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6" i="4"/>
  <c r="M20" i="4" l="1"/>
  <c r="P8" i="4"/>
  <c r="P9" i="4"/>
  <c r="P12" i="4"/>
  <c r="P13" i="4"/>
  <c r="P16" i="4"/>
  <c r="P17" i="4"/>
  <c r="P21" i="4"/>
  <c r="O7" i="31"/>
  <c r="O18" i="4"/>
  <c r="O19" i="4"/>
  <c r="O20" i="4"/>
  <c r="O14" i="41"/>
  <c r="L22" i="6"/>
  <c r="S7" i="31"/>
  <c r="T7" i="31"/>
  <c r="U7" i="31"/>
  <c r="V7" i="31"/>
  <c r="S8" i="31"/>
  <c r="T8" i="31"/>
  <c r="U8" i="31"/>
  <c r="V8" i="31"/>
  <c r="S9" i="31"/>
  <c r="T9" i="31"/>
  <c r="U9" i="31"/>
  <c r="V9" i="31"/>
  <c r="S10" i="31"/>
  <c r="T10" i="31"/>
  <c r="U10" i="31"/>
  <c r="V10" i="31"/>
  <c r="Q11" i="31"/>
  <c r="Y11" i="31" s="1"/>
  <c r="S11" i="31"/>
  <c r="T11" i="31"/>
  <c r="U11" i="31"/>
  <c r="V11" i="31"/>
  <c r="S12" i="31"/>
  <c r="T12" i="31"/>
  <c r="U12" i="31"/>
  <c r="V12" i="31"/>
  <c r="S13" i="31"/>
  <c r="T13" i="31"/>
  <c r="U13" i="31"/>
  <c r="V13" i="31"/>
  <c r="Y13" i="31" s="1"/>
  <c r="S14" i="31"/>
  <c r="T14" i="31"/>
  <c r="U14" i="31"/>
  <c r="V14" i="31"/>
  <c r="S15" i="31"/>
  <c r="T15" i="31"/>
  <c r="U15" i="31"/>
  <c r="V15" i="31"/>
  <c r="R16" i="31"/>
  <c r="S16" i="31"/>
  <c r="T16" i="31"/>
  <c r="U16" i="31"/>
  <c r="V16" i="31"/>
  <c r="S17" i="31"/>
  <c r="T17" i="31"/>
  <c r="U17" i="31"/>
  <c r="V17" i="31"/>
  <c r="S18" i="31"/>
  <c r="T18" i="31"/>
  <c r="U18" i="31"/>
  <c r="V18" i="31"/>
  <c r="P19" i="31"/>
  <c r="AE19" i="31" s="1"/>
  <c r="S19" i="31"/>
  <c r="T19" i="31"/>
  <c r="U19" i="31"/>
  <c r="V19" i="31"/>
  <c r="S20" i="31"/>
  <c r="T20" i="31"/>
  <c r="U20" i="31"/>
  <c r="V20" i="31"/>
  <c r="S21" i="31"/>
  <c r="T21" i="31"/>
  <c r="U21" i="31"/>
  <c r="V21" i="31"/>
  <c r="S22" i="31"/>
  <c r="T22" i="31"/>
  <c r="U22" i="31"/>
  <c r="V22" i="31"/>
  <c r="S23" i="31"/>
  <c r="T23" i="31"/>
  <c r="U23" i="31"/>
  <c r="V23" i="31"/>
  <c r="S24" i="31"/>
  <c r="T24" i="31"/>
  <c r="U24" i="31"/>
  <c r="V24" i="31"/>
  <c r="S25" i="31"/>
  <c r="T25" i="31"/>
  <c r="U25" i="31"/>
  <c r="V25" i="31"/>
  <c r="S7" i="4"/>
  <c r="T7" i="4"/>
  <c r="U7" i="4"/>
  <c r="V7" i="4"/>
  <c r="R8" i="4"/>
  <c r="S8" i="4"/>
  <c r="T8" i="4"/>
  <c r="U8" i="4"/>
  <c r="V8" i="4"/>
  <c r="S9" i="4"/>
  <c r="T9" i="4"/>
  <c r="U9" i="4"/>
  <c r="V9" i="4"/>
  <c r="P10" i="4"/>
  <c r="S10" i="4"/>
  <c r="T10" i="4"/>
  <c r="U10" i="4"/>
  <c r="V10" i="4"/>
  <c r="S11" i="4"/>
  <c r="T11" i="4"/>
  <c r="U11" i="4"/>
  <c r="V11" i="4"/>
  <c r="Q12" i="4"/>
  <c r="S12" i="4"/>
  <c r="T12" i="4"/>
  <c r="U12" i="4"/>
  <c r="V12" i="4"/>
  <c r="S13" i="4"/>
  <c r="T13" i="4"/>
  <c r="U13" i="4"/>
  <c r="V13" i="4"/>
  <c r="P14" i="4"/>
  <c r="Q14" i="4"/>
  <c r="S14" i="4"/>
  <c r="T14" i="4"/>
  <c r="U14" i="4"/>
  <c r="V14" i="4"/>
  <c r="S15" i="4"/>
  <c r="T15" i="4"/>
  <c r="U15" i="4"/>
  <c r="V15" i="4"/>
  <c r="Q16" i="4"/>
  <c r="S16" i="4"/>
  <c r="T16" i="4"/>
  <c r="U16" i="4"/>
  <c r="V16" i="4"/>
  <c r="S17" i="4"/>
  <c r="T17" i="4"/>
  <c r="U17" i="4"/>
  <c r="V17" i="4"/>
  <c r="P18" i="4"/>
  <c r="S18" i="4"/>
  <c r="T18" i="4"/>
  <c r="U18" i="4"/>
  <c r="V18" i="4"/>
  <c r="S19" i="4"/>
  <c r="T19" i="4"/>
  <c r="U19" i="4"/>
  <c r="V19" i="4"/>
  <c r="S20" i="4"/>
  <c r="T20" i="4"/>
  <c r="U20" i="4"/>
  <c r="V20" i="4"/>
  <c r="S21" i="4"/>
  <c r="T21" i="4"/>
  <c r="U21" i="4"/>
  <c r="V21" i="4"/>
  <c r="P22" i="4"/>
  <c r="Q22" i="4"/>
  <c r="S22" i="4"/>
  <c r="T22" i="4"/>
  <c r="U22" i="4"/>
  <c r="V22" i="4"/>
  <c r="S7" i="41"/>
  <c r="T7" i="41"/>
  <c r="U7" i="41"/>
  <c r="V7" i="41"/>
  <c r="S8" i="41"/>
  <c r="T8" i="41"/>
  <c r="U8" i="41"/>
  <c r="V8" i="41"/>
  <c r="P9" i="41"/>
  <c r="S9" i="41"/>
  <c r="T9" i="41"/>
  <c r="U9" i="41"/>
  <c r="V9" i="41"/>
  <c r="S10" i="41"/>
  <c r="T10" i="41"/>
  <c r="U10" i="41"/>
  <c r="V10" i="41"/>
  <c r="S11" i="41"/>
  <c r="T11" i="41"/>
  <c r="U11" i="41"/>
  <c r="V11" i="41"/>
  <c r="S12" i="41"/>
  <c r="T12" i="41"/>
  <c r="U12" i="41"/>
  <c r="V12" i="41"/>
  <c r="S13" i="41"/>
  <c r="T13" i="41"/>
  <c r="U13" i="41"/>
  <c r="V13" i="41"/>
  <c r="P14" i="41"/>
  <c r="S14" i="41"/>
  <c r="T14" i="41"/>
  <c r="U14" i="41"/>
  <c r="V14" i="41"/>
  <c r="S15" i="41"/>
  <c r="T15" i="41"/>
  <c r="U15" i="41"/>
  <c r="V15" i="41"/>
  <c r="S16" i="41"/>
  <c r="T16" i="41"/>
  <c r="U16" i="41"/>
  <c r="V16" i="41"/>
  <c r="P17" i="41"/>
  <c r="S17" i="41"/>
  <c r="T17" i="41"/>
  <c r="U17" i="41"/>
  <c r="V17" i="41"/>
  <c r="S18" i="41"/>
  <c r="T18" i="41"/>
  <c r="U18" i="41"/>
  <c r="V18" i="41"/>
  <c r="P19" i="41"/>
  <c r="S19" i="41"/>
  <c r="T19" i="41"/>
  <c r="U19" i="41"/>
  <c r="V19" i="41"/>
  <c r="Q20" i="41"/>
  <c r="S20" i="41"/>
  <c r="T20" i="41"/>
  <c r="U20" i="41"/>
  <c r="V20" i="41"/>
  <c r="P21" i="41"/>
  <c r="S21" i="41"/>
  <c r="T21" i="41"/>
  <c r="U21" i="41"/>
  <c r="V21" i="41"/>
  <c r="R22" i="41"/>
  <c r="S22" i="41"/>
  <c r="T22" i="41"/>
  <c r="U22" i="41"/>
  <c r="V22" i="41"/>
  <c r="S7" i="30"/>
  <c r="T7" i="30"/>
  <c r="U7" i="30"/>
  <c r="V7" i="30"/>
  <c r="S8" i="30"/>
  <c r="T8" i="30"/>
  <c r="U8" i="30"/>
  <c r="V8" i="30"/>
  <c r="S9" i="30"/>
  <c r="T9" i="30"/>
  <c r="U9" i="30"/>
  <c r="V9" i="30"/>
  <c r="S10" i="30"/>
  <c r="T10" i="30"/>
  <c r="U10" i="30"/>
  <c r="V10" i="30"/>
  <c r="S11" i="30"/>
  <c r="T11" i="30"/>
  <c r="U11" i="30"/>
  <c r="V11" i="30"/>
  <c r="S12" i="30"/>
  <c r="T12" i="30"/>
  <c r="U12" i="30"/>
  <c r="V12" i="30"/>
  <c r="S13" i="30"/>
  <c r="T13" i="30"/>
  <c r="U13" i="30"/>
  <c r="V13" i="30"/>
  <c r="S14" i="30"/>
  <c r="T14" i="30"/>
  <c r="U14" i="30"/>
  <c r="V14" i="30"/>
  <c r="S15" i="30"/>
  <c r="T15" i="30"/>
  <c r="U15" i="30"/>
  <c r="V15" i="30"/>
  <c r="S16" i="30"/>
  <c r="T16" i="30"/>
  <c r="U16" i="30"/>
  <c r="V16" i="30"/>
  <c r="S17" i="30"/>
  <c r="T17" i="30"/>
  <c r="U17" i="30"/>
  <c r="V17" i="30"/>
  <c r="S18" i="30"/>
  <c r="T18" i="30"/>
  <c r="U18" i="30"/>
  <c r="V18" i="30"/>
  <c r="S19" i="30"/>
  <c r="T19" i="30"/>
  <c r="U19" i="30"/>
  <c r="V19" i="30"/>
  <c r="S7" i="6"/>
  <c r="T7" i="6"/>
  <c r="U7" i="6"/>
  <c r="V7" i="6"/>
  <c r="S8" i="6"/>
  <c r="T8" i="6"/>
  <c r="U8" i="6"/>
  <c r="V8" i="6"/>
  <c r="S9" i="6"/>
  <c r="T9" i="6"/>
  <c r="U9" i="6"/>
  <c r="V9" i="6"/>
  <c r="S10" i="6"/>
  <c r="T10" i="6"/>
  <c r="U10" i="6"/>
  <c r="V10" i="6"/>
  <c r="S11" i="6"/>
  <c r="T11" i="6"/>
  <c r="U11" i="6"/>
  <c r="V11" i="6"/>
  <c r="S12" i="6"/>
  <c r="T12" i="6"/>
  <c r="U12" i="6"/>
  <c r="V12" i="6"/>
  <c r="S13" i="6"/>
  <c r="T13" i="6"/>
  <c r="U13" i="6"/>
  <c r="V13" i="6"/>
  <c r="S14" i="6"/>
  <c r="T14" i="6"/>
  <c r="U14" i="6"/>
  <c r="V14" i="6"/>
  <c r="S15" i="6"/>
  <c r="T15" i="6"/>
  <c r="U15" i="6"/>
  <c r="V15" i="6"/>
  <c r="S16" i="6"/>
  <c r="T16" i="6"/>
  <c r="U16" i="6"/>
  <c r="V16" i="6"/>
  <c r="S17" i="6"/>
  <c r="T17" i="6"/>
  <c r="U17" i="6"/>
  <c r="V17" i="6"/>
  <c r="S18" i="6"/>
  <c r="T18" i="6"/>
  <c r="U18" i="6"/>
  <c r="V18" i="6"/>
  <c r="S19" i="6"/>
  <c r="T19" i="6"/>
  <c r="U19" i="6"/>
  <c r="V19" i="6"/>
  <c r="S20" i="6"/>
  <c r="T20" i="6"/>
  <c r="U20" i="6"/>
  <c r="V20" i="6"/>
  <c r="S21" i="6"/>
  <c r="T21" i="6"/>
  <c r="U21" i="6"/>
  <c r="V21" i="6"/>
  <c r="Q22" i="6"/>
  <c r="S22" i="6"/>
  <c r="T22" i="6"/>
  <c r="U22" i="6"/>
  <c r="V22" i="6"/>
  <c r="S23" i="6"/>
  <c r="T23" i="6"/>
  <c r="U23" i="6"/>
  <c r="V23" i="6"/>
  <c r="S24" i="6"/>
  <c r="T24" i="6"/>
  <c r="U24" i="6"/>
  <c r="V24" i="6"/>
  <c r="S25" i="6"/>
  <c r="T25" i="6"/>
  <c r="U25" i="6"/>
  <c r="V25" i="6"/>
  <c r="S26" i="6"/>
  <c r="T26" i="6"/>
  <c r="U26" i="6"/>
  <c r="V26" i="6"/>
  <c r="S27" i="6"/>
  <c r="T27" i="6"/>
  <c r="U27" i="6"/>
  <c r="V27" i="6"/>
  <c r="S28" i="6"/>
  <c r="T28" i="6"/>
  <c r="U28" i="6"/>
  <c r="V28" i="6"/>
  <c r="S29" i="6"/>
  <c r="T29" i="6"/>
  <c r="U29" i="6"/>
  <c r="V29" i="6"/>
  <c r="S30" i="6"/>
  <c r="T30" i="6"/>
  <c r="U30" i="6"/>
  <c r="V30" i="6"/>
  <c r="S31" i="6"/>
  <c r="T31" i="6"/>
  <c r="U31" i="6"/>
  <c r="V31" i="6"/>
  <c r="S32" i="6"/>
  <c r="T32" i="6"/>
  <c r="U32" i="6"/>
  <c r="V32" i="6"/>
  <c r="S33" i="6"/>
  <c r="T33" i="6"/>
  <c r="U33" i="6"/>
  <c r="V33" i="6"/>
  <c r="S34" i="6"/>
  <c r="T34" i="6"/>
  <c r="U34" i="6"/>
  <c r="V34" i="6"/>
  <c r="S35" i="6"/>
  <c r="T35" i="6"/>
  <c r="U35" i="6"/>
  <c r="V35" i="6"/>
  <c r="S36" i="6"/>
  <c r="T36" i="6"/>
  <c r="U36" i="6"/>
  <c r="V36" i="6"/>
  <c r="S37" i="6"/>
  <c r="T37" i="6"/>
  <c r="U37" i="6"/>
  <c r="V37" i="6"/>
  <c r="S38" i="6"/>
  <c r="T38" i="6"/>
  <c r="U38" i="6"/>
  <c r="V38" i="6"/>
  <c r="S39" i="6"/>
  <c r="T39" i="6"/>
  <c r="U39" i="6"/>
  <c r="V39" i="6"/>
  <c r="S40" i="6"/>
  <c r="T40" i="6"/>
  <c r="U40" i="6"/>
  <c r="V40" i="6"/>
  <c r="S41" i="6"/>
  <c r="T41" i="6"/>
  <c r="U41" i="6"/>
  <c r="V41" i="6"/>
  <c r="S42" i="6"/>
  <c r="T42" i="6"/>
  <c r="U42" i="6"/>
  <c r="V42" i="6"/>
  <c r="S43" i="6"/>
  <c r="T43" i="6"/>
  <c r="U43" i="6"/>
  <c r="V43" i="6"/>
  <c r="S44" i="6"/>
  <c r="T44" i="6"/>
  <c r="U44" i="6"/>
  <c r="V44" i="6"/>
  <c r="S45" i="6"/>
  <c r="T45" i="6"/>
  <c r="U45" i="6"/>
  <c r="V45" i="6"/>
  <c r="S46" i="6"/>
  <c r="T46" i="6"/>
  <c r="U46" i="6"/>
  <c r="V46" i="6"/>
  <c r="S47" i="6"/>
  <c r="T47" i="6"/>
  <c r="U47" i="6"/>
  <c r="V47" i="6"/>
  <c r="S7" i="14"/>
  <c r="T7" i="14"/>
  <c r="U7" i="14"/>
  <c r="V7" i="14"/>
  <c r="S8" i="14"/>
  <c r="T8" i="14"/>
  <c r="U8" i="14"/>
  <c r="V8" i="14"/>
  <c r="S9" i="14"/>
  <c r="T9" i="14"/>
  <c r="U9" i="14"/>
  <c r="V9" i="14"/>
  <c r="S10" i="14"/>
  <c r="T10" i="14"/>
  <c r="U10" i="14"/>
  <c r="V10" i="14"/>
  <c r="S11" i="14"/>
  <c r="T11" i="14"/>
  <c r="U11" i="14"/>
  <c r="V11" i="14"/>
  <c r="S7" i="16"/>
  <c r="T7" i="16"/>
  <c r="U7" i="16"/>
  <c r="V7" i="16"/>
  <c r="S8" i="16"/>
  <c r="T8" i="16"/>
  <c r="U8" i="16"/>
  <c r="V8" i="16"/>
  <c r="S9" i="16"/>
  <c r="T9" i="16"/>
  <c r="U9" i="16"/>
  <c r="V9" i="16"/>
  <c r="S10" i="16"/>
  <c r="T10" i="16"/>
  <c r="U10" i="16"/>
  <c r="V10" i="16"/>
  <c r="S11" i="16"/>
  <c r="T11" i="16"/>
  <c r="U11" i="16"/>
  <c r="V11" i="16"/>
  <c r="S12" i="16"/>
  <c r="T12" i="16"/>
  <c r="U12" i="16"/>
  <c r="V12" i="16"/>
  <c r="S13" i="16"/>
  <c r="T13" i="16"/>
  <c r="U13" i="16"/>
  <c r="V13" i="16"/>
  <c r="S14" i="16"/>
  <c r="T14" i="16"/>
  <c r="U14" i="16"/>
  <c r="V14" i="16"/>
  <c r="S15" i="16"/>
  <c r="T15" i="16"/>
  <c r="U15" i="16"/>
  <c r="V15" i="16"/>
  <c r="S16" i="16"/>
  <c r="T16" i="16"/>
  <c r="U16" i="16"/>
  <c r="V16" i="16"/>
  <c r="S17" i="16"/>
  <c r="T17" i="16"/>
  <c r="U17" i="16"/>
  <c r="V17" i="16"/>
  <c r="S18" i="16"/>
  <c r="T18" i="16"/>
  <c r="U18" i="16"/>
  <c r="V18" i="16"/>
  <c r="S7" i="17"/>
  <c r="T7" i="17"/>
  <c r="U7" i="17"/>
  <c r="V7" i="17"/>
  <c r="S8" i="17"/>
  <c r="T8" i="17"/>
  <c r="U8" i="17"/>
  <c r="V8" i="17"/>
  <c r="S9" i="17"/>
  <c r="T9" i="17"/>
  <c r="U9" i="17"/>
  <c r="V9" i="17"/>
  <c r="S10" i="17"/>
  <c r="T10" i="17"/>
  <c r="U10" i="17"/>
  <c r="V10" i="17"/>
  <c r="S11" i="17"/>
  <c r="T11" i="17"/>
  <c r="U11" i="17"/>
  <c r="V11" i="17"/>
  <c r="S12" i="17"/>
  <c r="T12" i="17"/>
  <c r="U12" i="17"/>
  <c r="V12" i="17"/>
  <c r="S13" i="17"/>
  <c r="T13" i="17"/>
  <c r="U13" i="17"/>
  <c r="V13" i="17"/>
  <c r="S14" i="17"/>
  <c r="T14" i="17"/>
  <c r="U14" i="17"/>
  <c r="V14" i="17"/>
  <c r="S15" i="17"/>
  <c r="T15" i="17"/>
  <c r="U15" i="17"/>
  <c r="V15" i="17"/>
  <c r="S16" i="17"/>
  <c r="T16" i="17"/>
  <c r="U16" i="17"/>
  <c r="V16" i="17"/>
  <c r="S17" i="17"/>
  <c r="T17" i="17"/>
  <c r="U17" i="17"/>
  <c r="V17" i="17"/>
  <c r="S18" i="17"/>
  <c r="T18" i="17"/>
  <c r="U18" i="17"/>
  <c r="V18" i="17"/>
  <c r="S19" i="17"/>
  <c r="T19" i="17"/>
  <c r="U19" i="17"/>
  <c r="V19" i="17"/>
  <c r="S20" i="17"/>
  <c r="T20" i="17"/>
  <c r="U20" i="17"/>
  <c r="V20" i="17"/>
  <c r="S21" i="17"/>
  <c r="T21" i="17"/>
  <c r="U21" i="17"/>
  <c r="V21" i="17"/>
  <c r="S22" i="17"/>
  <c r="T22" i="17"/>
  <c r="U22" i="17"/>
  <c r="V22" i="17"/>
  <c r="S23" i="17"/>
  <c r="T23" i="17"/>
  <c r="U23" i="17"/>
  <c r="V23" i="17"/>
  <c r="M18" i="4"/>
  <c r="R18" i="4" s="1"/>
  <c r="M19" i="4"/>
  <c r="M21" i="4"/>
  <c r="M22" i="4"/>
  <c r="L7" i="31"/>
  <c r="M7" i="31"/>
  <c r="P7" i="31"/>
  <c r="L8" i="31"/>
  <c r="M8" i="31"/>
  <c r="P8" i="31"/>
  <c r="L9" i="31"/>
  <c r="M9" i="31"/>
  <c r="P9" i="31"/>
  <c r="L10" i="31"/>
  <c r="M10" i="31"/>
  <c r="P10" i="31"/>
  <c r="L11" i="31"/>
  <c r="M11" i="31"/>
  <c r="P11" i="31"/>
  <c r="L12" i="31"/>
  <c r="Q12" i="31" s="1"/>
  <c r="M12" i="31"/>
  <c r="P12" i="31"/>
  <c r="L13" i="31"/>
  <c r="Q13" i="31" s="1"/>
  <c r="M13" i="31"/>
  <c r="P13" i="31"/>
  <c r="L14" i="31"/>
  <c r="Q14" i="31" s="1"/>
  <c r="M14" i="31"/>
  <c r="P14" i="31"/>
  <c r="L15" i="31"/>
  <c r="M15" i="31"/>
  <c r="P15" i="31"/>
  <c r="L16" i="31"/>
  <c r="M16" i="31"/>
  <c r="O16" i="31" s="1"/>
  <c r="P16" i="31"/>
  <c r="L17" i="31"/>
  <c r="M17" i="31"/>
  <c r="P17" i="31"/>
  <c r="L18" i="31"/>
  <c r="Q18" i="31" s="1"/>
  <c r="M18" i="31"/>
  <c r="P18" i="31"/>
  <c r="L19" i="31"/>
  <c r="M19" i="31"/>
  <c r="O19" i="31" s="1"/>
  <c r="L20" i="31"/>
  <c r="Q20" i="31" s="1"/>
  <c r="M20" i="31"/>
  <c r="P20" i="31"/>
  <c r="L21" i="31"/>
  <c r="Q21" i="31" s="1"/>
  <c r="M21" i="31"/>
  <c r="P21" i="31"/>
  <c r="L22" i="31"/>
  <c r="M22" i="31"/>
  <c r="P22" i="31"/>
  <c r="L23" i="31"/>
  <c r="M23" i="31"/>
  <c r="P23" i="31"/>
  <c r="L24" i="31"/>
  <c r="Q24" i="31" s="1"/>
  <c r="M24" i="31"/>
  <c r="O24" i="31" s="1"/>
  <c r="P24" i="31"/>
  <c r="L25" i="31"/>
  <c r="M25" i="31"/>
  <c r="P25" i="31"/>
  <c r="L7" i="4"/>
  <c r="M7" i="4"/>
  <c r="P7" i="4"/>
  <c r="L8" i="4"/>
  <c r="Q8" i="4" s="1"/>
  <c r="M8" i="4"/>
  <c r="O8" i="4" s="1"/>
  <c r="L9" i="4"/>
  <c r="M9" i="4"/>
  <c r="L10" i="4"/>
  <c r="Q10" i="4" s="1"/>
  <c r="M10" i="4"/>
  <c r="L11" i="4"/>
  <c r="Q11" i="4" s="1"/>
  <c r="M11" i="4"/>
  <c r="O11" i="4" s="1"/>
  <c r="L12" i="4"/>
  <c r="M12" i="4"/>
  <c r="L13" i="4"/>
  <c r="M13" i="4"/>
  <c r="L14" i="4"/>
  <c r="M14" i="4"/>
  <c r="L15" i="4"/>
  <c r="Q15" i="4" s="1"/>
  <c r="M15" i="4"/>
  <c r="L16" i="4"/>
  <c r="M16" i="4"/>
  <c r="L17" i="4"/>
  <c r="M17" i="4"/>
  <c r="L18" i="4"/>
  <c r="Q18" i="4" s="1"/>
  <c r="L19" i="4"/>
  <c r="Q19" i="4" s="1"/>
  <c r="L20" i="4"/>
  <c r="Q20" i="4" s="1"/>
  <c r="L21" i="4"/>
  <c r="L22" i="4"/>
  <c r="L7" i="41"/>
  <c r="Q7" i="41" s="1"/>
  <c r="M7" i="41"/>
  <c r="P7" i="41"/>
  <c r="L8" i="41"/>
  <c r="Q8" i="41" s="1"/>
  <c r="M8" i="41"/>
  <c r="P8" i="41"/>
  <c r="L9" i="41"/>
  <c r="M9" i="41"/>
  <c r="L10" i="41"/>
  <c r="Q10" i="41" s="1"/>
  <c r="M10" i="41"/>
  <c r="P10" i="41"/>
  <c r="L11" i="41"/>
  <c r="Q11" i="41" s="1"/>
  <c r="M11" i="41"/>
  <c r="P11" i="41"/>
  <c r="L12" i="41"/>
  <c r="Q12" i="41" s="1"/>
  <c r="M12" i="41"/>
  <c r="P12" i="41"/>
  <c r="L13" i="41"/>
  <c r="M13" i="41"/>
  <c r="P13" i="41"/>
  <c r="L14" i="41"/>
  <c r="Q14" i="41" s="1"/>
  <c r="M14" i="41"/>
  <c r="L15" i="41"/>
  <c r="Q15" i="41" s="1"/>
  <c r="M15" i="41"/>
  <c r="P15" i="41"/>
  <c r="L16" i="41"/>
  <c r="Q16" i="41" s="1"/>
  <c r="M16" i="41"/>
  <c r="P16" i="41"/>
  <c r="L17" i="41"/>
  <c r="Q17" i="41" s="1"/>
  <c r="M17" i="41"/>
  <c r="L18" i="41"/>
  <c r="Q18" i="41" s="1"/>
  <c r="M18" i="41"/>
  <c r="P18" i="41"/>
  <c r="L19" i="41"/>
  <c r="Q19" i="41" s="1"/>
  <c r="M19" i="41"/>
  <c r="L20" i="41"/>
  <c r="M20" i="41"/>
  <c r="P20" i="41"/>
  <c r="L21" i="41"/>
  <c r="M21" i="41"/>
  <c r="L22" i="41"/>
  <c r="M22" i="41"/>
  <c r="O22" i="41" s="1"/>
  <c r="P22" i="41"/>
  <c r="X8" i="4" l="1"/>
  <c r="Q22" i="41"/>
  <c r="AF22" i="41" s="1"/>
  <c r="O7" i="41"/>
  <c r="AE7" i="41" s="1"/>
  <c r="R7" i="41"/>
  <c r="X7" i="41" s="1"/>
  <c r="Q21" i="4"/>
  <c r="Y21" i="4" s="1"/>
  <c r="AD21" i="4"/>
  <c r="O17" i="4"/>
  <c r="R17" i="4"/>
  <c r="W17" i="4" s="1"/>
  <c r="O15" i="4"/>
  <c r="R15" i="4"/>
  <c r="O13" i="4"/>
  <c r="R13" i="4"/>
  <c r="X13" i="4" s="1"/>
  <c r="AE7" i="4"/>
  <c r="O25" i="31"/>
  <c r="R25" i="31"/>
  <c r="O17" i="31"/>
  <c r="AE17" i="31" s="1"/>
  <c r="R17" i="31"/>
  <c r="Q16" i="31"/>
  <c r="AF16" i="31" s="1"/>
  <c r="O9" i="31"/>
  <c r="R9" i="31"/>
  <c r="AE9" i="31"/>
  <c r="R22" i="4"/>
  <c r="AF22" i="4" s="1"/>
  <c r="O22" i="4"/>
  <c r="O19" i="41"/>
  <c r="R19" i="41"/>
  <c r="X19" i="41" s="1"/>
  <c r="AE19" i="41"/>
  <c r="O15" i="41"/>
  <c r="R15" i="41"/>
  <c r="X15" i="41" s="1"/>
  <c r="AE15" i="41"/>
  <c r="O11" i="41"/>
  <c r="AE11" i="41" s="1"/>
  <c r="R11" i="41"/>
  <c r="AD11" i="41"/>
  <c r="O9" i="4"/>
  <c r="R9" i="4"/>
  <c r="O21" i="31"/>
  <c r="AE21" i="31" s="1"/>
  <c r="R21" i="31"/>
  <c r="X21" i="31" s="1"/>
  <c r="O13" i="31"/>
  <c r="AE13" i="31"/>
  <c r="R13" i="31"/>
  <c r="AF13" i="31" s="1"/>
  <c r="Q8" i="31"/>
  <c r="AD22" i="6"/>
  <c r="Y22" i="41"/>
  <c r="AD16" i="41"/>
  <c r="AD8" i="41"/>
  <c r="O20" i="41"/>
  <c r="R20" i="41"/>
  <c r="X20" i="41" s="1"/>
  <c r="Z20" i="41" s="1"/>
  <c r="O12" i="41"/>
  <c r="R12" i="41"/>
  <c r="AF12" i="41" s="1"/>
  <c r="O8" i="41"/>
  <c r="R8" i="41"/>
  <c r="AD13" i="4"/>
  <c r="Q13" i="4"/>
  <c r="Q9" i="4"/>
  <c r="AD9" i="4"/>
  <c r="R7" i="4"/>
  <c r="AF7" i="4" s="1"/>
  <c r="O7" i="4"/>
  <c r="Q25" i="31"/>
  <c r="AD25" i="31"/>
  <c r="O14" i="31"/>
  <c r="AE14" i="31" s="1"/>
  <c r="R14" i="31"/>
  <c r="AF14" i="31" s="1"/>
  <c r="W8" i="4"/>
  <c r="AD21" i="31"/>
  <c r="R13" i="41"/>
  <c r="O13" i="41"/>
  <c r="R9" i="41"/>
  <c r="Q7" i="4"/>
  <c r="Y7" i="4" s="1"/>
  <c r="AD7" i="4"/>
  <c r="X12" i="31"/>
  <c r="R11" i="31"/>
  <c r="O11" i="31"/>
  <c r="Q10" i="31"/>
  <c r="Y10" i="31" s="1"/>
  <c r="Y8" i="31"/>
  <c r="O16" i="41"/>
  <c r="R16" i="41"/>
  <c r="X16" i="41" s="1"/>
  <c r="AD17" i="4"/>
  <c r="Q17" i="4"/>
  <c r="R22" i="31"/>
  <c r="X22" i="31" s="1"/>
  <c r="AF21" i="31"/>
  <c r="O18" i="31"/>
  <c r="R18" i="31"/>
  <c r="AF18" i="31" s="1"/>
  <c r="Q17" i="31"/>
  <c r="AD17" i="31"/>
  <c r="O10" i="31"/>
  <c r="R10" i="31"/>
  <c r="X10" i="31" s="1"/>
  <c r="Q9" i="31"/>
  <c r="AD9" i="31"/>
  <c r="O21" i="4"/>
  <c r="R21" i="4"/>
  <c r="O21" i="41"/>
  <c r="AE21" i="41" s="1"/>
  <c r="R21" i="41"/>
  <c r="R17" i="41"/>
  <c r="O17" i="41"/>
  <c r="AE17" i="41" s="1"/>
  <c r="O16" i="4"/>
  <c r="W16" i="4" s="1"/>
  <c r="Z16" i="4" s="1"/>
  <c r="R16" i="4"/>
  <c r="AF16" i="4" s="1"/>
  <c r="O14" i="4"/>
  <c r="R14" i="4"/>
  <c r="AF14" i="4" s="1"/>
  <c r="O12" i="4"/>
  <c r="AE12" i="4" s="1"/>
  <c r="R12" i="4"/>
  <c r="AF12" i="4" s="1"/>
  <c r="R10" i="4"/>
  <c r="O10" i="4"/>
  <c r="R23" i="31"/>
  <c r="Q22" i="31"/>
  <c r="AF22" i="31" s="1"/>
  <c r="R15" i="31"/>
  <c r="O15" i="31"/>
  <c r="AE15" i="31" s="1"/>
  <c r="AE7" i="31"/>
  <c r="R7" i="31"/>
  <c r="Y14" i="17"/>
  <c r="AD22" i="41"/>
  <c r="AD19" i="41"/>
  <c r="AD15" i="41"/>
  <c r="AD12" i="41"/>
  <c r="AD7" i="41"/>
  <c r="AE11" i="31"/>
  <c r="O9" i="41"/>
  <c r="AE9" i="41" s="1"/>
  <c r="O23" i="31"/>
  <c r="AE23" i="31" s="1"/>
  <c r="AD21" i="41"/>
  <c r="O18" i="41"/>
  <c r="W18" i="41" s="1"/>
  <c r="R18" i="41"/>
  <c r="R14" i="41"/>
  <c r="W14" i="41" s="1"/>
  <c r="Q13" i="41"/>
  <c r="Y13" i="41" s="1"/>
  <c r="AD13" i="41"/>
  <c r="O10" i="41"/>
  <c r="R10" i="41"/>
  <c r="X10" i="41" s="1"/>
  <c r="Q9" i="41"/>
  <c r="AD9" i="41"/>
  <c r="AD23" i="31"/>
  <c r="Q23" i="31"/>
  <c r="Y23" i="31" s="1"/>
  <c r="O20" i="31"/>
  <c r="R20" i="31"/>
  <c r="AF20" i="31" s="1"/>
  <c r="Q19" i="31"/>
  <c r="Y19" i="31" s="1"/>
  <c r="AD19" i="31"/>
  <c r="AD15" i="31"/>
  <c r="Q15" i="31"/>
  <c r="AF15" i="31" s="1"/>
  <c r="O12" i="31"/>
  <c r="W12" i="31" s="1"/>
  <c r="R12" i="31"/>
  <c r="AF12" i="31" s="1"/>
  <c r="AD11" i="31"/>
  <c r="O8" i="31"/>
  <c r="R8" i="31"/>
  <c r="AF8" i="31" s="1"/>
  <c r="Q7" i="31"/>
  <c r="AD7" i="31"/>
  <c r="AF18" i="4"/>
  <c r="Q21" i="41"/>
  <c r="AD20" i="41"/>
  <c r="AD18" i="41"/>
  <c r="AD17" i="41"/>
  <c r="AE13" i="41"/>
  <c r="Y20" i="4"/>
  <c r="R24" i="31"/>
  <c r="AF24" i="31" s="1"/>
  <c r="R19" i="31"/>
  <c r="X19" i="31" s="1"/>
  <c r="AD13" i="31"/>
  <c r="O22" i="31"/>
  <c r="W22" i="31" s="1"/>
  <c r="AD14" i="41"/>
  <c r="AD10" i="41"/>
  <c r="Y18" i="4"/>
  <c r="Y20" i="31"/>
  <c r="Y8" i="14"/>
  <c r="Y18" i="30"/>
  <c r="W20" i="41"/>
  <c r="W16" i="41"/>
  <c r="W12" i="41"/>
  <c r="W8" i="41"/>
  <c r="AD22" i="4"/>
  <c r="AD16" i="4"/>
  <c r="Y14" i="4"/>
  <c r="AD22" i="31"/>
  <c r="Y17" i="31"/>
  <c r="Y14" i="31"/>
  <c r="AD12" i="4"/>
  <c r="AD10" i="4"/>
  <c r="Y25" i="31"/>
  <c r="Y22" i="31"/>
  <c r="Z22" i="31" s="1"/>
  <c r="W21" i="31"/>
  <c r="Y9" i="31"/>
  <c r="Y19" i="41"/>
  <c r="Y17" i="41"/>
  <c r="Y15" i="41"/>
  <c r="Y11" i="41"/>
  <c r="AD18" i="4"/>
  <c r="Y16" i="4"/>
  <c r="AD14" i="4"/>
  <c r="Y12" i="4"/>
  <c r="Y10" i="4"/>
  <c r="AD8" i="4"/>
  <c r="AD20" i="31"/>
  <c r="Y15" i="31"/>
  <c r="W7" i="31"/>
  <c r="AD14" i="31"/>
  <c r="AD12" i="31"/>
  <c r="R19" i="4"/>
  <c r="W19" i="4" s="1"/>
  <c r="AD15" i="4"/>
  <c r="R11" i="4"/>
  <c r="P19" i="4"/>
  <c r="P11" i="4"/>
  <c r="X11" i="4" s="1"/>
  <c r="AD19" i="4"/>
  <c r="W15" i="4"/>
  <c r="AF15" i="4"/>
  <c r="AD11" i="4"/>
  <c r="X16" i="4"/>
  <c r="P15" i="4"/>
  <c r="AE15" i="4" s="1"/>
  <c r="AF9" i="4"/>
  <c r="AF8" i="4"/>
  <c r="W11" i="4"/>
  <c r="AF11" i="4"/>
  <c r="R20" i="4"/>
  <c r="AF20" i="4" s="1"/>
  <c r="P20" i="4"/>
  <c r="AE20" i="4" s="1"/>
  <c r="AD20" i="4"/>
  <c r="AE18" i="41"/>
  <c r="AE14" i="41"/>
  <c r="Y16" i="41"/>
  <c r="AF16" i="41"/>
  <c r="Y8" i="41"/>
  <c r="AF8" i="41"/>
  <c r="AF10" i="4"/>
  <c r="Y14" i="41"/>
  <c r="Y12" i="41"/>
  <c r="X14" i="31"/>
  <c r="Y18" i="41"/>
  <c r="AF18" i="41"/>
  <c r="Y10" i="41"/>
  <c r="AF10" i="41"/>
  <c r="W19" i="41"/>
  <c r="W17" i="41"/>
  <c r="W13" i="41"/>
  <c r="Y9" i="41"/>
  <c r="W9" i="41"/>
  <c r="X8" i="41"/>
  <c r="Y7" i="41"/>
  <c r="W7" i="41"/>
  <c r="AE19" i="4"/>
  <c r="Y17" i="4"/>
  <c r="W12" i="4"/>
  <c r="Y9" i="4"/>
  <c r="W9" i="31"/>
  <c r="AF9" i="31"/>
  <c r="W22" i="41"/>
  <c r="Y21" i="41"/>
  <c r="X18" i="4"/>
  <c r="X14" i="4"/>
  <c r="X10" i="4"/>
  <c r="W11" i="31"/>
  <c r="Y45" i="6"/>
  <c r="X22" i="41"/>
  <c r="Y20" i="41"/>
  <c r="Y22" i="4"/>
  <c r="Y19" i="4"/>
  <c r="W18" i="4"/>
  <c r="AE17" i="4"/>
  <c r="Y15" i="4"/>
  <c r="W14" i="4"/>
  <c r="Z14" i="4" s="1"/>
  <c r="AA14" i="4" s="1"/>
  <c r="AC14" i="4" s="1"/>
  <c r="AE13" i="4"/>
  <c r="Y11" i="4"/>
  <c r="W10" i="4"/>
  <c r="AE9" i="4"/>
  <c r="Y8" i="4"/>
  <c r="Z8" i="4" s="1"/>
  <c r="AA8" i="4" s="1"/>
  <c r="AC8" i="4" s="1"/>
  <c r="Y24" i="31"/>
  <c r="Y21" i="31"/>
  <c r="W19" i="31"/>
  <c r="AF19" i="31"/>
  <c r="Y18" i="31"/>
  <c r="X16" i="31"/>
  <c r="W14" i="31"/>
  <c r="W13" i="31"/>
  <c r="Y12" i="31"/>
  <c r="X8" i="31"/>
  <c r="Y22" i="6"/>
  <c r="AF25" i="31"/>
  <c r="AD18" i="31"/>
  <c r="AF17" i="31"/>
  <c r="AD24" i="31"/>
  <c r="W23" i="31"/>
  <c r="AF23" i="31"/>
  <c r="AD16" i="31"/>
  <c r="W16" i="31"/>
  <c r="W15" i="31"/>
  <c r="AE24" i="31"/>
  <c r="AE20" i="31"/>
  <c r="AE16" i="31"/>
  <c r="AE12" i="31"/>
  <c r="Y7" i="31"/>
  <c r="X25" i="31"/>
  <c r="X23" i="31"/>
  <c r="X17" i="31"/>
  <c r="X15" i="31"/>
  <c r="AF11" i="31"/>
  <c r="X11" i="31"/>
  <c r="AD10" i="31"/>
  <c r="X9" i="31"/>
  <c r="AD8" i="31"/>
  <c r="X7" i="31"/>
  <c r="AE22" i="31"/>
  <c r="AE8" i="31"/>
  <c r="AE18" i="4"/>
  <c r="AE14" i="4"/>
  <c r="AE10" i="4"/>
  <c r="X9" i="4"/>
  <c r="X7" i="4"/>
  <c r="AE22" i="4"/>
  <c r="AE8" i="4"/>
  <c r="X21" i="4"/>
  <c r="X17" i="4"/>
  <c r="X18" i="41"/>
  <c r="X14" i="41"/>
  <c r="Z14" i="41" s="1"/>
  <c r="AE22" i="41"/>
  <c r="AE20" i="41"/>
  <c r="AE16" i="41"/>
  <c r="AE12" i="41"/>
  <c r="AE10" i="41"/>
  <c r="AE8" i="41"/>
  <c r="AF21" i="41"/>
  <c r="X21" i="41"/>
  <c r="AF19" i="41"/>
  <c r="AF17" i="41"/>
  <c r="X17" i="41"/>
  <c r="AF15" i="41"/>
  <c r="AF13" i="41"/>
  <c r="X13" i="41"/>
  <c r="Z13" i="41" s="1"/>
  <c r="AF11" i="41"/>
  <c r="X11" i="41"/>
  <c r="AF9" i="41"/>
  <c r="X9" i="41"/>
  <c r="AF7" i="41"/>
  <c r="AD14" i="6"/>
  <c r="AD10" i="16"/>
  <c r="AD12" i="17"/>
  <c r="L7" i="30"/>
  <c r="M7" i="30"/>
  <c r="P7" i="30"/>
  <c r="L8" i="30"/>
  <c r="M8" i="30"/>
  <c r="P8" i="30"/>
  <c r="L9" i="30"/>
  <c r="M9" i="30"/>
  <c r="P9" i="30"/>
  <c r="L10" i="30"/>
  <c r="Q10" i="30" s="1"/>
  <c r="M10" i="30"/>
  <c r="L11" i="30"/>
  <c r="M11" i="30"/>
  <c r="P11" i="30"/>
  <c r="L12" i="30"/>
  <c r="M12" i="30"/>
  <c r="P12" i="30"/>
  <c r="L13" i="30"/>
  <c r="M13" i="30"/>
  <c r="P13" i="30"/>
  <c r="L14" i="30"/>
  <c r="M14" i="30"/>
  <c r="P14" i="30"/>
  <c r="L15" i="30"/>
  <c r="M15" i="30"/>
  <c r="P15" i="30"/>
  <c r="L16" i="30"/>
  <c r="M16" i="30"/>
  <c r="P16" i="30"/>
  <c r="L17" i="30"/>
  <c r="M17" i="30"/>
  <c r="P17" i="30"/>
  <c r="L18" i="30"/>
  <c r="Q18" i="30" s="1"/>
  <c r="M18" i="30"/>
  <c r="P18" i="30"/>
  <c r="L19" i="30"/>
  <c r="M19" i="30"/>
  <c r="P19" i="30"/>
  <c r="L7" i="6"/>
  <c r="M7" i="6"/>
  <c r="P7" i="6"/>
  <c r="L8" i="6"/>
  <c r="M8" i="6"/>
  <c r="P8" i="6"/>
  <c r="L9" i="6"/>
  <c r="M9" i="6"/>
  <c r="P9" i="6"/>
  <c r="L10" i="6"/>
  <c r="M10" i="6"/>
  <c r="L11" i="6"/>
  <c r="M11" i="6"/>
  <c r="P11" i="6"/>
  <c r="L12" i="6"/>
  <c r="M12" i="6"/>
  <c r="P12" i="6"/>
  <c r="L13" i="6"/>
  <c r="M13" i="6"/>
  <c r="P13" i="6"/>
  <c r="L14" i="6"/>
  <c r="M14" i="6"/>
  <c r="P14" i="6"/>
  <c r="L15" i="6"/>
  <c r="M15" i="6"/>
  <c r="P15" i="6"/>
  <c r="L16" i="6"/>
  <c r="M16" i="6"/>
  <c r="P16" i="6"/>
  <c r="L17" i="6"/>
  <c r="M17" i="6"/>
  <c r="P17" i="6"/>
  <c r="L18" i="6"/>
  <c r="M18" i="6"/>
  <c r="L19" i="6"/>
  <c r="M19" i="6"/>
  <c r="P19" i="6"/>
  <c r="L20" i="6"/>
  <c r="M20" i="6"/>
  <c r="P20" i="6"/>
  <c r="L21" i="6"/>
  <c r="M21" i="6"/>
  <c r="P21" i="6"/>
  <c r="M22" i="6"/>
  <c r="P22" i="6"/>
  <c r="L23" i="6"/>
  <c r="M23" i="6"/>
  <c r="P23" i="6"/>
  <c r="L24" i="6"/>
  <c r="M24" i="6"/>
  <c r="P24" i="6"/>
  <c r="L25" i="6"/>
  <c r="M25" i="6"/>
  <c r="P25" i="6"/>
  <c r="L26" i="6"/>
  <c r="M26" i="6"/>
  <c r="P26" i="6"/>
  <c r="L27" i="6"/>
  <c r="M27" i="6"/>
  <c r="P27" i="6"/>
  <c r="L28" i="6"/>
  <c r="M28" i="6"/>
  <c r="P28" i="6"/>
  <c r="L29" i="6"/>
  <c r="M29" i="6"/>
  <c r="P29" i="6"/>
  <c r="L30" i="6"/>
  <c r="M30" i="6"/>
  <c r="P30" i="6"/>
  <c r="L31" i="6"/>
  <c r="M31" i="6"/>
  <c r="P31" i="6"/>
  <c r="L32" i="6"/>
  <c r="Q32" i="6" s="1"/>
  <c r="Y32" i="6" s="1"/>
  <c r="M32" i="6"/>
  <c r="P32" i="6"/>
  <c r="L33" i="6"/>
  <c r="M33" i="6"/>
  <c r="P33" i="6"/>
  <c r="L34" i="6"/>
  <c r="M34" i="6"/>
  <c r="P34" i="6"/>
  <c r="L35" i="6"/>
  <c r="M35" i="6"/>
  <c r="P35" i="6"/>
  <c r="L36" i="6"/>
  <c r="M36" i="6"/>
  <c r="P36" i="6"/>
  <c r="L37" i="6"/>
  <c r="M37" i="6"/>
  <c r="P37" i="6"/>
  <c r="L38" i="6"/>
  <c r="M38" i="6"/>
  <c r="P38" i="6"/>
  <c r="L39" i="6"/>
  <c r="M39" i="6"/>
  <c r="P39" i="6"/>
  <c r="L40" i="6"/>
  <c r="M40" i="6"/>
  <c r="P40" i="6"/>
  <c r="L41" i="6"/>
  <c r="M41" i="6"/>
  <c r="P41" i="6"/>
  <c r="L42" i="6"/>
  <c r="M42" i="6"/>
  <c r="P42" i="6"/>
  <c r="L43" i="6"/>
  <c r="M43" i="6"/>
  <c r="P43" i="6"/>
  <c r="L44" i="6"/>
  <c r="M44" i="6"/>
  <c r="P44" i="6"/>
  <c r="L45" i="6"/>
  <c r="Q45" i="6" s="1"/>
  <c r="M45" i="6"/>
  <c r="P45" i="6"/>
  <c r="L46" i="6"/>
  <c r="M46" i="6"/>
  <c r="P46" i="6"/>
  <c r="L47" i="6"/>
  <c r="M47" i="6"/>
  <c r="P47" i="6"/>
  <c r="L7" i="14"/>
  <c r="M7" i="14"/>
  <c r="P7" i="14"/>
  <c r="L8" i="14"/>
  <c r="Q8" i="14" s="1"/>
  <c r="M8" i="14"/>
  <c r="P8" i="14"/>
  <c r="L9" i="14"/>
  <c r="M9" i="14"/>
  <c r="P9" i="14"/>
  <c r="L10" i="14"/>
  <c r="M10" i="14"/>
  <c r="L11" i="14"/>
  <c r="M11" i="14"/>
  <c r="P11" i="14"/>
  <c r="L7" i="16"/>
  <c r="M7" i="16"/>
  <c r="P7" i="16"/>
  <c r="L8" i="16"/>
  <c r="M8" i="16"/>
  <c r="P8" i="16"/>
  <c r="L9" i="16"/>
  <c r="M9" i="16"/>
  <c r="P9" i="16"/>
  <c r="L10" i="16"/>
  <c r="M10" i="16"/>
  <c r="L11" i="16"/>
  <c r="M11" i="16"/>
  <c r="P11" i="16"/>
  <c r="L12" i="16"/>
  <c r="M12" i="16"/>
  <c r="P12" i="16"/>
  <c r="L13" i="16"/>
  <c r="M13" i="16"/>
  <c r="P13" i="16"/>
  <c r="L14" i="16"/>
  <c r="M14" i="16"/>
  <c r="P14" i="16"/>
  <c r="L15" i="16"/>
  <c r="M15" i="16"/>
  <c r="P15" i="16"/>
  <c r="L16" i="16"/>
  <c r="M16" i="16"/>
  <c r="P16" i="16"/>
  <c r="L17" i="16"/>
  <c r="M17" i="16"/>
  <c r="P17" i="16"/>
  <c r="L18" i="16"/>
  <c r="M18" i="16"/>
  <c r="P18" i="16"/>
  <c r="L7" i="17"/>
  <c r="M7" i="17"/>
  <c r="P7" i="17"/>
  <c r="L8" i="17"/>
  <c r="M8" i="17"/>
  <c r="P8" i="17"/>
  <c r="L9" i="17"/>
  <c r="M9" i="17"/>
  <c r="P9" i="17"/>
  <c r="L10" i="17"/>
  <c r="Q10" i="17" s="1"/>
  <c r="M10" i="17"/>
  <c r="L11" i="17"/>
  <c r="M11" i="17"/>
  <c r="P11" i="17"/>
  <c r="L12" i="17"/>
  <c r="Q12" i="17" s="1"/>
  <c r="M12" i="17"/>
  <c r="P12" i="17"/>
  <c r="L13" i="17"/>
  <c r="M13" i="17"/>
  <c r="P13" i="17"/>
  <c r="L14" i="17"/>
  <c r="Q14" i="17" s="1"/>
  <c r="M14" i="17"/>
  <c r="P14" i="17"/>
  <c r="L15" i="17"/>
  <c r="M15" i="17"/>
  <c r="P15" i="17"/>
  <c r="L16" i="17"/>
  <c r="M16" i="17"/>
  <c r="P16" i="17"/>
  <c r="L17" i="17"/>
  <c r="M17" i="17"/>
  <c r="P17" i="17"/>
  <c r="L18" i="17"/>
  <c r="Q18" i="17" s="1"/>
  <c r="M18" i="17"/>
  <c r="P18" i="17"/>
  <c r="L19" i="17"/>
  <c r="M19" i="17"/>
  <c r="P19" i="17"/>
  <c r="L20" i="17"/>
  <c r="M20" i="17"/>
  <c r="P20" i="17"/>
  <c r="L21" i="17"/>
  <c r="M21" i="17"/>
  <c r="P21" i="17"/>
  <c r="L22" i="17"/>
  <c r="M22" i="17"/>
  <c r="P22" i="17"/>
  <c r="L23" i="17"/>
  <c r="M23" i="17"/>
  <c r="P23" i="17"/>
  <c r="I26" i="31"/>
  <c r="C15" i="56" s="1"/>
  <c r="J26" i="31"/>
  <c r="D15" i="56" s="1"/>
  <c r="K26" i="31"/>
  <c r="E15" i="56" s="1"/>
  <c r="M26" i="31"/>
  <c r="G15" i="56" s="1"/>
  <c r="I23" i="4"/>
  <c r="C14" i="56" s="1"/>
  <c r="J23" i="4"/>
  <c r="D14" i="56" s="1"/>
  <c r="K23" i="4"/>
  <c r="E14" i="56" s="1"/>
  <c r="N23" i="4"/>
  <c r="H14" i="56" s="1"/>
  <c r="I23" i="41"/>
  <c r="C13" i="56" s="1"/>
  <c r="J23" i="41"/>
  <c r="D13" i="56" s="1"/>
  <c r="K23" i="41"/>
  <c r="E13" i="56" s="1"/>
  <c r="M23" i="41"/>
  <c r="G13" i="56" s="1"/>
  <c r="I20" i="30"/>
  <c r="C12" i="56" s="1"/>
  <c r="J20" i="30"/>
  <c r="D12" i="56" s="1"/>
  <c r="K20" i="30"/>
  <c r="E12" i="56" s="1"/>
  <c r="I48" i="6"/>
  <c r="C11" i="56" s="1"/>
  <c r="J48" i="6"/>
  <c r="D11" i="56" s="1"/>
  <c r="K48" i="6"/>
  <c r="E11" i="56" s="1"/>
  <c r="I12" i="14"/>
  <c r="C10" i="56" s="1"/>
  <c r="J12" i="14"/>
  <c r="D10" i="56" s="1"/>
  <c r="K12" i="14"/>
  <c r="E10" i="56" s="1"/>
  <c r="I19" i="16"/>
  <c r="C9" i="56" s="1"/>
  <c r="J19" i="16"/>
  <c r="D9" i="56" s="1"/>
  <c r="K19" i="16"/>
  <c r="E9" i="56" s="1"/>
  <c r="I24" i="58"/>
  <c r="C7" i="56" s="1"/>
  <c r="J24" i="58"/>
  <c r="D7" i="56" s="1"/>
  <c r="K24" i="58"/>
  <c r="E7" i="56" s="1"/>
  <c r="V23" i="58"/>
  <c r="U23" i="58"/>
  <c r="T23" i="58"/>
  <c r="S23" i="58"/>
  <c r="Q23" i="58"/>
  <c r="Y23" i="58" s="1"/>
  <c r="P23" i="58"/>
  <c r="M23" i="58"/>
  <c r="O23" i="58" s="1"/>
  <c r="L23" i="58"/>
  <c r="V22" i="58"/>
  <c r="U22" i="58"/>
  <c r="T22" i="58"/>
  <c r="S22" i="58"/>
  <c r="P22" i="58"/>
  <c r="M22" i="58"/>
  <c r="O22" i="58" s="1"/>
  <c r="L22" i="58"/>
  <c r="Q22" i="58" s="1"/>
  <c r="V21" i="58"/>
  <c r="U21" i="58"/>
  <c r="T21" i="58"/>
  <c r="S21" i="58"/>
  <c r="P21" i="58"/>
  <c r="R21" i="58"/>
  <c r="W21" i="58" s="1"/>
  <c r="M21" i="58"/>
  <c r="O21" i="58" s="1"/>
  <c r="L21" i="58"/>
  <c r="V20" i="58"/>
  <c r="U20" i="58"/>
  <c r="T20" i="58"/>
  <c r="S20" i="58"/>
  <c r="P20" i="58"/>
  <c r="M20" i="58"/>
  <c r="O20" i="58" s="1"/>
  <c r="L20" i="58"/>
  <c r="V19" i="58"/>
  <c r="U19" i="58"/>
  <c r="T19" i="58"/>
  <c r="S19" i="58"/>
  <c r="Q19" i="58"/>
  <c r="Y19" i="58" s="1"/>
  <c r="P19" i="58"/>
  <c r="M19" i="58"/>
  <c r="O19" i="58" s="1"/>
  <c r="L19" i="58"/>
  <c r="V18" i="58"/>
  <c r="U18" i="58"/>
  <c r="T18" i="58"/>
  <c r="S18" i="58"/>
  <c r="AD18" i="58" s="1"/>
  <c r="P18" i="58"/>
  <c r="M18" i="58"/>
  <c r="O18" i="58" s="1"/>
  <c r="L18" i="58"/>
  <c r="V17" i="58"/>
  <c r="U17" i="58"/>
  <c r="T17" i="58"/>
  <c r="S17" i="58"/>
  <c r="P17" i="58"/>
  <c r="R17" i="58"/>
  <c r="W17" i="58" s="1"/>
  <c r="M17" i="58"/>
  <c r="O17" i="58" s="1"/>
  <c r="L17" i="58"/>
  <c r="AD17" i="58" s="1"/>
  <c r="V16" i="58"/>
  <c r="U16" i="58"/>
  <c r="T16" i="58"/>
  <c r="S16" i="58"/>
  <c r="P16" i="58"/>
  <c r="M16" i="58"/>
  <c r="O16" i="58" s="1"/>
  <c r="L16" i="58"/>
  <c r="V15" i="58"/>
  <c r="U15" i="58"/>
  <c r="T15" i="58"/>
  <c r="S15" i="58"/>
  <c r="Y15" i="58" s="1"/>
  <c r="P15" i="58"/>
  <c r="M15" i="58"/>
  <c r="O15" i="58" s="1"/>
  <c r="L15" i="58"/>
  <c r="Q15" i="58" s="1"/>
  <c r="V14" i="58"/>
  <c r="U14" i="58"/>
  <c r="T14" i="58"/>
  <c r="S14" i="58"/>
  <c r="Q14" i="58"/>
  <c r="P14" i="58"/>
  <c r="M14" i="58"/>
  <c r="L14" i="58"/>
  <c r="V13" i="58"/>
  <c r="U13" i="58"/>
  <c r="T13" i="58"/>
  <c r="S13" i="58"/>
  <c r="M13" i="58"/>
  <c r="O13" i="58" s="1"/>
  <c r="L13" i="58"/>
  <c r="V12" i="58"/>
  <c r="U12" i="58"/>
  <c r="T12" i="58"/>
  <c r="S12" i="58"/>
  <c r="P12" i="58"/>
  <c r="M12" i="58"/>
  <c r="O12" i="58" s="1"/>
  <c r="L12" i="58"/>
  <c r="V11" i="58"/>
  <c r="U11" i="58"/>
  <c r="T11" i="58"/>
  <c r="S11" i="58"/>
  <c r="Q11" i="58"/>
  <c r="Y11" i="58" s="1"/>
  <c r="P11" i="58"/>
  <c r="M11" i="58"/>
  <c r="O11" i="58" s="1"/>
  <c r="L11" i="58"/>
  <c r="V10" i="58"/>
  <c r="U10" i="58"/>
  <c r="T10" i="58"/>
  <c r="S10" i="58"/>
  <c r="P10" i="58"/>
  <c r="M10" i="58"/>
  <c r="O10" i="58" s="1"/>
  <c r="L10" i="58"/>
  <c r="Q10" i="58" s="1"/>
  <c r="V9" i="58"/>
  <c r="U9" i="58"/>
  <c r="T9" i="58"/>
  <c r="S9" i="58"/>
  <c r="M9" i="58"/>
  <c r="O9" i="58" s="1"/>
  <c r="L9" i="58"/>
  <c r="V8" i="58"/>
  <c r="U8" i="58"/>
  <c r="T8" i="58"/>
  <c r="S8" i="58"/>
  <c r="P8" i="58"/>
  <c r="M8" i="58"/>
  <c r="O8" i="58" s="1"/>
  <c r="L8" i="58"/>
  <c r="Q8" i="58" s="1"/>
  <c r="Y8" i="58" s="1"/>
  <c r="V7" i="58"/>
  <c r="U7" i="58"/>
  <c r="T7" i="58"/>
  <c r="S7" i="58"/>
  <c r="R7" i="58"/>
  <c r="Q7" i="58"/>
  <c r="Y7" i="58" s="1"/>
  <c r="P7" i="58"/>
  <c r="M7" i="58"/>
  <c r="O7" i="58" s="1"/>
  <c r="L7" i="58"/>
  <c r="AD7" i="58" s="1"/>
  <c r="V6" i="31"/>
  <c r="U6" i="31"/>
  <c r="T6" i="31"/>
  <c r="S6" i="31"/>
  <c r="Q6" i="31"/>
  <c r="Y6" i="31" s="1"/>
  <c r="P6" i="31"/>
  <c r="M6" i="31"/>
  <c r="O6" i="31" s="1"/>
  <c r="L6" i="31"/>
  <c r="L26" i="31" s="1"/>
  <c r="F15" i="56" s="1"/>
  <c r="V6" i="4"/>
  <c r="U6" i="4"/>
  <c r="T6" i="4"/>
  <c r="S6" i="4"/>
  <c r="Q6" i="4"/>
  <c r="Y6" i="4" s="1"/>
  <c r="P6" i="4"/>
  <c r="M6" i="4"/>
  <c r="O6" i="4" s="1"/>
  <c r="L6" i="4"/>
  <c r="L23" i="4" s="1"/>
  <c r="F14" i="56" s="1"/>
  <c r="V6" i="41"/>
  <c r="U6" i="41"/>
  <c r="T6" i="41"/>
  <c r="S6" i="41"/>
  <c r="Q6" i="41"/>
  <c r="Y6" i="41" s="1"/>
  <c r="P6" i="41"/>
  <c r="M6" i="41"/>
  <c r="O6" i="41" s="1"/>
  <c r="L6" i="41"/>
  <c r="L23" i="41" s="1"/>
  <c r="F13" i="56" s="1"/>
  <c r="V6" i="30"/>
  <c r="U6" i="30"/>
  <c r="T6" i="30"/>
  <c r="S6" i="30"/>
  <c r="Q6" i="30"/>
  <c r="Y6" i="30" s="1"/>
  <c r="P6" i="30"/>
  <c r="M6" i="30"/>
  <c r="O6" i="30" s="1"/>
  <c r="L6" i="30"/>
  <c r="V6" i="6"/>
  <c r="U6" i="6"/>
  <c r="T6" i="6"/>
  <c r="S6" i="6"/>
  <c r="Q6" i="6"/>
  <c r="Y6" i="6" s="1"/>
  <c r="P6" i="6"/>
  <c r="M6" i="6"/>
  <c r="L6" i="6"/>
  <c r="V6" i="14"/>
  <c r="U6" i="14"/>
  <c r="T6" i="14"/>
  <c r="S6" i="14"/>
  <c r="Q6" i="14"/>
  <c r="Y6" i="14" s="1"/>
  <c r="P6" i="14"/>
  <c r="M6" i="14"/>
  <c r="O6" i="14" s="1"/>
  <c r="L6" i="14"/>
  <c r="L12" i="14" s="1"/>
  <c r="F10" i="56" s="1"/>
  <c r="V6" i="16"/>
  <c r="U6" i="16"/>
  <c r="T6" i="16"/>
  <c r="S6" i="16"/>
  <c r="Q6" i="16"/>
  <c r="Y6" i="16" s="1"/>
  <c r="P6" i="16"/>
  <c r="M6" i="16"/>
  <c r="O6" i="16" s="1"/>
  <c r="L6" i="16"/>
  <c r="V6" i="17"/>
  <c r="U6" i="17"/>
  <c r="T6" i="17"/>
  <c r="S6" i="17"/>
  <c r="Q6" i="17"/>
  <c r="Y6" i="17" s="1"/>
  <c r="P6" i="17"/>
  <c r="M6" i="17"/>
  <c r="O6" i="17" s="1"/>
  <c r="L6" i="17"/>
  <c r="V6" i="58"/>
  <c r="U6" i="58"/>
  <c r="T6" i="58"/>
  <c r="S6" i="58"/>
  <c r="Q6" i="58"/>
  <c r="Y6" i="58" s="1"/>
  <c r="P6" i="58"/>
  <c r="M6" i="58"/>
  <c r="O6" i="58" s="1"/>
  <c r="L6" i="58"/>
  <c r="H23" i="4"/>
  <c r="B14" i="56" s="1"/>
  <c r="H23" i="41"/>
  <c r="B13" i="56" s="1"/>
  <c r="H20" i="30"/>
  <c r="B12" i="56" s="1"/>
  <c r="H48" i="6"/>
  <c r="B11" i="56" s="1"/>
  <c r="H12" i="14"/>
  <c r="B10" i="56" s="1"/>
  <c r="H19" i="16"/>
  <c r="B9" i="56" s="1"/>
  <c r="H26" i="31"/>
  <c r="B15" i="56" s="1"/>
  <c r="J24" i="17"/>
  <c r="D8" i="56" s="1"/>
  <c r="I24" i="17"/>
  <c r="C8" i="56" s="1"/>
  <c r="K24" i="17"/>
  <c r="E8" i="56" s="1"/>
  <c r="H24" i="17"/>
  <c r="B8" i="56" s="1"/>
  <c r="L24" i="58" l="1"/>
  <c r="F7" i="56" s="1"/>
  <c r="M24" i="58"/>
  <c r="G7" i="56" s="1"/>
  <c r="X18" i="31"/>
  <c r="AF7" i="31"/>
  <c r="W10" i="31"/>
  <c r="Z10" i="31" s="1"/>
  <c r="AA10" i="31" s="1"/>
  <c r="AC10" i="31" s="1"/>
  <c r="W18" i="31"/>
  <c r="Z18" i="31" s="1"/>
  <c r="Z21" i="31"/>
  <c r="W25" i="31"/>
  <c r="Z14" i="31"/>
  <c r="AA14" i="31" s="1"/>
  <c r="AC14" i="31" s="1"/>
  <c r="W8" i="31"/>
  <c r="Z8" i="31" s="1"/>
  <c r="Z9" i="41"/>
  <c r="W15" i="41"/>
  <c r="Z8" i="41"/>
  <c r="Z16" i="41"/>
  <c r="AA16" i="41" s="1"/>
  <c r="AC16" i="41" s="1"/>
  <c r="AF20" i="41"/>
  <c r="Z18" i="4"/>
  <c r="AA18" i="4" s="1"/>
  <c r="AC18" i="4" s="1"/>
  <c r="W13" i="4"/>
  <c r="AF17" i="4"/>
  <c r="X15" i="4"/>
  <c r="Z15" i="4" s="1"/>
  <c r="AA15" i="4" s="1"/>
  <c r="AC15" i="4" s="1"/>
  <c r="AE11" i="4"/>
  <c r="AF19" i="4"/>
  <c r="W7" i="4"/>
  <c r="AF13" i="4"/>
  <c r="W9" i="4"/>
  <c r="X22" i="4"/>
  <c r="W21" i="4"/>
  <c r="AD10" i="58"/>
  <c r="AA22" i="31"/>
  <c r="AC22" i="31" s="1"/>
  <c r="AB22" i="31"/>
  <c r="R21" i="17"/>
  <c r="O21" i="17"/>
  <c r="Q20" i="17"/>
  <c r="AD20" i="17"/>
  <c r="O13" i="17"/>
  <c r="R13" i="17"/>
  <c r="N24" i="17"/>
  <c r="H8" i="56" s="1"/>
  <c r="P10" i="17"/>
  <c r="O17" i="16"/>
  <c r="R17" i="16"/>
  <c r="Q16" i="16"/>
  <c r="AD16" i="16"/>
  <c r="O13" i="16"/>
  <c r="AE13" i="16"/>
  <c r="R13" i="16"/>
  <c r="X13" i="16" s="1"/>
  <c r="N19" i="16"/>
  <c r="H9" i="56" s="1"/>
  <c r="P10" i="16"/>
  <c r="R10" i="14"/>
  <c r="O10" i="14"/>
  <c r="AD9" i="14"/>
  <c r="Q9" i="14"/>
  <c r="O47" i="6"/>
  <c r="R47" i="6"/>
  <c r="X47" i="6" s="1"/>
  <c r="AD46" i="6"/>
  <c r="Q46" i="6"/>
  <c r="Y46" i="6" s="1"/>
  <c r="O39" i="6"/>
  <c r="R39" i="6"/>
  <c r="AE39" i="6"/>
  <c r="AD38" i="6"/>
  <c r="Q38" i="6"/>
  <c r="Y38" i="6" s="1"/>
  <c r="O23" i="6"/>
  <c r="AE23" i="6" s="1"/>
  <c r="R23" i="6"/>
  <c r="W23" i="6" s="1"/>
  <c r="R16" i="6"/>
  <c r="X16" i="6" s="1"/>
  <c r="O16" i="6"/>
  <c r="W16" i="6" s="1"/>
  <c r="Q15" i="6"/>
  <c r="Y15" i="6" s="1"/>
  <c r="AD15" i="6"/>
  <c r="O12" i="6"/>
  <c r="R12" i="6"/>
  <c r="X12" i="6" s="1"/>
  <c r="Q11" i="6"/>
  <c r="Y11" i="6" s="1"/>
  <c r="AD11" i="6"/>
  <c r="O17" i="30"/>
  <c r="R17" i="30"/>
  <c r="X17" i="30" s="1"/>
  <c r="Q16" i="30"/>
  <c r="AD16" i="30"/>
  <c r="R13" i="30"/>
  <c r="X13" i="30" s="1"/>
  <c r="O13" i="30"/>
  <c r="AE13" i="30"/>
  <c r="M20" i="30"/>
  <c r="G12" i="56" s="1"/>
  <c r="O9" i="30"/>
  <c r="W9" i="30" s="1"/>
  <c r="R9" i="30"/>
  <c r="X9" i="30" s="1"/>
  <c r="X13" i="17"/>
  <c r="X17" i="16"/>
  <c r="X17" i="58"/>
  <c r="Z17" i="58" s="1"/>
  <c r="O17" i="17"/>
  <c r="W17" i="17" s="1"/>
  <c r="Z17" i="17" s="1"/>
  <c r="AA17" i="17" s="1"/>
  <c r="AC17" i="17" s="1"/>
  <c r="AE17" i="17"/>
  <c r="R17" i="17"/>
  <c r="X17" i="17" s="1"/>
  <c r="Q16" i="17"/>
  <c r="Y16" i="17" s="1"/>
  <c r="AF16" i="17"/>
  <c r="AD16" i="17"/>
  <c r="Y12" i="17"/>
  <c r="M24" i="17"/>
  <c r="G8" i="56" s="1"/>
  <c r="O9" i="17"/>
  <c r="W9" i="17" s="1"/>
  <c r="R9" i="17"/>
  <c r="X9" i="17" s="1"/>
  <c r="Z9" i="17" s="1"/>
  <c r="L24" i="17"/>
  <c r="F8" i="56" s="1"/>
  <c r="Q8" i="17"/>
  <c r="Y8" i="17" s="1"/>
  <c r="Q12" i="16"/>
  <c r="Y12" i="16" s="1"/>
  <c r="AD12" i="16"/>
  <c r="M19" i="16"/>
  <c r="G9" i="56" s="1"/>
  <c r="O9" i="16"/>
  <c r="R9" i="16"/>
  <c r="X9" i="16" s="1"/>
  <c r="L19" i="16"/>
  <c r="F9" i="56" s="1"/>
  <c r="Q8" i="16"/>
  <c r="Y8" i="16" s="1"/>
  <c r="AD8" i="16"/>
  <c r="O43" i="6"/>
  <c r="R43" i="6"/>
  <c r="X43" i="6" s="1"/>
  <c r="Q42" i="6"/>
  <c r="Y42" i="6" s="1"/>
  <c r="AD42" i="6"/>
  <c r="O35" i="6"/>
  <c r="AE35" i="6"/>
  <c r="R35" i="6"/>
  <c r="X35" i="6" s="1"/>
  <c r="Q34" i="6"/>
  <c r="AD34" i="6"/>
  <c r="O31" i="6"/>
  <c r="W31" i="6" s="1"/>
  <c r="AE31" i="6"/>
  <c r="R31" i="6"/>
  <c r="X31" i="6" s="1"/>
  <c r="Q30" i="6"/>
  <c r="Y30" i="6" s="1"/>
  <c r="AD30" i="6"/>
  <c r="O27" i="6"/>
  <c r="AE27" i="6"/>
  <c r="R27" i="6"/>
  <c r="AF27" i="6" s="1"/>
  <c r="Q26" i="6"/>
  <c r="Y26" i="6" s="1"/>
  <c r="AD26" i="6"/>
  <c r="O20" i="6"/>
  <c r="R20" i="6"/>
  <c r="X20" i="6" s="1"/>
  <c r="AE20" i="6"/>
  <c r="AD19" i="6"/>
  <c r="Q19" i="6"/>
  <c r="Y19" i="6" s="1"/>
  <c r="O8" i="6"/>
  <c r="R8" i="6"/>
  <c r="X8" i="6" s="1"/>
  <c r="Q7" i="6"/>
  <c r="Y7" i="6" s="1"/>
  <c r="AD7" i="6"/>
  <c r="Q12" i="30"/>
  <c r="Y12" i="30" s="1"/>
  <c r="AD12" i="30"/>
  <c r="N20" i="30"/>
  <c r="H12" i="56" s="1"/>
  <c r="P10" i="30"/>
  <c r="L20" i="30"/>
  <c r="F12" i="56" s="1"/>
  <c r="Q8" i="30"/>
  <c r="Y8" i="30" s="1"/>
  <c r="AD8" i="30"/>
  <c r="Z21" i="41"/>
  <c r="AA21" i="41" s="1"/>
  <c r="AC21" i="41" s="1"/>
  <c r="O14" i="58"/>
  <c r="R14" i="58"/>
  <c r="X14" i="58" s="1"/>
  <c r="AE23" i="17"/>
  <c r="O22" i="17"/>
  <c r="R22" i="17"/>
  <c r="X22" i="17" s="1"/>
  <c r="Q21" i="17"/>
  <c r="AD21" i="17"/>
  <c r="AE19" i="17"/>
  <c r="O18" i="17"/>
  <c r="R18" i="17"/>
  <c r="X18" i="17" s="1"/>
  <c r="AE18" i="17"/>
  <c r="Q17" i="17"/>
  <c r="Y17" i="17" s="1"/>
  <c r="AD17" i="17"/>
  <c r="AF17" i="17"/>
  <c r="O14" i="17"/>
  <c r="R14" i="17"/>
  <c r="AF14" i="17" s="1"/>
  <c r="Q13" i="17"/>
  <c r="AD13" i="17"/>
  <c r="O10" i="17"/>
  <c r="R10" i="17"/>
  <c r="AF10" i="17" s="1"/>
  <c r="AE10" i="17"/>
  <c r="AD9" i="17"/>
  <c r="Q9" i="17"/>
  <c r="Y9" i="17" s="1"/>
  <c r="O18" i="16"/>
  <c r="R18" i="16"/>
  <c r="X18" i="16" s="1"/>
  <c r="AE18" i="16"/>
  <c r="Q17" i="16"/>
  <c r="AD17" i="16"/>
  <c r="O14" i="16"/>
  <c r="R14" i="16"/>
  <c r="AF14" i="16" s="1"/>
  <c r="AD14" i="16"/>
  <c r="Q13" i="16"/>
  <c r="Y13" i="16" s="1"/>
  <c r="AD13" i="16"/>
  <c r="AF13" i="16"/>
  <c r="R10" i="16"/>
  <c r="O10" i="16"/>
  <c r="AD9" i="16"/>
  <c r="Q9" i="16"/>
  <c r="O11" i="14"/>
  <c r="R11" i="14"/>
  <c r="X11" i="14" s="1"/>
  <c r="Q10" i="14"/>
  <c r="Y10" i="14" s="1"/>
  <c r="X8" i="14"/>
  <c r="O7" i="14"/>
  <c r="R7" i="14"/>
  <c r="X7" i="14" s="1"/>
  <c r="Q47" i="6"/>
  <c r="Y47" i="6" s="1"/>
  <c r="AD47" i="6"/>
  <c r="O44" i="6"/>
  <c r="W44" i="6" s="1"/>
  <c r="R44" i="6"/>
  <c r="X44" i="6" s="1"/>
  <c r="Q43" i="6"/>
  <c r="AD43" i="6"/>
  <c r="O40" i="6"/>
  <c r="R40" i="6"/>
  <c r="X40" i="6" s="1"/>
  <c r="Q39" i="6"/>
  <c r="AD39" i="6"/>
  <c r="O36" i="6"/>
  <c r="R36" i="6"/>
  <c r="X36" i="6" s="1"/>
  <c r="Q35" i="6"/>
  <c r="Y35" i="6" s="1"/>
  <c r="AD35" i="6"/>
  <c r="R32" i="6"/>
  <c r="AF32" i="6" s="1"/>
  <c r="O32" i="6"/>
  <c r="AD32" i="6"/>
  <c r="AD31" i="6"/>
  <c r="Q31" i="6"/>
  <c r="O28" i="6"/>
  <c r="R28" i="6"/>
  <c r="AD28" i="6"/>
  <c r="AD27" i="6"/>
  <c r="Q27" i="6"/>
  <c r="Y27" i="6" s="1"/>
  <c r="O24" i="6"/>
  <c r="R24" i="6"/>
  <c r="X24" i="6" s="1"/>
  <c r="AD24" i="6"/>
  <c r="Q23" i="6"/>
  <c r="Y23" i="6" s="1"/>
  <c r="AD23" i="6"/>
  <c r="O21" i="6"/>
  <c r="W21" i="6" s="1"/>
  <c r="R21" i="6"/>
  <c r="X21" i="6" s="1"/>
  <c r="Q20" i="6"/>
  <c r="Y20" i="6" s="1"/>
  <c r="AD20" i="6"/>
  <c r="P18" i="6"/>
  <c r="AD18" i="6"/>
  <c r="O17" i="6"/>
  <c r="W17" i="6" s="1"/>
  <c r="R17" i="6"/>
  <c r="X17" i="6" s="1"/>
  <c r="Q16" i="6"/>
  <c r="Y16" i="6" s="1"/>
  <c r="AD16" i="6"/>
  <c r="O13" i="6"/>
  <c r="R13" i="6"/>
  <c r="X13" i="6" s="1"/>
  <c r="Q12" i="6"/>
  <c r="Y12" i="6" s="1"/>
  <c r="AF12" i="6"/>
  <c r="AD12" i="6"/>
  <c r="N48" i="6"/>
  <c r="H11" i="56" s="1"/>
  <c r="P10" i="6"/>
  <c r="O9" i="6"/>
  <c r="W9" i="6" s="1"/>
  <c r="AE9" i="6"/>
  <c r="R9" i="6"/>
  <c r="X9" i="6" s="1"/>
  <c r="Z9" i="6" s="1"/>
  <c r="L48" i="6"/>
  <c r="F11" i="56" s="1"/>
  <c r="Q8" i="6"/>
  <c r="AD8" i="6"/>
  <c r="O18" i="30"/>
  <c r="R18" i="30"/>
  <c r="AF18" i="30" s="1"/>
  <c r="Q17" i="30"/>
  <c r="Y17" i="30" s="1"/>
  <c r="AD17" i="30"/>
  <c r="AF17" i="30"/>
  <c r="O14" i="30"/>
  <c r="R14" i="30"/>
  <c r="X14" i="30" s="1"/>
  <c r="AE14" i="30"/>
  <c r="Q13" i="30"/>
  <c r="AD13" i="30"/>
  <c r="O10" i="30"/>
  <c r="R10" i="30"/>
  <c r="AF10" i="30" s="1"/>
  <c r="Q9" i="30"/>
  <c r="Y9" i="30" s="1"/>
  <c r="AD9" i="30"/>
  <c r="AD8" i="17"/>
  <c r="AD10" i="14"/>
  <c r="Z18" i="41"/>
  <c r="AA18" i="41" s="1"/>
  <c r="AC18" i="41" s="1"/>
  <c r="R9" i="58"/>
  <c r="W9" i="58" s="1"/>
  <c r="P9" i="58"/>
  <c r="AE9" i="58" s="1"/>
  <c r="R10" i="58"/>
  <c r="R13" i="58"/>
  <c r="W13" i="58" s="1"/>
  <c r="P13" i="58"/>
  <c r="X13" i="58" s="1"/>
  <c r="X30" i="6"/>
  <c r="AE10" i="16"/>
  <c r="X28" i="6"/>
  <c r="AF42" i="6"/>
  <c r="AD10" i="30"/>
  <c r="Z11" i="31"/>
  <c r="X19" i="4"/>
  <c r="Z19" i="4" s="1"/>
  <c r="W21" i="41"/>
  <c r="AF10" i="31"/>
  <c r="Y16" i="31"/>
  <c r="Z16" i="31" s="1"/>
  <c r="AA16" i="31" s="1"/>
  <c r="AC16" i="31" s="1"/>
  <c r="X12" i="4"/>
  <c r="Z12" i="4" s="1"/>
  <c r="AA12" i="4" s="1"/>
  <c r="AC12" i="4" s="1"/>
  <c r="X12" i="41"/>
  <c r="Z12" i="41" s="1"/>
  <c r="AA12" i="41" s="1"/>
  <c r="AC12" i="41" s="1"/>
  <c r="X24" i="31"/>
  <c r="AE21" i="4"/>
  <c r="R6" i="6"/>
  <c r="X6" i="6" s="1"/>
  <c r="O6" i="6"/>
  <c r="AD13" i="58"/>
  <c r="Y14" i="58"/>
  <c r="Q18" i="58"/>
  <c r="Y18" i="58" s="1"/>
  <c r="M48" i="6"/>
  <c r="G11" i="56" s="1"/>
  <c r="M23" i="4"/>
  <c r="G14" i="56" s="1"/>
  <c r="O23" i="17"/>
  <c r="R23" i="17"/>
  <c r="X23" i="17" s="1"/>
  <c r="Q22" i="17"/>
  <c r="Y22" i="17" s="1"/>
  <c r="O19" i="17"/>
  <c r="R19" i="17"/>
  <c r="X19" i="17" s="1"/>
  <c r="AF18" i="17"/>
  <c r="O15" i="17"/>
  <c r="R15" i="17"/>
  <c r="X15" i="17" s="1"/>
  <c r="O11" i="17"/>
  <c r="R11" i="17"/>
  <c r="X11" i="17" s="1"/>
  <c r="O7" i="17"/>
  <c r="R7" i="17"/>
  <c r="X7" i="17" s="1"/>
  <c r="Q18" i="16"/>
  <c r="Y18" i="16" s="1"/>
  <c r="O15" i="16"/>
  <c r="R15" i="16"/>
  <c r="AF15" i="16" s="1"/>
  <c r="Q14" i="16"/>
  <c r="Y14" i="16" s="1"/>
  <c r="O11" i="16"/>
  <c r="R11" i="16"/>
  <c r="X11" i="16" s="1"/>
  <c r="Q10" i="16"/>
  <c r="Y10" i="16" s="1"/>
  <c r="O7" i="16"/>
  <c r="R7" i="16"/>
  <c r="X7" i="16" s="1"/>
  <c r="AD11" i="14"/>
  <c r="Q11" i="14"/>
  <c r="O8" i="14"/>
  <c r="W8" i="14" s="1"/>
  <c r="Z8" i="14" s="1"/>
  <c r="R8" i="14"/>
  <c r="AF8" i="14" s="1"/>
  <c r="Q7" i="14"/>
  <c r="Y7" i="14" s="1"/>
  <c r="AD7" i="14"/>
  <c r="R45" i="6"/>
  <c r="AF45" i="6" s="1"/>
  <c r="O45" i="6"/>
  <c r="AD44" i="6"/>
  <c r="Q44" i="6"/>
  <c r="Y44" i="6" s="1"/>
  <c r="O41" i="6"/>
  <c r="R41" i="6"/>
  <c r="X41" i="6" s="1"/>
  <c r="AD40" i="6"/>
  <c r="Q40" i="6"/>
  <c r="Y40" i="6" s="1"/>
  <c r="AE37" i="6"/>
  <c r="R37" i="6"/>
  <c r="X37" i="6" s="1"/>
  <c r="O37" i="6"/>
  <c r="Q36" i="6"/>
  <c r="AD36" i="6"/>
  <c r="O33" i="6"/>
  <c r="R33" i="6"/>
  <c r="X33" i="6" s="1"/>
  <c r="AE33" i="6"/>
  <c r="R29" i="6"/>
  <c r="AF29" i="6" s="1"/>
  <c r="O29" i="6"/>
  <c r="AE29" i="6"/>
  <c r="Q28" i="6"/>
  <c r="Y28" i="6" s="1"/>
  <c r="AF28" i="6"/>
  <c r="O25" i="6"/>
  <c r="AE25" i="6"/>
  <c r="R25" i="6"/>
  <c r="X25" i="6" s="1"/>
  <c r="Q24" i="6"/>
  <c r="Y24" i="6" s="1"/>
  <c r="Q21" i="6"/>
  <c r="Y21" i="6" s="1"/>
  <c r="AD21" i="6"/>
  <c r="O18" i="6"/>
  <c r="R18" i="6"/>
  <c r="Q17" i="6"/>
  <c r="Y17" i="6" s="1"/>
  <c r="AD17" i="6"/>
  <c r="O14" i="6"/>
  <c r="R14" i="6"/>
  <c r="X14" i="6" s="1"/>
  <c r="Q13" i="6"/>
  <c r="Y13" i="6" s="1"/>
  <c r="AD13" i="6"/>
  <c r="O10" i="6"/>
  <c r="R10" i="6"/>
  <c r="AD9" i="6"/>
  <c r="Q9" i="6"/>
  <c r="Y9" i="6" s="1"/>
  <c r="O19" i="30"/>
  <c r="R19" i="30"/>
  <c r="X19" i="30" s="1"/>
  <c r="X16" i="30"/>
  <c r="O15" i="30"/>
  <c r="R15" i="30"/>
  <c r="X15" i="30" s="1"/>
  <c r="Q14" i="30"/>
  <c r="Y14" i="30" s="1"/>
  <c r="AF14" i="30"/>
  <c r="O11" i="30"/>
  <c r="R11" i="30"/>
  <c r="X11" i="30" s="1"/>
  <c r="O7" i="30"/>
  <c r="AE7" i="30"/>
  <c r="R7" i="30"/>
  <c r="X7" i="30" s="1"/>
  <c r="AF21" i="6"/>
  <c r="AF40" i="6"/>
  <c r="Z15" i="41"/>
  <c r="Z19" i="41"/>
  <c r="AA19" i="41" s="1"/>
  <c r="AC19" i="41" s="1"/>
  <c r="AD26" i="31"/>
  <c r="M15" i="56" s="1"/>
  <c r="W24" i="31"/>
  <c r="Z24" i="31" s="1"/>
  <c r="AA24" i="31" s="1"/>
  <c r="AC24" i="31" s="1"/>
  <c r="W17" i="31"/>
  <c r="Z12" i="31"/>
  <c r="AA12" i="31" s="1"/>
  <c r="AC12" i="31" s="1"/>
  <c r="Z10" i="4"/>
  <c r="AA10" i="4" s="1"/>
  <c r="AC10" i="4" s="1"/>
  <c r="Z22" i="41"/>
  <c r="AA22" i="41" s="1"/>
  <c r="AC22" i="41" s="1"/>
  <c r="Y10" i="30"/>
  <c r="Y13" i="4"/>
  <c r="Z13" i="4" s="1"/>
  <c r="AA13" i="4" s="1"/>
  <c r="AC13" i="4" s="1"/>
  <c r="AF21" i="4"/>
  <c r="W11" i="41"/>
  <c r="Z11" i="41" s="1"/>
  <c r="AA11" i="41" s="1"/>
  <c r="AC11" i="41" s="1"/>
  <c r="AF14" i="41"/>
  <c r="Y18" i="17"/>
  <c r="AD18" i="30"/>
  <c r="W20" i="31"/>
  <c r="Z20" i="31" s="1"/>
  <c r="AA20" i="31" s="1"/>
  <c r="AC20" i="31" s="1"/>
  <c r="AE25" i="31"/>
  <c r="AD18" i="17"/>
  <c r="X20" i="31"/>
  <c r="AD45" i="6"/>
  <c r="AF14" i="58"/>
  <c r="R18" i="58"/>
  <c r="W18" i="58" s="1"/>
  <c r="N24" i="58"/>
  <c r="H7" i="56" s="1"/>
  <c r="N23" i="41"/>
  <c r="H13" i="56" s="1"/>
  <c r="N26" i="31"/>
  <c r="H15" i="56" s="1"/>
  <c r="Q23" i="17"/>
  <c r="AD23" i="17"/>
  <c r="AE21" i="17"/>
  <c r="O20" i="17"/>
  <c r="R20" i="17"/>
  <c r="X20" i="17" s="1"/>
  <c r="Q19" i="17"/>
  <c r="AD19" i="17"/>
  <c r="O16" i="17"/>
  <c r="R16" i="17"/>
  <c r="X16" i="17" s="1"/>
  <c r="Q15" i="17"/>
  <c r="AD15" i="17"/>
  <c r="AE13" i="17"/>
  <c r="O12" i="17"/>
  <c r="R12" i="17"/>
  <c r="X12" i="17" s="1"/>
  <c r="AD11" i="17"/>
  <c r="Q11" i="17"/>
  <c r="O8" i="17"/>
  <c r="R8" i="17"/>
  <c r="X8" i="17" s="1"/>
  <c r="Q7" i="17"/>
  <c r="AD7" i="17"/>
  <c r="O16" i="16"/>
  <c r="R16" i="16"/>
  <c r="X16" i="16" s="1"/>
  <c r="AD15" i="16"/>
  <c r="Q15" i="16"/>
  <c r="Y15" i="16" s="1"/>
  <c r="O12" i="16"/>
  <c r="R12" i="16"/>
  <c r="X12" i="16" s="1"/>
  <c r="Q11" i="16"/>
  <c r="Y11" i="16" s="1"/>
  <c r="AD11" i="16"/>
  <c r="O8" i="16"/>
  <c r="R8" i="16"/>
  <c r="X8" i="16" s="1"/>
  <c r="Q7" i="16"/>
  <c r="AD7" i="16"/>
  <c r="N12" i="14"/>
  <c r="H10" i="56" s="1"/>
  <c r="P10" i="14"/>
  <c r="X10" i="14" s="1"/>
  <c r="M12" i="14"/>
  <c r="G10" i="56" s="1"/>
  <c r="O9" i="14"/>
  <c r="AE9" i="14"/>
  <c r="R9" i="14"/>
  <c r="X9" i="14" s="1"/>
  <c r="O46" i="6"/>
  <c r="R46" i="6"/>
  <c r="X46" i="6" s="1"/>
  <c r="O42" i="6"/>
  <c r="R42" i="6"/>
  <c r="X42" i="6" s="1"/>
  <c r="Q41" i="6"/>
  <c r="Y41" i="6" s="1"/>
  <c r="AF41" i="6"/>
  <c r="O38" i="6"/>
  <c r="W38" i="6" s="1"/>
  <c r="R38" i="6"/>
  <c r="AF38" i="6" s="1"/>
  <c r="Q37" i="6"/>
  <c r="Y37" i="6" s="1"/>
  <c r="AD37" i="6"/>
  <c r="O34" i="6"/>
  <c r="W34" i="6" s="1"/>
  <c r="R34" i="6"/>
  <c r="X34" i="6" s="1"/>
  <c r="AD33" i="6"/>
  <c r="Q33" i="6"/>
  <c r="O30" i="6"/>
  <c r="R30" i="6"/>
  <c r="AF30" i="6" s="1"/>
  <c r="Q29" i="6"/>
  <c r="Y29" i="6" s="1"/>
  <c r="AD29" i="6"/>
  <c r="O26" i="6"/>
  <c r="W26" i="6" s="1"/>
  <c r="R26" i="6"/>
  <c r="X26" i="6" s="1"/>
  <c r="AD25" i="6"/>
  <c r="Q25" i="6"/>
  <c r="O22" i="6"/>
  <c r="W22" i="6" s="1"/>
  <c r="R22" i="6"/>
  <c r="X22" i="6" s="1"/>
  <c r="O19" i="6"/>
  <c r="AE19" i="6"/>
  <c r="R19" i="6"/>
  <c r="X19" i="6" s="1"/>
  <c r="Q18" i="6"/>
  <c r="Y18" i="6" s="1"/>
  <c r="O15" i="6"/>
  <c r="R15" i="6"/>
  <c r="AF15" i="6" s="1"/>
  <c r="Q14" i="6"/>
  <c r="Y14" i="6" s="1"/>
  <c r="AE12" i="6"/>
  <c r="O11" i="6"/>
  <c r="R11" i="6"/>
  <c r="X11" i="6" s="1"/>
  <c r="AE11" i="6"/>
  <c r="AF10" i="6"/>
  <c r="Q10" i="6"/>
  <c r="Y10" i="6" s="1"/>
  <c r="O7" i="6"/>
  <c r="R7" i="6"/>
  <c r="X7" i="6" s="1"/>
  <c r="AD19" i="30"/>
  <c r="Q19" i="30"/>
  <c r="O16" i="30"/>
  <c r="R16" i="30"/>
  <c r="Q15" i="30"/>
  <c r="AD15" i="30"/>
  <c r="O12" i="30"/>
  <c r="R12" i="30"/>
  <c r="X12" i="30" s="1"/>
  <c r="Q11" i="30"/>
  <c r="AD11" i="30"/>
  <c r="R8" i="30"/>
  <c r="AF8" i="30" s="1"/>
  <c r="O8" i="30"/>
  <c r="AD7" i="30"/>
  <c r="Q7" i="30"/>
  <c r="AD10" i="17"/>
  <c r="AD14" i="17"/>
  <c r="X21" i="17"/>
  <c r="AE8" i="16"/>
  <c r="AD8" i="14"/>
  <c r="AE8" i="30"/>
  <c r="AE16" i="4"/>
  <c r="AE18" i="31"/>
  <c r="Z9" i="31"/>
  <c r="AA9" i="31" s="1"/>
  <c r="AC9" i="31" s="1"/>
  <c r="X13" i="31"/>
  <c r="Z13" i="31" s="1"/>
  <c r="AE10" i="31"/>
  <c r="AF11" i="16"/>
  <c r="Y10" i="17"/>
  <c r="AE10" i="6"/>
  <c r="W10" i="41"/>
  <c r="Z10" i="41" s="1"/>
  <c r="AD10" i="6"/>
  <c r="AD14" i="30"/>
  <c r="AF22" i="6"/>
  <c r="AD18" i="16"/>
  <c r="AD22" i="17"/>
  <c r="AD41" i="6"/>
  <c r="W22" i="4"/>
  <c r="Z22" i="4" s="1"/>
  <c r="AA22" i="4" s="1"/>
  <c r="AC22" i="4" s="1"/>
  <c r="X20" i="4"/>
  <c r="Z9" i="4"/>
  <c r="Z17" i="4"/>
  <c r="Z11" i="4"/>
  <c r="AA11" i="4" s="1"/>
  <c r="AC11" i="4" s="1"/>
  <c r="W20" i="4"/>
  <c r="Z7" i="41"/>
  <c r="AA7" i="41" s="1"/>
  <c r="Z17" i="41"/>
  <c r="Z7" i="4"/>
  <c r="AA7" i="4" s="1"/>
  <c r="Z21" i="4"/>
  <c r="AA21" i="4" s="1"/>
  <c r="AC21" i="4" s="1"/>
  <c r="Z23" i="31"/>
  <c r="AA23" i="31" s="1"/>
  <c r="AC23" i="31" s="1"/>
  <c r="W10" i="58"/>
  <c r="Z17" i="31"/>
  <c r="AA17" i="31" s="1"/>
  <c r="AC17" i="31" s="1"/>
  <c r="Z7" i="31"/>
  <c r="AA7" i="31" s="1"/>
  <c r="Z25" i="31"/>
  <c r="AA25" i="31" s="1"/>
  <c r="AC25" i="31" s="1"/>
  <c r="AA11" i="31"/>
  <c r="AC11" i="31" s="1"/>
  <c r="AA13" i="31"/>
  <c r="AC13" i="31" s="1"/>
  <c r="Z19" i="31"/>
  <c r="Z15" i="31"/>
  <c r="AA21" i="31"/>
  <c r="AC21" i="31" s="1"/>
  <c r="AA18" i="31"/>
  <c r="AC18" i="31" s="1"/>
  <c r="AA8" i="31"/>
  <c r="AC8" i="31" s="1"/>
  <c r="AB12" i="31"/>
  <c r="AA9" i="4"/>
  <c r="AC9" i="4" s="1"/>
  <c r="AA19" i="4"/>
  <c r="AC19" i="4" s="1"/>
  <c r="AA17" i="4"/>
  <c r="AC17" i="4" s="1"/>
  <c r="AB8" i="4"/>
  <c r="AB14" i="4"/>
  <c r="AB18" i="4"/>
  <c r="AA16" i="4"/>
  <c r="AC16" i="4" s="1"/>
  <c r="AA15" i="41"/>
  <c r="AC15" i="41" s="1"/>
  <c r="AB15" i="41"/>
  <c r="AA9" i="41"/>
  <c r="AC9" i="41" s="1"/>
  <c r="AA14" i="41"/>
  <c r="AC14" i="41" s="1"/>
  <c r="AA17" i="41"/>
  <c r="AC17" i="41" s="1"/>
  <c r="AB17" i="41" s="1"/>
  <c r="AA20" i="41"/>
  <c r="AC20" i="41" s="1"/>
  <c r="AA13" i="41"/>
  <c r="AC13" i="41" s="1"/>
  <c r="AB13" i="41" s="1"/>
  <c r="AA8" i="41"/>
  <c r="AC8" i="41" s="1"/>
  <c r="AE17" i="58"/>
  <c r="X10" i="58"/>
  <c r="AE10" i="58"/>
  <c r="AD12" i="58"/>
  <c r="Q12" i="58"/>
  <c r="Y12" i="58" s="1"/>
  <c r="W7" i="58"/>
  <c r="R11" i="58"/>
  <c r="X11" i="58" s="1"/>
  <c r="AD16" i="58"/>
  <c r="Q16" i="58"/>
  <c r="AE19" i="58"/>
  <c r="AD19" i="58"/>
  <c r="R19" i="58"/>
  <c r="X19" i="58" s="1"/>
  <c r="AD21" i="58"/>
  <c r="X21" i="58"/>
  <c r="Z21" i="58" s="1"/>
  <c r="Y22" i="58"/>
  <c r="AD9" i="58"/>
  <c r="Q9" i="58"/>
  <c r="Y9" i="58" s="1"/>
  <c r="AF7" i="58"/>
  <c r="R15" i="58"/>
  <c r="X15" i="58" s="1"/>
  <c r="AD15" i="58"/>
  <c r="AE21" i="58"/>
  <c r="AE22" i="58"/>
  <c r="AD22" i="58"/>
  <c r="AD8" i="58"/>
  <c r="X7" i="58"/>
  <c r="R8" i="58"/>
  <c r="AF8" i="58" s="1"/>
  <c r="AF10" i="58"/>
  <c r="Y10" i="58"/>
  <c r="AE11" i="58"/>
  <c r="W11" i="58"/>
  <c r="AD11" i="58"/>
  <c r="AE14" i="58"/>
  <c r="AD14" i="58"/>
  <c r="X18" i="58"/>
  <c r="Z18" i="58" s="1"/>
  <c r="AD20" i="58"/>
  <c r="Q20" i="58"/>
  <c r="R22" i="58"/>
  <c r="AF22" i="58" s="1"/>
  <c r="AD23" i="58"/>
  <c r="R23" i="58"/>
  <c r="X23" i="58" s="1"/>
  <c r="AF17" i="58"/>
  <c r="AE18" i="58"/>
  <c r="R12" i="58"/>
  <c r="X12" i="58" s="1"/>
  <c r="Q13" i="58"/>
  <c r="Y13" i="58" s="1"/>
  <c r="Z13" i="58" s="1"/>
  <c r="R16" i="58"/>
  <c r="X16" i="58" s="1"/>
  <c r="Q17" i="58"/>
  <c r="Y17" i="58" s="1"/>
  <c r="R20" i="58"/>
  <c r="X20" i="58" s="1"/>
  <c r="Q21" i="58"/>
  <c r="Y21" i="58" s="1"/>
  <c r="W14" i="58"/>
  <c r="R6" i="31"/>
  <c r="X6" i="31" s="1"/>
  <c r="AD6" i="31"/>
  <c r="R6" i="4"/>
  <c r="X6" i="4" s="1"/>
  <c r="AD6" i="4"/>
  <c r="AD23" i="4" s="1"/>
  <c r="M14" i="56" s="1"/>
  <c r="R6" i="41"/>
  <c r="X6" i="41" s="1"/>
  <c r="AD6" i="41"/>
  <c r="AD23" i="41" s="1"/>
  <c r="M13" i="56" s="1"/>
  <c r="R6" i="30"/>
  <c r="X6" i="30" s="1"/>
  <c r="AD6" i="30"/>
  <c r="AD6" i="6"/>
  <c r="R6" i="14"/>
  <c r="X6" i="14" s="1"/>
  <c r="AD6" i="14"/>
  <c r="AE6" i="14"/>
  <c r="R6" i="16"/>
  <c r="X6" i="16" s="1"/>
  <c r="AD6" i="16"/>
  <c r="R6" i="17"/>
  <c r="X6" i="17" s="1"/>
  <c r="AD6" i="17"/>
  <c r="R6" i="58"/>
  <c r="X6" i="58" s="1"/>
  <c r="AD6" i="58"/>
  <c r="H24" i="58"/>
  <c r="B7" i="56" s="1"/>
  <c r="X10" i="30" l="1"/>
  <c r="AD20" i="30"/>
  <c r="M12" i="56" s="1"/>
  <c r="W11" i="30"/>
  <c r="Z9" i="30"/>
  <c r="AA9" i="30" s="1"/>
  <c r="AC9" i="30" s="1"/>
  <c r="Z26" i="6"/>
  <c r="AA26" i="6" s="1"/>
  <c r="AC26" i="6" s="1"/>
  <c r="Z21" i="6"/>
  <c r="AA21" i="6" s="1"/>
  <c r="AC21" i="6" s="1"/>
  <c r="W37" i="6"/>
  <c r="Z37" i="6" s="1"/>
  <c r="X38" i="6"/>
  <c r="Z38" i="6" s="1"/>
  <c r="AA38" i="6" s="1"/>
  <c r="AC38" i="6" s="1"/>
  <c r="Z17" i="6"/>
  <c r="AA17" i="6" s="1"/>
  <c r="AC17" i="6" s="1"/>
  <c r="W43" i="6"/>
  <c r="W32" i="6"/>
  <c r="AF46" i="6"/>
  <c r="Z22" i="6"/>
  <c r="AA22" i="6" s="1"/>
  <c r="AC22" i="6" s="1"/>
  <c r="AF24" i="6"/>
  <c r="AE10" i="14"/>
  <c r="W10" i="14"/>
  <c r="AA8" i="14"/>
  <c r="AC8" i="14" s="1"/>
  <c r="W10" i="16"/>
  <c r="Z10" i="16" s="1"/>
  <c r="W9" i="16"/>
  <c r="X10" i="16"/>
  <c r="W13" i="16"/>
  <c r="AF9" i="17"/>
  <c r="W14" i="17"/>
  <c r="AF8" i="17"/>
  <c r="W21" i="17"/>
  <c r="Z21" i="17" s="1"/>
  <c r="AA21" i="17" s="1"/>
  <c r="AC21" i="17" s="1"/>
  <c r="AF22" i="17"/>
  <c r="X9" i="58"/>
  <c r="Z10" i="58"/>
  <c r="AF6" i="6"/>
  <c r="Z12" i="16"/>
  <c r="AA12" i="16" s="1"/>
  <c r="AC12" i="16" s="1"/>
  <c r="Z14" i="58"/>
  <c r="AA14" i="58" s="1"/>
  <c r="AC14" i="58" s="1"/>
  <c r="AD24" i="17"/>
  <c r="M8" i="56" s="1"/>
  <c r="W12" i="30"/>
  <c r="Z12" i="30" s="1"/>
  <c r="AE12" i="30"/>
  <c r="W16" i="30"/>
  <c r="Z16" i="30" s="1"/>
  <c r="AA16" i="30" s="1"/>
  <c r="AC16" i="30" s="1"/>
  <c r="AE16" i="30"/>
  <c r="AE42" i="6"/>
  <c r="W42" i="6"/>
  <c r="Z42" i="6" s="1"/>
  <c r="W16" i="17"/>
  <c r="Z16" i="17" s="1"/>
  <c r="AA16" i="17" s="1"/>
  <c r="AC16" i="17" s="1"/>
  <c r="AE16" i="17"/>
  <c r="X8" i="30"/>
  <c r="W15" i="30"/>
  <c r="Z15" i="30" s="1"/>
  <c r="AE15" i="30"/>
  <c r="AE7" i="16"/>
  <c r="W7" i="16"/>
  <c r="X15" i="6"/>
  <c r="AF13" i="30"/>
  <c r="Y13" i="30"/>
  <c r="Z32" i="6"/>
  <c r="AA32" i="6" s="1"/>
  <c r="AC32" i="6" s="1"/>
  <c r="Y39" i="6"/>
  <c r="AF39" i="6"/>
  <c r="Z9" i="58"/>
  <c r="AA9" i="58" s="1"/>
  <c r="AC9" i="58" s="1"/>
  <c r="W30" i="6"/>
  <c r="Z30" i="6" s="1"/>
  <c r="AE30" i="6"/>
  <c r="W46" i="6"/>
  <c r="Z46" i="6" s="1"/>
  <c r="AE46" i="6"/>
  <c r="AF7" i="16"/>
  <c r="Y7" i="16"/>
  <c r="AF11" i="17"/>
  <c r="Y11" i="17"/>
  <c r="W20" i="17"/>
  <c r="Z20" i="17" s="1"/>
  <c r="AE20" i="17"/>
  <c r="W41" i="6"/>
  <c r="AE41" i="6"/>
  <c r="AE11" i="16"/>
  <c r="W11" i="16"/>
  <c r="Z11" i="16" s="1"/>
  <c r="X29" i="6"/>
  <c r="AE26" i="6"/>
  <c r="Z16" i="6"/>
  <c r="AA16" i="6" s="1"/>
  <c r="AC16" i="6" s="1"/>
  <c r="AE32" i="6"/>
  <c r="AF9" i="14"/>
  <c r="Y9" i="14"/>
  <c r="AF20" i="17"/>
  <c r="Y20" i="17"/>
  <c r="X23" i="6"/>
  <c r="Z23" i="6" s="1"/>
  <c r="AA23" i="6" s="1"/>
  <c r="AC23" i="6" s="1"/>
  <c r="X15" i="16"/>
  <c r="AD24" i="58"/>
  <c r="M7" i="56" s="1"/>
  <c r="Z7" i="58"/>
  <c r="AB22" i="41"/>
  <c r="AA10" i="41"/>
  <c r="AC10" i="41" s="1"/>
  <c r="AE38" i="6"/>
  <c r="AE22" i="6"/>
  <c r="Y7" i="30"/>
  <c r="AF7" i="30"/>
  <c r="AF19" i="30"/>
  <c r="Y19" i="30"/>
  <c r="W7" i="6"/>
  <c r="Z7" i="6" s="1"/>
  <c r="AA7" i="6" s="1"/>
  <c r="W15" i="6"/>
  <c r="Z15" i="6" s="1"/>
  <c r="Y25" i="6"/>
  <c r="AF25" i="6"/>
  <c r="AF33" i="6"/>
  <c r="Y33" i="6"/>
  <c r="AF7" i="17"/>
  <c r="Y7" i="17"/>
  <c r="Y36" i="6"/>
  <c r="AF36" i="6"/>
  <c r="Y11" i="14"/>
  <c r="AF11" i="14"/>
  <c r="AE15" i="16"/>
  <c r="W15" i="16"/>
  <c r="Z15" i="16" s="1"/>
  <c r="AA15" i="16" s="1"/>
  <c r="AC15" i="16" s="1"/>
  <c r="AE7" i="17"/>
  <c r="W7" i="17"/>
  <c r="AE11" i="17"/>
  <c r="W11" i="17"/>
  <c r="W18" i="30"/>
  <c r="Y8" i="6"/>
  <c r="AF8" i="6"/>
  <c r="W13" i="6"/>
  <c r="Z13" i="6" s="1"/>
  <c r="AA13" i="6" s="1"/>
  <c r="AC13" i="6" s="1"/>
  <c r="AF16" i="6"/>
  <c r="AF20" i="6"/>
  <c r="AF23" i="6"/>
  <c r="Y31" i="6"/>
  <c r="AF31" i="6"/>
  <c r="X45" i="6"/>
  <c r="Z10" i="14"/>
  <c r="AA10" i="14" s="1"/>
  <c r="AC10" i="14" s="1"/>
  <c r="W11" i="14"/>
  <c r="W14" i="16"/>
  <c r="Z14" i="16" s="1"/>
  <c r="AE14" i="16"/>
  <c r="AF13" i="17"/>
  <c r="Y13" i="17"/>
  <c r="W22" i="17"/>
  <c r="Z22" i="17" s="1"/>
  <c r="AF7" i="6"/>
  <c r="W8" i="6"/>
  <c r="Z31" i="6"/>
  <c r="AA31" i="6" s="1"/>
  <c r="AC31" i="6" s="1"/>
  <c r="AE44" i="6"/>
  <c r="X14" i="16"/>
  <c r="W17" i="30"/>
  <c r="Z17" i="30" s="1"/>
  <c r="AA17" i="30" s="1"/>
  <c r="AC17" i="30" s="1"/>
  <c r="W39" i="6"/>
  <c r="X39" i="6"/>
  <c r="W17" i="16"/>
  <c r="X27" i="6"/>
  <c r="AD19" i="16"/>
  <c r="M9" i="56" s="1"/>
  <c r="W16" i="58"/>
  <c r="AE8" i="14"/>
  <c r="AF11" i="30"/>
  <c r="Y11" i="30"/>
  <c r="Y15" i="30"/>
  <c r="AF15" i="30"/>
  <c r="AE8" i="6"/>
  <c r="AF14" i="6"/>
  <c r="W19" i="6"/>
  <c r="Z19" i="6" s="1"/>
  <c r="Z41" i="6"/>
  <c r="W8" i="16"/>
  <c r="Z8" i="16" s="1"/>
  <c r="W12" i="16"/>
  <c r="AE12" i="16"/>
  <c r="W16" i="16"/>
  <c r="AE16" i="16"/>
  <c r="AF15" i="17"/>
  <c r="Y15" i="17"/>
  <c r="AF19" i="17"/>
  <c r="Y19" i="17"/>
  <c r="AF13" i="6"/>
  <c r="AF44" i="6"/>
  <c r="AF17" i="6"/>
  <c r="AF7" i="14"/>
  <c r="AE11" i="30"/>
  <c r="AF10" i="16"/>
  <c r="AF18" i="16"/>
  <c r="AF9" i="30"/>
  <c r="W10" i="30"/>
  <c r="Z10" i="30" s="1"/>
  <c r="AA10" i="30" s="1"/>
  <c r="AC10" i="30" s="1"/>
  <c r="AE10" i="30"/>
  <c r="X10" i="6"/>
  <c r="X18" i="6"/>
  <c r="W24" i="6"/>
  <c r="Z24" i="6" s="1"/>
  <c r="AA24" i="6" s="1"/>
  <c r="AC24" i="6" s="1"/>
  <c r="W36" i="6"/>
  <c r="W40" i="6"/>
  <c r="Z40" i="6" s="1"/>
  <c r="AA40" i="6" s="1"/>
  <c r="AC40" i="6" s="1"/>
  <c r="AF43" i="6"/>
  <c r="Y43" i="6"/>
  <c r="Z43" i="6" s="1"/>
  <c r="AA43" i="6" s="1"/>
  <c r="AC43" i="6" s="1"/>
  <c r="AF47" i="6"/>
  <c r="W7" i="14"/>
  <c r="Z7" i="14" s="1"/>
  <c r="AA7" i="14" s="1"/>
  <c r="AC7" i="14" s="1"/>
  <c r="AF10" i="14"/>
  <c r="W18" i="16"/>
  <c r="Z18" i="16" s="1"/>
  <c r="AE14" i="17"/>
  <c r="W18" i="17"/>
  <c r="Z18" i="17" s="1"/>
  <c r="AF21" i="17"/>
  <c r="Y21" i="17"/>
  <c r="W27" i="6"/>
  <c r="W35" i="6"/>
  <c r="Z35" i="6" s="1"/>
  <c r="AA35" i="6" s="1"/>
  <c r="AC35" i="6" s="1"/>
  <c r="AE43" i="6"/>
  <c r="AF8" i="16"/>
  <c r="AE9" i="16"/>
  <c r="AE34" i="6"/>
  <c r="AE9" i="30"/>
  <c r="AF16" i="30"/>
  <c r="Y16" i="30"/>
  <c r="AF11" i="6"/>
  <c r="W12" i="6"/>
  <c r="Z12" i="6" s="1"/>
  <c r="AA12" i="6" s="1"/>
  <c r="AC12" i="6" s="1"/>
  <c r="AE24" i="6"/>
  <c r="W13" i="17"/>
  <c r="X18" i="30"/>
  <c r="W6" i="17"/>
  <c r="AD48" i="6"/>
  <c r="M11" i="56" s="1"/>
  <c r="W8" i="58"/>
  <c r="AE13" i="58"/>
  <c r="Z20" i="4"/>
  <c r="AA20" i="4" s="1"/>
  <c r="AC20" i="4" s="1"/>
  <c r="W8" i="30"/>
  <c r="AE7" i="6"/>
  <c r="W11" i="6"/>
  <c r="Z11" i="6" s="1"/>
  <c r="AA11" i="6" s="1"/>
  <c r="AC11" i="6" s="1"/>
  <c r="AE15" i="6"/>
  <c r="AF18" i="6"/>
  <c r="W9" i="14"/>
  <c r="Z9" i="14" s="1"/>
  <c r="AE17" i="16"/>
  <c r="W8" i="17"/>
  <c r="Z8" i="17" s="1"/>
  <c r="AA8" i="17" s="1"/>
  <c r="AC8" i="17" s="1"/>
  <c r="W12" i="17"/>
  <c r="Z12" i="17" s="1"/>
  <c r="AA12" i="17" s="1"/>
  <c r="AC12" i="17" s="1"/>
  <c r="AE12" i="17"/>
  <c r="AF23" i="17"/>
  <c r="Y23" i="17"/>
  <c r="AF9" i="6"/>
  <c r="W7" i="30"/>
  <c r="Z7" i="30" s="1"/>
  <c r="AA7" i="30" s="1"/>
  <c r="AC7" i="30" s="1"/>
  <c r="Z11" i="30"/>
  <c r="AA11" i="30" s="1"/>
  <c r="AC11" i="30" s="1"/>
  <c r="W19" i="30"/>
  <c r="W10" i="6"/>
  <c r="Z10" i="6" s="1"/>
  <c r="AA10" i="6" s="1"/>
  <c r="AC10" i="6" s="1"/>
  <c r="W14" i="6"/>
  <c r="Z14" i="6" s="1"/>
  <c r="AA14" i="6" s="1"/>
  <c r="AC14" i="6" s="1"/>
  <c r="AE14" i="6"/>
  <c r="W18" i="6"/>
  <c r="AE18" i="6"/>
  <c r="W25" i="6"/>
  <c r="W29" i="6"/>
  <c r="Z29" i="6" s="1"/>
  <c r="AA29" i="6" s="1"/>
  <c r="AC29" i="6" s="1"/>
  <c r="W33" i="6"/>
  <c r="AE45" i="6"/>
  <c r="W45" i="6"/>
  <c r="AE15" i="17"/>
  <c r="W15" i="17"/>
  <c r="W19" i="17"/>
  <c r="W23" i="17"/>
  <c r="Z23" i="17" s="1"/>
  <c r="AF18" i="58"/>
  <c r="AF19" i="6"/>
  <c r="AD12" i="14"/>
  <c r="M10" i="56" s="1"/>
  <c r="W14" i="30"/>
  <c r="Z14" i="30" s="1"/>
  <c r="AE18" i="30"/>
  <c r="AE19" i="30"/>
  <c r="AE13" i="6"/>
  <c r="AE17" i="6"/>
  <c r="AE21" i="6"/>
  <c r="W28" i="6"/>
  <c r="Z28" i="6" s="1"/>
  <c r="AF35" i="6"/>
  <c r="Z44" i="6"/>
  <c r="AA44" i="6" s="1"/>
  <c r="AC44" i="6" s="1"/>
  <c r="AE7" i="14"/>
  <c r="AE11" i="14"/>
  <c r="AF9" i="16"/>
  <c r="Y9" i="16"/>
  <c r="AF17" i="16"/>
  <c r="Y17" i="16"/>
  <c r="Z17" i="16" s="1"/>
  <c r="W10" i="17"/>
  <c r="AE22" i="17"/>
  <c r="AF12" i="30"/>
  <c r="W20" i="6"/>
  <c r="Z20" i="6" s="1"/>
  <c r="AA20" i="6" s="1"/>
  <c r="AC20" i="6" s="1"/>
  <c r="AF26" i="6"/>
  <c r="AE28" i="6"/>
  <c r="AF34" i="6"/>
  <c r="Y34" i="6"/>
  <c r="Z34" i="6" s="1"/>
  <c r="AE36" i="6"/>
  <c r="Z9" i="16"/>
  <c r="AA9" i="16" s="1"/>
  <c r="AC9" i="16" s="1"/>
  <c r="AF12" i="16"/>
  <c r="AE9" i="17"/>
  <c r="AF12" i="17"/>
  <c r="AF37" i="6"/>
  <c r="W13" i="30"/>
  <c r="Z13" i="30" s="1"/>
  <c r="AE17" i="30"/>
  <c r="AE16" i="6"/>
  <c r="X32" i="6"/>
  <c r="AE40" i="6"/>
  <c r="W47" i="6"/>
  <c r="Z47" i="6" s="1"/>
  <c r="AE47" i="6"/>
  <c r="Z13" i="16"/>
  <c r="AA13" i="16" s="1"/>
  <c r="AC13" i="16" s="1"/>
  <c r="AB13" i="16" s="1"/>
  <c r="AF16" i="16"/>
  <c r="Y16" i="16"/>
  <c r="X10" i="17"/>
  <c r="AE8" i="17"/>
  <c r="X14" i="17"/>
  <c r="Z14" i="17" s="1"/>
  <c r="AB25" i="31"/>
  <c r="AB10" i="31"/>
  <c r="AB12" i="41"/>
  <c r="AB12" i="17"/>
  <c r="AB29" i="6"/>
  <c r="AB17" i="6"/>
  <c r="W6" i="58"/>
  <c r="Z6" i="58" s="1"/>
  <c r="AA6" i="58" s="1"/>
  <c r="AF6" i="58"/>
  <c r="AF6" i="30"/>
  <c r="W23" i="58"/>
  <c r="Z23" i="58" s="1"/>
  <c r="X22" i="58"/>
  <c r="AF23" i="58"/>
  <c r="AF19" i="58"/>
  <c r="AB10" i="6"/>
  <c r="AB16" i="41"/>
  <c r="AB9" i="41"/>
  <c r="AB11" i="4"/>
  <c r="AB8" i="31"/>
  <c r="AB18" i="31"/>
  <c r="AB16" i="31"/>
  <c r="AB24" i="31"/>
  <c r="AB14" i="31"/>
  <c r="Z11" i="58"/>
  <c r="AA11" i="58" s="1"/>
  <c r="AC11" i="58" s="1"/>
  <c r="W15" i="58"/>
  <c r="Z15" i="58" s="1"/>
  <c r="AA15" i="58" s="1"/>
  <c r="AC15" i="58" s="1"/>
  <c r="AF15" i="58"/>
  <c r="AF11" i="58"/>
  <c r="AB10" i="14"/>
  <c r="AB26" i="6"/>
  <c r="AB12" i="6"/>
  <c r="AB14" i="41"/>
  <c r="AB13" i="4"/>
  <c r="AB9" i="31"/>
  <c r="AB8" i="17"/>
  <c r="AB16" i="6"/>
  <c r="AB22" i="4"/>
  <c r="AB17" i="4"/>
  <c r="AB10" i="4"/>
  <c r="W20" i="58"/>
  <c r="W12" i="58"/>
  <c r="Z12" i="58" s="1"/>
  <c r="W22" i="58"/>
  <c r="Z22" i="58" s="1"/>
  <c r="AF12" i="58"/>
  <c r="X8" i="58"/>
  <c r="Z8" i="58" s="1"/>
  <c r="AA8" i="58" s="1"/>
  <c r="AC8" i="58" s="1"/>
  <c r="AB22" i="6"/>
  <c r="AB20" i="31"/>
  <c r="AB13" i="31"/>
  <c r="AB17" i="31"/>
  <c r="AB11" i="31"/>
  <c r="AA15" i="31"/>
  <c r="AC15" i="31" s="1"/>
  <c r="AA19" i="31"/>
  <c r="AC19" i="31" s="1"/>
  <c r="AB19" i="31" s="1"/>
  <c r="AB21" i="31"/>
  <c r="AC7" i="31"/>
  <c r="AB23" i="31"/>
  <c r="AB16" i="4"/>
  <c r="AB21" i="4"/>
  <c r="AC7" i="4"/>
  <c r="AB9" i="4"/>
  <c r="AB15" i="4"/>
  <c r="AB12" i="4"/>
  <c r="AB19" i="4"/>
  <c r="AB8" i="41"/>
  <c r="AB20" i="41"/>
  <c r="AB21" i="41"/>
  <c r="AB19" i="41"/>
  <c r="AB11" i="41"/>
  <c r="AB18" i="41"/>
  <c r="AC7" i="41"/>
  <c r="AB10" i="30"/>
  <c r="AB43" i="6"/>
  <c r="AA19" i="6"/>
  <c r="AC19" i="6" s="1"/>
  <c r="AA46" i="6"/>
  <c r="AC46" i="6" s="1"/>
  <c r="AB40" i="6"/>
  <c r="AB21" i="6"/>
  <c r="AB24" i="6"/>
  <c r="AB31" i="6"/>
  <c r="AB23" i="6"/>
  <c r="AA9" i="6"/>
  <c r="AC9" i="6" s="1"/>
  <c r="AB20" i="6"/>
  <c r="AB13" i="6"/>
  <c r="AC7" i="6"/>
  <c r="AB8" i="14"/>
  <c r="AA9" i="17"/>
  <c r="AC9" i="17" s="1"/>
  <c r="AB16" i="17"/>
  <c r="AB17" i="17"/>
  <c r="AA18" i="58"/>
  <c r="AC18" i="58" s="1"/>
  <c r="Y20" i="58"/>
  <c r="AF20" i="58"/>
  <c r="AA21" i="58"/>
  <c r="AC21" i="58" s="1"/>
  <c r="AA13" i="58"/>
  <c r="AC13" i="58" s="1"/>
  <c r="AE16" i="58"/>
  <c r="AE8" i="58"/>
  <c r="AF13" i="58"/>
  <c r="AE23" i="58"/>
  <c r="AE15" i="58"/>
  <c r="AE20" i="58"/>
  <c r="AE12" i="58"/>
  <c r="AA10" i="58"/>
  <c r="AC10" i="58" s="1"/>
  <c r="Y16" i="58"/>
  <c r="Z16" i="58" s="1"/>
  <c r="AF16" i="58"/>
  <c r="AA7" i="58"/>
  <c r="AC7" i="58" s="1"/>
  <c r="AA17" i="58"/>
  <c r="AC17" i="58" s="1"/>
  <c r="AF21" i="58"/>
  <c r="W19" i="58"/>
  <c r="Z19" i="58" s="1"/>
  <c r="AE7" i="58"/>
  <c r="AF9" i="58"/>
  <c r="W6" i="31"/>
  <c r="Z6" i="31" s="1"/>
  <c r="Z26" i="31" s="1"/>
  <c r="I15" i="56" s="1"/>
  <c r="AF6" i="31"/>
  <c r="AF26" i="31" s="1"/>
  <c r="O15" i="56" s="1"/>
  <c r="AE6" i="31"/>
  <c r="AE26" i="31" s="1"/>
  <c r="N15" i="56" s="1"/>
  <c r="W6" i="4"/>
  <c r="Z6" i="4" s="1"/>
  <c r="AE6" i="4"/>
  <c r="AE23" i="4" s="1"/>
  <c r="N14" i="56" s="1"/>
  <c r="AF6" i="4"/>
  <c r="AF23" i="4" s="1"/>
  <c r="O14" i="56" s="1"/>
  <c r="W6" i="41"/>
  <c r="Z6" i="41" s="1"/>
  <c r="Z23" i="41" s="1"/>
  <c r="I13" i="56" s="1"/>
  <c r="AE6" i="41"/>
  <c r="AE23" i="41" s="1"/>
  <c r="N13" i="56" s="1"/>
  <c r="AF6" i="41"/>
  <c r="AF23" i="41" s="1"/>
  <c r="O13" i="56" s="1"/>
  <c r="W6" i="30"/>
  <c r="Z6" i="30" s="1"/>
  <c r="AE6" i="30"/>
  <c r="W6" i="6"/>
  <c r="Z6" i="6" s="1"/>
  <c r="AE6" i="6"/>
  <c r="W6" i="14"/>
  <c r="Z6" i="14" s="1"/>
  <c r="AF6" i="14"/>
  <c r="W6" i="16"/>
  <c r="Z6" i="16" s="1"/>
  <c r="AE6" i="16"/>
  <c r="AF6" i="16"/>
  <c r="Z6" i="17"/>
  <c r="AE6" i="17"/>
  <c r="AF6" i="17"/>
  <c r="AE6" i="58"/>
  <c r="M7" i="62"/>
  <c r="O7" i="62" s="1"/>
  <c r="M8" i="62"/>
  <c r="O8" i="62" s="1"/>
  <c r="M9" i="62"/>
  <c r="O9" i="62" s="1"/>
  <c r="M10" i="62"/>
  <c r="O10" i="62" s="1"/>
  <c r="M11" i="62"/>
  <c r="O11" i="62" s="1"/>
  <c r="M12" i="62"/>
  <c r="O12" i="62" s="1"/>
  <c r="M13" i="62"/>
  <c r="O13" i="62" s="1"/>
  <c r="M14" i="62"/>
  <c r="O14" i="62" s="1"/>
  <c r="M15" i="62"/>
  <c r="O15" i="62" s="1"/>
  <c r="M16" i="62"/>
  <c r="O16" i="62" s="1"/>
  <c r="M17" i="62"/>
  <c r="O17" i="62" s="1"/>
  <c r="M18" i="62"/>
  <c r="O18" i="62" s="1"/>
  <c r="M19" i="62"/>
  <c r="O19" i="62" s="1"/>
  <c r="M20" i="62"/>
  <c r="O20" i="62" s="1"/>
  <c r="M21" i="62"/>
  <c r="O21" i="62" s="1"/>
  <c r="M22" i="62"/>
  <c r="O22" i="62" s="1"/>
  <c r="M23" i="62"/>
  <c r="O23" i="62" s="1"/>
  <c r="M24" i="62"/>
  <c r="O24" i="62" s="1"/>
  <c r="M25" i="62"/>
  <c r="O25" i="62" s="1"/>
  <c r="M26" i="62"/>
  <c r="O26" i="62" s="1"/>
  <c r="M27" i="62"/>
  <c r="O27" i="62" s="1"/>
  <c r="M28" i="62"/>
  <c r="O28" i="62" s="1"/>
  <c r="M29" i="62"/>
  <c r="O29" i="62" s="1"/>
  <c r="M30" i="62"/>
  <c r="O30" i="62" s="1"/>
  <c r="M31" i="62"/>
  <c r="O31" i="62" s="1"/>
  <c r="M32" i="62"/>
  <c r="O32" i="62" s="1"/>
  <c r="M33" i="62"/>
  <c r="O33" i="62" s="1"/>
  <c r="M34" i="62"/>
  <c r="O34" i="62" s="1"/>
  <c r="M35" i="62"/>
  <c r="O35" i="62" s="1"/>
  <c r="M36" i="62"/>
  <c r="O36" i="62" s="1"/>
  <c r="M37" i="62"/>
  <c r="O37" i="62" s="1"/>
  <c r="M38" i="62"/>
  <c r="O38" i="62" s="1"/>
  <c r="M39" i="62"/>
  <c r="O39" i="62" s="1"/>
  <c r="M40" i="62"/>
  <c r="O40" i="62" s="1"/>
  <c r="M41" i="62"/>
  <c r="O41" i="62" s="1"/>
  <c r="M42" i="62"/>
  <c r="O42" i="62" s="1"/>
  <c r="M43" i="62"/>
  <c r="O43" i="62" s="1"/>
  <c r="M44" i="62"/>
  <c r="O44" i="62" s="1"/>
  <c r="M45" i="62"/>
  <c r="O45" i="62" s="1"/>
  <c r="M46" i="62"/>
  <c r="O46" i="62" s="1"/>
  <c r="M47" i="62"/>
  <c r="O47" i="62" s="1"/>
  <c r="M48" i="62"/>
  <c r="O48" i="62" s="1"/>
  <c r="M49" i="62"/>
  <c r="O49" i="62" s="1"/>
  <c r="M50" i="62"/>
  <c r="O50" i="62" s="1"/>
  <c r="M51" i="62"/>
  <c r="O51" i="62" s="1"/>
  <c r="M52" i="62"/>
  <c r="O52" i="62" s="1"/>
  <c r="M53" i="62"/>
  <c r="O53" i="62" s="1"/>
  <c r="M54" i="62"/>
  <c r="O54" i="62" s="1"/>
  <c r="M55" i="62"/>
  <c r="O55" i="62" s="1"/>
  <c r="M56" i="62"/>
  <c r="O56" i="62" s="1"/>
  <c r="M6" i="62"/>
  <c r="O6" i="62" s="1"/>
  <c r="L7" i="62"/>
  <c r="L8" i="62"/>
  <c r="L9" i="62"/>
  <c r="L10" i="62"/>
  <c r="L11" i="62"/>
  <c r="L12" i="62"/>
  <c r="L13" i="62"/>
  <c r="L14" i="62"/>
  <c r="L15" i="62"/>
  <c r="L16" i="62"/>
  <c r="L17" i="62"/>
  <c r="L18" i="62"/>
  <c r="L19" i="62"/>
  <c r="L20" i="62"/>
  <c r="L21" i="62"/>
  <c r="L22" i="62"/>
  <c r="L23" i="62"/>
  <c r="L24" i="62"/>
  <c r="L25" i="62"/>
  <c r="L26" i="62"/>
  <c r="L27" i="62"/>
  <c r="L28" i="62"/>
  <c r="L29" i="62"/>
  <c r="L30" i="62"/>
  <c r="L31" i="62"/>
  <c r="L32" i="62"/>
  <c r="L33" i="62"/>
  <c r="L34" i="62"/>
  <c r="L35" i="62"/>
  <c r="L36" i="62"/>
  <c r="L37" i="62"/>
  <c r="L38" i="62"/>
  <c r="L39" i="62"/>
  <c r="L40" i="62"/>
  <c r="L41" i="62"/>
  <c r="L42" i="62"/>
  <c r="L43" i="62"/>
  <c r="L44" i="62"/>
  <c r="L45" i="62"/>
  <c r="L46" i="62"/>
  <c r="L47" i="62"/>
  <c r="L48" i="62"/>
  <c r="L49" i="62"/>
  <c r="L50" i="62"/>
  <c r="L51" i="62"/>
  <c r="L52" i="62"/>
  <c r="L53" i="62"/>
  <c r="L54" i="62"/>
  <c r="L55" i="62"/>
  <c r="L56" i="62"/>
  <c r="J57" i="62"/>
  <c r="D6" i="56" s="1"/>
  <c r="D16" i="56" s="1"/>
  <c r="K57" i="62"/>
  <c r="E6" i="56" s="1"/>
  <c r="E16" i="56" s="1"/>
  <c r="I57" i="62"/>
  <c r="C6" i="56" s="1"/>
  <c r="C16" i="56" s="1"/>
  <c r="H57" i="62"/>
  <c r="B6" i="56" s="1"/>
  <c r="V56" i="62"/>
  <c r="U56" i="62"/>
  <c r="T56" i="62"/>
  <c r="S56" i="62"/>
  <c r="P56" i="62"/>
  <c r="V55" i="62"/>
  <c r="U55" i="62"/>
  <c r="T55" i="62"/>
  <c r="S55" i="62"/>
  <c r="P55" i="62"/>
  <c r="V54" i="62"/>
  <c r="U54" i="62"/>
  <c r="T54" i="62"/>
  <c r="S54" i="62"/>
  <c r="P54" i="62"/>
  <c r="V53" i="62"/>
  <c r="U53" i="62"/>
  <c r="T53" i="62"/>
  <c r="S53" i="62"/>
  <c r="P53" i="62"/>
  <c r="V52" i="62"/>
  <c r="U52" i="62"/>
  <c r="T52" i="62"/>
  <c r="S52" i="62"/>
  <c r="P52" i="62"/>
  <c r="V51" i="62"/>
  <c r="U51" i="62"/>
  <c r="T51" i="62"/>
  <c r="S51" i="62"/>
  <c r="P51" i="62"/>
  <c r="V50" i="62"/>
  <c r="U50" i="62"/>
  <c r="T50" i="62"/>
  <c r="S50" i="62"/>
  <c r="P50" i="62"/>
  <c r="V49" i="62"/>
  <c r="U49" i="62"/>
  <c r="T49" i="62"/>
  <c r="S49" i="62"/>
  <c r="P49" i="62"/>
  <c r="V48" i="62"/>
  <c r="U48" i="62"/>
  <c r="T48" i="62"/>
  <c r="S48" i="62"/>
  <c r="P48" i="62"/>
  <c r="V47" i="62"/>
  <c r="U47" i="62"/>
  <c r="T47" i="62"/>
  <c r="S47" i="62"/>
  <c r="P47" i="62"/>
  <c r="V46" i="62"/>
  <c r="U46" i="62"/>
  <c r="T46" i="62"/>
  <c r="S46" i="62"/>
  <c r="P46" i="62"/>
  <c r="V45" i="62"/>
  <c r="U45" i="62"/>
  <c r="T45" i="62"/>
  <c r="S45" i="62"/>
  <c r="P45" i="62"/>
  <c r="V44" i="62"/>
  <c r="U44" i="62"/>
  <c r="T44" i="62"/>
  <c r="S44" i="62"/>
  <c r="P44" i="62"/>
  <c r="V43" i="62"/>
  <c r="U43" i="62"/>
  <c r="T43" i="62"/>
  <c r="S43" i="62"/>
  <c r="P43" i="62"/>
  <c r="V42" i="62"/>
  <c r="U42" i="62"/>
  <c r="T42" i="62"/>
  <c r="S42" i="62"/>
  <c r="P42" i="62"/>
  <c r="V41" i="62"/>
  <c r="U41" i="62"/>
  <c r="T41" i="62"/>
  <c r="S41" i="62"/>
  <c r="P41" i="62"/>
  <c r="V40" i="62"/>
  <c r="U40" i="62"/>
  <c r="T40" i="62"/>
  <c r="S40" i="62"/>
  <c r="P40" i="62"/>
  <c r="V39" i="62"/>
  <c r="U39" i="62"/>
  <c r="T39" i="62"/>
  <c r="S39" i="62"/>
  <c r="P39" i="62"/>
  <c r="V38" i="62"/>
  <c r="U38" i="62"/>
  <c r="T38" i="62"/>
  <c r="S38" i="62"/>
  <c r="P38" i="62"/>
  <c r="V37" i="62"/>
  <c r="U37" i="62"/>
  <c r="T37" i="62"/>
  <c r="S37" i="62"/>
  <c r="P37" i="62"/>
  <c r="V36" i="62"/>
  <c r="U36" i="62"/>
  <c r="T36" i="62"/>
  <c r="S36" i="62"/>
  <c r="P36" i="62"/>
  <c r="V35" i="62"/>
  <c r="U35" i="62"/>
  <c r="T35" i="62"/>
  <c r="S35" i="62"/>
  <c r="P35" i="62"/>
  <c r="V34" i="62"/>
  <c r="U34" i="62"/>
  <c r="T34" i="62"/>
  <c r="S34" i="62"/>
  <c r="P34" i="62"/>
  <c r="V33" i="62"/>
  <c r="U33" i="62"/>
  <c r="T33" i="62"/>
  <c r="S33" i="62"/>
  <c r="P33" i="62"/>
  <c r="V32" i="62"/>
  <c r="U32" i="62"/>
  <c r="T32" i="62"/>
  <c r="S32" i="62"/>
  <c r="P32" i="62"/>
  <c r="V31" i="62"/>
  <c r="U31" i="62"/>
  <c r="T31" i="62"/>
  <c r="S31" i="62"/>
  <c r="P31" i="62"/>
  <c r="V30" i="62"/>
  <c r="U30" i="62"/>
  <c r="T30" i="62"/>
  <c r="S30" i="62"/>
  <c r="P30" i="62"/>
  <c r="V29" i="62"/>
  <c r="U29" i="62"/>
  <c r="T29" i="62"/>
  <c r="S29" i="62"/>
  <c r="P29" i="62"/>
  <c r="V28" i="62"/>
  <c r="U28" i="62"/>
  <c r="T28" i="62"/>
  <c r="S28" i="62"/>
  <c r="P28" i="62"/>
  <c r="V27" i="62"/>
  <c r="U27" i="62"/>
  <c r="T27" i="62"/>
  <c r="S27" i="62"/>
  <c r="P27" i="62"/>
  <c r="V26" i="62"/>
  <c r="U26" i="62"/>
  <c r="T26" i="62"/>
  <c r="S26" i="62"/>
  <c r="P26" i="62"/>
  <c r="V25" i="62"/>
  <c r="U25" i="62"/>
  <c r="T25" i="62"/>
  <c r="S25" i="62"/>
  <c r="P25" i="62"/>
  <c r="V24" i="62"/>
  <c r="U24" i="62"/>
  <c r="T24" i="62"/>
  <c r="S24" i="62"/>
  <c r="P24" i="62"/>
  <c r="V23" i="62"/>
  <c r="U23" i="62"/>
  <c r="T23" i="62"/>
  <c r="S23" i="62"/>
  <c r="P23" i="62"/>
  <c r="V22" i="62"/>
  <c r="U22" i="62"/>
  <c r="T22" i="62"/>
  <c r="S22" i="62"/>
  <c r="P22" i="62"/>
  <c r="V21" i="62"/>
  <c r="U21" i="62"/>
  <c r="T21" i="62"/>
  <c r="S21" i="62"/>
  <c r="P21" i="62"/>
  <c r="V20" i="62"/>
  <c r="U20" i="62"/>
  <c r="T20" i="62"/>
  <c r="S20" i="62"/>
  <c r="P20" i="62"/>
  <c r="V19" i="62"/>
  <c r="U19" i="62"/>
  <c r="T19" i="62"/>
  <c r="S19" i="62"/>
  <c r="P19" i="62"/>
  <c r="V18" i="62"/>
  <c r="U18" i="62"/>
  <c r="T18" i="62"/>
  <c r="S18" i="62"/>
  <c r="P18" i="62"/>
  <c r="V17" i="62"/>
  <c r="U17" i="62"/>
  <c r="T17" i="62"/>
  <c r="S17" i="62"/>
  <c r="P17" i="62"/>
  <c r="V16" i="62"/>
  <c r="U16" i="62"/>
  <c r="T16" i="62"/>
  <c r="S16" i="62"/>
  <c r="P16" i="62"/>
  <c r="V15" i="62"/>
  <c r="U15" i="62"/>
  <c r="T15" i="62"/>
  <c r="S15" i="62"/>
  <c r="P15" i="62"/>
  <c r="V14" i="62"/>
  <c r="U14" i="62"/>
  <c r="T14" i="62"/>
  <c r="S14" i="62"/>
  <c r="P14" i="62"/>
  <c r="V13" i="62"/>
  <c r="U13" i="62"/>
  <c r="T13" i="62"/>
  <c r="S13" i="62"/>
  <c r="P13" i="62"/>
  <c r="V12" i="62"/>
  <c r="U12" i="62"/>
  <c r="T12" i="62"/>
  <c r="S12" i="62"/>
  <c r="P12" i="62"/>
  <c r="V11" i="62"/>
  <c r="U11" i="62"/>
  <c r="T11" i="62"/>
  <c r="S11" i="62"/>
  <c r="P11" i="62"/>
  <c r="V10" i="62"/>
  <c r="U10" i="62"/>
  <c r="T10" i="62"/>
  <c r="S10" i="62"/>
  <c r="P10" i="62"/>
  <c r="V9" i="62"/>
  <c r="U9" i="62"/>
  <c r="T9" i="62"/>
  <c r="S9" i="62"/>
  <c r="P9" i="62"/>
  <c r="V8" i="62"/>
  <c r="U8" i="62"/>
  <c r="T8" i="62"/>
  <c r="S8" i="62"/>
  <c r="P8" i="62"/>
  <c r="V7" i="62"/>
  <c r="U7" i="62"/>
  <c r="T7" i="62"/>
  <c r="S7" i="62"/>
  <c r="P7" i="62"/>
  <c r="V6" i="62"/>
  <c r="U6" i="62"/>
  <c r="T6" i="62"/>
  <c r="S6" i="62"/>
  <c r="P6" i="62"/>
  <c r="L6" i="62"/>
  <c r="AB10" i="41" l="1"/>
  <c r="AB9" i="30"/>
  <c r="Z19" i="30"/>
  <c r="AB19" i="30" s="1"/>
  <c r="Z36" i="6"/>
  <c r="AA36" i="6" s="1"/>
  <c r="AC36" i="6" s="1"/>
  <c r="AF48" i="6"/>
  <c r="O11" i="56" s="1"/>
  <c r="AE12" i="14"/>
  <c r="N10" i="56" s="1"/>
  <c r="AA11" i="16"/>
  <c r="AC11" i="16" s="1"/>
  <c r="AA10" i="16"/>
  <c r="AC10" i="16" s="1"/>
  <c r="AB10" i="16"/>
  <c r="AE24" i="17"/>
  <c r="N8" i="56" s="1"/>
  <c r="Z15" i="17"/>
  <c r="Z19" i="17"/>
  <c r="Z13" i="17"/>
  <c r="Z20" i="58"/>
  <c r="Z23" i="4"/>
  <c r="I14" i="56" s="1"/>
  <c r="AB20" i="4"/>
  <c r="AA17" i="16"/>
  <c r="AC17" i="16" s="1"/>
  <c r="AA28" i="6"/>
  <c r="AC28" i="6" s="1"/>
  <c r="AB28" i="6"/>
  <c r="AA9" i="14"/>
  <c r="AC9" i="14" s="1"/>
  <c r="AB9" i="14"/>
  <c r="AA15" i="17"/>
  <c r="AC15" i="17" s="1"/>
  <c r="AA19" i="30"/>
  <c r="AC19" i="30" s="1"/>
  <c r="AA15" i="30"/>
  <c r="AC15" i="30" s="1"/>
  <c r="AA14" i="17"/>
  <c r="AC14" i="17" s="1"/>
  <c r="AB14" i="17" s="1"/>
  <c r="AA13" i="30"/>
  <c r="AC13" i="30" s="1"/>
  <c r="AB13" i="30"/>
  <c r="AA22" i="17"/>
  <c r="AC22" i="17" s="1"/>
  <c r="AA14" i="16"/>
  <c r="AC14" i="16" s="1"/>
  <c r="AB14" i="16"/>
  <c r="AA30" i="6"/>
  <c r="AC30" i="6" s="1"/>
  <c r="AA12" i="30"/>
  <c r="AC12" i="30" s="1"/>
  <c r="AA14" i="30"/>
  <c r="AC14" i="30" s="1"/>
  <c r="AA23" i="17"/>
  <c r="AC23" i="17" s="1"/>
  <c r="AB23" i="17"/>
  <c r="AA19" i="17"/>
  <c r="AC19" i="17" s="1"/>
  <c r="AA15" i="6"/>
  <c r="AC15" i="6" s="1"/>
  <c r="AA34" i="6"/>
  <c r="AC34" i="6" s="1"/>
  <c r="AB34" i="6"/>
  <c r="AA42" i="6"/>
  <c r="AC42" i="6" s="1"/>
  <c r="AA18" i="17"/>
  <c r="AC18" i="17" s="1"/>
  <c r="AB18" i="17"/>
  <c r="AA8" i="16"/>
  <c r="AC8" i="16" s="1"/>
  <c r="AA20" i="17"/>
  <c r="AC20" i="17" s="1"/>
  <c r="AE20" i="30"/>
  <c r="N12" i="56" s="1"/>
  <c r="AB32" i="6"/>
  <c r="AA37" i="6"/>
  <c r="AC37" i="6" s="1"/>
  <c r="Z18" i="30"/>
  <c r="Z25" i="6"/>
  <c r="AA25" i="6" s="1"/>
  <c r="AC25" i="6" s="1"/>
  <c r="AF19" i="16"/>
  <c r="O9" i="56" s="1"/>
  <c r="Z20" i="30"/>
  <c r="I12" i="56" s="1"/>
  <c r="AB15" i="58"/>
  <c r="AB21" i="17"/>
  <c r="AB36" i="6"/>
  <c r="AB17" i="30"/>
  <c r="AB14" i="6"/>
  <c r="AB9" i="16"/>
  <c r="AF20" i="30"/>
  <c r="O12" i="56" s="1"/>
  <c r="Z10" i="17"/>
  <c r="Z18" i="6"/>
  <c r="Z8" i="30"/>
  <c r="Z27" i="6"/>
  <c r="AA27" i="6" s="1"/>
  <c r="AC27" i="6" s="1"/>
  <c r="Z8" i="6"/>
  <c r="Z33" i="6"/>
  <c r="AF12" i="14"/>
  <c r="O10" i="56" s="1"/>
  <c r="AB11" i="30"/>
  <c r="AB16" i="30"/>
  <c r="AA18" i="16"/>
  <c r="AC18" i="16" s="1"/>
  <c r="AA41" i="6"/>
  <c r="AC41" i="6" s="1"/>
  <c r="Z11" i="17"/>
  <c r="AF24" i="17"/>
  <c r="O8" i="56" s="1"/>
  <c r="AE19" i="16"/>
  <c r="N9" i="56" s="1"/>
  <c r="AE48" i="6"/>
  <c r="N11" i="56" s="1"/>
  <c r="AB15" i="16"/>
  <c r="AB44" i="6"/>
  <c r="AB12" i="16"/>
  <c r="Z16" i="16"/>
  <c r="AA47" i="6"/>
  <c r="AC47" i="6" s="1"/>
  <c r="AB47" i="6"/>
  <c r="Z45" i="6"/>
  <c r="Z39" i="6"/>
  <c r="Z11" i="14"/>
  <c r="Z12" i="14" s="1"/>
  <c r="I10" i="56" s="1"/>
  <c r="Z7" i="17"/>
  <c r="AA7" i="17" s="1"/>
  <c r="AC7" i="17" s="1"/>
  <c r="Z7" i="16"/>
  <c r="AA7" i="16" s="1"/>
  <c r="AC7" i="16" s="1"/>
  <c r="AB38" i="6"/>
  <c r="AB15" i="31"/>
  <c r="AE24" i="58"/>
  <c r="N7" i="56" s="1"/>
  <c r="AB7" i="58"/>
  <c r="AB35" i="6"/>
  <c r="AB21" i="58"/>
  <c r="AB9" i="17"/>
  <c r="AC6" i="58"/>
  <c r="AB6" i="58" s="1"/>
  <c r="AB10" i="58"/>
  <c r="AB14" i="58"/>
  <c r="AF24" i="58"/>
  <c r="O7" i="56" s="1"/>
  <c r="Z24" i="58"/>
  <c r="I7" i="56" s="1"/>
  <c r="AB7" i="31"/>
  <c r="AB7" i="4"/>
  <c r="AB7" i="41"/>
  <c r="AB7" i="30"/>
  <c r="AB11" i="6"/>
  <c r="AB19" i="6"/>
  <c r="AB27" i="6"/>
  <c r="AB9" i="6"/>
  <c r="AB46" i="6"/>
  <c r="AB7" i="6"/>
  <c r="AB7" i="14"/>
  <c r="AA16" i="58"/>
  <c r="AC16" i="58" s="1"/>
  <c r="AB13" i="58"/>
  <c r="AA19" i="58"/>
  <c r="AC19" i="58" s="1"/>
  <c r="AA22" i="58"/>
  <c r="AC22" i="58" s="1"/>
  <c r="AA12" i="58"/>
  <c r="AC12" i="58" s="1"/>
  <c r="AB11" i="58"/>
  <c r="AB18" i="58"/>
  <c r="AB9" i="58"/>
  <c r="AB17" i="58"/>
  <c r="AA20" i="58"/>
  <c r="AC20" i="58" s="1"/>
  <c r="AB8" i="58"/>
  <c r="AA23" i="58"/>
  <c r="AC23" i="58" s="1"/>
  <c r="AA6" i="31"/>
  <c r="AA6" i="4"/>
  <c r="AA6" i="41"/>
  <c r="AA6" i="30"/>
  <c r="AA6" i="6"/>
  <c r="AC6" i="6" s="1"/>
  <c r="AA6" i="14"/>
  <c r="AA6" i="16"/>
  <c r="AC6" i="16" s="1"/>
  <c r="AA6" i="17"/>
  <c r="AC6" i="17" s="1"/>
  <c r="AE42" i="62"/>
  <c r="AE23" i="62"/>
  <c r="Q6" i="62"/>
  <c r="AD6" i="62"/>
  <c r="Q51" i="62"/>
  <c r="AD51" i="62"/>
  <c r="Q47" i="62"/>
  <c r="AD47" i="62"/>
  <c r="Q43" i="62"/>
  <c r="AD43" i="62"/>
  <c r="Q35" i="62"/>
  <c r="AD35" i="62"/>
  <c r="Q31" i="62"/>
  <c r="Y31" i="62" s="1"/>
  <c r="AD31" i="62"/>
  <c r="Q23" i="62"/>
  <c r="Y23" i="62" s="1"/>
  <c r="AD23" i="62"/>
  <c r="Q15" i="62"/>
  <c r="AD15" i="62"/>
  <c r="Q11" i="62"/>
  <c r="AD11" i="62"/>
  <c r="Q7" i="62"/>
  <c r="Y7" i="62" s="1"/>
  <c r="AD7" i="62"/>
  <c r="Q54" i="62"/>
  <c r="AD54" i="62"/>
  <c r="Q50" i="62"/>
  <c r="AD50" i="62"/>
  <c r="Q46" i="62"/>
  <c r="AD46" i="62"/>
  <c r="Q42" i="62"/>
  <c r="AD42" i="62"/>
  <c r="Q38" i="62"/>
  <c r="AD38" i="62"/>
  <c r="Q34" i="62"/>
  <c r="AD34" i="62"/>
  <c r="Q30" i="62"/>
  <c r="Y30" i="62" s="1"/>
  <c r="AD30" i="62"/>
  <c r="Q26" i="62"/>
  <c r="AD26" i="62"/>
  <c r="Q22" i="62"/>
  <c r="AD22" i="62"/>
  <c r="Q18" i="62"/>
  <c r="AD18" i="62"/>
  <c r="Q14" i="62"/>
  <c r="AD14" i="62"/>
  <c r="Q10" i="62"/>
  <c r="AD10" i="62"/>
  <c r="Q55" i="62"/>
  <c r="Y55" i="62" s="1"/>
  <c r="AD55" i="62"/>
  <c r="Q39" i="62"/>
  <c r="Y39" i="62" s="1"/>
  <c r="AD39" i="62"/>
  <c r="Q27" i="62"/>
  <c r="AD27" i="62"/>
  <c r="Q19" i="62"/>
  <c r="AD19" i="62"/>
  <c r="Q53" i="62"/>
  <c r="AD53" i="62"/>
  <c r="Q49" i="62"/>
  <c r="Y49" i="62" s="1"/>
  <c r="AD49" i="62"/>
  <c r="Q45" i="62"/>
  <c r="AD45" i="62"/>
  <c r="Q41" i="62"/>
  <c r="AD41" i="62"/>
  <c r="Q37" i="62"/>
  <c r="AD37" i="62"/>
  <c r="Q33" i="62"/>
  <c r="Y33" i="62" s="1"/>
  <c r="AD33" i="62"/>
  <c r="Q29" i="62"/>
  <c r="AD29" i="62"/>
  <c r="Q25" i="62"/>
  <c r="Y25" i="62" s="1"/>
  <c r="AD25" i="62"/>
  <c r="Q21" i="62"/>
  <c r="AD21" i="62"/>
  <c r="Q17" i="62"/>
  <c r="Y17" i="62" s="1"/>
  <c r="AD17" i="62"/>
  <c r="Q13" i="62"/>
  <c r="AD13" i="62"/>
  <c r="Q9" i="62"/>
  <c r="AD9" i="62"/>
  <c r="Q56" i="62"/>
  <c r="Y56" i="62" s="1"/>
  <c r="AD56" i="62"/>
  <c r="Q52" i="62"/>
  <c r="AD52" i="62"/>
  <c r="Q48" i="62"/>
  <c r="Y48" i="62" s="1"/>
  <c r="AD48" i="62"/>
  <c r="Q44" i="62"/>
  <c r="AD44" i="62"/>
  <c r="Q40" i="62"/>
  <c r="Y40" i="62" s="1"/>
  <c r="AD40" i="62"/>
  <c r="Q36" i="62"/>
  <c r="AD36" i="62"/>
  <c r="Q32" i="62"/>
  <c r="Y32" i="62" s="1"/>
  <c r="AD32" i="62"/>
  <c r="Q28" i="62"/>
  <c r="AD28" i="62"/>
  <c r="Q24" i="62"/>
  <c r="Y24" i="62" s="1"/>
  <c r="AD24" i="62"/>
  <c r="Q20" i="62"/>
  <c r="AD20" i="62"/>
  <c r="Q16" i="62"/>
  <c r="Y16" i="62" s="1"/>
  <c r="AD16" i="62"/>
  <c r="Q12" i="62"/>
  <c r="AD12" i="62"/>
  <c r="Q8" i="62"/>
  <c r="Y8" i="62" s="1"/>
  <c r="AD8" i="62"/>
  <c r="R54" i="62"/>
  <c r="X54" i="62" s="1"/>
  <c r="R14" i="62"/>
  <c r="X14" i="62" s="1"/>
  <c r="Y26" i="62"/>
  <c r="AE9" i="62"/>
  <c r="R9" i="62"/>
  <c r="X9" i="62" s="1"/>
  <c r="Y53" i="62"/>
  <c r="Y41" i="62"/>
  <c r="Y21" i="62"/>
  <c r="R56" i="62"/>
  <c r="X56" i="62" s="1"/>
  <c r="AE56" i="62"/>
  <c r="AE52" i="62"/>
  <c r="R52" i="62"/>
  <c r="X52" i="62" s="1"/>
  <c r="R48" i="62"/>
  <c r="X48" i="62" s="1"/>
  <c r="R44" i="62"/>
  <c r="X44" i="62" s="1"/>
  <c r="AE40" i="62"/>
  <c r="R40" i="62"/>
  <c r="X40" i="62" s="1"/>
  <c r="R36" i="62"/>
  <c r="X36" i="62" s="1"/>
  <c r="AE36" i="62"/>
  <c r="R32" i="62"/>
  <c r="X32" i="62" s="1"/>
  <c r="AE28" i="62"/>
  <c r="R28" i="62"/>
  <c r="X28" i="62" s="1"/>
  <c r="R24" i="62"/>
  <c r="X24" i="62" s="1"/>
  <c r="AE24" i="62"/>
  <c r="AE20" i="62"/>
  <c r="R20" i="62"/>
  <c r="AE16" i="62"/>
  <c r="R16" i="62"/>
  <c r="X16" i="62" s="1"/>
  <c r="AE12" i="62"/>
  <c r="R12" i="62"/>
  <c r="X12" i="62" s="1"/>
  <c r="AE8" i="62"/>
  <c r="R8" i="62"/>
  <c r="X8" i="62" s="1"/>
  <c r="Y27" i="62"/>
  <c r="R50" i="62"/>
  <c r="X50" i="62" s="1"/>
  <c r="AE46" i="62"/>
  <c r="R46" i="62"/>
  <c r="X46" i="62" s="1"/>
  <c r="R42" i="62"/>
  <c r="X42" i="62" s="1"/>
  <c r="R38" i="62"/>
  <c r="X38" i="62" s="1"/>
  <c r="AE34" i="62"/>
  <c r="R34" i="62"/>
  <c r="X34" i="62" s="1"/>
  <c r="AE30" i="62"/>
  <c r="R30" i="62"/>
  <c r="X30" i="62" s="1"/>
  <c r="R26" i="62"/>
  <c r="X26" i="62" s="1"/>
  <c r="R22" i="62"/>
  <c r="X22" i="62" s="1"/>
  <c r="AE18" i="62"/>
  <c r="R18" i="62"/>
  <c r="AE10" i="62"/>
  <c r="R10" i="62"/>
  <c r="X10" i="62" s="1"/>
  <c r="Y50" i="62"/>
  <c r="Y42" i="62"/>
  <c r="Y10" i="62"/>
  <c r="AE6" i="62"/>
  <c r="R6" i="62"/>
  <c r="X6" i="62" s="1"/>
  <c r="R53" i="62"/>
  <c r="X53" i="62" s="1"/>
  <c r="R49" i="62"/>
  <c r="X49" i="62" s="1"/>
  <c r="AE45" i="62"/>
  <c r="R45" i="62"/>
  <c r="X45" i="62" s="1"/>
  <c r="R41" i="62"/>
  <c r="X41" i="62" s="1"/>
  <c r="R37" i="62"/>
  <c r="X37" i="62" s="1"/>
  <c r="R33" i="62"/>
  <c r="X33" i="62" s="1"/>
  <c r="AE29" i="62"/>
  <c r="R29" i="62"/>
  <c r="X29" i="62" s="1"/>
  <c r="AE25" i="62"/>
  <c r="R25" i="62"/>
  <c r="X25" i="62" s="1"/>
  <c r="R21" i="62"/>
  <c r="X21" i="62" s="1"/>
  <c r="R17" i="62"/>
  <c r="AF17" i="62" s="1"/>
  <c r="AE13" i="62"/>
  <c r="R13" i="62"/>
  <c r="X13" i="62" s="1"/>
  <c r="Y36" i="62"/>
  <c r="R55" i="62"/>
  <c r="X55" i="62" s="1"/>
  <c r="AE55" i="62"/>
  <c r="R51" i="62"/>
  <c r="X51" i="62" s="1"/>
  <c r="R47" i="62"/>
  <c r="X47" i="62" s="1"/>
  <c r="R43" i="62"/>
  <c r="X43" i="62" s="1"/>
  <c r="R39" i="62"/>
  <c r="AF39" i="62" s="1"/>
  <c r="AE39" i="62"/>
  <c r="R35" i="62"/>
  <c r="X35" i="62" s="1"/>
  <c r="W35" i="62"/>
  <c r="R31" i="62"/>
  <c r="X31" i="62" s="1"/>
  <c r="R27" i="62"/>
  <c r="X27" i="62" s="1"/>
  <c r="R23" i="62"/>
  <c r="X23" i="62" s="1"/>
  <c r="AE19" i="62"/>
  <c r="R19" i="62"/>
  <c r="X19" i="62" s="1"/>
  <c r="AE15" i="62"/>
  <c r="R15" i="62"/>
  <c r="AE11" i="62"/>
  <c r="R11" i="62"/>
  <c r="X11" i="62" s="1"/>
  <c r="AE7" i="62"/>
  <c r="R7" i="62"/>
  <c r="X7" i="62" s="1"/>
  <c r="M57" i="62"/>
  <c r="G6" i="56" s="1"/>
  <c r="G16" i="56" s="1"/>
  <c r="L57" i="62"/>
  <c r="F6" i="56" s="1"/>
  <c r="F16" i="56" s="1"/>
  <c r="N57" i="62"/>
  <c r="H6" i="56" s="1"/>
  <c r="H16" i="56" s="1"/>
  <c r="AB15" i="30" l="1"/>
  <c r="AB8" i="16"/>
  <c r="AB11" i="16"/>
  <c r="AB18" i="16"/>
  <c r="AB17" i="16"/>
  <c r="AA13" i="17"/>
  <c r="AC13" i="17" s="1"/>
  <c r="AB15" i="17"/>
  <c r="AA10" i="17"/>
  <c r="AC10" i="17" s="1"/>
  <c r="AB23" i="58"/>
  <c r="AA18" i="30"/>
  <c r="AC18" i="30" s="1"/>
  <c r="AB12" i="30"/>
  <c r="W51" i="62"/>
  <c r="W26" i="62"/>
  <c r="Z26" i="62" s="1"/>
  <c r="AB25" i="6"/>
  <c r="AA11" i="14"/>
  <c r="AC11" i="14" s="1"/>
  <c r="AA11" i="17"/>
  <c r="AC11" i="17" s="1"/>
  <c r="Z19" i="16"/>
  <c r="I9" i="56" s="1"/>
  <c r="AA8" i="30"/>
  <c r="AC8" i="30" s="1"/>
  <c r="AB37" i="6"/>
  <c r="Z24" i="17"/>
  <c r="I8" i="56" s="1"/>
  <c r="AB42" i="6"/>
  <c r="AB15" i="6"/>
  <c r="AB19" i="17"/>
  <c r="AB14" i="30"/>
  <c r="AB30" i="6"/>
  <c r="AB22" i="17"/>
  <c r="AA45" i="6"/>
  <c r="AC45" i="6" s="1"/>
  <c r="AB45" i="6"/>
  <c r="AA8" i="6"/>
  <c r="AC8" i="6" s="1"/>
  <c r="AF9" i="62"/>
  <c r="AB20" i="58"/>
  <c r="AA39" i="6"/>
  <c r="AC39" i="6" s="1"/>
  <c r="AA16" i="16"/>
  <c r="AC16" i="16" s="1"/>
  <c r="AC19" i="16" s="1"/>
  <c r="L9" i="56" s="1"/>
  <c r="AB16" i="16"/>
  <c r="AB41" i="6"/>
  <c r="AA33" i="6"/>
  <c r="AC33" i="6" s="1"/>
  <c r="AA18" i="6"/>
  <c r="AC18" i="6" s="1"/>
  <c r="AB18" i="6"/>
  <c r="AB20" i="17"/>
  <c r="Z48" i="6"/>
  <c r="I11" i="56" s="1"/>
  <c r="AC6" i="14"/>
  <c r="AC12" i="14" s="1"/>
  <c r="L10" i="56" s="1"/>
  <c r="AC6" i="4"/>
  <c r="AC23" i="4" s="1"/>
  <c r="L14" i="56" s="1"/>
  <c r="AA23" i="4"/>
  <c r="AC24" i="58"/>
  <c r="L7" i="56" s="1"/>
  <c r="AF26" i="62"/>
  <c r="AC6" i="31"/>
  <c r="AC26" i="31" s="1"/>
  <c r="L15" i="56" s="1"/>
  <c r="AA26" i="31"/>
  <c r="J15" i="56" s="1"/>
  <c r="AF15" i="62"/>
  <c r="AF43" i="62"/>
  <c r="AF51" i="62"/>
  <c r="AC6" i="30"/>
  <c r="AB19" i="58"/>
  <c r="AC6" i="41"/>
  <c r="AC23" i="41" s="1"/>
  <c r="L13" i="56" s="1"/>
  <c r="AA23" i="41"/>
  <c r="AA19" i="16"/>
  <c r="J9" i="56" s="1"/>
  <c r="AA24" i="58"/>
  <c r="J7" i="56" s="1"/>
  <c r="AB7" i="16"/>
  <c r="AB7" i="17"/>
  <c r="AB22" i="58"/>
  <c r="AB16" i="58"/>
  <c r="AB12" i="58"/>
  <c r="AB6" i="31"/>
  <c r="AB26" i="31" s="1"/>
  <c r="K15" i="56" s="1"/>
  <c r="AB6" i="4"/>
  <c r="AB23" i="4" s="1"/>
  <c r="K14" i="56" s="1"/>
  <c r="AB6" i="6"/>
  <c r="AB6" i="16"/>
  <c r="AB6" i="17"/>
  <c r="Y43" i="62"/>
  <c r="AF25" i="62"/>
  <c r="AF41" i="62"/>
  <c r="AF19" i="62"/>
  <c r="AF10" i="62"/>
  <c r="AF18" i="62"/>
  <c r="AF34" i="62"/>
  <c r="AF50" i="62"/>
  <c r="AE35" i="62"/>
  <c r="AF32" i="62"/>
  <c r="AF7" i="62"/>
  <c r="AF40" i="62"/>
  <c r="AF16" i="62"/>
  <c r="Y19" i="62"/>
  <c r="W36" i="62"/>
  <c r="W44" i="62"/>
  <c r="Y9" i="62"/>
  <c r="Y34" i="62"/>
  <c r="AF36" i="62"/>
  <c r="AF52" i="62"/>
  <c r="AF48" i="62"/>
  <c r="AF8" i="62"/>
  <c r="Y15" i="62"/>
  <c r="AF21" i="62"/>
  <c r="AF37" i="62"/>
  <c r="AF53" i="62"/>
  <c r="AF27" i="62"/>
  <c r="AF55" i="62"/>
  <c r="AF30" i="62"/>
  <c r="AE26" i="62"/>
  <c r="AF23" i="62"/>
  <c r="W27" i="62"/>
  <c r="Z27" i="62" s="1"/>
  <c r="AA27" i="62" s="1"/>
  <c r="AC27" i="62" s="1"/>
  <c r="AE27" i="62"/>
  <c r="W43" i="62"/>
  <c r="AE43" i="62"/>
  <c r="AF20" i="62"/>
  <c r="AF28" i="62"/>
  <c r="Y28" i="62"/>
  <c r="AF44" i="62"/>
  <c r="Y44" i="62"/>
  <c r="Y11" i="62"/>
  <c r="AF11" i="62"/>
  <c r="AF35" i="62"/>
  <c r="Y35" i="62"/>
  <c r="Z35" i="62" s="1"/>
  <c r="AA35" i="62" s="1"/>
  <c r="AC35" i="62" s="1"/>
  <c r="Y47" i="62"/>
  <c r="AF47" i="62"/>
  <c r="Y6" i="62"/>
  <c r="AF6" i="62"/>
  <c r="Y20" i="62"/>
  <c r="Y52" i="62"/>
  <c r="W50" i="62"/>
  <c r="Z50" i="62" s="1"/>
  <c r="AE50" i="62"/>
  <c r="Y14" i="62"/>
  <c r="AF14" i="62"/>
  <c r="Y22" i="62"/>
  <c r="AF22" i="62"/>
  <c r="Y38" i="62"/>
  <c r="AF38" i="62"/>
  <c r="Y54" i="62"/>
  <c r="AF54" i="62"/>
  <c r="AE51" i="62"/>
  <c r="AF12" i="62"/>
  <c r="Y12" i="62"/>
  <c r="AF13" i="62"/>
  <c r="Y13" i="62"/>
  <c r="AF29" i="62"/>
  <c r="Y29" i="62"/>
  <c r="AF45" i="62"/>
  <c r="Y45" i="62"/>
  <c r="Y46" i="62"/>
  <c r="AF46" i="62"/>
  <c r="AF33" i="62"/>
  <c r="W17" i="62"/>
  <c r="AE17" i="62"/>
  <c r="W25" i="62"/>
  <c r="W33" i="62"/>
  <c r="Z33" i="62" s="1"/>
  <c r="AE33" i="62"/>
  <c r="W41" i="62"/>
  <c r="W49" i="62"/>
  <c r="Z49" i="62" s="1"/>
  <c r="AE49" i="62"/>
  <c r="W6" i="62"/>
  <c r="Z6" i="62" s="1"/>
  <c r="AA6" i="62" s="1"/>
  <c r="Y37" i="62"/>
  <c r="W14" i="62"/>
  <c r="AE14" i="62"/>
  <c r="AF24" i="62"/>
  <c r="AF56" i="62"/>
  <c r="AF31" i="62"/>
  <c r="AE41" i="62"/>
  <c r="AF42" i="62"/>
  <c r="AF49" i="62"/>
  <c r="Z25" i="62"/>
  <c r="Z41" i="62"/>
  <c r="W54" i="62"/>
  <c r="Z54" i="62" s="1"/>
  <c r="W23" i="62"/>
  <c r="Z23" i="62" s="1"/>
  <c r="AA23" i="62" s="1"/>
  <c r="AC23" i="62" s="1"/>
  <c r="W31" i="62"/>
  <c r="Z31" i="62" s="1"/>
  <c r="AA31" i="62" s="1"/>
  <c r="AC31" i="62" s="1"/>
  <c r="W39" i="62"/>
  <c r="W47" i="62"/>
  <c r="Z47" i="62" s="1"/>
  <c r="AA47" i="62" s="1"/>
  <c r="AC47" i="62" s="1"/>
  <c r="W55" i="62"/>
  <c r="Z55" i="62" s="1"/>
  <c r="AA55" i="62" s="1"/>
  <c r="AC55" i="62" s="1"/>
  <c r="W13" i="62"/>
  <c r="W21" i="62"/>
  <c r="Z21" i="62" s="1"/>
  <c r="W29" i="62"/>
  <c r="W37" i="62"/>
  <c r="Z37" i="62" s="1"/>
  <c r="W45" i="62"/>
  <c r="W53" i="62"/>
  <c r="Z53" i="62" s="1"/>
  <c r="W22" i="62"/>
  <c r="W38" i="62"/>
  <c r="W24" i="62"/>
  <c r="Z24" i="62" s="1"/>
  <c r="AA24" i="62" s="1"/>
  <c r="AC24" i="62" s="1"/>
  <c r="W32" i="62"/>
  <c r="W48" i="62"/>
  <c r="Z48" i="62" s="1"/>
  <c r="W56" i="62"/>
  <c r="Z56" i="62" s="1"/>
  <c r="AA56" i="62" s="1"/>
  <c r="AC56" i="62" s="1"/>
  <c r="Y18" i="62"/>
  <c r="Y51" i="62"/>
  <c r="Z51" i="62" s="1"/>
  <c r="AE31" i="62"/>
  <c r="AE47" i="62"/>
  <c r="AE21" i="62"/>
  <c r="AE37" i="62"/>
  <c r="AE53" i="62"/>
  <c r="AE22" i="62"/>
  <c r="AE38" i="62"/>
  <c r="AE54" i="62"/>
  <c r="AE32" i="62"/>
  <c r="AE48" i="62"/>
  <c r="AE44" i="62"/>
  <c r="Z32" i="62"/>
  <c r="Z36" i="62"/>
  <c r="X18" i="62"/>
  <c r="W7" i="62"/>
  <c r="Z7" i="62" s="1"/>
  <c r="AA7" i="62" s="1"/>
  <c r="AC7" i="62" s="1"/>
  <c r="W15" i="62"/>
  <c r="W18" i="62"/>
  <c r="W34" i="62"/>
  <c r="Z34" i="62" s="1"/>
  <c r="W42" i="62"/>
  <c r="Z42" i="62" s="1"/>
  <c r="W12" i="62"/>
  <c r="W20" i="62"/>
  <c r="W28" i="62"/>
  <c r="Z28" i="62" s="1"/>
  <c r="W52" i="62"/>
  <c r="Z52" i="62" s="1"/>
  <c r="W9" i="62"/>
  <c r="X20" i="62"/>
  <c r="X17" i="62"/>
  <c r="W11" i="62"/>
  <c r="Z11" i="62" s="1"/>
  <c r="AA11" i="62" s="1"/>
  <c r="AC11" i="62" s="1"/>
  <c r="W19" i="62"/>
  <c r="Z19" i="62" s="1"/>
  <c r="AA19" i="62" s="1"/>
  <c r="AC19" i="62" s="1"/>
  <c r="W10" i="62"/>
  <c r="Z10" i="62" s="1"/>
  <c r="AA10" i="62" s="1"/>
  <c r="AC10" i="62" s="1"/>
  <c r="W30" i="62"/>
  <c r="Z30" i="62" s="1"/>
  <c r="W46" i="62"/>
  <c r="Z46" i="62" s="1"/>
  <c r="W8" i="62"/>
  <c r="Z8" i="62" s="1"/>
  <c r="W16" i="62"/>
  <c r="Z16" i="62" s="1"/>
  <c r="W40" i="62"/>
  <c r="Z40" i="62" s="1"/>
  <c r="AA40" i="62" s="1"/>
  <c r="X39" i="62"/>
  <c r="X15" i="62"/>
  <c r="AD57" i="62"/>
  <c r="M6" i="56" s="1"/>
  <c r="AB8" i="30" l="1"/>
  <c r="AA20" i="30"/>
  <c r="J12" i="56" s="1"/>
  <c r="AB33" i="6"/>
  <c r="AB8" i="6"/>
  <c r="AC48" i="6"/>
  <c r="L11" i="56" s="1"/>
  <c r="AB11" i="14"/>
  <c r="AA12" i="14"/>
  <c r="J10" i="56" s="1"/>
  <c r="AC24" i="17"/>
  <c r="L8" i="56" s="1"/>
  <c r="AB10" i="17"/>
  <c r="AB13" i="17"/>
  <c r="AC20" i="30"/>
  <c r="L12" i="56" s="1"/>
  <c r="AA24" i="17"/>
  <c r="J8" i="56" s="1"/>
  <c r="AA48" i="6"/>
  <c r="J11" i="56" s="1"/>
  <c r="Z9" i="62"/>
  <c r="AA9" i="62" s="1"/>
  <c r="AC9" i="62" s="1"/>
  <c r="Z43" i="62"/>
  <c r="AA43" i="62" s="1"/>
  <c r="AC43" i="62" s="1"/>
  <c r="AB6" i="14"/>
  <c r="AB12" i="14" s="1"/>
  <c r="K10" i="56" s="1"/>
  <c r="AB24" i="58"/>
  <c r="K7" i="56" s="1"/>
  <c r="AB39" i="6"/>
  <c r="AB48" i="6" s="1"/>
  <c r="K11" i="56" s="1"/>
  <c r="AB11" i="17"/>
  <c r="AB24" i="17" s="1"/>
  <c r="K8" i="56" s="1"/>
  <c r="AB18" i="30"/>
  <c r="AB6" i="41"/>
  <c r="AB23" i="41" s="1"/>
  <c r="K13" i="56" s="1"/>
  <c r="Z39" i="62"/>
  <c r="AA39" i="62" s="1"/>
  <c r="AC39" i="62" s="1"/>
  <c r="J14" i="56"/>
  <c r="Z24" i="4"/>
  <c r="AB6" i="30"/>
  <c r="J13" i="56"/>
  <c r="Z24" i="41"/>
  <c r="Z15" i="62"/>
  <c r="AA15" i="62" s="1"/>
  <c r="AC15" i="62" s="1"/>
  <c r="AB19" i="16"/>
  <c r="K9" i="56" s="1"/>
  <c r="Z20" i="62"/>
  <c r="AA20" i="62" s="1"/>
  <c r="AC20" i="62" s="1"/>
  <c r="Z29" i="62"/>
  <c r="Z22" i="62"/>
  <c r="AA22" i="62" s="1"/>
  <c r="AC22" i="62" s="1"/>
  <c r="Z38" i="62"/>
  <c r="Z17" i="62"/>
  <c r="AA17" i="62" s="1"/>
  <c r="AC17" i="62" s="1"/>
  <c r="AE57" i="62"/>
  <c r="N6" i="56" s="1"/>
  <c r="Z44" i="62"/>
  <c r="AA44" i="62" s="1"/>
  <c r="AC44" i="62" s="1"/>
  <c r="AF57" i="62"/>
  <c r="O6" i="56" s="1"/>
  <c r="Z18" i="62"/>
  <c r="AA18" i="62" s="1"/>
  <c r="AC18" i="62" s="1"/>
  <c r="Z12" i="62"/>
  <c r="Z45" i="62"/>
  <c r="AA45" i="62" s="1"/>
  <c r="AC45" i="62" s="1"/>
  <c r="Z13" i="62"/>
  <c r="AA13" i="62" s="1"/>
  <c r="AC13" i="62" s="1"/>
  <c r="Z14" i="62"/>
  <c r="AA14" i="62" s="1"/>
  <c r="AC14" i="62" s="1"/>
  <c r="AB27" i="62"/>
  <c r="AB22" i="62"/>
  <c r="AB10" i="62"/>
  <c r="AC40" i="62"/>
  <c r="AB40" i="62" s="1"/>
  <c r="AB19" i="62"/>
  <c r="AB47" i="62"/>
  <c r="AA38" i="62"/>
  <c r="AC38" i="62" s="1"/>
  <c r="AA52" i="62"/>
  <c r="AC52" i="62" s="1"/>
  <c r="AA50" i="62"/>
  <c r="AC50" i="62" s="1"/>
  <c r="AA21" i="62"/>
  <c r="AC21" i="62" s="1"/>
  <c r="AA54" i="62"/>
  <c r="AC54" i="62" s="1"/>
  <c r="AA8" i="62"/>
  <c r="AC8" i="62" s="1"/>
  <c r="AA33" i="62"/>
  <c r="AC33" i="62" s="1"/>
  <c r="AB11" i="62"/>
  <c r="AB56" i="62"/>
  <c r="AA29" i="62"/>
  <c r="AC29" i="62" s="1"/>
  <c r="AA42" i="62"/>
  <c r="AC42" i="62" s="1"/>
  <c r="AA51" i="62"/>
  <c r="AC51" i="62" s="1"/>
  <c r="AB24" i="62"/>
  <c r="AA12" i="62"/>
  <c r="AC12" i="62" s="1"/>
  <c r="AA49" i="62"/>
  <c r="AC49" i="62" s="1"/>
  <c r="AB7" i="62"/>
  <c r="AB55" i="62"/>
  <c r="AB43" i="62"/>
  <c r="AB31" i="62"/>
  <c r="AA41" i="62"/>
  <c r="AC41" i="62" s="1"/>
  <c r="AA32" i="62"/>
  <c r="AC32" i="62" s="1"/>
  <c r="AA53" i="62"/>
  <c r="AC53" i="62" s="1"/>
  <c r="AA48" i="62"/>
  <c r="AC48" i="62" s="1"/>
  <c r="AA37" i="62"/>
  <c r="AC37" i="62" s="1"/>
  <c r="AB9" i="62"/>
  <c r="AA28" i="62"/>
  <c r="AC28" i="62" s="1"/>
  <c r="AA34" i="62"/>
  <c r="AC34" i="62" s="1"/>
  <c r="AA30" i="62"/>
  <c r="AC30" i="62" s="1"/>
  <c r="AA25" i="62"/>
  <c r="AC25" i="62" s="1"/>
  <c r="AB39" i="62"/>
  <c r="AA16" i="62"/>
  <c r="AC16" i="62" s="1"/>
  <c r="AA46" i="62"/>
  <c r="AC46" i="62" s="1"/>
  <c r="AA26" i="62"/>
  <c r="AC26" i="62" s="1"/>
  <c r="AA36" i="62"/>
  <c r="AC36" i="62" s="1"/>
  <c r="AB35" i="62"/>
  <c r="AC6" i="62"/>
  <c r="AB23" i="62"/>
  <c r="AB20" i="30" l="1"/>
  <c r="K12" i="56" s="1"/>
  <c r="AB15" i="62"/>
  <c r="AB17" i="62"/>
  <c r="Z57" i="62"/>
  <c r="I6" i="56" s="1"/>
  <c r="AB14" i="62"/>
  <c r="AB18" i="62"/>
  <c r="AC57" i="62"/>
  <c r="L6" i="56" s="1"/>
  <c r="AA57" i="62"/>
  <c r="J6" i="56" s="1"/>
  <c r="AB16" i="62"/>
  <c r="AB41" i="62"/>
  <c r="AB28" i="62"/>
  <c r="AB45" i="62"/>
  <c r="AB33" i="62"/>
  <c r="AB21" i="62"/>
  <c r="AB49" i="62"/>
  <c r="AB51" i="62"/>
  <c r="AB25" i="62"/>
  <c r="AB53" i="62"/>
  <c r="AB44" i="62"/>
  <c r="AB36" i="62"/>
  <c r="AB26" i="62"/>
  <c r="AB37" i="62"/>
  <c r="AB29" i="62"/>
  <c r="AB52" i="62"/>
  <c r="AB20" i="62"/>
  <c r="AB30" i="62"/>
  <c r="AB34" i="62"/>
  <c r="AB48" i="62"/>
  <c r="AB32" i="62"/>
  <c r="AB13" i="62"/>
  <c r="AB12" i="62"/>
  <c r="AB42" i="62"/>
  <c r="AB54" i="62"/>
  <c r="AB50" i="62"/>
  <c r="AB38" i="62"/>
  <c r="AB46" i="62"/>
  <c r="AB8" i="62"/>
  <c r="AB6" i="62"/>
  <c r="AB57" i="62" l="1"/>
  <c r="Z58" i="62" l="1"/>
  <c r="K6" i="56"/>
  <c r="Z25" i="58"/>
  <c r="Z27" i="31"/>
  <c r="Z21" i="30"/>
  <c r="Z49" i="6"/>
  <c r="Z13" i="14"/>
  <c r="Z20" i="16"/>
  <c r="Z25" i="17"/>
  <c r="B16" i="56" l="1"/>
  <c r="M16" i="56" l="1"/>
  <c r="I16" i="56" l="1"/>
  <c r="L16" i="56" l="1"/>
  <c r="O16" i="56"/>
  <c r="J16" i="56"/>
  <c r="K16" i="56" l="1"/>
  <c r="I17" i="56" s="1"/>
  <c r="N16" i="5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Parmová Kateřina</author>
  </authors>
  <commentList>
    <comment ref="I28" authorId="0" shapeId="0" xr:uid="{067A07A7-FF5E-4697-9C8D-9E48730E804A}">
      <text>
        <r>
          <rPr>
            <b/>
            <sz val="9"/>
            <color indexed="81"/>
            <rFont val="Tahoma"/>
            <family val="2"/>
            <charset val="238"/>
          </rPr>
          <t>Parmová Kateřina:</t>
        </r>
        <r>
          <rPr>
            <sz val="9"/>
            <color indexed="81"/>
            <rFont val="Tahoma"/>
            <family val="2"/>
            <charset val="238"/>
          </rPr>
          <t xml:space="preserve">
výkaz 85</t>
        </r>
      </text>
    </comment>
    <comment ref="L54" authorId="0" shapeId="0" xr:uid="{DFC3844F-9705-4CCD-BBCF-28E46771D249}">
      <text>
        <r>
          <rPr>
            <b/>
            <sz val="9"/>
            <color indexed="81"/>
            <rFont val="Tahoma"/>
            <family val="2"/>
            <charset val="238"/>
          </rPr>
          <t>Parmová Kateřina:</t>
        </r>
        <r>
          <rPr>
            <sz val="9"/>
            <color indexed="81"/>
            <rFont val="Tahoma"/>
            <family val="2"/>
            <charset val="238"/>
          </rPr>
          <t xml:space="preserve">
výkaz 30</t>
        </r>
      </text>
    </comment>
  </commentList>
</comments>
</file>

<file path=xl/sharedStrings.xml><?xml version="1.0" encoding="utf-8"?>
<sst xmlns="http://schemas.openxmlformats.org/spreadsheetml/2006/main" count="979" uniqueCount="473">
  <si>
    <t>§</t>
  </si>
  <si>
    <t>součást</t>
  </si>
  <si>
    <t>kapacita</t>
  </si>
  <si>
    <t>ZŠ Liberec, Křížanská 80</t>
  </si>
  <si>
    <t>ZŠ a MŠ Dlouhý Most 102</t>
  </si>
  <si>
    <t>ZŠ a MŠ Nová Ves 180</t>
  </si>
  <si>
    <t>celkem</t>
  </si>
  <si>
    <t>ZŠ a ZUŠ Liberec, Jabloňová 564/43</t>
  </si>
  <si>
    <t>ZŠ Liberec, Aloisina výšina 642</t>
  </si>
  <si>
    <t>ZŠ Liberec, Česká 354</t>
  </si>
  <si>
    <t>ZŠ Liberec, Kaplického 384</t>
  </si>
  <si>
    <t>ZŠ Liberec, Lesní 575/12</t>
  </si>
  <si>
    <t>ZŠ Liberec, Na Výběžku 118</t>
  </si>
  <si>
    <t>ZŠ Liberec, Oblačná 101/15</t>
  </si>
  <si>
    <t>ZŠ Liberec, Sokolovská 328</t>
  </si>
  <si>
    <t>ZŠ Liberec, U Soudu 369/8</t>
  </si>
  <si>
    <t>ZŠ Liberec, U Školy 222/6</t>
  </si>
  <si>
    <t>ZŠ Liberec, ul. 5. května 64/49</t>
  </si>
  <si>
    <t>ZŠ Liberec, Vrchlického 262/17</t>
  </si>
  <si>
    <t>ZŠ Český Dub, Komenského 46/I</t>
  </si>
  <si>
    <t>ZŠ Hodkovice n. M., J.A. Komenského 467</t>
  </si>
  <si>
    <t>ZŠ Hrádek n. N., Komenského 478</t>
  </si>
  <si>
    <t>ZŠ Křižany, Žibřidice 271</t>
  </si>
  <si>
    <t>OBCE III - Liberec</t>
  </si>
  <si>
    <t>Odvody</t>
  </si>
  <si>
    <t>ONIV</t>
  </si>
  <si>
    <t>LB</t>
  </si>
  <si>
    <t>FR</t>
  </si>
  <si>
    <t>JN</t>
  </si>
  <si>
    <t>TA</t>
  </si>
  <si>
    <t>ZB</t>
  </si>
  <si>
    <t>CL</t>
  </si>
  <si>
    <t>NB</t>
  </si>
  <si>
    <t>SM</t>
  </si>
  <si>
    <t>TU</t>
  </si>
  <si>
    <t>FKSP</t>
  </si>
  <si>
    <t>Celkem NIV</t>
  </si>
  <si>
    <t>x</t>
  </si>
  <si>
    <t>číslo org.</t>
  </si>
  <si>
    <t>škola - školské zařízení</t>
  </si>
  <si>
    <t>ZŠ a MŠ Bílý Kostel n. N. 227</t>
  </si>
  <si>
    <t>ZŠ a MŠ Hlavice 3</t>
  </si>
  <si>
    <t>ZŠ a MŠ Chotyně 79</t>
  </si>
  <si>
    <t>ZŠ a MŠ Chrastava, Vítkov 69</t>
  </si>
  <si>
    <t>ZŠ a MŠ Mníšek 198</t>
  </si>
  <si>
    <t>ZŠ a MŠ Osečná  63</t>
  </si>
  <si>
    <t>ZŠ a MŠ Rynoltice 200</t>
  </si>
  <si>
    <t>ZŠ a MŠ Stráž n. N., Majerova 138</t>
  </si>
  <si>
    <t>ZŠ a MŠ Světlá p. J. 15</t>
  </si>
  <si>
    <t>společná kapacita</t>
  </si>
  <si>
    <t>JIL</t>
  </si>
  <si>
    <t>místo poskytovaného vzdělávání nebo školských služeb (odlišné od místa ředitelství)</t>
  </si>
  <si>
    <t>Sumář</t>
  </si>
  <si>
    <t>překračování kapacity</t>
  </si>
  <si>
    <t>ONIV celkem</t>
  </si>
  <si>
    <t>ZŠ Liberec, Nad Školou 278</t>
  </si>
  <si>
    <t>ZŠ Liberec, Švermova 403/40</t>
  </si>
  <si>
    <t>ZŠ a ZUŠ Jablonné v Podj., U Školy 98</t>
  </si>
  <si>
    <t xml:space="preserve"> Mzdové prostředky </t>
  </si>
  <si>
    <t>ZŠ Liberec, Nám. Míru 212/2</t>
  </si>
  <si>
    <t>ZŠ, Liberec, Orlí 140/7</t>
  </si>
  <si>
    <t>ZŠ a MŠ Liberec, Proboštská 38/6</t>
  </si>
  <si>
    <t>ZŠ a MŠ Hrádek n. N., Hartavská 220</t>
  </si>
  <si>
    <t>ZŠ a ZUŠ Liberec, Jabloňová 564/43 - ŠD</t>
  </si>
  <si>
    <t>Počet oddělení ŠD</t>
  </si>
  <si>
    <t>ONIV ŠD</t>
  </si>
  <si>
    <t>ZŠ Liberec, Aloisina výšina 642 - ŠD</t>
  </si>
  <si>
    <t>ZŠ Liberec, Broumovská 847/7</t>
  </si>
  <si>
    <t>ZŠ Liberec, Broumovská 847/7 - ŠD</t>
  </si>
  <si>
    <t>ZŠ Liberec, Česká 354 - ŠD</t>
  </si>
  <si>
    <t>ZŠ Liberec, Dobiášova 851/5</t>
  </si>
  <si>
    <t>ZŠ Liberec, Dobiášova 851/5 - ŠD</t>
  </si>
  <si>
    <t>ZŠ Liberec, Husova 142/44</t>
  </si>
  <si>
    <t>ZŠ Liberec, Husova 142/44 - ŠD</t>
  </si>
  <si>
    <t>ZŠ Liberec, Ještědská 354/88</t>
  </si>
  <si>
    <t>ZŠ Liberec, Ještědská 354/88 - ŠD</t>
  </si>
  <si>
    <t>ZŠ Liberec, Kaplického 384 -  ŠD</t>
  </si>
  <si>
    <t>ZŠ Liberec, Žákovská 67 - ŠD</t>
  </si>
  <si>
    <t>ZŠ Liberec, Heřmánkova 95 - ŠD</t>
  </si>
  <si>
    <t>ZŠ Liberec, Lesní 575/12 - ŠD</t>
  </si>
  <si>
    <t>ZŠ Liberec, Na Výběžku 118 - ŠD</t>
  </si>
  <si>
    <t>ZŠ Liberec, Oblačná 101/15 - ŠD</t>
  </si>
  <si>
    <t>ZŠ Liberec, Sokolovská 328 - ŠD</t>
  </si>
  <si>
    <t>ZŠ Liberec, Nám. Míru 212/2 - ŠD</t>
  </si>
  <si>
    <t>ZŠ Liberec, Švermova 403/ 40 - ŠD</t>
  </si>
  <si>
    <t>ZŠ Liberec, U Soudu 531/9 - ŠD</t>
  </si>
  <si>
    <t>ZŠ Liberec, 28. října 94/31 - ŠD</t>
  </si>
  <si>
    <t>ZŠ Liberec, ul. 5. května 64/49 - ŠD</t>
  </si>
  <si>
    <t>ZŠ Liberec, Vrchlického 262/17 - ŠD</t>
  </si>
  <si>
    <t>ZŠ Liberec, Orlí 140/7 - ŠD</t>
  </si>
  <si>
    <t>ZŠ Liberec, Nad Školou 278 - ŠD</t>
  </si>
  <si>
    <t>ZŠ Liberec, Tanvaldská 51 - ŠD</t>
  </si>
  <si>
    <t>ZŠ a MŠ Bílý Kostel n. N. 227 - ŠD</t>
  </si>
  <si>
    <t>ZŠ Český Dub, Komenského 43/I - ŠD</t>
  </si>
  <si>
    <t>ZŠ a MŠ Dlouhý Most 102 - ŠD</t>
  </si>
  <si>
    <t>ZŠ a MŠ Hlavice 48 - ŠD</t>
  </si>
  <si>
    <t>ZŠ Hodkovice n. M., J.A. Komenského 467 - ŠD</t>
  </si>
  <si>
    <t>ZŠ Hrádek n. N., Donín 244</t>
  </si>
  <si>
    <t>ZŠ Hrádek n. N., Donín 244 - ŠD</t>
  </si>
  <si>
    <t>ZŠ Hrádek n. N., Komenského 478 - ŠD</t>
  </si>
  <si>
    <t>ZŠ Hrádek n. N., Školní 325</t>
  </si>
  <si>
    <t>ZŠ Hrádek n. N., Školní 325 - ŠD</t>
  </si>
  <si>
    <t>ZŠ a MŠ Hrádek n. N., Hartavská 220 - ŠD</t>
  </si>
  <si>
    <t>ZŠ a MŠ Chotyně 129 - ŠD</t>
  </si>
  <si>
    <t>ZŠ Chrastava, nám. 1.máje 228</t>
  </si>
  <si>
    <t>ZŠ Chrastava, Revoluční 442 - ŠD</t>
  </si>
  <si>
    <t>ZŠ a MŠ Chrastava, Vítkov 69 - ŠD</t>
  </si>
  <si>
    <t>ZŠ a ZUŠ Jablonné v Podj., U Školy 98 - ŠD</t>
  </si>
  <si>
    <t>ZŠ praktická a ZŠ speciální, Jablonné v Podj., Komenského 453</t>
  </si>
  <si>
    <t>ZŠ Křižany, Žibřidice 271 - ŠD</t>
  </si>
  <si>
    <t>ZŠ a MŠ Mníšek 198 - ŠD</t>
  </si>
  <si>
    <t>ZŠ a MŠ Nová Ves 180 - ŠD</t>
  </si>
  <si>
    <t>ZŠ a MŠ Osečná  63 - ŠD</t>
  </si>
  <si>
    <t>ZŠ a MŠ Rynoltice 199 - ŠD</t>
  </si>
  <si>
    <t>ZŠ a MŠ Stráž n. N., Majerova 344 - ŠD</t>
  </si>
  <si>
    <t xml:space="preserve">ZŠ Světlá p. J. 15 - ŠD </t>
  </si>
  <si>
    <t>Limit neped.</t>
  </si>
  <si>
    <t xml:space="preserve"> Mzdové prostř. </t>
  </si>
  <si>
    <t>v Kč</t>
  </si>
  <si>
    <t>ZŠ Liberec, Ještědská 354/88 - ŠK</t>
  </si>
  <si>
    <t>ZŠ Liberec, Lesní 575/12 - ŠK</t>
  </si>
  <si>
    <t>ZŠ Český Dub, Komenského 43/I - ŠK</t>
  </si>
  <si>
    <t>Np ŠK</t>
  </si>
  <si>
    <t>Limit ped.</t>
  </si>
  <si>
    <t>ONIV ŠK</t>
  </si>
  <si>
    <t>OBCE III - Frýdlant</t>
  </si>
  <si>
    <t>OBCE III - Jablonec nad Nisou</t>
  </si>
  <si>
    <t>OBCE III - Tanvald</t>
  </si>
  <si>
    <t>OBCE III - Železný Brod</t>
  </si>
  <si>
    <t>OBCE III - Česká Lípa</t>
  </si>
  <si>
    <t>OBCE III - Nový Bor</t>
  </si>
  <si>
    <t>OBCE III - Semily</t>
  </si>
  <si>
    <t>OBCE III - Jilemnice</t>
  </si>
  <si>
    <t>OBCE III - Turnov</t>
  </si>
  <si>
    <t>ZŠ speciální, Frýdlant, Husova 784</t>
  </si>
  <si>
    <t>ZŠ speciální Frýdlant, Husova 784 - ŠD</t>
  </si>
  <si>
    <t>ZŠ, ZUŠ a MŠ Frýdlant, Purkyňova 510</t>
  </si>
  <si>
    <t>ZŠ a ZUŠ a MŠ Frýdlant, Husova 344 - ŠD</t>
  </si>
  <si>
    <t>ZŠ a ZUŠ a MŠ Frýdlant, Bělíkova 977 - ŠD</t>
  </si>
  <si>
    <t>ZŠ a ZUŠ a MŠ Frýdlant, Mládeže 907 - ŠD</t>
  </si>
  <si>
    <t>ZŠ a MŠ Bílý Potok 220</t>
  </si>
  <si>
    <t>ZŠ a MŠ Bílý Potok 220 - ŠD</t>
  </si>
  <si>
    <t>ZŠ a MŠ Bulovka 156</t>
  </si>
  <si>
    <t>ZŠ a MŠ Bulovka 156 - ŠD</t>
  </si>
  <si>
    <t>ZŠ a MŠ Dětřichov 234</t>
  </si>
  <si>
    <t>ZŠ a MŠ Dětřichov 234 - ŠD</t>
  </si>
  <si>
    <t>ZŠ a MŠ Dolní Řasnice 270</t>
  </si>
  <si>
    <t>ZŠ a MŠ Dolní Řasnice 270 - ŠD</t>
  </si>
  <si>
    <t>ZŠ a MŠ Habartice 213</t>
  </si>
  <si>
    <t>ZŠ a MŠ Habartice 213 - ŠD</t>
  </si>
  <si>
    <t>ZŠ a MŠ Hejnice, Lázeňská 406</t>
  </si>
  <si>
    <t>ZŠ a MŠ Hejnice, Lázeňská 406 - ŠD</t>
  </si>
  <si>
    <t>ZŠ a MŠ Jindřichovice p. S. 312</t>
  </si>
  <si>
    <t>ZŠ a MŠ Jindřichovice p. S. 312 - ŠD</t>
  </si>
  <si>
    <t>ZŠ a MŠ Krásný Les 258</t>
  </si>
  <si>
    <t>ZŠ a MŠ Krásný Les 258 - ŠD</t>
  </si>
  <si>
    <t>ZŠ a MŠ Kunratice 124</t>
  </si>
  <si>
    <t>ZŠ a MŠ Kunratice 124 - ŠD</t>
  </si>
  <si>
    <t>ZŠ Nové Město p. S., Tylova 694</t>
  </si>
  <si>
    <t>ZŠ Nové Město p. S., Jindřichovická 325 - ŠD</t>
  </si>
  <si>
    <t>ZŠ a MŠ Raspenava, Fučíkova 430</t>
  </si>
  <si>
    <t>ZŠ a MŠ Raspenava, Moskevská 117 - ŠD</t>
  </si>
  <si>
    <t>ZŠ a MŠ Raspenava, Moskevská 117 - ŠK</t>
  </si>
  <si>
    <t>ZŠ a MŠ Višňová 173</t>
  </si>
  <si>
    <t>ZŠ a MŠ Višňová 159 - ŠD</t>
  </si>
  <si>
    <t>ZŠ Jablonec n. N., 5. května 76</t>
  </si>
  <si>
    <t>ZŠ Jablonec n. N., Sokolí 9 - ŠD</t>
  </si>
  <si>
    <t>ZŠ Jablonec n. N., Arbesova 30</t>
  </si>
  <si>
    <t>ZŠ Jablonec n. N., Arbesova 30 - ŠD</t>
  </si>
  <si>
    <t>ZŠ Jablonec n. N., Liberecká 26</t>
  </si>
  <si>
    <t>ZŠ Jablonec n. N., Liberecká 26 - ŠD</t>
  </si>
  <si>
    <t>ZŠ Jablonec n. N., Mozartova 24</t>
  </si>
  <si>
    <t>ZŠ Jablonec n. N., Mozartova 22 - ŠD</t>
  </si>
  <si>
    <t>ZŠ Jablonec n. N., Na Šumavě 43</t>
  </si>
  <si>
    <t>ZŠ Jablonec n. N., Na Šumavě 43 - ŠD</t>
  </si>
  <si>
    <t>ZŠ Jablonec n. N., Pasířská 72</t>
  </si>
  <si>
    <t>ZŠ Jablonec n. N., Pasířská 72 - ŠD</t>
  </si>
  <si>
    <t>ZŠ Jablonec n. N., Pivovarská 15</t>
  </si>
  <si>
    <t>ZŠ Jablonec n. N., Pivovarská 12 - ŠD</t>
  </si>
  <si>
    <t>ZŠ Jablonec n. N., Pod Vodárnou 10</t>
  </si>
  <si>
    <t>ZŠ Jablonec n. N., Pod Vodárnou 10 - ŠD</t>
  </si>
  <si>
    <t>ZŠ Jablonec n. N., Rychnovská 216</t>
  </si>
  <si>
    <t>ZŠ Jablonec n. N., Rychnovská 215 - ŠD</t>
  </si>
  <si>
    <t>ZŠ Jablonec n.N., Janáčkova 42 - ŠD</t>
  </si>
  <si>
    <t>ZŠ a MŠ Janov n. N. 374</t>
  </si>
  <si>
    <t>ŠD Janov n. N. 374</t>
  </si>
  <si>
    <t>ŠK Janov n. N. 374</t>
  </si>
  <si>
    <t>ZŠ a MŠ Josefův Důl 208</t>
  </si>
  <si>
    <t>ZŠ a MŠ Josefův Důl 283 - ŠD</t>
  </si>
  <si>
    <t>ZŠ Lučany n. N. 420</t>
  </si>
  <si>
    <t>ŠD Lučany 420</t>
  </si>
  <si>
    <t>ŠD Lučany 630</t>
  </si>
  <si>
    <t>ZŠ a MŠ Nová Ves n. N. 264</t>
  </si>
  <si>
    <t>ZŠ a MŠ Nová Ves n. N. 264 - ŠD</t>
  </si>
  <si>
    <t xml:space="preserve">ZŠ Rádlo 121 </t>
  </si>
  <si>
    <t>ZŠ Rádlo 121 - ŠD</t>
  </si>
  <si>
    <t>ZŠ a MŠ Rychnov u Jabl. n. N., Školní 488</t>
  </si>
  <si>
    <t>ZŠ a MŠ Rychnov u Jabl. n. N., Ještědská 429 - ŠD</t>
  </si>
  <si>
    <t>ZŠ a OA Tanvald, Školní 416</t>
  </si>
  <si>
    <t>ŠD Školní 416, Tanvald</t>
  </si>
  <si>
    <t>ŠD Raisova 333, Tanvald</t>
  </si>
  <si>
    <t>ŠK Školní 416, Tanvald</t>
  </si>
  <si>
    <t>ZŠ Tanvald, Sportovní 576</t>
  </si>
  <si>
    <t>ZŠ a MŠ Albrechtice v Jiz. horách 226</t>
  </si>
  <si>
    <t>ZŠ a MŠ Albrechtice v Jiz. horách 226 - ŠD</t>
  </si>
  <si>
    <t>ZŠ a MŠ Desná v Jiz. horách, Krkonošská 613</t>
  </si>
  <si>
    <t>ZŠ Desná v Jiz. horách, Krkonošská 613 - ŠD</t>
  </si>
  <si>
    <t xml:space="preserve">ZŠ Harrachov, Nový Svět 77 </t>
  </si>
  <si>
    <t>ZŠ Harrachov, Nový Svět 77 - ŠD</t>
  </si>
  <si>
    <t>ZŠ a MŠ Kořenov 800</t>
  </si>
  <si>
    <t>ZŠ a MŠ Kořenov 800 - ŠD</t>
  </si>
  <si>
    <t>ZŠ Plavy 65</t>
  </si>
  <si>
    <t>ZŠ Plavy 65 - ŠD</t>
  </si>
  <si>
    <t>ZŠ Smržovka, Komenského 964</t>
  </si>
  <si>
    <t>ZŠ Smržovka, Školní 828 - ŠD</t>
  </si>
  <si>
    <t>ZŠ a MŠ Velké Hamry II. 212</t>
  </si>
  <si>
    <t>ŠD Velké Hamry II.212</t>
  </si>
  <si>
    <t>ŠD Velké Hamry, Školní 541</t>
  </si>
  <si>
    <t>ZŠ a MŠ Zlatá Olešnice 34</t>
  </si>
  <si>
    <t>ZŠ a MŠ Zlatá Olešnice 34 - ŠD</t>
  </si>
  <si>
    <t>ZŠ Železný Brod, Pelechovská 800</t>
  </si>
  <si>
    <t>ZŠ Železný Brod, Pelechovská 800 - ŠD</t>
  </si>
  <si>
    <t>ZŠ Železný Brod, Školní 700</t>
  </si>
  <si>
    <t>ZŠ Železný Brod, Školní 700 - ŠD</t>
  </si>
  <si>
    <t>ZŠ Koberovy 1</t>
  </si>
  <si>
    <t>ZŠ Koberovy 1 - ŠD</t>
  </si>
  <si>
    <t>ZŠ Pěnčín 22, Bratříkov</t>
  </si>
  <si>
    <t>ZŠ Pěnčín 22, Bratříkov - ŠD</t>
  </si>
  <si>
    <t>ZŠ a MŠ Skuhrov, Huntířov n. J. 63</t>
  </si>
  <si>
    <t>ZŠ a MŠ Skuhrov, Huntířov n. J. 63 - ŠD</t>
  </si>
  <si>
    <t>ZŠ Zásada 264</t>
  </si>
  <si>
    <t>ZŠ Zásada 264 - ŠD</t>
  </si>
  <si>
    <t>ZŠ a MŠ Česká Lípa, Jižní 1903</t>
  </si>
  <si>
    <t>ZŠ Česká Lípa, Jižní 1903 - ŠD</t>
  </si>
  <si>
    <t>ZŠ Česká Lípa, 28.října 2733</t>
  </si>
  <si>
    <t>ZŠ Česká Lípa, 28.října 2733 - ŠD</t>
  </si>
  <si>
    <t>ZŠ Česká Lípa, 28.října 2733 - ŠK</t>
  </si>
  <si>
    <t>ZŠ Česká Lípa, A. Sovy 3056</t>
  </si>
  <si>
    <t>ZŠ Česká Lípa, A. Sovy 3056 - ŠD</t>
  </si>
  <si>
    <t>ZŠ Česká Lípa, A. Sovy 3056 - ŠK</t>
  </si>
  <si>
    <t xml:space="preserve">ZŠ Česká Lípa, Mánesova 1526 </t>
  </si>
  <si>
    <t>ZŠ Česká Lípa, Mánesova 1526 - ŠD</t>
  </si>
  <si>
    <t>ZŠ Česká Lípa, Mánesova 1526 - ŠK</t>
  </si>
  <si>
    <t>ZŠ Česká Lípa, Partyzánská 1053</t>
  </si>
  <si>
    <t>ZŠ Česká Lípa, Partyzánská 1053 - ŠD</t>
  </si>
  <si>
    <t>ZŠ Česká Lípa, Pátova 406</t>
  </si>
  <si>
    <t>ZŠ Česká Lípa, Pátova 406 - ŠD</t>
  </si>
  <si>
    <t>ZŠ Česká Lípa, Pátova 406 - ŠK</t>
  </si>
  <si>
    <t>ZŠ Česká Lípa, Školní 2520</t>
  </si>
  <si>
    <t>ZŠ Česká Lípa, Školní 2520 - ŠD</t>
  </si>
  <si>
    <t>ZŠ Česká Lípa, Šluknovská 2904</t>
  </si>
  <si>
    <t>ZŠ Česká Lípa, Šluknovská 2904 - ŠD</t>
  </si>
  <si>
    <t>ZŠ, Prakt. škola a MŠ Česká Lípa, Moskevská 679</t>
  </si>
  <si>
    <t>ZŠ a MŠ Česká Lípa, Nerudova 627 - ŠD</t>
  </si>
  <si>
    <t>ZŠ a MŠ Česká Lípa, Jižní 1970 - ŠD</t>
  </si>
  <si>
    <t>ZŠ a MŠ Česká Lípa, Nerudova 627 - ŠK</t>
  </si>
  <si>
    <t>ZŠ a MŠ Česká Lípa, Jižní 1970 - ŠK</t>
  </si>
  <si>
    <t>ZŠ a MŠ Brniště 101</t>
  </si>
  <si>
    <t>ZŠ a MŠ Brniště 101 - ŠD</t>
  </si>
  <si>
    <t>MŠ Doksy, Pražská 836</t>
  </si>
  <si>
    <t>MŠ Doksy, Pražská 836 - ŠD</t>
  </si>
  <si>
    <t>ZŠ a MŠ Doksy-Staré Splavy, Jezerní 74</t>
  </si>
  <si>
    <t>ZŠ a MŠ Doksy-Staré Splavy, Jezerní 74 - ŠD</t>
  </si>
  <si>
    <t xml:space="preserve">ZŠ Doksy, Valdštejnská 253 </t>
  </si>
  <si>
    <t>ZŠ Dubá, Dlouhá 113</t>
  </si>
  <si>
    <t>ZŠ Dubá, Dlouhá 113 - ŠD</t>
  </si>
  <si>
    <t>ZŠ Dubá, Dlouhá 113 - ŠK</t>
  </si>
  <si>
    <t>ZŠ a MŠ Dubnice 240</t>
  </si>
  <si>
    <t>ZŠ Dubnice 240 - ŠD</t>
  </si>
  <si>
    <t>ZŠ a MŠ Holany 45</t>
  </si>
  <si>
    <t>ZŠ a MŠ Holany 45 - ŠD</t>
  </si>
  <si>
    <t>ZŠ a MŠ Horní Libchava 196</t>
  </si>
  <si>
    <t>ZŠ a MŠ Horní Libchava 196 - ŠD</t>
  </si>
  <si>
    <t>MŠ Horní Police, Křižíkova 183</t>
  </si>
  <si>
    <t>ZŠ a MŠ Jestřebí 105</t>
  </si>
  <si>
    <t>Jestřebí 105</t>
  </si>
  <si>
    <t>Provodín 117</t>
  </si>
  <si>
    <t>ZŠ Kravaře, Školní 115</t>
  </si>
  <si>
    <t>ZŠ Kravaře, Školní 115 - ŠD</t>
  </si>
  <si>
    <t>ZŠ a MŠ Mimoň, Mírová 81</t>
  </si>
  <si>
    <t>ZŠ a MŠ Mimoň, Komenského 101 - ŠD</t>
  </si>
  <si>
    <t>ZŠ a MŠ Mimoň, Pod Ralskem 572</t>
  </si>
  <si>
    <t>ZŠ a MŠ Mimoň, Luční 530 - ŠD</t>
  </si>
  <si>
    <t>ZŠ a MŠ Nový Oldřichov 86</t>
  </si>
  <si>
    <t>ZŠ a MŠ Nový Oldřichov 86 - ŠD</t>
  </si>
  <si>
    <t>ZŠ a MŠ Okna 3</t>
  </si>
  <si>
    <t>ZŠ a MŠ Okna 3 - ŠD</t>
  </si>
  <si>
    <t>ZŠ a MŠ Ralsko-Kuřivody 700</t>
  </si>
  <si>
    <t>ZŠ a MŠ Ralsko-Kuřivody 700 - ŠD</t>
  </si>
  <si>
    <t>ZŠ a MŠ Stráž p. R., Pionýrů 141</t>
  </si>
  <si>
    <t>ZŠ a MŠ Stráž p. R., Pionýrů 141 - ŠD</t>
  </si>
  <si>
    <t>ZŠ Stružnice-Jezvé 137 - ŠD</t>
  </si>
  <si>
    <t>ZŠ a MŠ Volfartice 81</t>
  </si>
  <si>
    <t>ZŠ a MŠ Volfartice 81 - ŠD</t>
  </si>
  <si>
    <t>ZŠ a MŠ Zahrádky u Č. L. 19</t>
  </si>
  <si>
    <t>ZŠ a MŠ Zahrádky u Č. L. 19 - ŠD</t>
  </si>
  <si>
    <t>ZŠ a MŠ Zákupy, Školní 347</t>
  </si>
  <si>
    <t>ZŠ a MŠ Zákupy, Školní 347 - ŠD</t>
  </si>
  <si>
    <t>ZŠ a MŠ Žandov, Kostelní 200</t>
  </si>
  <si>
    <t>ZŠ a MŠ Žandov, Kostelní 200 - ŠD</t>
  </si>
  <si>
    <t xml:space="preserve">ZŠ Nový Bor, B. Němcové 539 </t>
  </si>
  <si>
    <t>ZŠ Nový Bor, Lesná 742 - ŠD</t>
  </si>
  <si>
    <t>ZŠ Nový Bor, Gen. Svobody 114</t>
  </si>
  <si>
    <t>ZŠ Nový Bor, Gen. Svobody 355 - ŠD</t>
  </si>
  <si>
    <t>ZŠ Nový Bor, nám. Míru 128</t>
  </si>
  <si>
    <t>ZŠ Nový Bor, nám. Míru 128 - ŠD</t>
  </si>
  <si>
    <t>ZŠ praktická, Nový Bor, nám. Míru 104</t>
  </si>
  <si>
    <t>ZŠ praktická, Nový Bor, nám. Míru 104 - ŠD</t>
  </si>
  <si>
    <t>ZŠ Cvikov, Sad 5. května 130/I</t>
  </si>
  <si>
    <t>ZŠ Cvikov, Nerudova 300 - ŠD</t>
  </si>
  <si>
    <t>ZŠ a MŠ Kamenický Šenov, nám. Míru 616</t>
  </si>
  <si>
    <t>ZŠ a MŠ Kamenický Šenov, nám. Míru 616 - ŠD</t>
  </si>
  <si>
    <t>ZŠ a MŠ Kamenický Šenov-Prácheň 126</t>
  </si>
  <si>
    <t>ZŠ a MŠ Kamenický Šenov-Prácheň 126 - ŠD</t>
  </si>
  <si>
    <t>ZŠ a MŠ Kunratice u Cvikova 255</t>
  </si>
  <si>
    <t>ZŠ a MŠ Kunratice u Cvikova 255 - ŠD</t>
  </si>
  <si>
    <t xml:space="preserve">ZŠ a MŠ Okrouhlá 11 </t>
  </si>
  <si>
    <t>ZŠ a MŠ Okrouhlá 11 - ŠD</t>
  </si>
  <si>
    <t>ZŠ a MŠ Polevsko 167</t>
  </si>
  <si>
    <t>ZŠ a MŠ Polevsko 167 - ŠD</t>
  </si>
  <si>
    <t>ZŠ a MŠ Prysk, Dolní Prysk 56</t>
  </si>
  <si>
    <t>ZŠ a MŠ Prysk, Dolní Prysk 56 - ŠD</t>
  </si>
  <si>
    <t>ZŠ a MŠ Skalice u Č. Lípy 264</t>
  </si>
  <si>
    <t>ZŠ a MŠ Skalice u Č. Lípy 117 - ŠD</t>
  </si>
  <si>
    <t>ZŠ a MŠ Sloup v Čechách 81</t>
  </si>
  <si>
    <t>ZŠ a MŠ Sloup v Čechách 81 - ŠD</t>
  </si>
  <si>
    <t>ZŠ Svor 242</t>
  </si>
  <si>
    <t>ZŠ Svor 242 - ŠD</t>
  </si>
  <si>
    <t>ZŠ Semily, Jizerská 564</t>
  </si>
  <si>
    <t>ZŠ Semily, Jizerská 564 - ŠD</t>
  </si>
  <si>
    <t>ZŠ Semily, Nad Špejcharem 574</t>
  </si>
  <si>
    <t>ZŠ Semily, Komenského nám. 150 - ŠD</t>
  </si>
  <si>
    <t>ZŠ Semily, Nad Špejcharem 574 - ŠK</t>
  </si>
  <si>
    <t>ZŠ a SŠ Semily, Tyršova 485</t>
  </si>
  <si>
    <t>ZŠ a SŠ Semily, Tyršova 485 - ŠD</t>
  </si>
  <si>
    <t>ZŠ a MŠ Benešov u Semil 193</t>
  </si>
  <si>
    <t>ZŠ  a MŠ Benešov u Semil 193 - ŠD</t>
  </si>
  <si>
    <t>ZŠ a MŠ Bozkov 40</t>
  </si>
  <si>
    <t>ZŠ a MŠ Bozkov 233 - ŠD</t>
  </si>
  <si>
    <t>ZŠ a MŠ Háje n. J. - Loukov 45</t>
  </si>
  <si>
    <t>ZŠ a MŠ Háje n. J. - Loukov 45 - ŠD</t>
  </si>
  <si>
    <t>ZŠ a MŠ Chuchelna 50</t>
  </si>
  <si>
    <t>ZŠ a MŠ Chuchelna 50 - ŠD</t>
  </si>
  <si>
    <t>ZŠ a MŠ Jesenný 221</t>
  </si>
  <si>
    <t>ZŠ a MŠ Jesenný 221- ŠD</t>
  </si>
  <si>
    <t xml:space="preserve">ZŠ Košťálov 128 </t>
  </si>
  <si>
    <t>ZŠ Košťálov 128 - ŠD</t>
  </si>
  <si>
    <t>ZŠ Libštát 17</t>
  </si>
  <si>
    <t>ZŠ Libštát 17 - ŠD</t>
  </si>
  <si>
    <t>ZŠ Lomnice n. P.,  Školní náměstí 1000</t>
  </si>
  <si>
    <t>ZŠ Lomnice n. P.,  Školní náměstí 1000 - ŠD</t>
  </si>
  <si>
    <t>ZŠ a MŠ Nová Ves n. P. 250</t>
  </si>
  <si>
    <t>ZŠ a MŠ Nová Ves n. P. 250 - ŠD</t>
  </si>
  <si>
    <t>ZŠ a MŠ Slaná 68</t>
  </si>
  <si>
    <t>ZŠ a MŠ Stružinec 102</t>
  </si>
  <si>
    <t>ZŠ a MŠ Stružinec 102 - ŠD</t>
  </si>
  <si>
    <t>ZŠ Vysoké n. J., nám. Dr. K.Kramáře 124</t>
  </si>
  <si>
    <t>ZŠ Vysoké n. J., nám. Dr. K.Kramáře 124 - ŠD</t>
  </si>
  <si>
    <t>ZŠ Jilemnice, Jana Harracha 97</t>
  </si>
  <si>
    <t>ZŠ Jilemnice, Komenského 288</t>
  </si>
  <si>
    <t xml:space="preserve">ZŠ Jilemnice, Komenského 288 - ŠK </t>
  </si>
  <si>
    <t>ZŠ Benecko 150</t>
  </si>
  <si>
    <t>ZŠ Benecko 150 - ŠD</t>
  </si>
  <si>
    <t xml:space="preserve">ZŠ Benecko 150 </t>
  </si>
  <si>
    <t>ZŠ Dolní Štěpanice 87 - ŠD</t>
  </si>
  <si>
    <t>ZŠ a MŠ Čistá u Horek 236</t>
  </si>
  <si>
    <t>ZŠ a MŠ Čistá u Horek 236 - ŠD</t>
  </si>
  <si>
    <t>ZŠ a MŠ Horní Branná 257</t>
  </si>
  <si>
    <t>ZŠ a MŠ Horní Branná č.p. 1 - ŠD</t>
  </si>
  <si>
    <t>ZŠ, MŠ a ZUŠ Jablonec n. J., Školní 370</t>
  </si>
  <si>
    <t>ZŠ, MŠ a ZUŠ Jablonec n. J., Školní 370 - ŠD</t>
  </si>
  <si>
    <t>ZŠ a MŠ Martinice v Krkonoších 68</t>
  </si>
  <si>
    <t>ZŠ a MŠ Martinice v Krkonoších 68 - ŠD</t>
  </si>
  <si>
    <t>ZŠ a MŠ Mříčná 191</t>
  </si>
  <si>
    <t>ZŠ a MŠ Mříčná 191 - ŠD</t>
  </si>
  <si>
    <t xml:space="preserve">ZŠ Poniklá 148 </t>
  </si>
  <si>
    <t>ZŠ Poniklá 148 - ŠD</t>
  </si>
  <si>
    <t>ZŠ Rokytnice n. J., Dolní 172</t>
  </si>
  <si>
    <t>ZŠ Rokytnice n. J., Dolní 172 - ŠD</t>
  </si>
  <si>
    <t>ZŠ a MŠ Roztoky u Jilemnice 190</t>
  </si>
  <si>
    <t>ZŠ a MŠ Studenec 367</t>
  </si>
  <si>
    <t>ZŠ a MŠ Studenec 367 - ŠD</t>
  </si>
  <si>
    <t>ZŠ a MŠ Studenec 367 - ŠK</t>
  </si>
  <si>
    <t>ZŠ Víchová n. J. 140</t>
  </si>
  <si>
    <t>ZŠ Víchová n. J. 140 - ŠD</t>
  </si>
  <si>
    <t>ZŠ a MŠ Vítkovice v Krkonoších 28</t>
  </si>
  <si>
    <t>ZŠ a MŠ Vítkovice v Krkonoších 28 - ŠD</t>
  </si>
  <si>
    <t>ZŠ Jilemnice, Komenského 103 - ŠD</t>
  </si>
  <si>
    <t>ZŠ a MŠ Roztoky u Jilemnice 190 - ŠD</t>
  </si>
  <si>
    <t>ZŠ Turnov, 28.října 18</t>
  </si>
  <si>
    <t>ZŠ Turnov, 28.října 18 - ŠD</t>
  </si>
  <si>
    <t>ZŠ Turnov, Skálova 600</t>
  </si>
  <si>
    <t xml:space="preserve">ZŠ Turnov, Alešova 1723 - ŠD </t>
  </si>
  <si>
    <t>ZŠ Turnov, U školy 56</t>
  </si>
  <si>
    <t>ZŠ Turnov, U školy 56 - ŠD</t>
  </si>
  <si>
    <t>ZŠ Turnov, Zborovská 519</t>
  </si>
  <si>
    <t>ZŠ Turnov, Žižkova 518</t>
  </si>
  <si>
    <t>ZŠ Turnov, Žižkova 518 - ŠD</t>
  </si>
  <si>
    <t>ZŠ Turnov, Žižkova 518 - ŠK</t>
  </si>
  <si>
    <t>ZŠ a MŠ Hrubá Skála, Doubravice 61</t>
  </si>
  <si>
    <t>ZŠ a MŠ Hrubá Skála, Doubravice 61 - ŠD</t>
  </si>
  <si>
    <t>ZŠ Jenišovice 180</t>
  </si>
  <si>
    <t>ZŠ Jenišovice 180 - ŠD</t>
  </si>
  <si>
    <t>ZŠ Kobyly 31</t>
  </si>
  <si>
    <t>ZŠ Kobyly 31 - ŠD</t>
  </si>
  <si>
    <t>ZŠ a MŠ Malá Skála 60</t>
  </si>
  <si>
    <t>ZŠ a MŠ Malá Skála 60 - ŠD</t>
  </si>
  <si>
    <t>ZŠ Mírová p. K., Bělá 31</t>
  </si>
  <si>
    <t>ZŠ Mírová p. K., Bělá 31 - ŠD</t>
  </si>
  <si>
    <t>ZŠ Ohrazenice 88</t>
  </si>
  <si>
    <t>ZŠ Ohrazenice 81 - ŠD</t>
  </si>
  <si>
    <t>ZŠ a MŠ Pěnčín 17</t>
  </si>
  <si>
    <t>ZŠ a MŠ Pěnčín 17 - ŠD</t>
  </si>
  <si>
    <t xml:space="preserve">ZŠ Přepeře 47         </t>
  </si>
  <si>
    <t xml:space="preserve">ZŠ Přepeře 47 - ŠD         </t>
  </si>
  <si>
    <t>ZŠ Příšovice 178</t>
  </si>
  <si>
    <t>ZŠ Příšovice 178 - ŠD</t>
  </si>
  <si>
    <t>ZŠ Rovensko p. T., Revoluční 413</t>
  </si>
  <si>
    <t>ZŠ Rovensko p. T., Revoluční 413 - ŠD</t>
  </si>
  <si>
    <t>ZŠ a MŠ Svijanský Újezd 78</t>
  </si>
  <si>
    <t>ZŠ a MŠ Svijanský Újezd 78 - ŠD</t>
  </si>
  <si>
    <t>ZŠ Radostín 19, Sychrov</t>
  </si>
  <si>
    <t>ZŠ Radostín 19, Sychrov - ŠD</t>
  </si>
  <si>
    <t>ZŠ a MŠ Tatobity 74</t>
  </si>
  <si>
    <t>ZŠ a MŠ Tatobity 74 - ŠD</t>
  </si>
  <si>
    <t>ZŠ a MŠ Všeň 9</t>
  </si>
  <si>
    <t>ZŠ a MŠ Všeň 9 - ŠD</t>
  </si>
  <si>
    <t>ZŠ Turnov, Zborovská 519 - ŠD</t>
  </si>
  <si>
    <t>RED_IZO</t>
  </si>
  <si>
    <t>pořadí</t>
  </si>
  <si>
    <t>ZŠ Liberec, U Školy 222/6 - ŠD</t>
  </si>
  <si>
    <t>ZŠ Česká Lípa, A. Sovy 1740 - ŠD</t>
  </si>
  <si>
    <t>No ŠD/ŠK</t>
  </si>
  <si>
    <t>Průměrný krajský měsíční plat neped. ŠD/ŠK</t>
  </si>
  <si>
    <t>Limit ped</t>
  </si>
  <si>
    <t>ZŠ I. Olbrachta Semily, Nad Špejcharem 574</t>
  </si>
  <si>
    <t xml:space="preserve">ZŠ praktická a ZŠ speciální, Jablonné v Podj., Komenského 453 </t>
  </si>
  <si>
    <t>ZŠ Tanvald, U Stadionu 589 - ŠD</t>
  </si>
  <si>
    <t>ZŠ Lázně Libverda, č. p. 112</t>
  </si>
  <si>
    <t>ZŠ Liberec, Proboštská 38/6 - ŠD</t>
  </si>
  <si>
    <t>ZŠ Liberec, U Soudu 369/8 - ŠD</t>
  </si>
  <si>
    <t>ZŠ praktická a ZŠ speciální Semily, Jizerská 564</t>
  </si>
  <si>
    <t>ZŠ praktická a ZŠ speciální Semily, Jizerská 564 - ŠD</t>
  </si>
  <si>
    <t>Průměrný krajský měsíční plat ped. ŠK</t>
  </si>
  <si>
    <t>ZŠ a MŠ Mimoň, Letná 236</t>
  </si>
  <si>
    <t xml:space="preserve">ZŠ Jilemnice, Jana Harracha 101 - ŠD </t>
  </si>
  <si>
    <t>Školní družiny a školní kluby 2023</t>
  </si>
  <si>
    <t>šk.r.2022/2023</t>
  </si>
  <si>
    <t>Pravidelná docházka žáků ŠK</t>
  </si>
  <si>
    <t>šk. r. 2022/2023</t>
  </si>
  <si>
    <t>ZŠ Doksy, Valdštejnská 251 - ŠD</t>
  </si>
  <si>
    <t>ZŠ a MŠ Stružnice</t>
  </si>
  <si>
    <t>ŠD Horní Police, 9. května 2 - ŠD</t>
  </si>
  <si>
    <t>Mařanova 650 - ŠD</t>
  </si>
  <si>
    <t>VÝKONY</t>
  </si>
  <si>
    <t>Financ. pravidelná docházka ŠK</t>
  </si>
  <si>
    <t>Np ŠK_DEN</t>
  </si>
  <si>
    <r>
      <t xml:space="preserve">krajský </t>
    </r>
    <r>
      <rPr>
        <sz val="10"/>
        <rFont val="Calibri"/>
        <family val="2"/>
        <charset val="238"/>
      </rPr>
      <t>Ø</t>
    </r>
    <r>
      <rPr>
        <sz val="10"/>
        <rFont val="Times New Roman"/>
        <family val="1"/>
        <charset val="238"/>
      </rPr>
      <t xml:space="preserve"> plat pedagoga ŠK</t>
    </r>
  </si>
  <si>
    <r>
      <t xml:space="preserve">krajský </t>
    </r>
    <r>
      <rPr>
        <sz val="10"/>
        <rFont val="Calibri"/>
        <family val="2"/>
        <charset val="238"/>
      </rPr>
      <t>Ø</t>
    </r>
    <r>
      <rPr>
        <sz val="10"/>
        <rFont val="Times New Roman"/>
        <family val="1"/>
        <charset val="238"/>
      </rPr>
      <t xml:space="preserve"> plat nepedagoga ŠD/ŠK</t>
    </r>
  </si>
  <si>
    <t>ONIV přímé ŠD</t>
  </si>
  <si>
    <t>ONIV přímé ŠK</t>
  </si>
  <si>
    <t>Školní družiny, školní kluby 2023</t>
  </si>
  <si>
    <r>
      <t xml:space="preserve">Pravidelná </t>
    </r>
    <r>
      <rPr>
        <b/>
        <sz val="8"/>
        <rFont val="Arial CE"/>
        <charset val="238"/>
      </rPr>
      <t>denní</t>
    </r>
    <r>
      <rPr>
        <sz val="8"/>
        <rFont val="Arial CE"/>
        <charset val="238"/>
      </rPr>
      <t xml:space="preserve"> docházka žáků ŠK</t>
    </r>
  </si>
  <si>
    <r>
      <t xml:space="preserve">Pravidelná </t>
    </r>
    <r>
      <rPr>
        <b/>
        <sz val="8"/>
        <rFont val="Arial CE"/>
        <charset val="238"/>
      </rPr>
      <t>denní</t>
    </r>
    <r>
      <rPr>
        <sz val="8"/>
        <rFont val="Arial CE"/>
        <charset val="238"/>
      </rPr>
      <t xml:space="preserve"> docházka žáků ŠD</t>
    </r>
  </si>
  <si>
    <t>Financ. denní docházka ŠD</t>
  </si>
  <si>
    <t>Financ. denní docházka ŠK</t>
  </si>
  <si>
    <t>No ŠD</t>
  </si>
  <si>
    <t>No ŠK</t>
  </si>
  <si>
    <t>Základní částka na   1 žáka ŠK_DEN</t>
  </si>
  <si>
    <t>Základní částka na   1 žáka ŠD</t>
  </si>
  <si>
    <t>Základní částka na   1 žáka ŠK</t>
  </si>
  <si>
    <t>POIII</t>
  </si>
  <si>
    <t>ZŠ a MŠ Slaná 68 - ŠD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</si>
</sst>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,##0.0"/>
    <numFmt numFmtId="166" formatCode="#,##0\ &quot;Kč&quot;"/>
    <numFmt numFmtId="167" formatCode="#,##0.000"/>
  </numFmts>
  <fonts count="2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"/>
      <family val="2"/>
      <charset val="238"/>
    </font>
    <font>
      <b/>
      <sz val="8"/>
      <name val="Arial CE"/>
      <charset val="238"/>
    </font>
    <font>
      <b/>
      <sz val="16"/>
      <name val="Arial CE"/>
      <charset val="238"/>
    </font>
    <font>
      <b/>
      <sz val="12"/>
      <name val="Arial CE"/>
      <charset val="238"/>
    </font>
    <font>
      <sz val="8"/>
      <name val="Arial CE"/>
      <charset val="238"/>
    </font>
    <font>
      <b/>
      <sz val="16"/>
      <name val="Arial CE"/>
      <family val="2"/>
      <charset val="238"/>
    </font>
    <font>
      <sz val="8"/>
      <color indexed="59"/>
      <name val="Arial"/>
      <family val="2"/>
      <charset val="238"/>
    </font>
    <font>
      <sz val="10"/>
      <name val="Calibri"/>
      <family val="2"/>
      <charset val="238"/>
    </font>
    <font>
      <sz val="8"/>
      <color indexed="8"/>
      <name val="Arial CE"/>
    </font>
    <font>
      <sz val="8"/>
      <name val="Arial CE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8"/>
      <color theme="1"/>
      <name val="Arial CE"/>
      <charset val="238"/>
    </font>
    <font>
      <sz val="10"/>
      <color rgb="FF00000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name val="Times New Roman"/>
      <family val="1"/>
      <charset val="238"/>
    </font>
    <font>
      <b/>
      <sz val="16"/>
      <name val="Times New Roman"/>
      <family val="1"/>
      <charset val="238"/>
    </font>
    <font>
      <sz val="8"/>
      <color theme="1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1" fillId="0" borderId="0"/>
  </cellStyleXfs>
  <cellXfs count="401">
    <xf numFmtId="0" fontId="0" fillId="0" borderId="0" xfId="0"/>
    <xf numFmtId="0" fontId="4" fillId="0" borderId="0" xfId="0" applyFont="1"/>
    <xf numFmtId="14" fontId="5" fillId="0" borderId="0" xfId="0" applyNumberFormat="1" applyFont="1" applyAlignment="1">
      <alignment horizontal="center"/>
    </xf>
    <xf numFmtId="0" fontId="4" fillId="2" borderId="0" xfId="0" applyFont="1" applyFill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9" xfId="0" applyFont="1" applyBorder="1"/>
    <xf numFmtId="0" fontId="8" fillId="0" borderId="0" xfId="0" applyFont="1"/>
    <xf numFmtId="0" fontId="9" fillId="0" borderId="0" xfId="0" applyFont="1"/>
    <xf numFmtId="0" fontId="3" fillId="0" borderId="0" xfId="0" applyFont="1"/>
    <xf numFmtId="0" fontId="10" fillId="0" borderId="0" xfId="0" applyFont="1"/>
    <xf numFmtId="3" fontId="10" fillId="0" borderId="0" xfId="0" applyNumberFormat="1" applyFont="1"/>
    <xf numFmtId="4" fontId="10" fillId="0" borderId="0" xfId="0" applyNumberFormat="1" applyFont="1"/>
    <xf numFmtId="0" fontId="7" fillId="3" borderId="19" xfId="0" applyFont="1" applyFill="1" applyBorder="1"/>
    <xf numFmtId="3" fontId="0" fillId="0" borderId="0" xfId="0" applyNumberFormat="1"/>
    <xf numFmtId="0" fontId="4" fillId="4" borderId="0" xfId="0" applyFont="1" applyFill="1"/>
    <xf numFmtId="0" fontId="11" fillId="0" borderId="0" xfId="0" applyFont="1"/>
    <xf numFmtId="4" fontId="0" fillId="0" borderId="0" xfId="0" applyNumberFormat="1"/>
    <xf numFmtId="0" fontId="4" fillId="0" borderId="3" xfId="0" applyFont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5" fillId="0" borderId="18" xfId="0" applyFont="1" applyBorder="1" applyAlignment="1">
      <alignment horizontal="center" vertical="center" wrapText="1"/>
    </xf>
    <xf numFmtId="3" fontId="4" fillId="0" borderId="9" xfId="0" applyNumberFormat="1" applyFont="1" applyBorder="1"/>
    <xf numFmtId="1" fontId="7" fillId="3" borderId="23" xfId="0" applyNumberFormat="1" applyFont="1" applyFill="1" applyBorder="1" applyAlignment="1">
      <alignment horizontal="center"/>
    </xf>
    <xf numFmtId="0" fontId="7" fillId="3" borderId="18" xfId="0" applyFont="1" applyFill="1" applyBorder="1"/>
    <xf numFmtId="0" fontId="4" fillId="0" borderId="2" xfId="0" applyFont="1" applyBorder="1"/>
    <xf numFmtId="3" fontId="7" fillId="0" borderId="0" xfId="0" applyNumberFormat="1" applyFont="1"/>
    <xf numFmtId="0" fontId="7" fillId="0" borderId="0" xfId="0" applyFont="1"/>
    <xf numFmtId="0" fontId="12" fillId="6" borderId="0" xfId="0" applyFont="1" applyFill="1" applyAlignment="1">
      <alignment wrapText="1"/>
    </xf>
    <xf numFmtId="0" fontId="5" fillId="4" borderId="19" xfId="0" applyFont="1" applyFill="1" applyBorder="1" applyAlignment="1">
      <alignment horizontal="center" vertical="center"/>
    </xf>
    <xf numFmtId="3" fontId="10" fillId="0" borderId="7" xfId="0" applyNumberFormat="1" applyFont="1" applyBorder="1"/>
    <xf numFmtId="0" fontId="4" fillId="0" borderId="12" xfId="0" applyFont="1" applyBorder="1"/>
    <xf numFmtId="3" fontId="10" fillId="0" borderId="0" xfId="0" applyNumberFormat="1" applyFont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5" fillId="4" borderId="28" xfId="0" applyFont="1" applyFill="1" applyBorder="1" applyAlignment="1">
      <alignment horizontal="center" vertical="center"/>
    </xf>
    <xf numFmtId="0" fontId="7" fillId="3" borderId="28" xfId="0" applyFont="1" applyFill="1" applyBorder="1"/>
    <xf numFmtId="0" fontId="4" fillId="0" borderId="9" xfId="0" applyFont="1" applyBorder="1" applyAlignment="1">
      <alignment horizontal="right"/>
    </xf>
    <xf numFmtId="0" fontId="4" fillId="4" borderId="9" xfId="0" applyFont="1" applyFill="1" applyBorder="1"/>
    <xf numFmtId="0" fontId="4" fillId="7" borderId="0" xfId="0" applyFont="1" applyFill="1"/>
    <xf numFmtId="0" fontId="4" fillId="9" borderId="2" xfId="0" applyFont="1" applyFill="1" applyBorder="1"/>
    <xf numFmtId="3" fontId="4" fillId="0" borderId="0" xfId="0" applyNumberFormat="1" applyFont="1"/>
    <xf numFmtId="0" fontId="4" fillId="0" borderId="27" xfId="0" applyFont="1" applyBorder="1"/>
    <xf numFmtId="0" fontId="4" fillId="6" borderId="27" xfId="0" applyFont="1" applyFill="1" applyBorder="1"/>
    <xf numFmtId="0" fontId="10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0" fillId="6" borderId="27" xfId="0" applyFont="1" applyFill="1" applyBorder="1"/>
    <xf numFmtId="0" fontId="4" fillId="4" borderId="27" xfId="0" applyFont="1" applyFill="1" applyBorder="1"/>
    <xf numFmtId="0" fontId="10" fillId="0" borderId="27" xfId="0" applyFont="1" applyBorder="1"/>
    <xf numFmtId="0" fontId="7" fillId="3" borderId="19" xfId="0" applyFont="1" applyFill="1" applyBorder="1" applyAlignment="1">
      <alignment horizontal="center"/>
    </xf>
    <xf numFmtId="0" fontId="7" fillId="0" borderId="3" xfId="0" applyFont="1" applyBorder="1" applyAlignment="1">
      <alignment horizontal="right"/>
    </xf>
    <xf numFmtId="0" fontId="7" fillId="0" borderId="3" xfId="0" applyFont="1" applyBorder="1"/>
    <xf numFmtId="0" fontId="4" fillId="0" borderId="20" xfId="0" applyFont="1" applyBorder="1" applyAlignment="1">
      <alignment horizontal="right"/>
    </xf>
    <xf numFmtId="3" fontId="7" fillId="3" borderId="10" xfId="0" applyNumberFormat="1" applyFont="1" applyFill="1" applyBorder="1" applyAlignment="1">
      <alignment horizontal="right"/>
    </xf>
    <xf numFmtId="3" fontId="7" fillId="3" borderId="1" xfId="0" applyNumberFormat="1" applyFont="1" applyFill="1" applyBorder="1" applyAlignment="1">
      <alignment horizontal="right"/>
    </xf>
    <xf numFmtId="0" fontId="7" fillId="0" borderId="26" xfId="0" applyFont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/>
    </xf>
    <xf numFmtId="3" fontId="4" fillId="0" borderId="16" xfId="0" applyNumberFormat="1" applyFont="1" applyBorder="1"/>
    <xf numFmtId="3" fontId="7" fillId="10" borderId="1" xfId="0" applyNumberFormat="1" applyFont="1" applyFill="1" applyBorder="1"/>
    <xf numFmtId="0" fontId="10" fillId="0" borderId="24" xfId="0" applyFont="1" applyBorder="1" applyAlignment="1">
      <alignment horizontal="center" vertical="center" wrapText="1"/>
    </xf>
    <xf numFmtId="0" fontId="4" fillId="0" borderId="32" xfId="0" applyFont="1" applyBorder="1"/>
    <xf numFmtId="3" fontId="10" fillId="0" borderId="23" xfId="0" applyNumberFormat="1" applyFont="1" applyBorder="1" applyAlignment="1">
      <alignment horizontal="center" vertical="center" wrapText="1"/>
    </xf>
    <xf numFmtId="3" fontId="4" fillId="0" borderId="3" xfId="0" applyNumberFormat="1" applyFont="1" applyBorder="1"/>
    <xf numFmtId="1" fontId="7" fillId="3" borderId="1" xfId="0" applyNumberFormat="1" applyFont="1" applyFill="1" applyBorder="1" applyAlignment="1">
      <alignment horizontal="center"/>
    </xf>
    <xf numFmtId="3" fontId="4" fillId="0" borderId="1" xfId="0" applyNumberFormat="1" applyFont="1" applyBorder="1" applyAlignment="1">
      <alignment horizontal="center" vertical="center" wrapText="1"/>
    </xf>
    <xf numFmtId="3" fontId="5" fillId="10" borderId="1" xfId="0" applyNumberFormat="1" applyFont="1" applyFill="1" applyBorder="1" applyAlignment="1">
      <alignment horizontal="center" vertical="center" wrapText="1"/>
    </xf>
    <xf numFmtId="3" fontId="7" fillId="10" borderId="1" xfId="0" applyNumberFormat="1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7" fillId="8" borderId="15" xfId="0" applyFont="1" applyFill="1" applyBorder="1" applyAlignment="1">
      <alignment horizontal="center"/>
    </xf>
    <xf numFmtId="0" fontId="7" fillId="7" borderId="15" xfId="0" applyFont="1" applyFill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3" fontId="7" fillId="3" borderId="26" xfId="0" applyNumberFormat="1" applyFont="1" applyFill="1" applyBorder="1" applyAlignment="1">
      <alignment horizontal="center"/>
    </xf>
    <xf numFmtId="0" fontId="4" fillId="0" borderId="45" xfId="0" applyFont="1" applyBorder="1"/>
    <xf numFmtId="0" fontId="4" fillId="0" borderId="4" xfId="0" applyFont="1" applyBorder="1"/>
    <xf numFmtId="0" fontId="4" fillId="0" borderId="34" xfId="0" applyFont="1" applyBorder="1"/>
    <xf numFmtId="0" fontId="4" fillId="0" borderId="48" xfId="0" applyFont="1" applyBorder="1"/>
    <xf numFmtId="0" fontId="4" fillId="0" borderId="46" xfId="0" applyFont="1" applyBorder="1"/>
    <xf numFmtId="3" fontId="4" fillId="0" borderId="17" xfId="0" applyNumberFormat="1" applyFont="1" applyBorder="1"/>
    <xf numFmtId="0" fontId="4" fillId="0" borderId="29" xfId="0" applyFont="1" applyBorder="1"/>
    <xf numFmtId="0" fontId="10" fillId="0" borderId="29" xfId="0" applyFont="1" applyBorder="1"/>
    <xf numFmtId="0" fontId="15" fillId="0" borderId="3" xfId="3" applyFont="1" applyBorder="1" applyAlignment="1">
      <alignment horizontal="center"/>
    </xf>
    <xf numFmtId="0" fontId="15" fillId="0" borderId="16" xfId="3" applyFont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10" fillId="0" borderId="9" xfId="0" applyFont="1" applyBorder="1"/>
    <xf numFmtId="0" fontId="10" fillId="6" borderId="45" xfId="0" applyFont="1" applyFill="1" applyBorder="1"/>
    <xf numFmtId="0" fontId="10" fillId="0" borderId="12" xfId="0" applyFont="1" applyBorder="1"/>
    <xf numFmtId="0" fontId="10" fillId="6" borderId="44" xfId="0" applyFont="1" applyFill="1" applyBorder="1"/>
    <xf numFmtId="3" fontId="10" fillId="0" borderId="25" xfId="0" applyNumberFormat="1" applyFont="1" applyBorder="1"/>
    <xf numFmtId="3" fontId="10" fillId="0" borderId="21" xfId="0" applyNumberFormat="1" applyFont="1" applyBorder="1"/>
    <xf numFmtId="3" fontId="10" fillId="0" borderId="9" xfId="0" applyNumberFormat="1" applyFont="1" applyBorder="1"/>
    <xf numFmtId="3" fontId="10" fillId="0" borderId="3" xfId="0" applyNumberFormat="1" applyFont="1" applyBorder="1"/>
    <xf numFmtId="0" fontId="4" fillId="0" borderId="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0" fillId="0" borderId="2" xfId="0" applyFont="1" applyBorder="1"/>
    <xf numFmtId="0" fontId="4" fillId="0" borderId="9" xfId="0" applyFont="1" applyBorder="1" applyAlignment="1">
      <alignment horizontal="left"/>
    </xf>
    <xf numFmtId="0" fontId="15" fillId="0" borderId="45" xfId="3" applyFont="1" applyBorder="1"/>
    <xf numFmtId="0" fontId="15" fillId="6" borderId="45" xfId="3" applyFont="1" applyFill="1" applyBorder="1"/>
    <xf numFmtId="0" fontId="15" fillId="0" borderId="46" xfId="3" applyFont="1" applyBorder="1"/>
    <xf numFmtId="0" fontId="15" fillId="0" borderId="15" xfId="3" applyFont="1" applyBorder="1"/>
    <xf numFmtId="0" fontId="14" fillId="0" borderId="15" xfId="3" applyFont="1" applyBorder="1"/>
    <xf numFmtId="0" fontId="15" fillId="0" borderId="31" xfId="3" applyFont="1" applyBorder="1"/>
    <xf numFmtId="0" fontId="14" fillId="0" borderId="6" xfId="3" applyFont="1" applyBorder="1" applyAlignment="1">
      <alignment horizontal="center"/>
    </xf>
    <xf numFmtId="0" fontId="14" fillId="0" borderId="45" xfId="3" applyFont="1" applyBorder="1"/>
    <xf numFmtId="0" fontId="4" fillId="4" borderId="4" xfId="0" applyFont="1" applyFill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17" fillId="9" borderId="45" xfId="0" applyFont="1" applyFill="1" applyBorder="1"/>
    <xf numFmtId="0" fontId="7" fillId="0" borderId="35" xfId="0" applyFont="1" applyBorder="1" applyAlignment="1">
      <alignment horizontal="center"/>
    </xf>
    <xf numFmtId="3" fontId="10" fillId="0" borderId="2" xfId="0" applyNumberFormat="1" applyFont="1" applyBorder="1"/>
    <xf numFmtId="0" fontId="16" fillId="0" borderId="4" xfId="3" applyFont="1" applyBorder="1" applyAlignment="1">
      <alignment horizontal="center"/>
    </xf>
    <xf numFmtId="3" fontId="10" fillId="5" borderId="14" xfId="0" applyNumberFormat="1" applyFont="1" applyFill="1" applyBorder="1" applyAlignment="1">
      <alignment horizontal="center" vertical="center" wrapText="1"/>
    </xf>
    <xf numFmtId="3" fontId="7" fillId="10" borderId="38" xfId="0" applyNumberFormat="1" applyFont="1" applyFill="1" applyBorder="1"/>
    <xf numFmtId="0" fontId="18" fillId="0" borderId="4" xfId="0" applyFont="1" applyBorder="1" applyAlignment="1" applyProtection="1">
      <alignment horizontal="center"/>
      <protection locked="0"/>
    </xf>
    <xf numFmtId="0" fontId="18" fillId="0" borderId="35" xfId="0" applyFont="1" applyBorder="1" applyAlignment="1" applyProtection="1">
      <alignment horizontal="center"/>
      <protection locked="0"/>
    </xf>
    <xf numFmtId="0" fontId="18" fillId="0" borderId="34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5" fillId="0" borderId="15" xfId="3" applyFont="1" applyBorder="1" applyAlignment="1">
      <alignment horizontal="center"/>
    </xf>
    <xf numFmtId="0" fontId="4" fillId="0" borderId="4" xfId="3" applyFont="1" applyBorder="1" applyAlignment="1">
      <alignment horizontal="center"/>
    </xf>
    <xf numFmtId="3" fontId="10" fillId="0" borderId="47" xfId="0" applyNumberFormat="1" applyFont="1" applyBorder="1"/>
    <xf numFmtId="3" fontId="10" fillId="0" borderId="22" xfId="0" applyNumberFormat="1" applyFont="1" applyBorder="1"/>
    <xf numFmtId="3" fontId="10" fillId="0" borderId="17" xfId="0" applyNumberFormat="1" applyFont="1" applyBorder="1"/>
    <xf numFmtId="0" fontId="10" fillId="0" borderId="2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8" fillId="0" borderId="35" xfId="0" applyFont="1" applyBorder="1" applyAlignment="1">
      <alignment horizontal="center"/>
    </xf>
    <xf numFmtId="0" fontId="4" fillId="0" borderId="13" xfId="0" applyFont="1" applyBorder="1" applyAlignment="1">
      <alignment horizontal="right"/>
    </xf>
    <xf numFmtId="0" fontId="10" fillId="0" borderId="10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3" fontId="4" fillId="0" borderId="6" xfId="0" applyNumberFormat="1" applyFont="1" applyBorder="1"/>
    <xf numFmtId="4" fontId="4" fillId="0" borderId="6" xfId="0" applyNumberFormat="1" applyFont="1" applyBorder="1"/>
    <xf numFmtId="0" fontId="5" fillId="4" borderId="33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4" borderId="53" xfId="0" applyFont="1" applyFill="1" applyBorder="1" applyAlignment="1">
      <alignment horizontal="center" vertical="center"/>
    </xf>
    <xf numFmtId="0" fontId="7" fillId="3" borderId="54" xfId="0" applyFont="1" applyFill="1" applyBorder="1"/>
    <xf numFmtId="0" fontId="7" fillId="3" borderId="54" xfId="0" applyFont="1" applyFill="1" applyBorder="1" applyAlignment="1">
      <alignment horizontal="center"/>
    </xf>
    <xf numFmtId="0" fontId="7" fillId="3" borderId="39" xfId="0" applyFont="1" applyFill="1" applyBorder="1"/>
    <xf numFmtId="0" fontId="4" fillId="0" borderId="21" xfId="0" applyFont="1" applyBorder="1" applyAlignment="1">
      <alignment horizontal="center"/>
    </xf>
    <xf numFmtId="0" fontId="4" fillId="0" borderId="22" xfId="0" applyFont="1" applyBorder="1"/>
    <xf numFmtId="0" fontId="10" fillId="0" borderId="17" xfId="0" applyFont="1" applyBorder="1"/>
    <xf numFmtId="0" fontId="4" fillId="0" borderId="17" xfId="0" applyFont="1" applyBorder="1"/>
    <xf numFmtId="0" fontId="4" fillId="6" borderId="17" xfId="0" applyFont="1" applyFill="1" applyBorder="1"/>
    <xf numFmtId="0" fontId="4" fillId="0" borderId="41" xfId="0" applyFont="1" applyBorder="1"/>
    <xf numFmtId="0" fontId="4" fillId="0" borderId="8" xfId="0" applyFont="1" applyBorder="1" applyAlignment="1">
      <alignment horizontal="center"/>
    </xf>
    <xf numFmtId="0" fontId="5" fillId="0" borderId="55" xfId="0" applyFont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14" fillId="0" borderId="15" xfId="3" applyFont="1" applyBorder="1" applyAlignment="1">
      <alignment horizontal="center"/>
    </xf>
    <xf numFmtId="0" fontId="15" fillId="0" borderId="31" xfId="3" applyFont="1" applyBorder="1" applyAlignment="1">
      <alignment horizontal="center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4" fontId="5" fillId="10" borderId="42" xfId="0" applyNumberFormat="1" applyFont="1" applyFill="1" applyBorder="1" applyAlignment="1">
      <alignment horizontal="center" vertical="center" wrapText="1"/>
    </xf>
    <xf numFmtId="4" fontId="5" fillId="10" borderId="1" xfId="0" applyNumberFormat="1" applyFont="1" applyFill="1" applyBorder="1" applyAlignment="1">
      <alignment horizontal="center" vertical="center" wrapText="1"/>
    </xf>
    <xf numFmtId="4" fontId="7" fillId="10" borderId="1" xfId="0" applyNumberFormat="1" applyFont="1" applyFill="1" applyBorder="1"/>
    <xf numFmtId="4" fontId="4" fillId="0" borderId="0" xfId="0" applyNumberFormat="1" applyFont="1"/>
    <xf numFmtId="4" fontId="4" fillId="0" borderId="32" xfId="0" applyNumberFormat="1" applyFont="1" applyBorder="1"/>
    <xf numFmtId="4" fontId="10" fillId="0" borderId="7" xfId="0" applyNumberFormat="1" applyFont="1" applyBorder="1"/>
    <xf numFmtId="4" fontId="10" fillId="0" borderId="2" xfId="0" applyNumberFormat="1" applyFont="1" applyBorder="1"/>
    <xf numFmtId="4" fontId="10" fillId="0" borderId="47" xfId="0" applyNumberFormat="1" applyFont="1" applyBorder="1"/>
    <xf numFmtId="4" fontId="7" fillId="10" borderId="38" xfId="0" applyNumberFormat="1" applyFont="1" applyFill="1" applyBorder="1"/>
    <xf numFmtId="4" fontId="10" fillId="5" borderId="51" xfId="0" applyNumberFormat="1" applyFont="1" applyFill="1" applyBorder="1" applyAlignment="1">
      <alignment horizontal="center" vertical="center" wrapText="1"/>
    </xf>
    <xf numFmtId="4" fontId="10" fillId="5" borderId="1" xfId="0" applyNumberFormat="1" applyFont="1" applyFill="1" applyBorder="1" applyAlignment="1">
      <alignment horizontal="center" vertical="center" wrapText="1"/>
    </xf>
    <xf numFmtId="4" fontId="4" fillId="0" borderId="52" xfId="0" applyNumberFormat="1" applyFont="1" applyBorder="1"/>
    <xf numFmtId="0" fontId="18" fillId="0" borderId="3" xfId="4" applyFont="1" applyBorder="1" applyAlignment="1">
      <alignment horizontal="center"/>
    </xf>
    <xf numFmtId="0" fontId="17" fillId="0" borderId="3" xfId="4" applyFont="1" applyBorder="1"/>
    <xf numFmtId="0" fontId="7" fillId="0" borderId="57" xfId="0" applyFont="1" applyBorder="1" applyAlignment="1">
      <alignment horizontal="center"/>
    </xf>
    <xf numFmtId="0" fontId="4" fillId="0" borderId="25" xfId="0" applyFont="1" applyBorder="1" applyAlignment="1">
      <alignment horizontal="right"/>
    </xf>
    <xf numFmtId="0" fontId="10" fillId="12" borderId="0" xfId="0" applyFont="1" applyFill="1" applyAlignment="1">
      <alignment wrapText="1"/>
    </xf>
    <xf numFmtId="0" fontId="10" fillId="0" borderId="9" xfId="0" applyFont="1" applyBorder="1" applyAlignment="1">
      <alignment horizontal="right"/>
    </xf>
    <xf numFmtId="0" fontId="0" fillId="12" borderId="0" xfId="0" applyFill="1"/>
    <xf numFmtId="0" fontId="10" fillId="0" borderId="1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left"/>
    </xf>
    <xf numFmtId="0" fontId="4" fillId="0" borderId="49" xfId="0" applyFont="1" applyBorder="1"/>
    <xf numFmtId="0" fontId="21" fillId="0" borderId="0" xfId="0" applyFont="1"/>
    <xf numFmtId="0" fontId="15" fillId="11" borderId="9" xfId="3" applyFont="1" applyFill="1" applyBorder="1"/>
    <xf numFmtId="0" fontId="14" fillId="11" borderId="0" xfId="3" applyFont="1" applyFill="1"/>
    <xf numFmtId="0" fontId="15" fillId="11" borderId="20" xfId="3" applyFont="1" applyFill="1" applyBorder="1"/>
    <xf numFmtId="0" fontId="4" fillId="11" borderId="40" xfId="0" applyFont="1" applyFill="1" applyBorder="1"/>
    <xf numFmtId="0" fontId="4" fillId="11" borderId="2" xfId="0" applyFont="1" applyFill="1" applyBorder="1"/>
    <xf numFmtId="0" fontId="4" fillId="11" borderId="9" xfId="0" applyFont="1" applyFill="1" applyBorder="1"/>
    <xf numFmtId="0" fontId="10" fillId="11" borderId="9" xfId="0" applyFont="1" applyFill="1" applyBorder="1"/>
    <xf numFmtId="0" fontId="4" fillId="11" borderId="13" xfId="0" applyFont="1" applyFill="1" applyBorder="1"/>
    <xf numFmtId="0" fontId="4" fillId="11" borderId="36" xfId="0" applyFont="1" applyFill="1" applyBorder="1"/>
    <xf numFmtId="0" fontId="17" fillId="11" borderId="3" xfId="4" applyFont="1" applyFill="1" applyBorder="1"/>
    <xf numFmtId="0" fontId="4" fillId="11" borderId="47" xfId="0" applyFont="1" applyFill="1" applyBorder="1"/>
    <xf numFmtId="0" fontId="4" fillId="0" borderId="25" xfId="0" applyFont="1" applyBorder="1"/>
    <xf numFmtId="0" fontId="15" fillId="0" borderId="9" xfId="3" applyFont="1" applyBorder="1"/>
    <xf numFmtId="0" fontId="14" fillId="0" borderId="9" xfId="3" applyFont="1" applyBorder="1"/>
    <xf numFmtId="0" fontId="19" fillId="0" borderId="58" xfId="0" applyFont="1" applyBorder="1" applyAlignment="1">
      <alignment horizontal="center"/>
    </xf>
    <xf numFmtId="164" fontId="19" fillId="13" borderId="58" xfId="0" applyNumberFormat="1" applyFont="1" applyFill="1" applyBorder="1" applyAlignment="1">
      <alignment horizontal="center"/>
    </xf>
    <xf numFmtId="164" fontId="19" fillId="13" borderId="59" xfId="0" applyNumberFormat="1" applyFont="1" applyFill="1" applyBorder="1" applyAlignment="1">
      <alignment horizontal="center"/>
    </xf>
    <xf numFmtId="0" fontId="19" fillId="0" borderId="0" xfId="0" applyFont="1"/>
    <xf numFmtId="0" fontId="25" fillId="0" borderId="0" xfId="0" applyFont="1"/>
    <xf numFmtId="0" fontId="19" fillId="0" borderId="59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165" fontId="19" fillId="0" borderId="62" xfId="2" applyNumberFormat="1" applyFont="1" applyBorder="1"/>
    <xf numFmtId="166" fontId="19" fillId="13" borderId="64" xfId="0" applyNumberFormat="1" applyFont="1" applyFill="1" applyBorder="1" applyAlignment="1">
      <alignment horizontal="right"/>
    </xf>
    <xf numFmtId="166" fontId="19" fillId="13" borderId="61" xfId="0" applyNumberFormat="1" applyFont="1" applyFill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10" fillId="0" borderId="3" xfId="0" applyFont="1" applyBorder="1"/>
    <xf numFmtId="0" fontId="10" fillId="0" borderId="16" xfId="0" applyFont="1" applyBorder="1" applyAlignment="1">
      <alignment horizontal="right"/>
    </xf>
    <xf numFmtId="1" fontId="4" fillId="0" borderId="44" xfId="0" applyNumberFormat="1" applyFont="1" applyBorder="1"/>
    <xf numFmtId="1" fontId="7" fillId="3" borderId="28" xfId="0" applyNumberFormat="1" applyFont="1" applyFill="1" applyBorder="1" applyAlignment="1">
      <alignment horizontal="center"/>
    </xf>
    <xf numFmtId="0" fontId="10" fillId="0" borderId="23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right"/>
    </xf>
    <xf numFmtId="0" fontId="10" fillId="0" borderId="17" xfId="0" applyFont="1" applyBorder="1" applyAlignment="1">
      <alignment horizontal="right"/>
    </xf>
    <xf numFmtId="4" fontId="7" fillId="0" borderId="10" xfId="0" applyNumberFormat="1" applyFont="1" applyBorder="1" applyAlignment="1">
      <alignment horizontal="center" vertical="center" wrapText="1"/>
    </xf>
    <xf numFmtId="4" fontId="7" fillId="0" borderId="23" xfId="0" applyNumberFormat="1" applyFont="1" applyBorder="1" applyAlignment="1">
      <alignment horizontal="center" vertical="center" wrapText="1"/>
    </xf>
    <xf numFmtId="0" fontId="7" fillId="0" borderId="13" xfId="0" applyFont="1" applyBorder="1"/>
    <xf numFmtId="0" fontId="7" fillId="0" borderId="9" xfId="0" applyFont="1" applyBorder="1"/>
    <xf numFmtId="0" fontId="7" fillId="7" borderId="9" xfId="0" applyFont="1" applyFill="1" applyBorder="1"/>
    <xf numFmtId="0" fontId="7" fillId="0" borderId="20" xfId="0" applyFont="1" applyBorder="1"/>
    <xf numFmtId="167" fontId="4" fillId="0" borderId="13" xfId="0" applyNumberFormat="1" applyFont="1" applyBorder="1"/>
    <xf numFmtId="0" fontId="6" fillId="0" borderId="0" xfId="2"/>
    <xf numFmtId="1" fontId="7" fillId="8" borderId="0" xfId="0" applyNumberFormat="1" applyFont="1" applyFill="1"/>
    <xf numFmtId="165" fontId="19" fillId="0" borderId="66" xfId="2" applyNumberFormat="1" applyFont="1" applyBorder="1"/>
    <xf numFmtId="166" fontId="19" fillId="13" borderId="60" xfId="0" applyNumberFormat="1" applyFont="1" applyFill="1" applyBorder="1" applyAlignment="1">
      <alignment horizontal="right"/>
    </xf>
    <xf numFmtId="165" fontId="19" fillId="0" borderId="63" xfId="2" applyNumberFormat="1" applyFont="1" applyBorder="1"/>
    <xf numFmtId="167" fontId="7" fillId="0" borderId="0" xfId="0" applyNumberFormat="1" applyFont="1"/>
    <xf numFmtId="167" fontId="4" fillId="0" borderId="6" xfId="0" applyNumberFormat="1" applyFont="1" applyBorder="1"/>
    <xf numFmtId="167" fontId="7" fillId="3" borderId="1" xfId="0" applyNumberFormat="1" applyFont="1" applyFill="1" applyBorder="1" applyAlignment="1">
      <alignment horizontal="center"/>
    </xf>
    <xf numFmtId="167" fontId="4" fillId="0" borderId="0" xfId="0" applyNumberFormat="1" applyFont="1"/>
    <xf numFmtId="167" fontId="10" fillId="0" borderId="10" xfId="0" applyNumberFormat="1" applyFont="1" applyBorder="1" applyAlignment="1">
      <alignment horizontal="center" vertical="center" wrapText="1"/>
    </xf>
    <xf numFmtId="167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 wrapText="1"/>
    </xf>
    <xf numFmtId="3" fontId="4" fillId="0" borderId="28" xfId="0" applyNumberFormat="1" applyFont="1" applyBorder="1" applyAlignment="1">
      <alignment horizontal="center" vertical="center" wrapText="1"/>
    </xf>
    <xf numFmtId="3" fontId="4" fillId="0" borderId="44" xfId="0" applyNumberFormat="1" applyFont="1" applyBorder="1"/>
    <xf numFmtId="3" fontId="10" fillId="0" borderId="10" xfId="0" applyNumberFormat="1" applyFont="1" applyBorder="1" applyAlignment="1">
      <alignment horizontal="center" vertical="center" wrapText="1"/>
    </xf>
    <xf numFmtId="0" fontId="10" fillId="0" borderId="44" xfId="0" applyFont="1" applyBorder="1" applyAlignment="1">
      <alignment horizontal="right"/>
    </xf>
    <xf numFmtId="0" fontId="10" fillId="0" borderId="45" xfId="0" applyFont="1" applyBorder="1" applyAlignment="1">
      <alignment horizontal="right"/>
    </xf>
    <xf numFmtId="0" fontId="10" fillId="0" borderId="46" xfId="0" applyFont="1" applyBorder="1" applyAlignment="1">
      <alignment horizontal="right"/>
    </xf>
    <xf numFmtId="3" fontId="7" fillId="3" borderId="23" xfId="0" applyNumberFormat="1" applyFont="1" applyFill="1" applyBorder="1" applyAlignment="1">
      <alignment horizontal="right"/>
    </xf>
    <xf numFmtId="3" fontId="7" fillId="3" borderId="65" xfId="0" applyNumberFormat="1" applyFont="1" applyFill="1" applyBorder="1" applyAlignment="1">
      <alignment horizontal="right"/>
    </xf>
    <xf numFmtId="4" fontId="7" fillId="0" borderId="19" xfId="0" applyNumberFormat="1" applyFont="1" applyBorder="1" applyAlignment="1">
      <alignment horizontal="center" vertical="center" wrapText="1"/>
    </xf>
    <xf numFmtId="0" fontId="7" fillId="7" borderId="13" xfId="0" applyFont="1" applyFill="1" applyBorder="1"/>
    <xf numFmtId="0" fontId="7" fillId="0" borderId="40" xfId="0" applyFont="1" applyBorder="1"/>
    <xf numFmtId="0" fontId="7" fillId="0" borderId="25" xfId="0" applyFont="1" applyBorder="1"/>
    <xf numFmtId="3" fontId="7" fillId="3" borderId="28" xfId="0" applyNumberFormat="1" applyFont="1" applyFill="1" applyBorder="1" applyAlignment="1">
      <alignment horizontal="right"/>
    </xf>
    <xf numFmtId="167" fontId="7" fillId="3" borderId="19" xfId="0" applyNumberFormat="1" applyFont="1" applyFill="1" applyBorder="1" applyAlignment="1">
      <alignment horizontal="center"/>
    </xf>
    <xf numFmtId="0" fontId="7" fillId="0" borderId="67" xfId="0" applyFont="1" applyBorder="1"/>
    <xf numFmtId="0" fontId="7" fillId="0" borderId="68" xfId="0" applyFont="1" applyBorder="1"/>
    <xf numFmtId="1" fontId="7" fillId="3" borderId="26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3" fontId="4" fillId="0" borderId="17" xfId="0" applyNumberFormat="1" applyFont="1" applyBorder="1" applyAlignment="1">
      <alignment horizontal="right"/>
    </xf>
    <xf numFmtId="3" fontId="7" fillId="10" borderId="19" xfId="0" applyNumberFormat="1" applyFont="1" applyFill="1" applyBorder="1"/>
    <xf numFmtId="3" fontId="4" fillId="0" borderId="69" xfId="0" applyNumberFormat="1" applyFont="1" applyBorder="1" applyAlignment="1">
      <alignment horizontal="right"/>
    </xf>
    <xf numFmtId="3" fontId="4" fillId="0" borderId="13" xfId="0" applyNumberFormat="1" applyFont="1" applyBorder="1" applyAlignment="1">
      <alignment horizontal="right"/>
    </xf>
    <xf numFmtId="3" fontId="5" fillId="10" borderId="19" xfId="0" applyNumberFormat="1" applyFont="1" applyFill="1" applyBorder="1" applyAlignment="1">
      <alignment horizontal="center" vertical="center" wrapText="1"/>
    </xf>
    <xf numFmtId="3" fontId="4" fillId="0" borderId="40" xfId="0" applyNumberFormat="1" applyFont="1" applyBorder="1"/>
    <xf numFmtId="3" fontId="4" fillId="0" borderId="3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3" fontId="4" fillId="0" borderId="52" xfId="0" applyNumberFormat="1" applyFont="1" applyBorder="1" applyAlignment="1">
      <alignment horizontal="right"/>
    </xf>
    <xf numFmtId="0" fontId="7" fillId="0" borderId="27" xfId="0" applyFont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0" fontId="7" fillId="7" borderId="27" xfId="0" applyFont="1" applyFill="1" applyBorder="1" applyAlignment="1">
      <alignment horizontal="center"/>
    </xf>
    <xf numFmtId="0" fontId="7" fillId="0" borderId="49" xfId="0" applyFont="1" applyBorder="1" applyAlignment="1">
      <alignment horizontal="center"/>
    </xf>
    <xf numFmtId="0" fontId="20" fillId="7" borderId="15" xfId="0" applyFont="1" applyFill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70" xfId="0" applyFont="1" applyBorder="1" applyAlignment="1">
      <alignment horizontal="center" vertical="center" wrapText="1"/>
    </xf>
    <xf numFmtId="167" fontId="10" fillId="0" borderId="24" xfId="0" applyNumberFormat="1" applyFont="1" applyBorder="1" applyAlignment="1">
      <alignment horizontal="center" vertical="center" wrapText="1"/>
    </xf>
    <xf numFmtId="167" fontId="10" fillId="0" borderId="14" xfId="0" applyNumberFormat="1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53" xfId="0" applyNumberFormat="1" applyFont="1" applyBorder="1" applyAlignment="1">
      <alignment horizontal="center" vertical="center" wrapText="1"/>
    </xf>
    <xf numFmtId="3" fontId="10" fillId="0" borderId="24" xfId="0" applyNumberFormat="1" applyFont="1" applyBorder="1" applyAlignment="1">
      <alignment horizontal="center" vertical="center" wrapText="1"/>
    </xf>
    <xf numFmtId="3" fontId="10" fillId="0" borderId="14" xfId="0" applyNumberFormat="1" applyFont="1" applyBorder="1" applyAlignment="1">
      <alignment horizontal="center" vertical="center" wrapText="1"/>
    </xf>
    <xf numFmtId="3" fontId="10" fillId="0" borderId="70" xfId="0" applyNumberFormat="1" applyFont="1" applyBorder="1" applyAlignment="1">
      <alignment horizontal="center" vertical="center" wrapText="1"/>
    </xf>
    <xf numFmtId="1" fontId="4" fillId="0" borderId="3" xfId="0" applyNumberFormat="1" applyFont="1" applyBorder="1"/>
    <xf numFmtId="0" fontId="7" fillId="0" borderId="21" xfId="0" applyFont="1" applyBorder="1"/>
    <xf numFmtId="1" fontId="4" fillId="0" borderId="21" xfId="0" applyNumberFormat="1" applyFont="1" applyBorder="1"/>
    <xf numFmtId="3" fontId="4" fillId="0" borderId="21" xfId="0" applyNumberFormat="1" applyFont="1" applyBorder="1"/>
    <xf numFmtId="3" fontId="7" fillId="3" borderId="18" xfId="0" applyNumberFormat="1" applyFont="1" applyFill="1" applyBorder="1" applyAlignment="1">
      <alignment horizontal="center"/>
    </xf>
    <xf numFmtId="3" fontId="7" fillId="3" borderId="19" xfId="0" applyNumberFormat="1" applyFont="1" applyFill="1" applyBorder="1" applyAlignment="1">
      <alignment horizontal="right"/>
    </xf>
    <xf numFmtId="0" fontId="10" fillId="0" borderId="33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10" fillId="0" borderId="21" xfId="0" applyFont="1" applyBorder="1" applyAlignment="1">
      <alignment horizontal="right"/>
    </xf>
    <xf numFmtId="0" fontId="7" fillId="0" borderId="16" xfId="0" applyFont="1" applyBorder="1"/>
    <xf numFmtId="0" fontId="10" fillId="0" borderId="25" xfId="0" applyFont="1" applyBorder="1" applyAlignment="1">
      <alignment horizontal="right"/>
    </xf>
    <xf numFmtId="0" fontId="10" fillId="0" borderId="20" xfId="0" applyFont="1" applyBorder="1" applyAlignment="1">
      <alignment horizontal="right"/>
    </xf>
    <xf numFmtId="0" fontId="7" fillId="0" borderId="72" xfId="0" applyFont="1" applyBorder="1" applyAlignment="1">
      <alignment horizontal="center"/>
    </xf>
    <xf numFmtId="0" fontId="4" fillId="8" borderId="0" xfId="0" applyFont="1" applyFill="1"/>
    <xf numFmtId="0" fontId="26" fillId="0" borderId="9" xfId="0" applyFont="1" applyBorder="1" applyAlignment="1">
      <alignment horizontal="right"/>
    </xf>
    <xf numFmtId="0" fontId="10" fillId="0" borderId="13" xfId="0" applyFont="1" applyBorder="1" applyAlignment="1">
      <alignment horizontal="right"/>
    </xf>
    <xf numFmtId="0" fontId="16" fillId="0" borderId="8" xfId="3" applyFont="1" applyBorder="1" applyAlignment="1">
      <alignment horizontal="center"/>
    </xf>
    <xf numFmtId="0" fontId="18" fillId="0" borderId="3" xfId="3" applyFont="1" applyBorder="1" applyAlignment="1">
      <alignment horizontal="right"/>
    </xf>
    <xf numFmtId="0" fontId="18" fillId="0" borderId="16" xfId="3" applyFont="1" applyBorder="1" applyAlignment="1">
      <alignment horizontal="right"/>
    </xf>
    <xf numFmtId="0" fontId="18" fillId="0" borderId="25" xfId="3" applyFont="1" applyBorder="1" applyAlignment="1">
      <alignment horizontal="right"/>
    </xf>
    <xf numFmtId="0" fontId="18" fillId="0" borderId="21" xfId="3" applyFont="1" applyBorder="1" applyAlignment="1">
      <alignment horizontal="right"/>
    </xf>
    <xf numFmtId="0" fontId="18" fillId="0" borderId="9" xfId="3" applyFont="1" applyBorder="1" applyAlignment="1">
      <alignment horizontal="right"/>
    </xf>
    <xf numFmtId="0" fontId="18" fillId="0" borderId="20" xfId="3" applyFont="1" applyBorder="1" applyAlignment="1">
      <alignment horizontal="right"/>
    </xf>
    <xf numFmtId="3" fontId="10" fillId="5" borderId="33" xfId="0" applyNumberFormat="1" applyFont="1" applyFill="1" applyBorder="1" applyAlignment="1">
      <alignment horizontal="center" vertical="center" wrapText="1"/>
    </xf>
    <xf numFmtId="3" fontId="4" fillId="12" borderId="0" xfId="0" applyNumberFormat="1" applyFont="1" applyFill="1"/>
    <xf numFmtId="0" fontId="10" fillId="0" borderId="73" xfId="0" applyFont="1" applyBorder="1" applyAlignment="1">
      <alignment horizontal="right"/>
    </xf>
    <xf numFmtId="3" fontId="5" fillId="10" borderId="33" xfId="0" applyNumberFormat="1" applyFont="1" applyFill="1" applyBorder="1" applyAlignment="1">
      <alignment horizontal="center" vertical="center" wrapText="1"/>
    </xf>
    <xf numFmtId="3" fontId="5" fillId="10" borderId="14" xfId="0" applyNumberFormat="1" applyFont="1" applyFill="1" applyBorder="1" applyAlignment="1">
      <alignment horizontal="center" vertical="center" wrapText="1"/>
    </xf>
    <xf numFmtId="3" fontId="7" fillId="10" borderId="14" xfId="0" applyNumberFormat="1" applyFont="1" applyFill="1" applyBorder="1" applyAlignment="1">
      <alignment horizontal="center" vertical="center" wrapText="1"/>
    </xf>
    <xf numFmtId="4" fontId="5" fillId="10" borderId="14" xfId="0" applyNumberFormat="1" applyFont="1" applyFill="1" applyBorder="1" applyAlignment="1">
      <alignment horizontal="center" vertical="center" wrapText="1"/>
    </xf>
    <xf numFmtId="4" fontId="5" fillId="10" borderId="51" xfId="0" applyNumberFormat="1" applyFont="1" applyFill="1" applyBorder="1" applyAlignment="1">
      <alignment horizontal="center" vertical="center" wrapText="1"/>
    </xf>
    <xf numFmtId="167" fontId="4" fillId="0" borderId="3" xfId="0" applyNumberFormat="1" applyFont="1" applyBorder="1"/>
    <xf numFmtId="4" fontId="4" fillId="0" borderId="3" xfId="0" applyNumberFormat="1" applyFont="1" applyBorder="1"/>
    <xf numFmtId="167" fontId="4" fillId="0" borderId="21" xfId="0" applyNumberFormat="1" applyFont="1" applyBorder="1"/>
    <xf numFmtId="3" fontId="4" fillId="0" borderId="21" xfId="0" applyNumberFormat="1" applyFont="1" applyBorder="1" applyAlignment="1">
      <alignment horizontal="right"/>
    </xf>
    <xf numFmtId="4" fontId="4" fillId="0" borderId="21" xfId="0" applyNumberFormat="1" applyFont="1" applyBorder="1"/>
    <xf numFmtId="4" fontId="4" fillId="0" borderId="22" xfId="0" applyNumberFormat="1" applyFont="1" applyBorder="1"/>
    <xf numFmtId="4" fontId="4" fillId="0" borderId="17" xfId="0" applyNumberFormat="1" applyFont="1" applyBorder="1"/>
    <xf numFmtId="167" fontId="4" fillId="0" borderId="11" xfId="0" applyNumberFormat="1" applyFont="1" applyBorder="1"/>
    <xf numFmtId="1" fontId="4" fillId="0" borderId="11" xfId="0" applyNumberFormat="1" applyFont="1" applyBorder="1"/>
    <xf numFmtId="3" fontId="4" fillId="0" borderId="11" xfId="0" applyNumberFormat="1" applyFont="1" applyBorder="1"/>
    <xf numFmtId="3" fontId="7" fillId="10" borderId="10" xfId="0" applyNumberFormat="1" applyFont="1" applyFill="1" applyBorder="1" applyAlignment="1">
      <alignment horizontal="right"/>
    </xf>
    <xf numFmtId="4" fontId="7" fillId="10" borderId="23" xfId="0" applyNumberFormat="1" applyFont="1" applyFill="1" applyBorder="1" applyAlignment="1">
      <alignment horizontal="right"/>
    </xf>
    <xf numFmtId="0" fontId="7" fillId="8" borderId="30" xfId="0" applyFont="1" applyFill="1" applyBorder="1" applyAlignment="1">
      <alignment horizontal="center"/>
    </xf>
    <xf numFmtId="3" fontId="7" fillId="3" borderId="10" xfId="0" applyNumberFormat="1" applyFont="1" applyFill="1" applyBorder="1" applyAlignment="1">
      <alignment horizontal="center"/>
    </xf>
    <xf numFmtId="3" fontId="7" fillId="10" borderId="19" xfId="0" applyNumberFormat="1" applyFont="1" applyFill="1" applyBorder="1" applyAlignment="1">
      <alignment horizontal="right"/>
    </xf>
    <xf numFmtId="0" fontId="7" fillId="0" borderId="7" xfId="0" applyFont="1" applyBorder="1"/>
    <xf numFmtId="0" fontId="7" fillId="0" borderId="37" xfId="0" applyFont="1" applyBorder="1"/>
    <xf numFmtId="0" fontId="7" fillId="0" borderId="54" xfId="0" applyFont="1" applyBorder="1"/>
    <xf numFmtId="0" fontId="10" fillId="0" borderId="53" xfId="0" applyFont="1" applyBorder="1" applyAlignment="1">
      <alignment horizontal="center" vertical="center" wrapText="1"/>
    </xf>
    <xf numFmtId="0" fontId="7" fillId="8" borderId="57" xfId="0" applyFont="1" applyFill="1" applyBorder="1" applyAlignment="1">
      <alignment horizontal="center"/>
    </xf>
    <xf numFmtId="0" fontId="18" fillId="0" borderId="73" xfId="3" applyFont="1" applyBorder="1" applyAlignment="1">
      <alignment horizontal="right"/>
    </xf>
    <xf numFmtId="0" fontId="18" fillId="0" borderId="45" xfId="3" applyFont="1" applyBorder="1" applyAlignment="1">
      <alignment horizontal="right"/>
    </xf>
    <xf numFmtId="0" fontId="18" fillId="0" borderId="46" xfId="3" applyFont="1" applyBorder="1" applyAlignment="1">
      <alignment horizontal="right"/>
    </xf>
    <xf numFmtId="0" fontId="7" fillId="7" borderId="3" xfId="0" applyFont="1" applyFill="1" applyBorder="1"/>
    <xf numFmtId="3" fontId="10" fillId="0" borderId="20" xfId="0" applyNumberFormat="1" applyFont="1" applyBorder="1"/>
    <xf numFmtId="3" fontId="10" fillId="0" borderId="16" xfId="0" applyNumberFormat="1" applyFont="1" applyBorder="1"/>
    <xf numFmtId="3" fontId="10" fillId="0" borderId="69" xfId="0" applyNumberFormat="1" applyFont="1" applyBorder="1"/>
    <xf numFmtId="3" fontId="7" fillId="0" borderId="10" xfId="0" applyNumberFormat="1" applyFont="1" applyBorder="1"/>
    <xf numFmtId="3" fontId="7" fillId="0" borderId="1" xfId="0" applyNumberFormat="1" applyFont="1" applyBorder="1"/>
    <xf numFmtId="3" fontId="7" fillId="0" borderId="23" xfId="0" applyNumberFormat="1" applyFont="1" applyBorder="1"/>
    <xf numFmtId="167" fontId="4" fillId="0" borderId="25" xfId="0" applyNumberFormat="1" applyFont="1" applyBorder="1"/>
    <xf numFmtId="167" fontId="4" fillId="0" borderId="9" xfId="0" applyNumberFormat="1" applyFont="1" applyBorder="1"/>
    <xf numFmtId="3" fontId="4" fillId="0" borderId="73" xfId="0" applyNumberFormat="1" applyFont="1" applyBorder="1"/>
    <xf numFmtId="3" fontId="4" fillId="0" borderId="45" xfId="0" applyNumberFormat="1" applyFont="1" applyBorder="1"/>
    <xf numFmtId="3" fontId="4" fillId="0" borderId="7" xfId="0" applyNumberFormat="1" applyFont="1" applyBorder="1"/>
    <xf numFmtId="3" fontId="4" fillId="0" borderId="2" xfId="0" applyNumberFormat="1" applyFont="1" applyBorder="1"/>
    <xf numFmtId="3" fontId="4" fillId="0" borderId="25" xfId="0" applyNumberFormat="1" applyFont="1" applyBorder="1" applyAlignment="1">
      <alignment horizontal="right"/>
    </xf>
    <xf numFmtId="3" fontId="4" fillId="0" borderId="22" xfId="0" applyNumberFormat="1" applyFont="1" applyBorder="1" applyAlignment="1">
      <alignment horizontal="right"/>
    </xf>
    <xf numFmtId="3" fontId="4" fillId="0" borderId="9" xfId="0" applyNumberFormat="1" applyFont="1" applyBorder="1" applyAlignment="1">
      <alignment horizontal="right"/>
    </xf>
    <xf numFmtId="167" fontId="4" fillId="0" borderId="16" xfId="0" applyNumberFormat="1" applyFont="1" applyBorder="1"/>
    <xf numFmtId="1" fontId="4" fillId="0" borderId="16" xfId="0" applyNumberFormat="1" applyFont="1" applyBorder="1"/>
    <xf numFmtId="3" fontId="4" fillId="0" borderId="46" xfId="0" applyNumberFormat="1" applyFont="1" applyBorder="1"/>
    <xf numFmtId="3" fontId="4" fillId="0" borderId="20" xfId="0" applyNumberFormat="1" applyFont="1" applyBorder="1" applyAlignment="1">
      <alignment horizontal="right"/>
    </xf>
    <xf numFmtId="3" fontId="4" fillId="0" borderId="16" xfId="0" applyNumberFormat="1" applyFont="1" applyBorder="1" applyAlignment="1">
      <alignment horizontal="right"/>
    </xf>
    <xf numFmtId="3" fontId="4" fillId="0" borderId="36" xfId="0" applyNumberFormat="1" applyFont="1" applyBorder="1"/>
    <xf numFmtId="4" fontId="4" fillId="0" borderId="16" xfId="0" applyNumberFormat="1" applyFont="1" applyBorder="1"/>
    <xf numFmtId="4" fontId="4" fillId="0" borderId="69" xfId="0" applyNumberFormat="1" applyFont="1" applyBorder="1"/>
    <xf numFmtId="167" fontId="7" fillId="3" borderId="10" xfId="0" applyNumberFormat="1" applyFont="1" applyFill="1" applyBorder="1" applyAlignment="1">
      <alignment horizontal="center"/>
    </xf>
    <xf numFmtId="1" fontId="7" fillId="3" borderId="10" xfId="0" applyNumberFormat="1" applyFont="1" applyFill="1" applyBorder="1" applyAlignment="1">
      <alignment horizontal="center"/>
    </xf>
    <xf numFmtId="3" fontId="7" fillId="10" borderId="1" xfId="0" applyNumberFormat="1" applyFont="1" applyFill="1" applyBorder="1" applyAlignment="1">
      <alignment horizontal="right"/>
    </xf>
    <xf numFmtId="4" fontId="7" fillId="10" borderId="1" xfId="0" applyNumberFormat="1" applyFont="1" applyFill="1" applyBorder="1" applyAlignment="1">
      <alignment horizontal="right"/>
    </xf>
    <xf numFmtId="3" fontId="7" fillId="3" borderId="1" xfId="0" applyNumberFormat="1" applyFont="1" applyFill="1" applyBorder="1" applyAlignment="1">
      <alignment horizontal="center"/>
    </xf>
    <xf numFmtId="3" fontId="7" fillId="3" borderId="28" xfId="0" applyNumberFormat="1" applyFont="1" applyFill="1" applyBorder="1" applyAlignment="1">
      <alignment horizontal="center"/>
    </xf>
    <xf numFmtId="3" fontId="4" fillId="0" borderId="25" xfId="0" applyNumberFormat="1" applyFont="1" applyBorder="1"/>
    <xf numFmtId="3" fontId="4" fillId="0" borderId="20" xfId="0" applyNumberFormat="1" applyFont="1" applyBorder="1"/>
    <xf numFmtId="3" fontId="7" fillId="3" borderId="23" xfId="0" applyNumberFormat="1" applyFont="1" applyFill="1" applyBorder="1" applyAlignment="1">
      <alignment horizontal="center"/>
    </xf>
    <xf numFmtId="3" fontId="7" fillId="3" borderId="37" xfId="0" applyNumberFormat="1" applyFont="1" applyFill="1" applyBorder="1" applyAlignment="1">
      <alignment horizontal="center"/>
    </xf>
    <xf numFmtId="167" fontId="4" fillId="0" borderId="12" xfId="0" applyNumberFormat="1" applyFont="1" applyBorder="1"/>
    <xf numFmtId="4" fontId="10" fillId="0" borderId="74" xfId="0" applyNumberFormat="1" applyFont="1" applyBorder="1"/>
    <xf numFmtId="4" fontId="10" fillId="0" borderId="29" xfId="0" applyNumberFormat="1" applyFont="1" applyBorder="1"/>
    <xf numFmtId="3" fontId="10" fillId="0" borderId="12" xfId="0" applyNumberFormat="1" applyFont="1" applyBorder="1"/>
    <xf numFmtId="4" fontId="10" fillId="0" borderId="75" xfId="0" applyNumberFormat="1" applyFont="1" applyBorder="1"/>
    <xf numFmtId="3" fontId="7" fillId="10" borderId="37" xfId="0" applyNumberFormat="1" applyFont="1" applyFill="1" applyBorder="1"/>
    <xf numFmtId="4" fontId="7" fillId="10" borderId="50" xfId="0" applyNumberFormat="1" applyFont="1" applyFill="1" applyBorder="1"/>
    <xf numFmtId="3" fontId="4" fillId="0" borderId="7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4" fillId="0" borderId="36" xfId="0" applyNumberFormat="1" applyFont="1" applyBorder="1" applyAlignment="1">
      <alignment horizontal="right"/>
    </xf>
    <xf numFmtId="3" fontId="7" fillId="3" borderId="38" xfId="0" applyNumberFormat="1" applyFont="1" applyFill="1" applyBorder="1" applyAlignment="1">
      <alignment horizontal="center"/>
    </xf>
    <xf numFmtId="3" fontId="4" fillId="0" borderId="22" xfId="0" applyNumberFormat="1" applyFont="1" applyBorder="1"/>
    <xf numFmtId="3" fontId="4" fillId="0" borderId="41" xfId="0" applyNumberFormat="1" applyFont="1" applyBorder="1"/>
    <xf numFmtId="3" fontId="4" fillId="0" borderId="23" xfId="0" applyNumberFormat="1" applyFont="1" applyBorder="1" applyAlignment="1">
      <alignment horizontal="center" vertical="center" wrapText="1"/>
    </xf>
    <xf numFmtId="167" fontId="7" fillId="3" borderId="37" xfId="0" applyNumberFormat="1" applyFont="1" applyFill="1" applyBorder="1" applyAlignment="1">
      <alignment horizontal="center"/>
    </xf>
    <xf numFmtId="3" fontId="7" fillId="3" borderId="39" xfId="0" applyNumberFormat="1" applyFont="1" applyFill="1" applyBorder="1" applyAlignment="1">
      <alignment horizontal="center"/>
    </xf>
    <xf numFmtId="0" fontId="10" fillId="7" borderId="3" xfId="0" applyFont="1" applyFill="1" applyBorder="1" applyAlignment="1">
      <alignment horizontal="right"/>
    </xf>
    <xf numFmtId="0" fontId="26" fillId="7" borderId="3" xfId="0" applyFont="1" applyFill="1" applyBorder="1" applyAlignment="1">
      <alignment horizontal="right"/>
    </xf>
    <xf numFmtId="0" fontId="10" fillId="7" borderId="45" xfId="0" applyFont="1" applyFill="1" applyBorder="1" applyAlignment="1">
      <alignment horizontal="right"/>
    </xf>
    <xf numFmtId="0" fontId="7" fillId="0" borderId="30" xfId="0" applyFont="1" applyBorder="1"/>
    <xf numFmtId="0" fontId="7" fillId="0" borderId="15" xfId="0" applyFont="1" applyBorder="1"/>
    <xf numFmtId="0" fontId="7" fillId="0" borderId="31" xfId="0" applyFont="1" applyBorder="1"/>
    <xf numFmtId="0" fontId="7" fillId="0" borderId="26" xfId="0" applyFont="1" applyBorder="1"/>
    <xf numFmtId="3" fontId="10" fillId="0" borderId="36" xfId="0" applyNumberFormat="1" applyFont="1" applyBorder="1"/>
    <xf numFmtId="3" fontId="7" fillId="0" borderId="19" xfId="0" applyNumberFormat="1" applyFont="1" applyBorder="1"/>
    <xf numFmtId="3" fontId="10" fillId="0" borderId="6" xfId="0" applyNumberFormat="1" applyFont="1" applyBorder="1"/>
    <xf numFmtId="3" fontId="10" fillId="0" borderId="52" xfId="0" applyNumberFormat="1" applyFont="1" applyBorder="1"/>
    <xf numFmtId="0" fontId="7" fillId="4" borderId="26" xfId="0" applyFont="1" applyFill="1" applyBorder="1" applyAlignment="1">
      <alignment horizontal="center" vertical="center"/>
    </xf>
    <xf numFmtId="3" fontId="10" fillId="0" borderId="13" xfId="0" applyNumberFormat="1" applyFont="1" applyBorder="1"/>
    <xf numFmtId="0" fontId="7" fillId="0" borderId="45" xfId="0" applyFont="1" applyBorder="1"/>
    <xf numFmtId="0" fontId="7" fillId="0" borderId="6" xfId="0" applyFont="1" applyBorder="1"/>
    <xf numFmtId="0" fontId="7" fillId="0" borderId="44" xfId="0" applyFont="1" applyBorder="1"/>
  </cellXfs>
  <cellStyles count="6">
    <cellStyle name="Normální" xfId="0" builtinId="0"/>
    <cellStyle name="Normální 2" xfId="1" xr:uid="{00000000-0005-0000-0000-000001000000}"/>
    <cellStyle name="Normální 3" xfId="4" xr:uid="{00000000-0005-0000-0000-000002000000}"/>
    <cellStyle name="Normální 3 2" xfId="5" xr:uid="{00000000-0005-0000-0000-000003000000}"/>
    <cellStyle name="normální_NpNoMŠKÚ" xfId="2" xr:uid="{00000000-0005-0000-0000-000004000000}"/>
    <cellStyle name="normální_OIII.TURN.e" xfId="3" xr:uid="{00000000-0005-0000-0000-000005000000}"/>
  </cellStyles>
  <dxfs count="0"/>
  <tableStyles count="0" defaultTableStyle="TableStyleMedium2" defaultPivotStyle="PivotStyleLight16"/>
  <colors>
    <mruColors>
      <color rgb="FFCC99FF"/>
      <color rgb="FF99FF66"/>
      <color rgb="FFFFFF99"/>
      <color rgb="FFFFC000"/>
      <color rgb="FFFFCC00"/>
      <color rgb="FFFF9966"/>
      <color rgb="FFFF9900"/>
      <color rgb="FFCCFFCC"/>
      <color rgb="FFC4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FDB2A-A265-4C8F-899F-1E18720001A2}">
  <dimension ref="A1:AG62"/>
  <sheetViews>
    <sheetView zoomScaleNormal="100" workbookViewId="0">
      <pane xSplit="7" ySplit="5" topLeftCell="Q6" activePane="bottomRight" state="frozen"/>
      <selection pane="topRight" activeCell="H1" sqref="H1"/>
      <selection pane="bottomLeft" activeCell="A7" sqref="A7"/>
      <selection pane="bottomRight" activeCell="AE37" sqref="AE37"/>
    </sheetView>
  </sheetViews>
  <sheetFormatPr defaultColWidth="11.28515625" defaultRowHeight="24.75" customHeight="1" x14ac:dyDescent="0.2"/>
  <cols>
    <col min="1" max="1" width="5.7109375" style="117" customWidth="1"/>
    <col min="2" max="2" width="8.7109375" style="1" bestFit="1" customWidth="1"/>
    <col min="3" max="3" width="7.140625" style="117" customWidth="1"/>
    <col min="4" max="4" width="26.85546875" style="1" customWidth="1"/>
    <col min="5" max="5" width="5.140625" style="1" customWidth="1"/>
    <col min="6" max="6" width="35.7109375" style="1" customWidth="1"/>
    <col min="7" max="7" width="7.42578125" style="26" bestFit="1" customWidth="1"/>
    <col min="8" max="8" width="9.7109375" style="26" customWidth="1"/>
    <col min="9" max="11" width="9.7109375" style="10" customWidth="1"/>
    <col min="12" max="14" width="9.7109375" style="26" customWidth="1"/>
    <col min="15" max="18" width="8.7109375" style="231" customWidth="1"/>
    <col min="19" max="23" width="8.7109375" style="1" customWidth="1"/>
    <col min="24" max="24" width="8.7109375" style="254" customWidth="1"/>
    <col min="25" max="25" width="8.7109375" style="1" customWidth="1"/>
    <col min="26" max="27" width="8.7109375" style="1" bestFit="1" customWidth="1"/>
    <col min="28" max="30" width="7.7109375" style="1" customWidth="1"/>
    <col min="31" max="31" width="7.7109375" style="163" customWidth="1"/>
    <col min="32" max="32" width="7.7109375" style="1" customWidth="1"/>
    <col min="33" max="33" width="2.42578125" style="1" customWidth="1"/>
    <col min="34" max="16384" width="11.28515625" style="1"/>
  </cols>
  <sheetData>
    <row r="1" spans="1:32" ht="24.75" customHeight="1" x14ac:dyDescent="0.3">
      <c r="A1" s="157" t="s">
        <v>446</v>
      </c>
      <c r="B1" s="158"/>
      <c r="C1" s="158"/>
      <c r="D1" s="158"/>
      <c r="E1" s="7"/>
      <c r="O1" s="228"/>
      <c r="P1" s="228"/>
      <c r="Q1" s="228"/>
      <c r="R1" s="228"/>
      <c r="S1" s="26"/>
    </row>
    <row r="2" spans="1:32" ht="24.75" customHeight="1" x14ac:dyDescent="0.2">
      <c r="A2" s="158"/>
      <c r="B2" s="158"/>
      <c r="C2" s="158"/>
      <c r="D2" s="158"/>
      <c r="E2" s="9"/>
      <c r="F2" s="37" t="s">
        <v>53</v>
      </c>
      <c r="O2" s="228"/>
      <c r="P2" s="228"/>
      <c r="Q2" s="228"/>
      <c r="R2" s="228"/>
      <c r="S2" s="26"/>
    </row>
    <row r="3" spans="1:32" ht="16.5" customHeight="1" x14ac:dyDescent="0.2">
      <c r="A3" s="158"/>
      <c r="B3" s="158"/>
      <c r="C3" s="158"/>
      <c r="D3" s="158"/>
      <c r="E3" s="5"/>
      <c r="F3" s="3" t="s">
        <v>49</v>
      </c>
      <c r="O3" s="228"/>
      <c r="P3" s="228"/>
      <c r="Q3" s="228"/>
      <c r="R3" s="228"/>
      <c r="S3" s="26"/>
      <c r="V3" s="26"/>
      <c r="W3" s="26"/>
      <c r="Y3" s="26"/>
    </row>
    <row r="4" spans="1:32" ht="24" customHeight="1" thickBot="1" x14ac:dyDescent="0.3">
      <c r="A4" s="8" t="s">
        <v>23</v>
      </c>
      <c r="B4" s="158"/>
      <c r="C4" s="158"/>
      <c r="D4" s="158"/>
      <c r="E4" s="2"/>
      <c r="F4" s="27" t="s">
        <v>51</v>
      </c>
      <c r="H4" s="176" t="s">
        <v>449</v>
      </c>
      <c r="O4" s="228"/>
      <c r="P4" s="228"/>
      <c r="Q4" s="228"/>
      <c r="R4" s="228"/>
      <c r="S4" s="26"/>
      <c r="Z4" s="1" t="s">
        <v>118</v>
      </c>
      <c r="AA4" s="58"/>
      <c r="AB4" s="58"/>
      <c r="AC4" s="58"/>
      <c r="AD4" s="58"/>
      <c r="AE4" s="164"/>
      <c r="AF4" s="58"/>
    </row>
    <row r="5" spans="1:32" ht="57" thickBot="1" x14ac:dyDescent="0.25">
      <c r="A5" s="20" t="s">
        <v>429</v>
      </c>
      <c r="B5" s="20" t="s">
        <v>428</v>
      </c>
      <c r="C5" s="20" t="s">
        <v>38</v>
      </c>
      <c r="D5" s="28" t="s">
        <v>39</v>
      </c>
      <c r="E5" s="4" t="s">
        <v>0</v>
      </c>
      <c r="F5" s="33" t="s">
        <v>1</v>
      </c>
      <c r="G5" s="53" t="s">
        <v>2</v>
      </c>
      <c r="H5" s="131" t="s">
        <v>64</v>
      </c>
      <c r="I5" s="179" t="s">
        <v>463</v>
      </c>
      <c r="J5" s="179" t="s">
        <v>462</v>
      </c>
      <c r="K5" s="213" t="s">
        <v>448</v>
      </c>
      <c r="L5" s="216" t="s">
        <v>464</v>
      </c>
      <c r="M5" s="245" t="s">
        <v>465</v>
      </c>
      <c r="N5" s="217" t="s">
        <v>455</v>
      </c>
      <c r="O5" s="232" t="s">
        <v>456</v>
      </c>
      <c r="P5" s="233" t="s">
        <v>122</v>
      </c>
      <c r="Q5" s="234" t="s">
        <v>466</v>
      </c>
      <c r="R5" s="234" t="s">
        <v>467</v>
      </c>
      <c r="S5" s="234" t="s">
        <v>65</v>
      </c>
      <c r="T5" s="235" t="s">
        <v>124</v>
      </c>
      <c r="U5" s="62" t="s">
        <v>443</v>
      </c>
      <c r="V5" s="237" t="s">
        <v>433</v>
      </c>
      <c r="W5" s="239" t="s">
        <v>468</v>
      </c>
      <c r="X5" s="236" t="s">
        <v>470</v>
      </c>
      <c r="Y5" s="59" t="s">
        <v>469</v>
      </c>
      <c r="Z5" s="259" t="s">
        <v>36</v>
      </c>
      <c r="AA5" s="63" t="s">
        <v>117</v>
      </c>
      <c r="AB5" s="63" t="s">
        <v>24</v>
      </c>
      <c r="AC5" s="63" t="s">
        <v>35</v>
      </c>
      <c r="AD5" s="64" t="s">
        <v>25</v>
      </c>
      <c r="AE5" s="161" t="s">
        <v>434</v>
      </c>
      <c r="AF5" s="160" t="s">
        <v>116</v>
      </c>
    </row>
    <row r="6" spans="1:32" ht="18" customHeight="1" x14ac:dyDescent="0.2">
      <c r="A6" s="127">
        <v>32</v>
      </c>
      <c r="B6" s="114">
        <v>600079899</v>
      </c>
      <c r="C6" s="92">
        <v>2312</v>
      </c>
      <c r="D6" s="6" t="s">
        <v>7</v>
      </c>
      <c r="E6" s="18">
        <v>3143</v>
      </c>
      <c r="F6" s="40" t="s">
        <v>63</v>
      </c>
      <c r="G6" s="65">
        <v>190</v>
      </c>
      <c r="H6" s="130">
        <v>6</v>
      </c>
      <c r="I6" s="207">
        <v>152</v>
      </c>
      <c r="J6" s="240">
        <v>0</v>
      </c>
      <c r="K6" s="214">
        <v>0</v>
      </c>
      <c r="L6" s="248">
        <f t="shared" ref="L6:L56" si="0">IF(I6&lt;=G6,I6,G6)</f>
        <v>152</v>
      </c>
      <c r="M6" s="247">
        <f>IF(J6&lt;=G6,J6,G6)</f>
        <v>0</v>
      </c>
      <c r="N6" s="398">
        <f t="shared" ref="N6:N56" si="1">IF(J6&lt;=G6,IF((J6+K6)&gt;=G6,G6-J6,K6),0)</f>
        <v>0</v>
      </c>
      <c r="O6" s="222">
        <f>IF(M6&gt;=0,VLOOKUP(M6,ŠD_ŠK_normativy!$A$4:$D$304,2,0))</f>
        <v>0</v>
      </c>
      <c r="P6" s="229">
        <f>IF(N6&gt;=0,VLOOKUP(N6,ŠD_ŠK_normativy!$A$4:$D$304,3,0))</f>
        <v>0</v>
      </c>
      <c r="Q6" s="229">
        <f>IF(L6&gt;=0,VLOOKUP(L6,ŠD_ŠK_normativy!$A$4:$D$304,4,0))</f>
        <v>480</v>
      </c>
      <c r="R6" s="229">
        <f>IF((M6+N6)&gt;=0,VLOOKUP((M6+N6),ŠD_ŠK_normativy!$A$4:$D$304,4,0))</f>
        <v>0</v>
      </c>
      <c r="S6" s="211">
        <f>ŠD_ŠK_normativy!$H$5</f>
        <v>30</v>
      </c>
      <c r="T6" s="211">
        <f>ŠD_ŠK_normativy!$H$6</f>
        <v>20</v>
      </c>
      <c r="U6" s="60">
        <f>ŠD_ŠK_normativy!$H$3</f>
        <v>40768</v>
      </c>
      <c r="V6" s="238">
        <f>ŠD_ŠK_normativy!$H$4</f>
        <v>21384</v>
      </c>
      <c r="W6" s="258" t="str">
        <f>IFERROR(ROUND(12*1.358*(1/O6*U6+1/R6*V6)+T6,0),"0")</f>
        <v>0</v>
      </c>
      <c r="X6" s="262" t="str">
        <f>IFERROR(ROUND(12*1.358*(1/P6*U6+1/R6*V6)+T6,0),"0")</f>
        <v>0</v>
      </c>
      <c r="Y6" s="263">
        <f>IFERROR(ROUND(12*1.358*(1/Q6*V6)+S6,0),"0")</f>
        <v>756</v>
      </c>
      <c r="Z6" s="260">
        <f>L6*Y6+M6*W6+N6*X6</f>
        <v>114912</v>
      </c>
      <c r="AA6" s="133">
        <f>ROUND((Z6-AD6)/1.358,0)</f>
        <v>81261</v>
      </c>
      <c r="AB6" s="133">
        <f>Z6-AA6-AC6-AD6</f>
        <v>27466</v>
      </c>
      <c r="AC6" s="133">
        <f>ROUND(AA6*2%,0)</f>
        <v>1625</v>
      </c>
      <c r="AD6" s="133">
        <f>L6*S6+(M6+N6)*T6</f>
        <v>4560</v>
      </c>
      <c r="AE6" s="134">
        <f t="shared" ref="AE6:AE37" si="2">ROUND(IFERROR(M6/O6,"0")+IFERROR(N6/P6,"0"),2)</f>
        <v>0</v>
      </c>
      <c r="AF6" s="171">
        <f t="shared" ref="AF6:AF37" si="3">ROUND(IFERROR(L6/Q6,"0")+IFERROR((M6+N6)/R6,"0"),2)</f>
        <v>0.32</v>
      </c>
    </row>
    <row r="7" spans="1:32" ht="18" customHeight="1" x14ac:dyDescent="0.2">
      <c r="A7" s="127">
        <v>33</v>
      </c>
      <c r="B7" s="114">
        <v>600080340</v>
      </c>
      <c r="C7" s="92">
        <v>2479</v>
      </c>
      <c r="D7" s="6" t="s">
        <v>8</v>
      </c>
      <c r="E7" s="18">
        <v>3143</v>
      </c>
      <c r="F7" s="40" t="s">
        <v>66</v>
      </c>
      <c r="G7" s="65">
        <v>200</v>
      </c>
      <c r="H7" s="35">
        <v>7</v>
      </c>
      <c r="I7" s="208">
        <v>200</v>
      </c>
      <c r="J7" s="240">
        <v>0</v>
      </c>
      <c r="K7" s="215">
        <v>0</v>
      </c>
      <c r="L7" s="218">
        <f t="shared" si="0"/>
        <v>200</v>
      </c>
      <c r="M7" s="247">
        <f t="shared" ref="M7:M56" si="4">IF(J7&lt;=G7,J7,G7)</f>
        <v>0</v>
      </c>
      <c r="N7" s="398">
        <f t="shared" si="1"/>
        <v>0</v>
      </c>
      <c r="O7" s="222">
        <f>IF(M7&gt;=0,VLOOKUP(M7,ŠD_ŠK_normativy!$A$4:$D$304,2,0))</f>
        <v>0</v>
      </c>
      <c r="P7" s="229">
        <f>IF(N7&gt;=0,VLOOKUP(N7,ŠD_ŠK_normativy!$A$4:$D$304,3,0))</f>
        <v>0</v>
      </c>
      <c r="Q7" s="229">
        <f>IF(L7&gt;=0,VLOOKUP(L7,ŠD_ŠK_normativy!$A$4:$D$304,4,0))</f>
        <v>480</v>
      </c>
      <c r="R7" s="229">
        <f>IF((M7+N7)&gt;=0,VLOOKUP((M7+N7),ŠD_ŠK_normativy!$A$4:$D$304,4,0))</f>
        <v>0</v>
      </c>
      <c r="S7" s="211">
        <f>ŠD_ŠK_normativy!$H$5</f>
        <v>30</v>
      </c>
      <c r="T7" s="211">
        <f>ŠD_ŠK_normativy!$H$6</f>
        <v>20</v>
      </c>
      <c r="U7" s="60">
        <f>ŠD_ŠK_normativy!$H$3</f>
        <v>40768</v>
      </c>
      <c r="V7" s="238">
        <f>ŠD_ŠK_normativy!$H$4</f>
        <v>21384</v>
      </c>
      <c r="W7" s="258" t="str">
        <f t="shared" ref="W7:W56" si="5">IFERROR(ROUND(12*1.358*(1/O7*U7+1/R7*V7)+T7,0),"0")</f>
        <v>0</v>
      </c>
      <c r="X7" s="262" t="str">
        <f t="shared" ref="X7:X56" si="6">IFERROR(ROUND(12*1.358*(1/P7*U7+1/R7*V7)+T7,0),"0")</f>
        <v>0</v>
      </c>
      <c r="Y7" s="255">
        <f t="shared" ref="Y7:Y56" si="7">IFERROR(ROUND(12*1.358*(1/Q7*V7)+S7,0),"0")</f>
        <v>756</v>
      </c>
      <c r="Z7" s="260">
        <f t="shared" ref="Z7:Z56" si="8">L7*Y7+M7*W7+N7*X7</f>
        <v>151200</v>
      </c>
      <c r="AA7" s="60">
        <f t="shared" ref="AA7:AA56" si="9">ROUND((Z7-AD7)/1.358,0)</f>
        <v>106922</v>
      </c>
      <c r="AB7" s="60">
        <f t="shared" ref="AB7:AB56" si="10">Z7-AA7-AC7-AD7</f>
        <v>36140</v>
      </c>
      <c r="AC7" s="60">
        <f t="shared" ref="AC7:AC56" si="11">ROUND(AA7*2%,0)</f>
        <v>2138</v>
      </c>
      <c r="AD7" s="133">
        <f t="shared" ref="AD7:AD56" si="12">L7*S7+(M7+N7)*T7</f>
        <v>6000</v>
      </c>
      <c r="AE7" s="134">
        <f t="shared" si="2"/>
        <v>0</v>
      </c>
      <c r="AF7" s="171">
        <f t="shared" si="3"/>
        <v>0.42</v>
      </c>
    </row>
    <row r="8" spans="1:32" ht="18" customHeight="1" x14ac:dyDescent="0.2">
      <c r="A8" s="127">
        <v>31</v>
      </c>
      <c r="B8" s="114">
        <v>600080307</v>
      </c>
      <c r="C8" s="92">
        <v>2474</v>
      </c>
      <c r="D8" s="6" t="s">
        <v>61</v>
      </c>
      <c r="E8" s="18">
        <v>3143</v>
      </c>
      <c r="F8" s="41" t="s">
        <v>439</v>
      </c>
      <c r="G8" s="65">
        <v>120</v>
      </c>
      <c r="H8" s="35">
        <v>5</v>
      </c>
      <c r="I8" s="208">
        <v>115</v>
      </c>
      <c r="J8" s="240">
        <v>0</v>
      </c>
      <c r="K8" s="215">
        <v>0</v>
      </c>
      <c r="L8" s="218">
        <f t="shared" si="0"/>
        <v>115</v>
      </c>
      <c r="M8" s="247">
        <f t="shared" si="4"/>
        <v>0</v>
      </c>
      <c r="N8" s="398">
        <f t="shared" si="1"/>
        <v>0</v>
      </c>
      <c r="O8" s="222">
        <f>IF(M8&gt;=0,VLOOKUP(M8,ŠD_ŠK_normativy!$A$4:$D$304,2,0))</f>
        <v>0</v>
      </c>
      <c r="P8" s="229">
        <f>IF(N8&gt;=0,VLOOKUP(N8,ŠD_ŠK_normativy!$A$4:$D$304,3,0))</f>
        <v>0</v>
      </c>
      <c r="Q8" s="229">
        <f>IF(L8&gt;=0,VLOOKUP(L8,ŠD_ŠK_normativy!$A$4:$D$304,4,0))</f>
        <v>480</v>
      </c>
      <c r="R8" s="229">
        <f>IF((M8+N8)&gt;=0,VLOOKUP((M8+N8),ŠD_ŠK_normativy!$A$4:$D$304,4,0))</f>
        <v>0</v>
      </c>
      <c r="S8" s="211">
        <f>ŠD_ŠK_normativy!$H$5</f>
        <v>30</v>
      </c>
      <c r="T8" s="211">
        <f>ŠD_ŠK_normativy!$H$6</f>
        <v>20</v>
      </c>
      <c r="U8" s="60">
        <f>ŠD_ŠK_normativy!$H$3</f>
        <v>40768</v>
      </c>
      <c r="V8" s="238">
        <f>ŠD_ŠK_normativy!$H$4</f>
        <v>21384</v>
      </c>
      <c r="W8" s="258" t="str">
        <f t="shared" si="5"/>
        <v>0</v>
      </c>
      <c r="X8" s="262" t="str">
        <f t="shared" si="6"/>
        <v>0</v>
      </c>
      <c r="Y8" s="255">
        <f t="shared" si="7"/>
        <v>756</v>
      </c>
      <c r="Z8" s="260">
        <f t="shared" si="8"/>
        <v>86940</v>
      </c>
      <c r="AA8" s="60">
        <f t="shared" si="9"/>
        <v>61480</v>
      </c>
      <c r="AB8" s="60">
        <f t="shared" si="10"/>
        <v>20780</v>
      </c>
      <c r="AC8" s="60">
        <f t="shared" si="11"/>
        <v>1230</v>
      </c>
      <c r="AD8" s="133">
        <f t="shared" si="12"/>
        <v>3450</v>
      </c>
      <c r="AE8" s="134">
        <f t="shared" si="2"/>
        <v>0</v>
      </c>
      <c r="AF8" s="171">
        <f t="shared" si="3"/>
        <v>0.24</v>
      </c>
    </row>
    <row r="9" spans="1:32" ht="18" customHeight="1" x14ac:dyDescent="0.2">
      <c r="A9" s="127">
        <v>34</v>
      </c>
      <c r="B9" s="114">
        <v>600080331</v>
      </c>
      <c r="C9" s="92">
        <v>2475</v>
      </c>
      <c r="D9" s="6" t="s">
        <v>67</v>
      </c>
      <c r="E9" s="42">
        <v>3143</v>
      </c>
      <c r="F9" s="40" t="s">
        <v>68</v>
      </c>
      <c r="G9" s="65">
        <v>180</v>
      </c>
      <c r="H9" s="35">
        <v>7</v>
      </c>
      <c r="I9" s="208">
        <v>179</v>
      </c>
      <c r="J9" s="240">
        <v>0</v>
      </c>
      <c r="K9" s="215">
        <v>0</v>
      </c>
      <c r="L9" s="218">
        <f t="shared" si="0"/>
        <v>179</v>
      </c>
      <c r="M9" s="247">
        <f t="shared" si="4"/>
        <v>0</v>
      </c>
      <c r="N9" s="398">
        <f t="shared" si="1"/>
        <v>0</v>
      </c>
      <c r="O9" s="222">
        <f>IF(M9&gt;=0,VLOOKUP(M9,ŠD_ŠK_normativy!$A$4:$D$304,2,0))</f>
        <v>0</v>
      </c>
      <c r="P9" s="229">
        <f>IF(N9&gt;=0,VLOOKUP(N9,ŠD_ŠK_normativy!$A$4:$D$304,3,0))</f>
        <v>0</v>
      </c>
      <c r="Q9" s="229">
        <f>IF(L9&gt;=0,VLOOKUP(L9,ŠD_ŠK_normativy!$A$4:$D$304,4,0))</f>
        <v>480</v>
      </c>
      <c r="R9" s="229">
        <f>IF((M9+N9)&gt;=0,VLOOKUP((M9+N9),ŠD_ŠK_normativy!$A$4:$D$304,4,0))</f>
        <v>0</v>
      </c>
      <c r="S9" s="211">
        <f>ŠD_ŠK_normativy!$H$5</f>
        <v>30</v>
      </c>
      <c r="T9" s="211">
        <f>ŠD_ŠK_normativy!$H$6</f>
        <v>20</v>
      </c>
      <c r="U9" s="60">
        <f>ŠD_ŠK_normativy!$H$3</f>
        <v>40768</v>
      </c>
      <c r="V9" s="238">
        <f>ŠD_ŠK_normativy!$H$4</f>
        <v>21384</v>
      </c>
      <c r="W9" s="258" t="str">
        <f t="shared" si="5"/>
        <v>0</v>
      </c>
      <c r="X9" s="262" t="str">
        <f t="shared" si="6"/>
        <v>0</v>
      </c>
      <c r="Y9" s="255">
        <f t="shared" si="7"/>
        <v>756</v>
      </c>
      <c r="Z9" s="260">
        <f t="shared" si="8"/>
        <v>135324</v>
      </c>
      <c r="AA9" s="60">
        <f t="shared" si="9"/>
        <v>95695</v>
      </c>
      <c r="AB9" s="60">
        <f t="shared" si="10"/>
        <v>32345</v>
      </c>
      <c r="AC9" s="60">
        <f t="shared" si="11"/>
        <v>1914</v>
      </c>
      <c r="AD9" s="133">
        <f t="shared" si="12"/>
        <v>5370</v>
      </c>
      <c r="AE9" s="134">
        <f t="shared" si="2"/>
        <v>0</v>
      </c>
      <c r="AF9" s="171">
        <f t="shared" si="3"/>
        <v>0.37</v>
      </c>
    </row>
    <row r="10" spans="1:32" ht="18" customHeight="1" x14ac:dyDescent="0.2">
      <c r="A10" s="127">
        <v>35</v>
      </c>
      <c r="B10" s="114">
        <v>600080170</v>
      </c>
      <c r="C10" s="92">
        <v>2476</v>
      </c>
      <c r="D10" s="6" t="s">
        <v>9</v>
      </c>
      <c r="E10" s="18">
        <v>3143</v>
      </c>
      <c r="F10" s="40" t="s">
        <v>69</v>
      </c>
      <c r="G10" s="65">
        <v>210</v>
      </c>
      <c r="H10" s="35">
        <v>7</v>
      </c>
      <c r="I10" s="208">
        <v>204</v>
      </c>
      <c r="J10" s="240">
        <v>0</v>
      </c>
      <c r="K10" s="215">
        <v>0</v>
      </c>
      <c r="L10" s="218">
        <f t="shared" si="0"/>
        <v>204</v>
      </c>
      <c r="M10" s="247">
        <f t="shared" si="4"/>
        <v>0</v>
      </c>
      <c r="N10" s="398">
        <f t="shared" si="1"/>
        <v>0</v>
      </c>
      <c r="O10" s="222">
        <f>IF(M10&gt;=0,VLOOKUP(M10,ŠD_ŠK_normativy!$A$4:$D$304,2,0))</f>
        <v>0</v>
      </c>
      <c r="P10" s="229">
        <f>IF(N10&gt;=0,VLOOKUP(N10,ŠD_ŠK_normativy!$A$4:$D$304,3,0))</f>
        <v>0</v>
      </c>
      <c r="Q10" s="229">
        <f>IF(L10&gt;=0,VLOOKUP(L10,ŠD_ŠK_normativy!$A$4:$D$304,4,0))</f>
        <v>480</v>
      </c>
      <c r="R10" s="229">
        <f>IF((M10+N10)&gt;=0,VLOOKUP((M10+N10),ŠD_ŠK_normativy!$A$4:$D$304,4,0))</f>
        <v>0</v>
      </c>
      <c r="S10" s="211">
        <f>ŠD_ŠK_normativy!$H$5</f>
        <v>30</v>
      </c>
      <c r="T10" s="211">
        <f>ŠD_ŠK_normativy!$H$6</f>
        <v>20</v>
      </c>
      <c r="U10" s="60">
        <f>ŠD_ŠK_normativy!$H$3</f>
        <v>40768</v>
      </c>
      <c r="V10" s="238">
        <f>ŠD_ŠK_normativy!$H$4</f>
        <v>21384</v>
      </c>
      <c r="W10" s="258" t="str">
        <f t="shared" si="5"/>
        <v>0</v>
      </c>
      <c r="X10" s="262" t="str">
        <f t="shared" si="6"/>
        <v>0</v>
      </c>
      <c r="Y10" s="255">
        <f t="shared" si="7"/>
        <v>756</v>
      </c>
      <c r="Z10" s="260">
        <f t="shared" si="8"/>
        <v>154224</v>
      </c>
      <c r="AA10" s="60">
        <f t="shared" si="9"/>
        <v>109060</v>
      </c>
      <c r="AB10" s="60">
        <f t="shared" si="10"/>
        <v>36863</v>
      </c>
      <c r="AC10" s="60">
        <f t="shared" si="11"/>
        <v>2181</v>
      </c>
      <c r="AD10" s="133">
        <f t="shared" si="12"/>
        <v>6120</v>
      </c>
      <c r="AE10" s="134">
        <f t="shared" si="2"/>
        <v>0</v>
      </c>
      <c r="AF10" s="171">
        <f t="shared" si="3"/>
        <v>0.43</v>
      </c>
    </row>
    <row r="11" spans="1:32" ht="18" customHeight="1" x14ac:dyDescent="0.2">
      <c r="A11" s="127">
        <v>36</v>
      </c>
      <c r="B11" s="114">
        <v>600079872</v>
      </c>
      <c r="C11" s="92">
        <v>2477</v>
      </c>
      <c r="D11" s="6" t="s">
        <v>70</v>
      </c>
      <c r="E11" s="18">
        <v>3143</v>
      </c>
      <c r="F11" s="40" t="s">
        <v>71</v>
      </c>
      <c r="G11" s="65">
        <v>250</v>
      </c>
      <c r="H11" s="35">
        <v>7</v>
      </c>
      <c r="I11" s="208">
        <v>196</v>
      </c>
      <c r="J11" s="240">
        <v>0</v>
      </c>
      <c r="K11" s="215">
        <v>0</v>
      </c>
      <c r="L11" s="218">
        <f t="shared" si="0"/>
        <v>196</v>
      </c>
      <c r="M11" s="247">
        <f t="shared" si="4"/>
        <v>0</v>
      </c>
      <c r="N11" s="398">
        <f t="shared" si="1"/>
        <v>0</v>
      </c>
      <c r="O11" s="222">
        <f>IF(M11&gt;=0,VLOOKUP(M11,ŠD_ŠK_normativy!$A$4:$D$304,2,0))</f>
        <v>0</v>
      </c>
      <c r="P11" s="229">
        <f>IF(N11&gt;=0,VLOOKUP(N11,ŠD_ŠK_normativy!$A$4:$D$304,3,0))</f>
        <v>0</v>
      </c>
      <c r="Q11" s="229">
        <f>IF(L11&gt;=0,VLOOKUP(L11,ŠD_ŠK_normativy!$A$4:$D$304,4,0))</f>
        <v>480</v>
      </c>
      <c r="R11" s="229">
        <f>IF((M11+N11)&gt;=0,VLOOKUP((M11+N11),ŠD_ŠK_normativy!$A$4:$D$304,4,0))</f>
        <v>0</v>
      </c>
      <c r="S11" s="211">
        <f>ŠD_ŠK_normativy!$H$5</f>
        <v>30</v>
      </c>
      <c r="T11" s="211">
        <f>ŠD_ŠK_normativy!$H$6</f>
        <v>20</v>
      </c>
      <c r="U11" s="60">
        <f>ŠD_ŠK_normativy!$H$3</f>
        <v>40768</v>
      </c>
      <c r="V11" s="238">
        <f>ŠD_ŠK_normativy!$H$4</f>
        <v>21384</v>
      </c>
      <c r="W11" s="258" t="str">
        <f t="shared" si="5"/>
        <v>0</v>
      </c>
      <c r="X11" s="262" t="str">
        <f t="shared" si="6"/>
        <v>0</v>
      </c>
      <c r="Y11" s="255">
        <f t="shared" si="7"/>
        <v>756</v>
      </c>
      <c r="Z11" s="260">
        <f t="shared" si="8"/>
        <v>148176</v>
      </c>
      <c r="AA11" s="60">
        <f t="shared" si="9"/>
        <v>104784</v>
      </c>
      <c r="AB11" s="60">
        <f t="shared" si="10"/>
        <v>35416</v>
      </c>
      <c r="AC11" s="60">
        <f t="shared" si="11"/>
        <v>2096</v>
      </c>
      <c r="AD11" s="133">
        <f t="shared" si="12"/>
        <v>5880</v>
      </c>
      <c r="AE11" s="134">
        <f t="shared" si="2"/>
        <v>0</v>
      </c>
      <c r="AF11" s="171">
        <f t="shared" si="3"/>
        <v>0.41</v>
      </c>
    </row>
    <row r="12" spans="1:32" ht="18" customHeight="1" x14ac:dyDescent="0.2">
      <c r="A12" s="127">
        <v>37</v>
      </c>
      <c r="B12" s="114">
        <v>600080013</v>
      </c>
      <c r="C12" s="92">
        <v>2470</v>
      </c>
      <c r="D12" s="6" t="s">
        <v>72</v>
      </c>
      <c r="E12" s="18">
        <v>3143</v>
      </c>
      <c r="F12" s="40" t="s">
        <v>73</v>
      </c>
      <c r="G12" s="65">
        <v>165</v>
      </c>
      <c r="H12" s="35">
        <v>7</v>
      </c>
      <c r="I12" s="208">
        <v>165</v>
      </c>
      <c r="J12" s="240">
        <v>0</v>
      </c>
      <c r="K12" s="215">
        <v>0</v>
      </c>
      <c r="L12" s="218">
        <f t="shared" si="0"/>
        <v>165</v>
      </c>
      <c r="M12" s="247">
        <f t="shared" si="4"/>
        <v>0</v>
      </c>
      <c r="N12" s="398">
        <f t="shared" si="1"/>
        <v>0</v>
      </c>
      <c r="O12" s="222">
        <f>IF(M12&gt;=0,VLOOKUP(M12,ŠD_ŠK_normativy!$A$4:$D$304,2,0))</f>
        <v>0</v>
      </c>
      <c r="P12" s="229">
        <f>IF(N12&gt;=0,VLOOKUP(N12,ŠD_ŠK_normativy!$A$4:$D$304,3,0))</f>
        <v>0</v>
      </c>
      <c r="Q12" s="229">
        <f>IF(L12&gt;=0,VLOOKUP(L12,ŠD_ŠK_normativy!$A$4:$D$304,4,0))</f>
        <v>480</v>
      </c>
      <c r="R12" s="229">
        <f>IF((M12+N12)&gt;=0,VLOOKUP((M12+N12),ŠD_ŠK_normativy!$A$4:$D$304,4,0))</f>
        <v>0</v>
      </c>
      <c r="S12" s="211">
        <f>ŠD_ŠK_normativy!$H$5</f>
        <v>30</v>
      </c>
      <c r="T12" s="211">
        <f>ŠD_ŠK_normativy!$H$6</f>
        <v>20</v>
      </c>
      <c r="U12" s="60">
        <f>ŠD_ŠK_normativy!$H$3</f>
        <v>40768</v>
      </c>
      <c r="V12" s="238">
        <f>ŠD_ŠK_normativy!$H$4</f>
        <v>21384</v>
      </c>
      <c r="W12" s="258" t="str">
        <f t="shared" si="5"/>
        <v>0</v>
      </c>
      <c r="X12" s="262" t="str">
        <f t="shared" si="6"/>
        <v>0</v>
      </c>
      <c r="Y12" s="255">
        <f t="shared" si="7"/>
        <v>756</v>
      </c>
      <c r="Z12" s="260">
        <f t="shared" si="8"/>
        <v>124740</v>
      </c>
      <c r="AA12" s="60">
        <f t="shared" si="9"/>
        <v>88211</v>
      </c>
      <c r="AB12" s="60">
        <f t="shared" si="10"/>
        <v>29815</v>
      </c>
      <c r="AC12" s="60">
        <f t="shared" si="11"/>
        <v>1764</v>
      </c>
      <c r="AD12" s="133">
        <f t="shared" si="12"/>
        <v>4950</v>
      </c>
      <c r="AE12" s="134">
        <f t="shared" si="2"/>
        <v>0</v>
      </c>
      <c r="AF12" s="171">
        <f t="shared" si="3"/>
        <v>0.34</v>
      </c>
    </row>
    <row r="13" spans="1:32" ht="18" customHeight="1" x14ac:dyDescent="0.2">
      <c r="A13" s="127">
        <v>38</v>
      </c>
      <c r="B13" s="114">
        <v>600079911</v>
      </c>
      <c r="C13" s="92">
        <v>2307</v>
      </c>
      <c r="D13" s="6" t="s">
        <v>74</v>
      </c>
      <c r="E13" s="18">
        <v>3143</v>
      </c>
      <c r="F13" s="40" t="s">
        <v>75</v>
      </c>
      <c r="G13" s="65">
        <v>180</v>
      </c>
      <c r="H13" s="35">
        <v>6</v>
      </c>
      <c r="I13" s="208">
        <v>180</v>
      </c>
      <c r="J13" s="240">
        <v>0</v>
      </c>
      <c r="K13" s="215">
        <v>0</v>
      </c>
      <c r="L13" s="218">
        <f t="shared" si="0"/>
        <v>180</v>
      </c>
      <c r="M13" s="247">
        <f t="shared" si="4"/>
        <v>0</v>
      </c>
      <c r="N13" s="398">
        <f t="shared" si="1"/>
        <v>0</v>
      </c>
      <c r="O13" s="222">
        <f>IF(M13&gt;=0,VLOOKUP(M13,ŠD_ŠK_normativy!$A$4:$D$304,2,0))</f>
        <v>0</v>
      </c>
      <c r="P13" s="229">
        <f>IF(N13&gt;=0,VLOOKUP(N13,ŠD_ŠK_normativy!$A$4:$D$304,3,0))</f>
        <v>0</v>
      </c>
      <c r="Q13" s="229">
        <f>IF(L13&gt;=0,VLOOKUP(L13,ŠD_ŠK_normativy!$A$4:$D$304,4,0))</f>
        <v>480</v>
      </c>
      <c r="R13" s="229">
        <f>IF((M13+N13)&gt;=0,VLOOKUP((M13+N13),ŠD_ŠK_normativy!$A$4:$D$304,4,0))</f>
        <v>0</v>
      </c>
      <c r="S13" s="211">
        <f>ŠD_ŠK_normativy!$H$5</f>
        <v>30</v>
      </c>
      <c r="T13" s="211">
        <f>ŠD_ŠK_normativy!$H$6</f>
        <v>20</v>
      </c>
      <c r="U13" s="60">
        <f>ŠD_ŠK_normativy!$H$3</f>
        <v>40768</v>
      </c>
      <c r="V13" s="238">
        <f>ŠD_ŠK_normativy!$H$4</f>
        <v>21384</v>
      </c>
      <c r="W13" s="258" t="str">
        <f t="shared" si="5"/>
        <v>0</v>
      </c>
      <c r="X13" s="262" t="str">
        <f t="shared" si="6"/>
        <v>0</v>
      </c>
      <c r="Y13" s="255">
        <f t="shared" si="7"/>
        <v>756</v>
      </c>
      <c r="Z13" s="260">
        <f t="shared" si="8"/>
        <v>136080</v>
      </c>
      <c r="AA13" s="60">
        <f t="shared" si="9"/>
        <v>96230</v>
      </c>
      <c r="AB13" s="60">
        <f t="shared" si="10"/>
        <v>32525</v>
      </c>
      <c r="AC13" s="60">
        <f t="shared" si="11"/>
        <v>1925</v>
      </c>
      <c r="AD13" s="133">
        <f t="shared" si="12"/>
        <v>5400</v>
      </c>
      <c r="AE13" s="134">
        <f t="shared" si="2"/>
        <v>0</v>
      </c>
      <c r="AF13" s="171">
        <f t="shared" si="3"/>
        <v>0.38</v>
      </c>
    </row>
    <row r="14" spans="1:32" ht="18" customHeight="1" x14ac:dyDescent="0.2">
      <c r="A14" s="127">
        <v>38</v>
      </c>
      <c r="B14" s="114">
        <v>600079911</v>
      </c>
      <c r="C14" s="92">
        <v>2307</v>
      </c>
      <c r="D14" s="6" t="s">
        <v>74</v>
      </c>
      <c r="E14" s="18">
        <v>3143</v>
      </c>
      <c r="F14" s="40" t="s">
        <v>119</v>
      </c>
      <c r="G14" s="94">
        <v>33</v>
      </c>
      <c r="H14" s="177">
        <v>0</v>
      </c>
      <c r="I14" s="208">
        <v>0</v>
      </c>
      <c r="J14" s="241">
        <v>32</v>
      </c>
      <c r="K14" s="215">
        <v>0</v>
      </c>
      <c r="L14" s="218">
        <f t="shared" si="0"/>
        <v>0</v>
      </c>
      <c r="M14" s="247">
        <f t="shared" si="4"/>
        <v>32</v>
      </c>
      <c r="N14" s="398">
        <f t="shared" si="1"/>
        <v>0</v>
      </c>
      <c r="O14" s="222">
        <f>IF(M14&gt;=0,VLOOKUP(M14,ŠD_ŠK_normativy!$A$4:$D$304,2,0))</f>
        <v>54.019007205976138</v>
      </c>
      <c r="P14" s="229">
        <f>IF(N14&gt;=0,VLOOKUP(N14,ŠD_ŠK_normativy!$A$4:$D$304,3,0))</f>
        <v>0</v>
      </c>
      <c r="Q14" s="229">
        <f>IF(L14&gt;=0,VLOOKUP(L14,ŠD_ŠK_normativy!$A$4:$D$304,4,0))</f>
        <v>0</v>
      </c>
      <c r="R14" s="229">
        <f>IF((M14+N14)&gt;=0,VLOOKUP((M14+N14),ŠD_ŠK_normativy!$A$4:$D$304,4,0))</f>
        <v>480</v>
      </c>
      <c r="S14" s="211">
        <f>ŠD_ŠK_normativy!$H$5</f>
        <v>30</v>
      </c>
      <c r="T14" s="211">
        <f>ŠD_ŠK_normativy!$H$6</f>
        <v>20</v>
      </c>
      <c r="U14" s="60">
        <f>ŠD_ŠK_normativy!$H$3</f>
        <v>40768</v>
      </c>
      <c r="V14" s="238">
        <f>ŠD_ŠK_normativy!$H$4</f>
        <v>21384</v>
      </c>
      <c r="W14" s="258">
        <f t="shared" si="5"/>
        <v>13045</v>
      </c>
      <c r="X14" s="262" t="str">
        <f t="shared" si="6"/>
        <v>0</v>
      </c>
      <c r="Y14" s="255" t="str">
        <f t="shared" si="7"/>
        <v>0</v>
      </c>
      <c r="Z14" s="260">
        <f t="shared" si="8"/>
        <v>417440</v>
      </c>
      <c r="AA14" s="60">
        <f t="shared" si="9"/>
        <v>306922</v>
      </c>
      <c r="AB14" s="60">
        <f t="shared" si="10"/>
        <v>103740</v>
      </c>
      <c r="AC14" s="60">
        <f t="shared" si="11"/>
        <v>6138</v>
      </c>
      <c r="AD14" s="133">
        <f t="shared" si="12"/>
        <v>640</v>
      </c>
      <c r="AE14" s="134">
        <f t="shared" si="2"/>
        <v>0.59</v>
      </c>
      <c r="AF14" s="171">
        <f t="shared" si="3"/>
        <v>7.0000000000000007E-2</v>
      </c>
    </row>
    <row r="15" spans="1:32" ht="18" customHeight="1" x14ac:dyDescent="0.2">
      <c r="A15" s="127">
        <v>39</v>
      </c>
      <c r="B15" s="114">
        <v>600079929</v>
      </c>
      <c r="C15" s="92">
        <v>2478</v>
      </c>
      <c r="D15" s="6" t="s">
        <v>10</v>
      </c>
      <c r="E15" s="18">
        <v>3143</v>
      </c>
      <c r="F15" s="40" t="s">
        <v>76</v>
      </c>
      <c r="G15" s="66">
        <v>139</v>
      </c>
      <c r="H15" s="35">
        <v>4</v>
      </c>
      <c r="I15" s="208">
        <v>89</v>
      </c>
      <c r="J15" s="241">
        <v>0</v>
      </c>
      <c r="K15" s="215">
        <v>0</v>
      </c>
      <c r="L15" s="218">
        <f t="shared" si="0"/>
        <v>89</v>
      </c>
      <c r="M15" s="247">
        <f t="shared" si="4"/>
        <v>0</v>
      </c>
      <c r="N15" s="398">
        <f t="shared" si="1"/>
        <v>0</v>
      </c>
      <c r="O15" s="222">
        <f>IF(M15&gt;=0,VLOOKUP(M15,ŠD_ŠK_normativy!$A$4:$D$304,2,0))</f>
        <v>0</v>
      </c>
      <c r="P15" s="229">
        <f>IF(N15&gt;=0,VLOOKUP(N15,ŠD_ŠK_normativy!$A$4:$D$304,3,0))</f>
        <v>0</v>
      </c>
      <c r="Q15" s="229">
        <f>IF(L15&gt;=0,VLOOKUP(L15,ŠD_ŠK_normativy!$A$4:$D$304,4,0))</f>
        <v>480</v>
      </c>
      <c r="R15" s="229">
        <f>IF((M15+N15)&gt;=0,VLOOKUP((M15+N15),ŠD_ŠK_normativy!$A$4:$D$304,4,0))</f>
        <v>0</v>
      </c>
      <c r="S15" s="211">
        <f>ŠD_ŠK_normativy!$H$5</f>
        <v>30</v>
      </c>
      <c r="T15" s="211">
        <f>ŠD_ŠK_normativy!$H$6</f>
        <v>20</v>
      </c>
      <c r="U15" s="60">
        <f>ŠD_ŠK_normativy!$H$3</f>
        <v>40768</v>
      </c>
      <c r="V15" s="238">
        <f>ŠD_ŠK_normativy!$H$4</f>
        <v>21384</v>
      </c>
      <c r="W15" s="258" t="str">
        <f t="shared" si="5"/>
        <v>0</v>
      </c>
      <c r="X15" s="262" t="str">
        <f t="shared" si="6"/>
        <v>0</v>
      </c>
      <c r="Y15" s="255">
        <f t="shared" si="7"/>
        <v>756</v>
      </c>
      <c r="Z15" s="260">
        <f t="shared" si="8"/>
        <v>67284</v>
      </c>
      <c r="AA15" s="60">
        <f t="shared" si="9"/>
        <v>47580</v>
      </c>
      <c r="AB15" s="60">
        <f t="shared" si="10"/>
        <v>16082</v>
      </c>
      <c r="AC15" s="60">
        <f t="shared" si="11"/>
        <v>952</v>
      </c>
      <c r="AD15" s="133">
        <f t="shared" si="12"/>
        <v>2670</v>
      </c>
      <c r="AE15" s="134">
        <f t="shared" si="2"/>
        <v>0</v>
      </c>
      <c r="AF15" s="171">
        <f t="shared" si="3"/>
        <v>0.19</v>
      </c>
    </row>
    <row r="16" spans="1:32" ht="18" customHeight="1" x14ac:dyDescent="0.2">
      <c r="A16" s="127">
        <v>39</v>
      </c>
      <c r="B16" s="114">
        <v>600079929</v>
      </c>
      <c r="C16" s="92">
        <v>2478</v>
      </c>
      <c r="D16" s="6" t="s">
        <v>10</v>
      </c>
      <c r="E16" s="18">
        <v>3143</v>
      </c>
      <c r="F16" s="41" t="s">
        <v>453</v>
      </c>
      <c r="G16" s="66">
        <v>139</v>
      </c>
      <c r="H16" s="35">
        <v>2</v>
      </c>
      <c r="I16" s="208">
        <v>50</v>
      </c>
      <c r="J16" s="241">
        <v>0</v>
      </c>
      <c r="K16" s="215">
        <v>0</v>
      </c>
      <c r="L16" s="218">
        <f t="shared" si="0"/>
        <v>50</v>
      </c>
      <c r="M16" s="247">
        <f t="shared" si="4"/>
        <v>0</v>
      </c>
      <c r="N16" s="398">
        <f t="shared" si="1"/>
        <v>0</v>
      </c>
      <c r="O16" s="222">
        <f>IF(M16&gt;=0,VLOOKUP(M16,ŠD_ŠK_normativy!$A$4:$D$304,2,0))</f>
        <v>0</v>
      </c>
      <c r="P16" s="229">
        <f>IF(N16&gt;=0,VLOOKUP(N16,ŠD_ŠK_normativy!$A$4:$D$304,3,0))</f>
        <v>0</v>
      </c>
      <c r="Q16" s="229">
        <f>IF(L16&gt;=0,VLOOKUP(L16,ŠD_ŠK_normativy!$A$4:$D$304,4,0))</f>
        <v>480</v>
      </c>
      <c r="R16" s="229">
        <f>IF((M16+N16)&gt;=0,VLOOKUP((M16+N16),ŠD_ŠK_normativy!$A$4:$D$304,4,0))</f>
        <v>0</v>
      </c>
      <c r="S16" s="211">
        <f>ŠD_ŠK_normativy!$H$5</f>
        <v>30</v>
      </c>
      <c r="T16" s="211">
        <f>ŠD_ŠK_normativy!$H$6</f>
        <v>20</v>
      </c>
      <c r="U16" s="60">
        <f>ŠD_ŠK_normativy!$H$3</f>
        <v>40768</v>
      </c>
      <c r="V16" s="238">
        <f>ŠD_ŠK_normativy!$H$4</f>
        <v>21384</v>
      </c>
      <c r="W16" s="258" t="str">
        <f t="shared" si="5"/>
        <v>0</v>
      </c>
      <c r="X16" s="262" t="str">
        <f t="shared" si="6"/>
        <v>0</v>
      </c>
      <c r="Y16" s="255">
        <f t="shared" si="7"/>
        <v>756</v>
      </c>
      <c r="Z16" s="260">
        <f t="shared" si="8"/>
        <v>37800</v>
      </c>
      <c r="AA16" s="60">
        <f t="shared" si="9"/>
        <v>26730</v>
      </c>
      <c r="AB16" s="60">
        <f t="shared" si="10"/>
        <v>9035</v>
      </c>
      <c r="AC16" s="60">
        <f t="shared" si="11"/>
        <v>535</v>
      </c>
      <c r="AD16" s="133">
        <f t="shared" si="12"/>
        <v>1500</v>
      </c>
      <c r="AE16" s="134">
        <f t="shared" si="2"/>
        <v>0</v>
      </c>
      <c r="AF16" s="171">
        <f t="shared" si="3"/>
        <v>0.1</v>
      </c>
    </row>
    <row r="17" spans="1:32" ht="18" customHeight="1" x14ac:dyDescent="0.2">
      <c r="A17" s="127">
        <v>40</v>
      </c>
      <c r="B17" s="114">
        <v>650018273</v>
      </c>
      <c r="C17" s="92">
        <v>2465</v>
      </c>
      <c r="D17" s="6" t="s">
        <v>3</v>
      </c>
      <c r="E17" s="18">
        <v>3143</v>
      </c>
      <c r="F17" s="41" t="s">
        <v>77</v>
      </c>
      <c r="G17" s="66">
        <v>90</v>
      </c>
      <c r="H17" s="35">
        <v>3</v>
      </c>
      <c r="I17" s="209">
        <v>62</v>
      </c>
      <c r="J17" s="241">
        <v>0</v>
      </c>
      <c r="K17" s="215">
        <v>0</v>
      </c>
      <c r="L17" s="218">
        <f t="shared" si="0"/>
        <v>62</v>
      </c>
      <c r="M17" s="247">
        <f t="shared" si="4"/>
        <v>0</v>
      </c>
      <c r="N17" s="398">
        <f t="shared" si="1"/>
        <v>0</v>
      </c>
      <c r="O17" s="222">
        <f>IF(M17&gt;=0,VLOOKUP(M17,ŠD_ŠK_normativy!$A$4:$D$304,2,0))</f>
        <v>0</v>
      </c>
      <c r="P17" s="229">
        <f>IF(N17&gt;=0,VLOOKUP(N17,ŠD_ŠK_normativy!$A$4:$D$304,3,0))</f>
        <v>0</v>
      </c>
      <c r="Q17" s="229">
        <f>IF(L17&gt;=0,VLOOKUP(L17,ŠD_ŠK_normativy!$A$4:$D$304,4,0))</f>
        <v>480</v>
      </c>
      <c r="R17" s="229">
        <f>IF((M17+N17)&gt;=0,VLOOKUP((M17+N17),ŠD_ŠK_normativy!$A$4:$D$304,4,0))</f>
        <v>0</v>
      </c>
      <c r="S17" s="211">
        <f>ŠD_ŠK_normativy!$H$5</f>
        <v>30</v>
      </c>
      <c r="T17" s="211">
        <f>ŠD_ŠK_normativy!$H$6</f>
        <v>20</v>
      </c>
      <c r="U17" s="60">
        <f>ŠD_ŠK_normativy!$H$3</f>
        <v>40768</v>
      </c>
      <c r="V17" s="238">
        <f>ŠD_ŠK_normativy!$H$4</f>
        <v>21384</v>
      </c>
      <c r="W17" s="258" t="str">
        <f t="shared" si="5"/>
        <v>0</v>
      </c>
      <c r="X17" s="262" t="str">
        <f t="shared" si="6"/>
        <v>0</v>
      </c>
      <c r="Y17" s="255">
        <f t="shared" si="7"/>
        <v>756</v>
      </c>
      <c r="Z17" s="260">
        <f t="shared" si="8"/>
        <v>46872</v>
      </c>
      <c r="AA17" s="60">
        <f t="shared" si="9"/>
        <v>33146</v>
      </c>
      <c r="AB17" s="60">
        <f t="shared" si="10"/>
        <v>11203</v>
      </c>
      <c r="AC17" s="60">
        <f t="shared" si="11"/>
        <v>663</v>
      </c>
      <c r="AD17" s="133">
        <f t="shared" si="12"/>
        <v>1860</v>
      </c>
      <c r="AE17" s="134">
        <f t="shared" si="2"/>
        <v>0</v>
      </c>
      <c r="AF17" s="171">
        <f t="shared" si="3"/>
        <v>0.13</v>
      </c>
    </row>
    <row r="18" spans="1:32" ht="18" customHeight="1" x14ac:dyDescent="0.2">
      <c r="A18" s="127">
        <v>40</v>
      </c>
      <c r="B18" s="114">
        <v>650018273</v>
      </c>
      <c r="C18" s="92">
        <v>2465</v>
      </c>
      <c r="D18" s="6" t="s">
        <v>3</v>
      </c>
      <c r="E18" s="18">
        <v>3143</v>
      </c>
      <c r="F18" s="41" t="s">
        <v>78</v>
      </c>
      <c r="G18" s="66">
        <v>90</v>
      </c>
      <c r="H18" s="35">
        <v>1</v>
      </c>
      <c r="I18" s="209">
        <v>28</v>
      </c>
      <c r="J18" s="241">
        <v>0</v>
      </c>
      <c r="K18" s="215">
        <v>0</v>
      </c>
      <c r="L18" s="218">
        <f t="shared" si="0"/>
        <v>28</v>
      </c>
      <c r="M18" s="247">
        <f t="shared" si="4"/>
        <v>0</v>
      </c>
      <c r="N18" s="398">
        <f t="shared" si="1"/>
        <v>0</v>
      </c>
      <c r="O18" s="222">
        <f>IF(M18&gt;=0,VLOOKUP(M18,ŠD_ŠK_normativy!$A$4:$D$304,2,0))</f>
        <v>0</v>
      </c>
      <c r="P18" s="229">
        <f>IF(N18&gt;=0,VLOOKUP(N18,ŠD_ŠK_normativy!$A$4:$D$304,3,0))</f>
        <v>0</v>
      </c>
      <c r="Q18" s="229">
        <f>IF(L18&gt;=0,VLOOKUP(L18,ŠD_ŠK_normativy!$A$4:$D$304,4,0))</f>
        <v>480</v>
      </c>
      <c r="R18" s="229">
        <f>IF((M18+N18)&gt;=0,VLOOKUP((M18+N18),ŠD_ŠK_normativy!$A$4:$D$304,4,0))</f>
        <v>0</v>
      </c>
      <c r="S18" s="211">
        <f>ŠD_ŠK_normativy!$H$5</f>
        <v>30</v>
      </c>
      <c r="T18" s="211">
        <f>ŠD_ŠK_normativy!$H$6</f>
        <v>20</v>
      </c>
      <c r="U18" s="60">
        <f>ŠD_ŠK_normativy!$H$3</f>
        <v>40768</v>
      </c>
      <c r="V18" s="238">
        <f>ŠD_ŠK_normativy!$H$4</f>
        <v>21384</v>
      </c>
      <c r="W18" s="258" t="str">
        <f t="shared" si="5"/>
        <v>0</v>
      </c>
      <c r="X18" s="262" t="str">
        <f t="shared" si="6"/>
        <v>0</v>
      </c>
      <c r="Y18" s="255">
        <f t="shared" si="7"/>
        <v>756</v>
      </c>
      <c r="Z18" s="260">
        <f t="shared" si="8"/>
        <v>21168</v>
      </c>
      <c r="AA18" s="60">
        <f t="shared" si="9"/>
        <v>14969</v>
      </c>
      <c r="AB18" s="60">
        <f t="shared" si="10"/>
        <v>5060</v>
      </c>
      <c r="AC18" s="60">
        <f t="shared" si="11"/>
        <v>299</v>
      </c>
      <c r="AD18" s="133">
        <f t="shared" si="12"/>
        <v>840</v>
      </c>
      <c r="AE18" s="134">
        <f t="shared" si="2"/>
        <v>0</v>
      </c>
      <c r="AF18" s="171">
        <f t="shared" si="3"/>
        <v>0.06</v>
      </c>
    </row>
    <row r="19" spans="1:32" ht="18" customHeight="1" x14ac:dyDescent="0.2">
      <c r="A19" s="127">
        <v>41</v>
      </c>
      <c r="B19" s="114">
        <v>600080293</v>
      </c>
      <c r="C19" s="92">
        <v>2480</v>
      </c>
      <c r="D19" s="6" t="s">
        <v>11</v>
      </c>
      <c r="E19" s="18">
        <v>3143</v>
      </c>
      <c r="F19" s="40" t="s">
        <v>79</v>
      </c>
      <c r="G19" s="65">
        <v>162</v>
      </c>
      <c r="H19" s="35">
        <v>6</v>
      </c>
      <c r="I19" s="208">
        <v>162</v>
      </c>
      <c r="J19" s="241">
        <v>0</v>
      </c>
      <c r="K19" s="215">
        <v>0</v>
      </c>
      <c r="L19" s="218">
        <f t="shared" si="0"/>
        <v>162</v>
      </c>
      <c r="M19" s="247">
        <f t="shared" si="4"/>
        <v>0</v>
      </c>
      <c r="N19" s="398">
        <f t="shared" si="1"/>
        <v>0</v>
      </c>
      <c r="O19" s="222">
        <f>IF(M19&gt;=0,VLOOKUP(M19,ŠD_ŠK_normativy!$A$4:$D$304,2,0))</f>
        <v>0</v>
      </c>
      <c r="P19" s="229">
        <f>IF(N19&gt;=0,VLOOKUP(N19,ŠD_ŠK_normativy!$A$4:$D$304,3,0))</f>
        <v>0</v>
      </c>
      <c r="Q19" s="229">
        <f>IF(L19&gt;=0,VLOOKUP(L19,ŠD_ŠK_normativy!$A$4:$D$304,4,0))</f>
        <v>480</v>
      </c>
      <c r="R19" s="229">
        <f>IF((M19+N19)&gt;=0,VLOOKUP((M19+N19),ŠD_ŠK_normativy!$A$4:$D$304,4,0))</f>
        <v>0</v>
      </c>
      <c r="S19" s="211">
        <f>ŠD_ŠK_normativy!$H$5</f>
        <v>30</v>
      </c>
      <c r="T19" s="211">
        <f>ŠD_ŠK_normativy!$H$6</f>
        <v>20</v>
      </c>
      <c r="U19" s="60">
        <f>ŠD_ŠK_normativy!$H$3</f>
        <v>40768</v>
      </c>
      <c r="V19" s="238">
        <f>ŠD_ŠK_normativy!$H$4</f>
        <v>21384</v>
      </c>
      <c r="W19" s="258" t="str">
        <f t="shared" si="5"/>
        <v>0</v>
      </c>
      <c r="X19" s="262" t="str">
        <f t="shared" si="6"/>
        <v>0</v>
      </c>
      <c r="Y19" s="255">
        <f t="shared" si="7"/>
        <v>756</v>
      </c>
      <c r="Z19" s="260">
        <f t="shared" si="8"/>
        <v>122472</v>
      </c>
      <c r="AA19" s="60">
        <f t="shared" si="9"/>
        <v>86607</v>
      </c>
      <c r="AB19" s="60">
        <f t="shared" si="10"/>
        <v>29273</v>
      </c>
      <c r="AC19" s="60">
        <f t="shared" si="11"/>
        <v>1732</v>
      </c>
      <c r="AD19" s="133">
        <f t="shared" si="12"/>
        <v>4860</v>
      </c>
      <c r="AE19" s="134">
        <f t="shared" si="2"/>
        <v>0</v>
      </c>
      <c r="AF19" s="171">
        <f t="shared" si="3"/>
        <v>0.34</v>
      </c>
    </row>
    <row r="20" spans="1:32" ht="18" customHeight="1" x14ac:dyDescent="0.2">
      <c r="A20" s="127">
        <v>41</v>
      </c>
      <c r="B20" s="114">
        <v>600080293</v>
      </c>
      <c r="C20" s="92">
        <v>2480</v>
      </c>
      <c r="D20" s="6" t="s">
        <v>11</v>
      </c>
      <c r="E20" s="18">
        <v>3143</v>
      </c>
      <c r="F20" s="40" t="s">
        <v>120</v>
      </c>
      <c r="G20" s="94">
        <v>296</v>
      </c>
      <c r="H20" s="177">
        <v>0</v>
      </c>
      <c r="I20" s="208">
        <v>0</v>
      </c>
      <c r="J20" s="241">
        <v>20</v>
      </c>
      <c r="K20" s="215">
        <v>276</v>
      </c>
      <c r="L20" s="218">
        <f t="shared" si="0"/>
        <v>0</v>
      </c>
      <c r="M20" s="247">
        <f t="shared" si="4"/>
        <v>20</v>
      </c>
      <c r="N20" s="398">
        <f t="shared" si="1"/>
        <v>276</v>
      </c>
      <c r="O20" s="222">
        <f>IF(M20&gt;=0,VLOOKUP(M20,ŠD_ŠK_normativy!$A$4:$D$304,2,0))</f>
        <v>52.409352773239462</v>
      </c>
      <c r="P20" s="229">
        <f>IF(N20&gt;=0,VLOOKUP(N20,ŠD_ŠK_normativy!$A$4:$D$304,3,0))</f>
        <v>320.8923333839648</v>
      </c>
      <c r="Q20" s="229">
        <f>IF(L20&gt;=0,VLOOKUP(L20,ŠD_ŠK_normativy!$A$4:$D$304,4,0))</f>
        <v>0</v>
      </c>
      <c r="R20" s="229">
        <f>IF((M20+N20)&gt;=0,VLOOKUP((M20+N20),ŠD_ŠK_normativy!$A$4:$D$304,4,0))</f>
        <v>480</v>
      </c>
      <c r="S20" s="211">
        <f>ŠD_ŠK_normativy!$H$5</f>
        <v>30</v>
      </c>
      <c r="T20" s="211">
        <f>ŠD_ŠK_normativy!$H$6</f>
        <v>20</v>
      </c>
      <c r="U20" s="60">
        <f>ŠD_ŠK_normativy!$H$3</f>
        <v>40768</v>
      </c>
      <c r="V20" s="238">
        <f>ŠD_ŠK_normativy!$H$4</f>
        <v>21384</v>
      </c>
      <c r="W20" s="258">
        <f t="shared" si="5"/>
        <v>13422</v>
      </c>
      <c r="X20" s="262">
        <f t="shared" si="6"/>
        <v>2816</v>
      </c>
      <c r="Y20" s="255" t="str">
        <f t="shared" si="7"/>
        <v>0</v>
      </c>
      <c r="Z20" s="260">
        <f t="shared" si="8"/>
        <v>1045656</v>
      </c>
      <c r="AA20" s="60">
        <f t="shared" si="9"/>
        <v>765638</v>
      </c>
      <c r="AB20" s="60">
        <f t="shared" si="10"/>
        <v>258785</v>
      </c>
      <c r="AC20" s="60">
        <f t="shared" si="11"/>
        <v>15313</v>
      </c>
      <c r="AD20" s="133">
        <f t="shared" si="12"/>
        <v>5920</v>
      </c>
      <c r="AE20" s="134">
        <f t="shared" si="2"/>
        <v>1.24</v>
      </c>
      <c r="AF20" s="171">
        <f t="shared" si="3"/>
        <v>0.62</v>
      </c>
    </row>
    <row r="21" spans="1:32" ht="18" customHeight="1" x14ac:dyDescent="0.2">
      <c r="A21" s="127">
        <v>42</v>
      </c>
      <c r="B21" s="114">
        <v>600079945</v>
      </c>
      <c r="C21" s="92">
        <v>2482</v>
      </c>
      <c r="D21" s="6" t="s">
        <v>12</v>
      </c>
      <c r="E21" s="43">
        <v>3143</v>
      </c>
      <c r="F21" s="40" t="s">
        <v>80</v>
      </c>
      <c r="G21" s="65">
        <v>60</v>
      </c>
      <c r="H21" s="35">
        <v>3</v>
      </c>
      <c r="I21" s="208">
        <v>60</v>
      </c>
      <c r="J21" s="241">
        <v>0</v>
      </c>
      <c r="K21" s="215">
        <v>0</v>
      </c>
      <c r="L21" s="218">
        <f t="shared" si="0"/>
        <v>60</v>
      </c>
      <c r="M21" s="247">
        <f t="shared" si="4"/>
        <v>0</v>
      </c>
      <c r="N21" s="398">
        <f t="shared" si="1"/>
        <v>0</v>
      </c>
      <c r="O21" s="222">
        <f>IF(M21&gt;=0,VLOOKUP(M21,ŠD_ŠK_normativy!$A$4:$D$304,2,0))</f>
        <v>0</v>
      </c>
      <c r="P21" s="229">
        <f>IF(N21&gt;=0,VLOOKUP(N21,ŠD_ŠK_normativy!$A$4:$D$304,3,0))</f>
        <v>0</v>
      </c>
      <c r="Q21" s="229">
        <f>IF(L21&gt;=0,VLOOKUP(L21,ŠD_ŠK_normativy!$A$4:$D$304,4,0))</f>
        <v>480</v>
      </c>
      <c r="R21" s="229">
        <f>IF((M21+N21)&gt;=0,VLOOKUP((M21+N21),ŠD_ŠK_normativy!$A$4:$D$304,4,0))</f>
        <v>0</v>
      </c>
      <c r="S21" s="211">
        <f>ŠD_ŠK_normativy!$H$5</f>
        <v>30</v>
      </c>
      <c r="T21" s="211">
        <f>ŠD_ŠK_normativy!$H$6</f>
        <v>20</v>
      </c>
      <c r="U21" s="60">
        <f>ŠD_ŠK_normativy!$H$3</f>
        <v>40768</v>
      </c>
      <c r="V21" s="238">
        <f>ŠD_ŠK_normativy!$H$4</f>
        <v>21384</v>
      </c>
      <c r="W21" s="258" t="str">
        <f t="shared" si="5"/>
        <v>0</v>
      </c>
      <c r="X21" s="262" t="str">
        <f t="shared" si="6"/>
        <v>0</v>
      </c>
      <c r="Y21" s="255">
        <f t="shared" si="7"/>
        <v>756</v>
      </c>
      <c r="Z21" s="260">
        <f t="shared" si="8"/>
        <v>45360</v>
      </c>
      <c r="AA21" s="60">
        <f t="shared" si="9"/>
        <v>32077</v>
      </c>
      <c r="AB21" s="60">
        <f t="shared" si="10"/>
        <v>10841</v>
      </c>
      <c r="AC21" s="60">
        <f t="shared" si="11"/>
        <v>642</v>
      </c>
      <c r="AD21" s="133">
        <f t="shared" si="12"/>
        <v>1800</v>
      </c>
      <c r="AE21" s="134">
        <f t="shared" si="2"/>
        <v>0</v>
      </c>
      <c r="AF21" s="171">
        <f t="shared" si="3"/>
        <v>0.13</v>
      </c>
    </row>
    <row r="22" spans="1:32" ht="18" customHeight="1" x14ac:dyDescent="0.2">
      <c r="A22" s="127">
        <v>44</v>
      </c>
      <c r="B22" s="114">
        <v>600079970</v>
      </c>
      <c r="C22" s="92">
        <v>2486</v>
      </c>
      <c r="D22" s="6" t="s">
        <v>13</v>
      </c>
      <c r="E22" s="18">
        <v>3143</v>
      </c>
      <c r="F22" s="40" t="s">
        <v>81</v>
      </c>
      <c r="G22" s="65">
        <v>72</v>
      </c>
      <c r="H22" s="35">
        <v>3</v>
      </c>
      <c r="I22" s="208">
        <v>72</v>
      </c>
      <c r="J22" s="241">
        <v>0</v>
      </c>
      <c r="K22" s="215">
        <v>0</v>
      </c>
      <c r="L22" s="218">
        <f t="shared" si="0"/>
        <v>72</v>
      </c>
      <c r="M22" s="247">
        <f t="shared" si="4"/>
        <v>0</v>
      </c>
      <c r="N22" s="398">
        <f t="shared" si="1"/>
        <v>0</v>
      </c>
      <c r="O22" s="222">
        <f>IF(M22&gt;=0,VLOOKUP(M22,ŠD_ŠK_normativy!$A$4:$D$304,2,0))</f>
        <v>0</v>
      </c>
      <c r="P22" s="229">
        <f>IF(N22&gt;=0,VLOOKUP(N22,ŠD_ŠK_normativy!$A$4:$D$304,3,0))</f>
        <v>0</v>
      </c>
      <c r="Q22" s="229">
        <f>IF(L22&gt;=0,VLOOKUP(L22,ŠD_ŠK_normativy!$A$4:$D$304,4,0))</f>
        <v>480</v>
      </c>
      <c r="R22" s="229">
        <f>IF((M22+N22)&gt;=0,VLOOKUP((M22+N22),ŠD_ŠK_normativy!$A$4:$D$304,4,0))</f>
        <v>0</v>
      </c>
      <c r="S22" s="211">
        <f>ŠD_ŠK_normativy!$H$5</f>
        <v>30</v>
      </c>
      <c r="T22" s="211">
        <f>ŠD_ŠK_normativy!$H$6</f>
        <v>20</v>
      </c>
      <c r="U22" s="60">
        <f>ŠD_ŠK_normativy!$H$3</f>
        <v>40768</v>
      </c>
      <c r="V22" s="238">
        <f>ŠD_ŠK_normativy!$H$4</f>
        <v>21384</v>
      </c>
      <c r="W22" s="258" t="str">
        <f t="shared" si="5"/>
        <v>0</v>
      </c>
      <c r="X22" s="262" t="str">
        <f t="shared" si="6"/>
        <v>0</v>
      </c>
      <c r="Y22" s="255">
        <f t="shared" si="7"/>
        <v>756</v>
      </c>
      <c r="Z22" s="260">
        <f t="shared" si="8"/>
        <v>54432</v>
      </c>
      <c r="AA22" s="60">
        <f t="shared" si="9"/>
        <v>38492</v>
      </c>
      <c r="AB22" s="60">
        <f t="shared" si="10"/>
        <v>13010</v>
      </c>
      <c r="AC22" s="60">
        <f t="shared" si="11"/>
        <v>770</v>
      </c>
      <c r="AD22" s="133">
        <f t="shared" si="12"/>
        <v>2160</v>
      </c>
      <c r="AE22" s="134">
        <f t="shared" si="2"/>
        <v>0</v>
      </c>
      <c r="AF22" s="171">
        <f t="shared" si="3"/>
        <v>0.15</v>
      </c>
    </row>
    <row r="23" spans="1:32" ht="18" customHeight="1" x14ac:dyDescent="0.2">
      <c r="A23" s="127">
        <v>45</v>
      </c>
      <c r="B23" s="114">
        <v>600079996</v>
      </c>
      <c r="C23" s="92">
        <v>2487</v>
      </c>
      <c r="D23" s="6" t="s">
        <v>14</v>
      </c>
      <c r="E23" s="18">
        <v>3143</v>
      </c>
      <c r="F23" s="40" t="s">
        <v>82</v>
      </c>
      <c r="G23" s="65">
        <v>110</v>
      </c>
      <c r="H23" s="35">
        <v>4</v>
      </c>
      <c r="I23" s="208">
        <v>109</v>
      </c>
      <c r="J23" s="241">
        <v>0</v>
      </c>
      <c r="K23" s="215">
        <v>0</v>
      </c>
      <c r="L23" s="218">
        <f t="shared" si="0"/>
        <v>109</v>
      </c>
      <c r="M23" s="247">
        <f t="shared" si="4"/>
        <v>0</v>
      </c>
      <c r="N23" s="398">
        <f t="shared" si="1"/>
        <v>0</v>
      </c>
      <c r="O23" s="222">
        <f>IF(M23&gt;=0,VLOOKUP(M23,ŠD_ŠK_normativy!$A$4:$D$304,2,0))</f>
        <v>0</v>
      </c>
      <c r="P23" s="229">
        <f>IF(N23&gt;=0,VLOOKUP(N23,ŠD_ŠK_normativy!$A$4:$D$304,3,0))</f>
        <v>0</v>
      </c>
      <c r="Q23" s="229">
        <f>IF(L23&gt;=0,VLOOKUP(L23,ŠD_ŠK_normativy!$A$4:$D$304,4,0))</f>
        <v>480</v>
      </c>
      <c r="R23" s="229">
        <f>IF((M23+N23)&gt;=0,VLOOKUP((M23+N23),ŠD_ŠK_normativy!$A$4:$D$304,4,0))</f>
        <v>0</v>
      </c>
      <c r="S23" s="211">
        <f>ŠD_ŠK_normativy!$H$5</f>
        <v>30</v>
      </c>
      <c r="T23" s="211">
        <f>ŠD_ŠK_normativy!$H$6</f>
        <v>20</v>
      </c>
      <c r="U23" s="60">
        <f>ŠD_ŠK_normativy!$H$3</f>
        <v>40768</v>
      </c>
      <c r="V23" s="238">
        <f>ŠD_ŠK_normativy!$H$4</f>
        <v>21384</v>
      </c>
      <c r="W23" s="258" t="str">
        <f t="shared" si="5"/>
        <v>0</v>
      </c>
      <c r="X23" s="262" t="str">
        <f t="shared" si="6"/>
        <v>0</v>
      </c>
      <c r="Y23" s="255">
        <f t="shared" si="7"/>
        <v>756</v>
      </c>
      <c r="Z23" s="260">
        <f t="shared" si="8"/>
        <v>82404</v>
      </c>
      <c r="AA23" s="60">
        <f t="shared" si="9"/>
        <v>58272</v>
      </c>
      <c r="AB23" s="60">
        <f t="shared" si="10"/>
        <v>19697</v>
      </c>
      <c r="AC23" s="60">
        <f t="shared" si="11"/>
        <v>1165</v>
      </c>
      <c r="AD23" s="133">
        <f t="shared" si="12"/>
        <v>3270</v>
      </c>
      <c r="AE23" s="134">
        <f t="shared" si="2"/>
        <v>0</v>
      </c>
      <c r="AF23" s="171">
        <f t="shared" si="3"/>
        <v>0.23</v>
      </c>
    </row>
    <row r="24" spans="1:32" ht="18" customHeight="1" x14ac:dyDescent="0.2">
      <c r="A24" s="127">
        <v>43</v>
      </c>
      <c r="B24" s="114">
        <v>691006041</v>
      </c>
      <c r="C24" s="92">
        <v>2328</v>
      </c>
      <c r="D24" s="40" t="s">
        <v>59</v>
      </c>
      <c r="E24" s="18">
        <v>3143</v>
      </c>
      <c r="F24" s="40" t="s">
        <v>83</v>
      </c>
      <c r="G24" s="65">
        <v>135</v>
      </c>
      <c r="H24" s="35">
        <v>6</v>
      </c>
      <c r="I24" s="208">
        <v>127</v>
      </c>
      <c r="J24" s="241">
        <v>0</v>
      </c>
      <c r="K24" s="215">
        <v>0</v>
      </c>
      <c r="L24" s="218">
        <f t="shared" si="0"/>
        <v>127</v>
      </c>
      <c r="M24" s="247">
        <f t="shared" si="4"/>
        <v>0</v>
      </c>
      <c r="N24" s="398">
        <f t="shared" si="1"/>
        <v>0</v>
      </c>
      <c r="O24" s="222">
        <f>IF(M24&gt;=0,VLOOKUP(M24,ŠD_ŠK_normativy!$A$4:$D$304,2,0))</f>
        <v>0</v>
      </c>
      <c r="P24" s="229">
        <f>IF(N24&gt;=0,VLOOKUP(N24,ŠD_ŠK_normativy!$A$4:$D$304,3,0))</f>
        <v>0</v>
      </c>
      <c r="Q24" s="229">
        <f>IF(L24&gt;=0,VLOOKUP(L24,ŠD_ŠK_normativy!$A$4:$D$304,4,0))</f>
        <v>480</v>
      </c>
      <c r="R24" s="229">
        <f>IF((M24+N24)&gt;=0,VLOOKUP((M24+N24),ŠD_ŠK_normativy!$A$4:$D$304,4,0))</f>
        <v>0</v>
      </c>
      <c r="S24" s="211">
        <f>ŠD_ŠK_normativy!$H$5</f>
        <v>30</v>
      </c>
      <c r="T24" s="211">
        <f>ŠD_ŠK_normativy!$H$6</f>
        <v>20</v>
      </c>
      <c r="U24" s="60">
        <f>ŠD_ŠK_normativy!$H$3</f>
        <v>40768</v>
      </c>
      <c r="V24" s="238">
        <f>ŠD_ŠK_normativy!$H$4</f>
        <v>21384</v>
      </c>
      <c r="W24" s="258" t="str">
        <f t="shared" si="5"/>
        <v>0</v>
      </c>
      <c r="X24" s="262" t="str">
        <f t="shared" si="6"/>
        <v>0</v>
      </c>
      <c r="Y24" s="255">
        <f t="shared" si="7"/>
        <v>756</v>
      </c>
      <c r="Z24" s="260">
        <f t="shared" si="8"/>
        <v>96012</v>
      </c>
      <c r="AA24" s="60">
        <f t="shared" si="9"/>
        <v>67895</v>
      </c>
      <c r="AB24" s="60">
        <f t="shared" si="10"/>
        <v>22949</v>
      </c>
      <c r="AC24" s="60">
        <f t="shared" si="11"/>
        <v>1358</v>
      </c>
      <c r="AD24" s="133">
        <f t="shared" si="12"/>
        <v>3810</v>
      </c>
      <c r="AE24" s="134">
        <f t="shared" si="2"/>
        <v>0</v>
      </c>
      <c r="AF24" s="171">
        <f t="shared" si="3"/>
        <v>0.26</v>
      </c>
    </row>
    <row r="25" spans="1:32" ht="18" customHeight="1" x14ac:dyDescent="0.2">
      <c r="A25" s="127">
        <v>46</v>
      </c>
      <c r="B25" s="114">
        <v>600079902</v>
      </c>
      <c r="C25" s="92">
        <v>2488</v>
      </c>
      <c r="D25" s="6" t="s">
        <v>56</v>
      </c>
      <c r="E25" s="18">
        <v>3143</v>
      </c>
      <c r="F25" s="40" t="s">
        <v>84</v>
      </c>
      <c r="G25" s="65">
        <v>150</v>
      </c>
      <c r="H25" s="35">
        <v>4</v>
      </c>
      <c r="I25" s="208">
        <v>94</v>
      </c>
      <c r="J25" s="241">
        <v>0</v>
      </c>
      <c r="K25" s="215">
        <v>0</v>
      </c>
      <c r="L25" s="218">
        <f t="shared" si="0"/>
        <v>94</v>
      </c>
      <c r="M25" s="247">
        <f t="shared" si="4"/>
        <v>0</v>
      </c>
      <c r="N25" s="398">
        <f t="shared" si="1"/>
        <v>0</v>
      </c>
      <c r="O25" s="222">
        <f>IF(M25&gt;=0,VLOOKUP(M25,ŠD_ŠK_normativy!$A$4:$D$304,2,0))</f>
        <v>0</v>
      </c>
      <c r="P25" s="229">
        <f>IF(N25&gt;=0,VLOOKUP(N25,ŠD_ŠK_normativy!$A$4:$D$304,3,0))</f>
        <v>0</v>
      </c>
      <c r="Q25" s="229">
        <f>IF(L25&gt;=0,VLOOKUP(L25,ŠD_ŠK_normativy!$A$4:$D$304,4,0))</f>
        <v>480</v>
      </c>
      <c r="R25" s="229">
        <f>IF((M25+N25)&gt;=0,VLOOKUP((M25+N25),ŠD_ŠK_normativy!$A$4:$D$304,4,0))</f>
        <v>0</v>
      </c>
      <c r="S25" s="211">
        <f>ŠD_ŠK_normativy!$H$5</f>
        <v>30</v>
      </c>
      <c r="T25" s="211">
        <f>ŠD_ŠK_normativy!$H$6</f>
        <v>20</v>
      </c>
      <c r="U25" s="60">
        <f>ŠD_ŠK_normativy!$H$3</f>
        <v>40768</v>
      </c>
      <c r="V25" s="238">
        <f>ŠD_ŠK_normativy!$H$4</f>
        <v>21384</v>
      </c>
      <c r="W25" s="258" t="str">
        <f t="shared" si="5"/>
        <v>0</v>
      </c>
      <c r="X25" s="262" t="str">
        <f t="shared" si="6"/>
        <v>0</v>
      </c>
      <c r="Y25" s="255">
        <f t="shared" si="7"/>
        <v>756</v>
      </c>
      <c r="Z25" s="260">
        <f t="shared" si="8"/>
        <v>71064</v>
      </c>
      <c r="AA25" s="60">
        <f t="shared" si="9"/>
        <v>50253</v>
      </c>
      <c r="AB25" s="60">
        <f t="shared" si="10"/>
        <v>16986</v>
      </c>
      <c r="AC25" s="60">
        <f t="shared" si="11"/>
        <v>1005</v>
      </c>
      <c r="AD25" s="133">
        <f t="shared" si="12"/>
        <v>2820</v>
      </c>
      <c r="AE25" s="134">
        <f t="shared" si="2"/>
        <v>0</v>
      </c>
      <c r="AF25" s="171">
        <f t="shared" si="3"/>
        <v>0.2</v>
      </c>
    </row>
    <row r="26" spans="1:32" ht="18" customHeight="1" x14ac:dyDescent="0.2">
      <c r="A26" s="127">
        <v>47</v>
      </c>
      <c r="B26" s="114">
        <v>600080277</v>
      </c>
      <c r="C26" s="92">
        <v>2472</v>
      </c>
      <c r="D26" s="6" t="s">
        <v>15</v>
      </c>
      <c r="E26" s="18">
        <v>3143</v>
      </c>
      <c r="F26" s="24" t="s">
        <v>440</v>
      </c>
      <c r="G26" s="66">
        <v>150</v>
      </c>
      <c r="H26" s="35">
        <v>3</v>
      </c>
      <c r="I26" s="208">
        <v>83</v>
      </c>
      <c r="J26" s="241">
        <v>0</v>
      </c>
      <c r="K26" s="215">
        <v>0</v>
      </c>
      <c r="L26" s="218">
        <f t="shared" si="0"/>
        <v>83</v>
      </c>
      <c r="M26" s="247">
        <f t="shared" si="4"/>
        <v>0</v>
      </c>
      <c r="N26" s="398">
        <f t="shared" si="1"/>
        <v>0</v>
      </c>
      <c r="O26" s="222">
        <f>IF(M26&gt;=0,VLOOKUP(M26,ŠD_ŠK_normativy!$A$4:$D$304,2,0))</f>
        <v>0</v>
      </c>
      <c r="P26" s="229">
        <f>IF(N26&gt;=0,VLOOKUP(N26,ŠD_ŠK_normativy!$A$4:$D$304,3,0))</f>
        <v>0</v>
      </c>
      <c r="Q26" s="229">
        <f>IF(L26&gt;=0,VLOOKUP(L26,ŠD_ŠK_normativy!$A$4:$D$304,4,0))</f>
        <v>480</v>
      </c>
      <c r="R26" s="229">
        <f>IF((M26+N26)&gt;=0,VLOOKUP((M26+N26),ŠD_ŠK_normativy!$A$4:$D$304,4,0))</f>
        <v>0</v>
      </c>
      <c r="S26" s="211">
        <f>ŠD_ŠK_normativy!$H$5</f>
        <v>30</v>
      </c>
      <c r="T26" s="211">
        <f>ŠD_ŠK_normativy!$H$6</f>
        <v>20</v>
      </c>
      <c r="U26" s="60">
        <f>ŠD_ŠK_normativy!$H$3</f>
        <v>40768</v>
      </c>
      <c r="V26" s="238">
        <f>ŠD_ŠK_normativy!$H$4</f>
        <v>21384</v>
      </c>
      <c r="W26" s="258" t="str">
        <f t="shared" si="5"/>
        <v>0</v>
      </c>
      <c r="X26" s="262" t="str">
        <f t="shared" si="6"/>
        <v>0</v>
      </c>
      <c r="Y26" s="255">
        <f t="shared" si="7"/>
        <v>756</v>
      </c>
      <c r="Z26" s="260">
        <f t="shared" si="8"/>
        <v>62748</v>
      </c>
      <c r="AA26" s="60">
        <f t="shared" si="9"/>
        <v>44373</v>
      </c>
      <c r="AB26" s="60">
        <f t="shared" si="10"/>
        <v>14998</v>
      </c>
      <c r="AC26" s="60">
        <f t="shared" si="11"/>
        <v>887</v>
      </c>
      <c r="AD26" s="133">
        <f t="shared" si="12"/>
        <v>2490</v>
      </c>
      <c r="AE26" s="134">
        <f t="shared" si="2"/>
        <v>0</v>
      </c>
      <c r="AF26" s="171">
        <f t="shared" si="3"/>
        <v>0.17</v>
      </c>
    </row>
    <row r="27" spans="1:32" ht="18" customHeight="1" x14ac:dyDescent="0.2">
      <c r="A27" s="127">
        <v>47</v>
      </c>
      <c r="B27" s="114">
        <v>600080277</v>
      </c>
      <c r="C27" s="92">
        <v>2472</v>
      </c>
      <c r="D27" s="6" t="s">
        <v>15</v>
      </c>
      <c r="E27" s="18">
        <v>3143</v>
      </c>
      <c r="F27" s="44" t="s">
        <v>85</v>
      </c>
      <c r="G27" s="66">
        <v>150</v>
      </c>
      <c r="H27" s="35">
        <v>2</v>
      </c>
      <c r="I27" s="208">
        <v>28</v>
      </c>
      <c r="J27" s="241">
        <v>0</v>
      </c>
      <c r="K27" s="215">
        <v>0</v>
      </c>
      <c r="L27" s="218">
        <f t="shared" si="0"/>
        <v>28</v>
      </c>
      <c r="M27" s="247">
        <f t="shared" si="4"/>
        <v>0</v>
      </c>
      <c r="N27" s="398">
        <f t="shared" si="1"/>
        <v>0</v>
      </c>
      <c r="O27" s="222">
        <f>IF(M27&gt;=0,VLOOKUP(M27,ŠD_ŠK_normativy!$A$4:$D$304,2,0))</f>
        <v>0</v>
      </c>
      <c r="P27" s="229">
        <f>IF(N27&gt;=0,VLOOKUP(N27,ŠD_ŠK_normativy!$A$4:$D$304,3,0))</f>
        <v>0</v>
      </c>
      <c r="Q27" s="229">
        <f>IF(L27&gt;=0,VLOOKUP(L27,ŠD_ŠK_normativy!$A$4:$D$304,4,0))</f>
        <v>480</v>
      </c>
      <c r="R27" s="229">
        <f>IF((M27+N27)&gt;=0,VLOOKUP((M27+N27),ŠD_ŠK_normativy!$A$4:$D$304,4,0))</f>
        <v>0</v>
      </c>
      <c r="S27" s="211">
        <f>ŠD_ŠK_normativy!$H$5</f>
        <v>30</v>
      </c>
      <c r="T27" s="211">
        <f>ŠD_ŠK_normativy!$H$6</f>
        <v>20</v>
      </c>
      <c r="U27" s="60">
        <f>ŠD_ŠK_normativy!$H$3</f>
        <v>40768</v>
      </c>
      <c r="V27" s="238">
        <f>ŠD_ŠK_normativy!$H$4</f>
        <v>21384</v>
      </c>
      <c r="W27" s="258" t="str">
        <f t="shared" si="5"/>
        <v>0</v>
      </c>
      <c r="X27" s="262" t="str">
        <f t="shared" si="6"/>
        <v>0</v>
      </c>
      <c r="Y27" s="255">
        <f t="shared" si="7"/>
        <v>756</v>
      </c>
      <c r="Z27" s="260">
        <f t="shared" si="8"/>
        <v>21168</v>
      </c>
      <c r="AA27" s="60">
        <f t="shared" si="9"/>
        <v>14969</v>
      </c>
      <c r="AB27" s="60">
        <f t="shared" si="10"/>
        <v>5060</v>
      </c>
      <c r="AC27" s="60">
        <f t="shared" si="11"/>
        <v>299</v>
      </c>
      <c r="AD27" s="133">
        <f t="shared" si="12"/>
        <v>840</v>
      </c>
      <c r="AE27" s="134">
        <f t="shared" si="2"/>
        <v>0</v>
      </c>
      <c r="AF27" s="171">
        <f t="shared" si="3"/>
        <v>0.06</v>
      </c>
    </row>
    <row r="28" spans="1:32" ht="18" customHeight="1" x14ac:dyDescent="0.2">
      <c r="A28" s="127">
        <v>48</v>
      </c>
      <c r="B28" s="114">
        <v>600080188</v>
      </c>
      <c r="C28" s="92">
        <v>2489</v>
      </c>
      <c r="D28" s="6" t="s">
        <v>16</v>
      </c>
      <c r="E28" s="18">
        <v>3143</v>
      </c>
      <c r="F28" s="44" t="s">
        <v>86</v>
      </c>
      <c r="G28" s="66">
        <v>140</v>
      </c>
      <c r="H28" s="35">
        <v>3</v>
      </c>
      <c r="I28" s="385">
        <v>84</v>
      </c>
      <c r="J28" s="241">
        <v>0</v>
      </c>
      <c r="K28" s="215">
        <v>0</v>
      </c>
      <c r="L28" s="246">
        <f t="shared" si="0"/>
        <v>84</v>
      </c>
      <c r="M28" s="247">
        <f t="shared" si="4"/>
        <v>0</v>
      </c>
      <c r="N28" s="398">
        <f t="shared" si="1"/>
        <v>0</v>
      </c>
      <c r="O28" s="222">
        <f>IF(M28&gt;=0,VLOOKUP(M28,ŠD_ŠK_normativy!$A$4:$D$304,2,0))</f>
        <v>0</v>
      </c>
      <c r="P28" s="229">
        <f>IF(N28&gt;=0,VLOOKUP(N28,ŠD_ŠK_normativy!$A$4:$D$304,3,0))</f>
        <v>0</v>
      </c>
      <c r="Q28" s="229">
        <f>IF(L28&gt;=0,VLOOKUP(L28,ŠD_ŠK_normativy!$A$4:$D$304,4,0))</f>
        <v>480</v>
      </c>
      <c r="R28" s="229">
        <f>IF((M28+N28)&gt;=0,VLOOKUP((M28+N28),ŠD_ŠK_normativy!$A$4:$D$304,4,0))</f>
        <v>0</v>
      </c>
      <c r="S28" s="211">
        <f>ŠD_ŠK_normativy!$H$5</f>
        <v>30</v>
      </c>
      <c r="T28" s="211">
        <f>ŠD_ŠK_normativy!$H$6</f>
        <v>20</v>
      </c>
      <c r="U28" s="60">
        <f>ŠD_ŠK_normativy!$H$3</f>
        <v>40768</v>
      </c>
      <c r="V28" s="238">
        <f>ŠD_ŠK_normativy!$H$4</f>
        <v>21384</v>
      </c>
      <c r="W28" s="258" t="str">
        <f t="shared" si="5"/>
        <v>0</v>
      </c>
      <c r="X28" s="262" t="str">
        <f t="shared" si="6"/>
        <v>0</v>
      </c>
      <c r="Y28" s="255">
        <f t="shared" si="7"/>
        <v>756</v>
      </c>
      <c r="Z28" s="260">
        <f t="shared" si="8"/>
        <v>63504</v>
      </c>
      <c r="AA28" s="60">
        <f t="shared" si="9"/>
        <v>44907</v>
      </c>
      <c r="AB28" s="60">
        <f t="shared" si="10"/>
        <v>15179</v>
      </c>
      <c r="AC28" s="60">
        <f t="shared" si="11"/>
        <v>898</v>
      </c>
      <c r="AD28" s="133">
        <f t="shared" si="12"/>
        <v>2520</v>
      </c>
      <c r="AE28" s="134">
        <f t="shared" si="2"/>
        <v>0</v>
      </c>
      <c r="AF28" s="171">
        <f t="shared" si="3"/>
        <v>0.18</v>
      </c>
    </row>
    <row r="29" spans="1:32" ht="18" customHeight="1" x14ac:dyDescent="0.2">
      <c r="A29" s="127">
        <v>48</v>
      </c>
      <c r="B29" s="114">
        <v>600080188</v>
      </c>
      <c r="C29" s="92">
        <v>2489</v>
      </c>
      <c r="D29" s="6" t="s">
        <v>16</v>
      </c>
      <c r="E29" s="18">
        <v>3143</v>
      </c>
      <c r="F29" s="38" t="s">
        <v>430</v>
      </c>
      <c r="G29" s="66">
        <v>140</v>
      </c>
      <c r="H29" s="35">
        <v>2</v>
      </c>
      <c r="I29" s="208">
        <v>56</v>
      </c>
      <c r="J29" s="241">
        <v>0</v>
      </c>
      <c r="K29" s="215">
        <v>0</v>
      </c>
      <c r="L29" s="218">
        <f t="shared" si="0"/>
        <v>56</v>
      </c>
      <c r="M29" s="247">
        <f t="shared" si="4"/>
        <v>0</v>
      </c>
      <c r="N29" s="398">
        <f t="shared" si="1"/>
        <v>0</v>
      </c>
      <c r="O29" s="222">
        <f>IF(M29&gt;=0,VLOOKUP(M29,ŠD_ŠK_normativy!$A$4:$D$304,2,0))</f>
        <v>0</v>
      </c>
      <c r="P29" s="229">
        <f>IF(N29&gt;=0,VLOOKUP(N29,ŠD_ŠK_normativy!$A$4:$D$304,3,0))</f>
        <v>0</v>
      </c>
      <c r="Q29" s="229">
        <f>IF(L29&gt;=0,VLOOKUP(L29,ŠD_ŠK_normativy!$A$4:$D$304,4,0))</f>
        <v>480</v>
      </c>
      <c r="R29" s="229">
        <f>IF((M29+N29)&gt;=0,VLOOKUP((M29+N29),ŠD_ŠK_normativy!$A$4:$D$304,4,0))</f>
        <v>0</v>
      </c>
      <c r="S29" s="211">
        <f>ŠD_ŠK_normativy!$H$5</f>
        <v>30</v>
      </c>
      <c r="T29" s="211">
        <f>ŠD_ŠK_normativy!$H$6</f>
        <v>20</v>
      </c>
      <c r="U29" s="60">
        <f>ŠD_ŠK_normativy!$H$3</f>
        <v>40768</v>
      </c>
      <c r="V29" s="238">
        <f>ŠD_ŠK_normativy!$H$4</f>
        <v>21384</v>
      </c>
      <c r="W29" s="258" t="str">
        <f t="shared" si="5"/>
        <v>0</v>
      </c>
      <c r="X29" s="262" t="str">
        <f t="shared" si="6"/>
        <v>0</v>
      </c>
      <c r="Y29" s="255">
        <f t="shared" si="7"/>
        <v>756</v>
      </c>
      <c r="Z29" s="260">
        <f t="shared" si="8"/>
        <v>42336</v>
      </c>
      <c r="AA29" s="60">
        <f t="shared" si="9"/>
        <v>29938</v>
      </c>
      <c r="AB29" s="60">
        <f t="shared" si="10"/>
        <v>10119</v>
      </c>
      <c r="AC29" s="60">
        <f t="shared" si="11"/>
        <v>599</v>
      </c>
      <c r="AD29" s="133">
        <f t="shared" si="12"/>
        <v>1680</v>
      </c>
      <c r="AE29" s="134">
        <f t="shared" si="2"/>
        <v>0</v>
      </c>
      <c r="AF29" s="171">
        <f t="shared" si="3"/>
        <v>0.12</v>
      </c>
    </row>
    <row r="30" spans="1:32" ht="18" customHeight="1" x14ac:dyDescent="0.2">
      <c r="A30" s="127">
        <v>49</v>
      </c>
      <c r="B30" s="114">
        <v>600080285</v>
      </c>
      <c r="C30" s="92">
        <v>2473</v>
      </c>
      <c r="D30" s="6" t="s">
        <v>17</v>
      </c>
      <c r="E30" s="18">
        <v>3143</v>
      </c>
      <c r="F30" s="40" t="s">
        <v>87</v>
      </c>
      <c r="G30" s="65">
        <v>250</v>
      </c>
      <c r="H30" s="35">
        <v>10</v>
      </c>
      <c r="I30" s="208">
        <v>247</v>
      </c>
      <c r="J30" s="241">
        <v>0</v>
      </c>
      <c r="K30" s="215">
        <v>0</v>
      </c>
      <c r="L30" s="218">
        <f t="shared" si="0"/>
        <v>247</v>
      </c>
      <c r="M30" s="247">
        <f t="shared" si="4"/>
        <v>0</v>
      </c>
      <c r="N30" s="398">
        <f t="shared" si="1"/>
        <v>0</v>
      </c>
      <c r="O30" s="222">
        <f>IF(M30&gt;=0,VLOOKUP(M30,ŠD_ŠK_normativy!$A$4:$D$304,2,0))</f>
        <v>0</v>
      </c>
      <c r="P30" s="229">
        <f>IF(N30&gt;=0,VLOOKUP(N30,ŠD_ŠK_normativy!$A$4:$D$304,3,0))</f>
        <v>0</v>
      </c>
      <c r="Q30" s="229">
        <f>IF(L30&gt;=0,VLOOKUP(L30,ŠD_ŠK_normativy!$A$4:$D$304,4,0))</f>
        <v>480</v>
      </c>
      <c r="R30" s="229">
        <f>IF((M30+N30)&gt;=0,VLOOKUP((M30+N30),ŠD_ŠK_normativy!$A$4:$D$304,4,0))</f>
        <v>0</v>
      </c>
      <c r="S30" s="211">
        <f>ŠD_ŠK_normativy!$H$5</f>
        <v>30</v>
      </c>
      <c r="T30" s="211">
        <f>ŠD_ŠK_normativy!$H$6</f>
        <v>20</v>
      </c>
      <c r="U30" s="60">
        <f>ŠD_ŠK_normativy!$H$3</f>
        <v>40768</v>
      </c>
      <c r="V30" s="238">
        <f>ŠD_ŠK_normativy!$H$4</f>
        <v>21384</v>
      </c>
      <c r="W30" s="258" t="str">
        <f t="shared" si="5"/>
        <v>0</v>
      </c>
      <c r="X30" s="262" t="str">
        <f t="shared" si="6"/>
        <v>0</v>
      </c>
      <c r="Y30" s="255">
        <f t="shared" si="7"/>
        <v>756</v>
      </c>
      <c r="Z30" s="260">
        <f t="shared" si="8"/>
        <v>186732</v>
      </c>
      <c r="AA30" s="60">
        <f t="shared" si="9"/>
        <v>132049</v>
      </c>
      <c r="AB30" s="60">
        <f t="shared" si="10"/>
        <v>44632</v>
      </c>
      <c r="AC30" s="60">
        <f t="shared" si="11"/>
        <v>2641</v>
      </c>
      <c r="AD30" s="133">
        <f t="shared" si="12"/>
        <v>7410</v>
      </c>
      <c r="AE30" s="134">
        <f t="shared" si="2"/>
        <v>0</v>
      </c>
      <c r="AF30" s="171">
        <f t="shared" si="3"/>
        <v>0.51</v>
      </c>
    </row>
    <row r="31" spans="1:32" ht="18" customHeight="1" x14ac:dyDescent="0.2">
      <c r="A31" s="127">
        <v>50</v>
      </c>
      <c r="B31" s="114">
        <v>600080005</v>
      </c>
      <c r="C31" s="92">
        <v>2490</v>
      </c>
      <c r="D31" s="6" t="s">
        <v>18</v>
      </c>
      <c r="E31" s="18">
        <v>3143</v>
      </c>
      <c r="F31" s="40" t="s">
        <v>88</v>
      </c>
      <c r="G31" s="65">
        <v>120</v>
      </c>
      <c r="H31" s="35">
        <v>4</v>
      </c>
      <c r="I31" s="208">
        <v>109</v>
      </c>
      <c r="J31" s="241">
        <v>0</v>
      </c>
      <c r="K31" s="215">
        <v>0</v>
      </c>
      <c r="L31" s="218">
        <f t="shared" si="0"/>
        <v>109</v>
      </c>
      <c r="M31" s="247">
        <f t="shared" si="4"/>
        <v>0</v>
      </c>
      <c r="N31" s="398">
        <f t="shared" si="1"/>
        <v>0</v>
      </c>
      <c r="O31" s="222">
        <f>IF(M31&gt;=0,VLOOKUP(M31,ŠD_ŠK_normativy!$A$4:$D$304,2,0))</f>
        <v>0</v>
      </c>
      <c r="P31" s="229">
        <f>IF(N31&gt;=0,VLOOKUP(N31,ŠD_ŠK_normativy!$A$4:$D$304,3,0))</f>
        <v>0</v>
      </c>
      <c r="Q31" s="229">
        <f>IF(L31&gt;=0,VLOOKUP(L31,ŠD_ŠK_normativy!$A$4:$D$304,4,0))</f>
        <v>480</v>
      </c>
      <c r="R31" s="229">
        <f>IF((M31+N31)&gt;=0,VLOOKUP((M31+N31),ŠD_ŠK_normativy!$A$4:$D$304,4,0))</f>
        <v>0</v>
      </c>
      <c r="S31" s="211">
        <f>ŠD_ŠK_normativy!$H$5</f>
        <v>30</v>
      </c>
      <c r="T31" s="211">
        <f>ŠD_ŠK_normativy!$H$6</f>
        <v>20</v>
      </c>
      <c r="U31" s="60">
        <f>ŠD_ŠK_normativy!$H$3</f>
        <v>40768</v>
      </c>
      <c r="V31" s="238">
        <f>ŠD_ŠK_normativy!$H$4</f>
        <v>21384</v>
      </c>
      <c r="W31" s="258" t="str">
        <f t="shared" si="5"/>
        <v>0</v>
      </c>
      <c r="X31" s="262" t="str">
        <f t="shared" si="6"/>
        <v>0</v>
      </c>
      <c r="Y31" s="255">
        <f t="shared" si="7"/>
        <v>756</v>
      </c>
      <c r="Z31" s="260">
        <f t="shared" si="8"/>
        <v>82404</v>
      </c>
      <c r="AA31" s="60">
        <f t="shared" si="9"/>
        <v>58272</v>
      </c>
      <c r="AB31" s="60">
        <f t="shared" si="10"/>
        <v>19697</v>
      </c>
      <c r="AC31" s="60">
        <f t="shared" si="11"/>
        <v>1165</v>
      </c>
      <c r="AD31" s="133">
        <f t="shared" si="12"/>
        <v>3270</v>
      </c>
      <c r="AE31" s="134">
        <f t="shared" si="2"/>
        <v>0</v>
      </c>
      <c r="AF31" s="171">
        <f t="shared" si="3"/>
        <v>0.23</v>
      </c>
    </row>
    <row r="32" spans="1:32" ht="18" customHeight="1" x14ac:dyDescent="0.2">
      <c r="A32" s="127">
        <v>51</v>
      </c>
      <c r="B32" s="114">
        <v>600080412</v>
      </c>
      <c r="C32" s="125">
        <v>2310</v>
      </c>
      <c r="D32" s="6" t="s">
        <v>60</v>
      </c>
      <c r="E32" s="43">
        <v>3143</v>
      </c>
      <c r="F32" s="45" t="s">
        <v>89</v>
      </c>
      <c r="G32" s="66">
        <v>65</v>
      </c>
      <c r="H32" s="35">
        <v>4</v>
      </c>
      <c r="I32" s="208">
        <v>50</v>
      </c>
      <c r="J32" s="241">
        <v>0</v>
      </c>
      <c r="K32" s="215">
        <v>0</v>
      </c>
      <c r="L32" s="218">
        <f t="shared" si="0"/>
        <v>50</v>
      </c>
      <c r="M32" s="247">
        <f t="shared" si="4"/>
        <v>0</v>
      </c>
      <c r="N32" s="398">
        <f t="shared" si="1"/>
        <v>0</v>
      </c>
      <c r="O32" s="222">
        <f>IF(M32&gt;=0,VLOOKUP(M32,ŠD_ŠK_normativy!$A$4:$D$304,2,0))</f>
        <v>0</v>
      </c>
      <c r="P32" s="229">
        <f>IF(N32&gt;=0,VLOOKUP(N32,ŠD_ŠK_normativy!$A$4:$D$304,3,0))</f>
        <v>0</v>
      </c>
      <c r="Q32" s="229">
        <f>IF(L32&gt;=0,VLOOKUP(L32,ŠD_ŠK_normativy!$A$4:$D$304,4,0))</f>
        <v>480</v>
      </c>
      <c r="R32" s="229">
        <f>IF((M32+N32)&gt;=0,VLOOKUP((M32+N32),ŠD_ŠK_normativy!$A$4:$D$304,4,0))</f>
        <v>0</v>
      </c>
      <c r="S32" s="211">
        <f>ŠD_ŠK_normativy!$H$5</f>
        <v>30</v>
      </c>
      <c r="T32" s="211">
        <f>ŠD_ŠK_normativy!$H$6</f>
        <v>20</v>
      </c>
      <c r="U32" s="60">
        <f>ŠD_ŠK_normativy!$H$3</f>
        <v>40768</v>
      </c>
      <c r="V32" s="238">
        <f>ŠD_ŠK_normativy!$H$4</f>
        <v>21384</v>
      </c>
      <c r="W32" s="258" t="str">
        <f t="shared" si="5"/>
        <v>0</v>
      </c>
      <c r="X32" s="262" t="str">
        <f t="shared" si="6"/>
        <v>0</v>
      </c>
      <c r="Y32" s="255">
        <f t="shared" si="7"/>
        <v>756</v>
      </c>
      <c r="Z32" s="260">
        <f t="shared" si="8"/>
        <v>37800</v>
      </c>
      <c r="AA32" s="60">
        <f t="shared" si="9"/>
        <v>26730</v>
      </c>
      <c r="AB32" s="60">
        <f t="shared" si="10"/>
        <v>9035</v>
      </c>
      <c r="AC32" s="60">
        <f t="shared" si="11"/>
        <v>535</v>
      </c>
      <c r="AD32" s="133">
        <f t="shared" si="12"/>
        <v>1500</v>
      </c>
      <c r="AE32" s="134">
        <f t="shared" si="2"/>
        <v>0</v>
      </c>
      <c r="AF32" s="171">
        <f t="shared" si="3"/>
        <v>0.1</v>
      </c>
    </row>
    <row r="33" spans="1:33" ht="18" customHeight="1" x14ac:dyDescent="0.2">
      <c r="A33" s="127">
        <v>55</v>
      </c>
      <c r="B33" s="114">
        <v>600079864</v>
      </c>
      <c r="C33" s="92">
        <v>2484</v>
      </c>
      <c r="D33" s="6" t="s">
        <v>55</v>
      </c>
      <c r="E33" s="18">
        <v>3143</v>
      </c>
      <c r="F33" s="40" t="s">
        <v>90</v>
      </c>
      <c r="G33" s="66">
        <v>200</v>
      </c>
      <c r="H33" s="35">
        <v>4</v>
      </c>
      <c r="I33" s="208">
        <v>112</v>
      </c>
      <c r="J33" s="241">
        <v>0</v>
      </c>
      <c r="K33" s="215">
        <v>0</v>
      </c>
      <c r="L33" s="218">
        <f t="shared" si="0"/>
        <v>112</v>
      </c>
      <c r="M33" s="247">
        <f t="shared" si="4"/>
        <v>0</v>
      </c>
      <c r="N33" s="398">
        <f t="shared" si="1"/>
        <v>0</v>
      </c>
      <c r="O33" s="222">
        <f>IF(M33&gt;=0,VLOOKUP(M33,ŠD_ŠK_normativy!$A$4:$D$304,2,0))</f>
        <v>0</v>
      </c>
      <c r="P33" s="229">
        <f>IF(N33&gt;=0,VLOOKUP(N33,ŠD_ŠK_normativy!$A$4:$D$304,3,0))</f>
        <v>0</v>
      </c>
      <c r="Q33" s="229">
        <f>IF(L33&gt;=0,VLOOKUP(L33,ŠD_ŠK_normativy!$A$4:$D$304,4,0))</f>
        <v>480</v>
      </c>
      <c r="R33" s="229">
        <f>IF((M33+N33)&gt;=0,VLOOKUP((M33+N33),ŠD_ŠK_normativy!$A$4:$D$304,4,0))</f>
        <v>0</v>
      </c>
      <c r="S33" s="211">
        <f>ŠD_ŠK_normativy!$H$5</f>
        <v>30</v>
      </c>
      <c r="T33" s="211">
        <f>ŠD_ŠK_normativy!$H$6</f>
        <v>20</v>
      </c>
      <c r="U33" s="60">
        <f>ŠD_ŠK_normativy!$H$3</f>
        <v>40768</v>
      </c>
      <c r="V33" s="238">
        <f>ŠD_ŠK_normativy!$H$4</f>
        <v>21384</v>
      </c>
      <c r="W33" s="258" t="str">
        <f t="shared" si="5"/>
        <v>0</v>
      </c>
      <c r="X33" s="262" t="str">
        <f t="shared" si="6"/>
        <v>0</v>
      </c>
      <c r="Y33" s="255">
        <f t="shared" si="7"/>
        <v>756</v>
      </c>
      <c r="Z33" s="260">
        <f t="shared" si="8"/>
        <v>84672</v>
      </c>
      <c r="AA33" s="60">
        <f t="shared" si="9"/>
        <v>59876</v>
      </c>
      <c r="AB33" s="60">
        <f t="shared" si="10"/>
        <v>20238</v>
      </c>
      <c r="AC33" s="60">
        <f t="shared" si="11"/>
        <v>1198</v>
      </c>
      <c r="AD33" s="133">
        <f t="shared" si="12"/>
        <v>3360</v>
      </c>
      <c r="AE33" s="134">
        <f t="shared" si="2"/>
        <v>0</v>
      </c>
      <c r="AF33" s="171">
        <f t="shared" si="3"/>
        <v>0.23</v>
      </c>
    </row>
    <row r="34" spans="1:33" ht="18" customHeight="1" x14ac:dyDescent="0.2">
      <c r="A34" s="127">
        <v>55</v>
      </c>
      <c r="B34" s="114">
        <v>600079864</v>
      </c>
      <c r="C34" s="92">
        <v>2484</v>
      </c>
      <c r="D34" s="6" t="s">
        <v>55</v>
      </c>
      <c r="E34" s="18">
        <v>3143</v>
      </c>
      <c r="F34" s="44" t="s">
        <v>91</v>
      </c>
      <c r="G34" s="66">
        <v>200</v>
      </c>
      <c r="H34" s="35">
        <v>3</v>
      </c>
      <c r="I34" s="208">
        <v>78</v>
      </c>
      <c r="J34" s="241">
        <v>0</v>
      </c>
      <c r="K34" s="215">
        <v>0</v>
      </c>
      <c r="L34" s="218">
        <f t="shared" si="0"/>
        <v>78</v>
      </c>
      <c r="M34" s="247">
        <f t="shared" si="4"/>
        <v>0</v>
      </c>
      <c r="N34" s="398">
        <f t="shared" si="1"/>
        <v>0</v>
      </c>
      <c r="O34" s="222">
        <f>IF(M34&gt;=0,VLOOKUP(M34,ŠD_ŠK_normativy!$A$4:$D$304,2,0))</f>
        <v>0</v>
      </c>
      <c r="P34" s="229">
        <f>IF(N34&gt;=0,VLOOKUP(N34,ŠD_ŠK_normativy!$A$4:$D$304,3,0))</f>
        <v>0</v>
      </c>
      <c r="Q34" s="229">
        <f>IF(L34&gt;=0,VLOOKUP(L34,ŠD_ŠK_normativy!$A$4:$D$304,4,0))</f>
        <v>480</v>
      </c>
      <c r="R34" s="229">
        <f>IF((M34+N34)&gt;=0,VLOOKUP((M34+N34),ŠD_ŠK_normativy!$A$4:$D$304,4,0))</f>
        <v>0</v>
      </c>
      <c r="S34" s="211">
        <f>ŠD_ŠK_normativy!$H$5</f>
        <v>30</v>
      </c>
      <c r="T34" s="211">
        <f>ŠD_ŠK_normativy!$H$6</f>
        <v>20</v>
      </c>
      <c r="U34" s="60">
        <f>ŠD_ŠK_normativy!$H$3</f>
        <v>40768</v>
      </c>
      <c r="V34" s="238">
        <f>ŠD_ŠK_normativy!$H$4</f>
        <v>21384</v>
      </c>
      <c r="W34" s="258" t="str">
        <f t="shared" si="5"/>
        <v>0</v>
      </c>
      <c r="X34" s="262" t="str">
        <f t="shared" si="6"/>
        <v>0</v>
      </c>
      <c r="Y34" s="255">
        <f t="shared" si="7"/>
        <v>756</v>
      </c>
      <c r="Z34" s="260">
        <f t="shared" si="8"/>
        <v>58968</v>
      </c>
      <c r="AA34" s="60">
        <f t="shared" si="9"/>
        <v>41700</v>
      </c>
      <c r="AB34" s="60">
        <f t="shared" si="10"/>
        <v>14094</v>
      </c>
      <c r="AC34" s="60">
        <f t="shared" si="11"/>
        <v>834</v>
      </c>
      <c r="AD34" s="133">
        <f t="shared" si="12"/>
        <v>2340</v>
      </c>
      <c r="AE34" s="134">
        <f t="shared" si="2"/>
        <v>0</v>
      </c>
      <c r="AF34" s="171">
        <f t="shared" si="3"/>
        <v>0.16</v>
      </c>
    </row>
    <row r="35" spans="1:33" ht="18" customHeight="1" x14ac:dyDescent="0.2">
      <c r="A35" s="127">
        <v>57</v>
      </c>
      <c r="B35" s="114">
        <v>650029348</v>
      </c>
      <c r="C35" s="92">
        <v>2449</v>
      </c>
      <c r="D35" s="36" t="s">
        <v>40</v>
      </c>
      <c r="E35" s="19">
        <v>3143</v>
      </c>
      <c r="F35" s="45" t="s">
        <v>92</v>
      </c>
      <c r="G35" s="65">
        <v>30</v>
      </c>
      <c r="H35" s="35">
        <v>1</v>
      </c>
      <c r="I35" s="208">
        <v>30</v>
      </c>
      <c r="J35" s="241">
        <v>0</v>
      </c>
      <c r="K35" s="215">
        <v>0</v>
      </c>
      <c r="L35" s="218">
        <f t="shared" si="0"/>
        <v>30</v>
      </c>
      <c r="M35" s="247">
        <f t="shared" si="4"/>
        <v>0</v>
      </c>
      <c r="N35" s="398">
        <f t="shared" si="1"/>
        <v>0</v>
      </c>
      <c r="O35" s="222">
        <f>IF(M35&gt;=0,VLOOKUP(M35,ŠD_ŠK_normativy!$A$4:$D$304,2,0))</f>
        <v>0</v>
      </c>
      <c r="P35" s="229">
        <f>IF(N35&gt;=0,VLOOKUP(N35,ŠD_ŠK_normativy!$A$4:$D$304,3,0))</f>
        <v>0</v>
      </c>
      <c r="Q35" s="229">
        <f>IF(L35&gt;=0,VLOOKUP(L35,ŠD_ŠK_normativy!$A$4:$D$304,4,0))</f>
        <v>480</v>
      </c>
      <c r="R35" s="229">
        <f>IF((M35+N35)&gt;=0,VLOOKUP((M35+N35),ŠD_ŠK_normativy!$A$4:$D$304,4,0))</f>
        <v>0</v>
      </c>
      <c r="S35" s="211">
        <f>ŠD_ŠK_normativy!$H$5</f>
        <v>30</v>
      </c>
      <c r="T35" s="211">
        <f>ŠD_ŠK_normativy!$H$6</f>
        <v>20</v>
      </c>
      <c r="U35" s="60">
        <f>ŠD_ŠK_normativy!$H$3</f>
        <v>40768</v>
      </c>
      <c r="V35" s="238">
        <f>ŠD_ŠK_normativy!$H$4</f>
        <v>21384</v>
      </c>
      <c r="W35" s="258" t="str">
        <f t="shared" si="5"/>
        <v>0</v>
      </c>
      <c r="X35" s="262" t="str">
        <f t="shared" si="6"/>
        <v>0</v>
      </c>
      <c r="Y35" s="255">
        <f t="shared" si="7"/>
        <v>756</v>
      </c>
      <c r="Z35" s="260">
        <f t="shared" si="8"/>
        <v>22680</v>
      </c>
      <c r="AA35" s="60">
        <f t="shared" si="9"/>
        <v>16038</v>
      </c>
      <c r="AB35" s="60">
        <f t="shared" si="10"/>
        <v>5421</v>
      </c>
      <c r="AC35" s="60">
        <f t="shared" si="11"/>
        <v>321</v>
      </c>
      <c r="AD35" s="133">
        <f t="shared" si="12"/>
        <v>900</v>
      </c>
      <c r="AE35" s="134">
        <f t="shared" si="2"/>
        <v>0</v>
      </c>
      <c r="AF35" s="171">
        <f t="shared" si="3"/>
        <v>0.06</v>
      </c>
    </row>
    <row r="36" spans="1:33" ht="18" customHeight="1" x14ac:dyDescent="0.2">
      <c r="A36" s="127">
        <v>59</v>
      </c>
      <c r="B36" s="114">
        <v>600079660</v>
      </c>
      <c r="C36" s="92">
        <v>2452</v>
      </c>
      <c r="D36" s="6" t="s">
        <v>19</v>
      </c>
      <c r="E36" s="18">
        <v>3143</v>
      </c>
      <c r="F36" s="41" t="s">
        <v>93</v>
      </c>
      <c r="G36" s="65">
        <v>130</v>
      </c>
      <c r="H36" s="35">
        <v>5</v>
      </c>
      <c r="I36" s="208">
        <v>130</v>
      </c>
      <c r="J36" s="241">
        <v>0</v>
      </c>
      <c r="K36" s="215">
        <v>0</v>
      </c>
      <c r="L36" s="218">
        <f t="shared" si="0"/>
        <v>130</v>
      </c>
      <c r="M36" s="247">
        <f t="shared" si="4"/>
        <v>0</v>
      </c>
      <c r="N36" s="398">
        <f t="shared" si="1"/>
        <v>0</v>
      </c>
      <c r="O36" s="222">
        <f>IF(M36&gt;=0,VLOOKUP(M36,ŠD_ŠK_normativy!$A$4:$D$304,2,0))</f>
        <v>0</v>
      </c>
      <c r="P36" s="229">
        <f>IF(N36&gt;=0,VLOOKUP(N36,ŠD_ŠK_normativy!$A$4:$D$304,3,0))</f>
        <v>0</v>
      </c>
      <c r="Q36" s="229">
        <f>IF(L36&gt;=0,VLOOKUP(L36,ŠD_ŠK_normativy!$A$4:$D$304,4,0))</f>
        <v>480</v>
      </c>
      <c r="R36" s="229">
        <f>IF((M36+N36)&gt;=0,VLOOKUP((M36+N36),ŠD_ŠK_normativy!$A$4:$D$304,4,0))</f>
        <v>0</v>
      </c>
      <c r="S36" s="211">
        <f>ŠD_ŠK_normativy!$H$5</f>
        <v>30</v>
      </c>
      <c r="T36" s="211">
        <f>ŠD_ŠK_normativy!$H$6</f>
        <v>20</v>
      </c>
      <c r="U36" s="60">
        <f>ŠD_ŠK_normativy!$H$3</f>
        <v>40768</v>
      </c>
      <c r="V36" s="238">
        <f>ŠD_ŠK_normativy!$H$4</f>
        <v>21384</v>
      </c>
      <c r="W36" s="258" t="str">
        <f t="shared" si="5"/>
        <v>0</v>
      </c>
      <c r="X36" s="262" t="str">
        <f t="shared" si="6"/>
        <v>0</v>
      </c>
      <c r="Y36" s="255">
        <f t="shared" si="7"/>
        <v>756</v>
      </c>
      <c r="Z36" s="260">
        <f t="shared" si="8"/>
        <v>98280</v>
      </c>
      <c r="AA36" s="60">
        <f t="shared" si="9"/>
        <v>69499</v>
      </c>
      <c r="AB36" s="60">
        <f t="shared" si="10"/>
        <v>23491</v>
      </c>
      <c r="AC36" s="60">
        <f t="shared" si="11"/>
        <v>1390</v>
      </c>
      <c r="AD36" s="133">
        <f t="shared" si="12"/>
        <v>3900</v>
      </c>
      <c r="AE36" s="134">
        <f t="shared" si="2"/>
        <v>0</v>
      </c>
      <c r="AF36" s="171">
        <f t="shared" si="3"/>
        <v>0.27</v>
      </c>
    </row>
    <row r="37" spans="1:33" ht="18" customHeight="1" x14ac:dyDescent="0.2">
      <c r="A37" s="127">
        <v>59</v>
      </c>
      <c r="B37" s="114">
        <v>600079660</v>
      </c>
      <c r="C37" s="92">
        <v>2452</v>
      </c>
      <c r="D37" s="6" t="s">
        <v>19</v>
      </c>
      <c r="E37" s="18">
        <v>3143</v>
      </c>
      <c r="F37" s="40" t="s">
        <v>121</v>
      </c>
      <c r="G37" s="94">
        <v>70</v>
      </c>
      <c r="H37" s="177">
        <v>0</v>
      </c>
      <c r="I37" s="208">
        <v>0</v>
      </c>
      <c r="J37" s="241">
        <v>70</v>
      </c>
      <c r="K37" s="215">
        <v>0</v>
      </c>
      <c r="L37" s="218">
        <f t="shared" si="0"/>
        <v>0</v>
      </c>
      <c r="M37" s="247">
        <f t="shared" si="4"/>
        <v>70</v>
      </c>
      <c r="N37" s="398">
        <f t="shared" si="1"/>
        <v>0</v>
      </c>
      <c r="O37" s="222">
        <f>IF(M37&gt;=0,VLOOKUP(M37,ŠD_ŠK_normativy!$A$4:$D$304,2,0))</f>
        <v>93.704792988587641</v>
      </c>
      <c r="P37" s="229">
        <f>IF(N37&gt;=0,VLOOKUP(N37,ŠD_ŠK_normativy!$A$4:$D$304,3,0))</f>
        <v>0</v>
      </c>
      <c r="Q37" s="229">
        <f>IF(L37&gt;=0,VLOOKUP(L37,ŠD_ŠK_normativy!$A$4:$D$304,4,0))</f>
        <v>0</v>
      </c>
      <c r="R37" s="229">
        <f>IF((M37+N37)&gt;=0,VLOOKUP((M37+N37),ŠD_ŠK_normativy!$A$4:$D$304,4,0))</f>
        <v>480</v>
      </c>
      <c r="S37" s="211">
        <f>ŠD_ŠK_normativy!$H$5</f>
        <v>30</v>
      </c>
      <c r="T37" s="211">
        <f>ŠD_ŠK_normativy!$H$6</f>
        <v>20</v>
      </c>
      <c r="U37" s="60">
        <f>ŠD_ŠK_normativy!$H$3</f>
        <v>40768</v>
      </c>
      <c r="V37" s="238">
        <f>ŠD_ŠK_normativy!$H$4</f>
        <v>21384</v>
      </c>
      <c r="W37" s="258">
        <f t="shared" si="5"/>
        <v>7836</v>
      </c>
      <c r="X37" s="262" t="str">
        <f t="shared" si="6"/>
        <v>0</v>
      </c>
      <c r="Y37" s="255" t="str">
        <f t="shared" si="7"/>
        <v>0</v>
      </c>
      <c r="Z37" s="260">
        <f t="shared" si="8"/>
        <v>548520</v>
      </c>
      <c r="AA37" s="60">
        <f t="shared" si="9"/>
        <v>402887</v>
      </c>
      <c r="AB37" s="60">
        <f t="shared" si="10"/>
        <v>136175</v>
      </c>
      <c r="AC37" s="60">
        <f t="shared" si="11"/>
        <v>8058</v>
      </c>
      <c r="AD37" s="133">
        <f t="shared" si="12"/>
        <v>1400</v>
      </c>
      <c r="AE37" s="134">
        <f t="shared" si="2"/>
        <v>0.75</v>
      </c>
      <c r="AF37" s="171">
        <f t="shared" si="3"/>
        <v>0.15</v>
      </c>
    </row>
    <row r="38" spans="1:33" ht="18" customHeight="1" x14ac:dyDescent="0.2">
      <c r="A38" s="127">
        <v>61</v>
      </c>
      <c r="B38" s="114">
        <v>600079848</v>
      </c>
      <c r="C38" s="92">
        <v>2444</v>
      </c>
      <c r="D38" s="6" t="s">
        <v>4</v>
      </c>
      <c r="E38" s="18">
        <v>3143</v>
      </c>
      <c r="F38" s="40" t="s">
        <v>94</v>
      </c>
      <c r="G38" s="65">
        <v>30</v>
      </c>
      <c r="H38" s="35">
        <v>1</v>
      </c>
      <c r="I38" s="208">
        <v>30</v>
      </c>
      <c r="J38" s="241">
        <v>0</v>
      </c>
      <c r="K38" s="215">
        <v>0</v>
      </c>
      <c r="L38" s="218">
        <f t="shared" si="0"/>
        <v>30</v>
      </c>
      <c r="M38" s="247">
        <f t="shared" si="4"/>
        <v>0</v>
      </c>
      <c r="N38" s="398">
        <f t="shared" si="1"/>
        <v>0</v>
      </c>
      <c r="O38" s="222">
        <f>IF(M38&gt;=0,VLOOKUP(M38,ŠD_ŠK_normativy!$A$4:$D$304,2,0))</f>
        <v>0</v>
      </c>
      <c r="P38" s="229">
        <f>IF(N38&gt;=0,VLOOKUP(N38,ŠD_ŠK_normativy!$A$4:$D$304,3,0))</f>
        <v>0</v>
      </c>
      <c r="Q38" s="229">
        <f>IF(L38&gt;=0,VLOOKUP(L38,ŠD_ŠK_normativy!$A$4:$D$304,4,0))</f>
        <v>480</v>
      </c>
      <c r="R38" s="229">
        <f>IF((M38+N38)&gt;=0,VLOOKUP((M38+N38),ŠD_ŠK_normativy!$A$4:$D$304,4,0))</f>
        <v>0</v>
      </c>
      <c r="S38" s="211">
        <f>ŠD_ŠK_normativy!$H$5</f>
        <v>30</v>
      </c>
      <c r="T38" s="211">
        <f>ŠD_ŠK_normativy!$H$6</f>
        <v>20</v>
      </c>
      <c r="U38" s="60">
        <f>ŠD_ŠK_normativy!$H$3</f>
        <v>40768</v>
      </c>
      <c r="V38" s="238">
        <f>ŠD_ŠK_normativy!$H$4</f>
        <v>21384</v>
      </c>
      <c r="W38" s="258" t="str">
        <f t="shared" si="5"/>
        <v>0</v>
      </c>
      <c r="X38" s="262" t="str">
        <f t="shared" si="6"/>
        <v>0</v>
      </c>
      <c r="Y38" s="255">
        <f t="shared" si="7"/>
        <v>756</v>
      </c>
      <c r="Z38" s="260">
        <f t="shared" si="8"/>
        <v>22680</v>
      </c>
      <c r="AA38" s="60">
        <f t="shared" si="9"/>
        <v>16038</v>
      </c>
      <c r="AB38" s="60">
        <f t="shared" si="10"/>
        <v>5421</v>
      </c>
      <c r="AC38" s="60">
        <f t="shared" si="11"/>
        <v>321</v>
      </c>
      <c r="AD38" s="133">
        <f t="shared" si="12"/>
        <v>900</v>
      </c>
      <c r="AE38" s="134">
        <f t="shared" ref="AE38:AE56" si="13">ROUND(IFERROR(M38/O38,"0")+IFERROR(N38/P38,"0"),2)</f>
        <v>0</v>
      </c>
      <c r="AF38" s="171">
        <f t="shared" ref="AF38:AF56" si="14">ROUND(IFERROR(L38/Q38,"0")+IFERROR((M38+N38)/R38,"0"),2)</f>
        <v>0.06</v>
      </c>
    </row>
    <row r="39" spans="1:33" ht="18" customHeight="1" x14ac:dyDescent="0.2">
      <c r="A39" s="127">
        <v>62</v>
      </c>
      <c r="B39" s="114">
        <v>650021479</v>
      </c>
      <c r="C39" s="92">
        <v>2457</v>
      </c>
      <c r="D39" s="36" t="s">
        <v>41</v>
      </c>
      <c r="E39" s="19">
        <v>3143</v>
      </c>
      <c r="F39" s="41" t="s">
        <v>95</v>
      </c>
      <c r="G39" s="65">
        <v>15</v>
      </c>
      <c r="H39" s="35">
        <v>1</v>
      </c>
      <c r="I39" s="208">
        <v>13</v>
      </c>
      <c r="J39" s="241">
        <v>0</v>
      </c>
      <c r="K39" s="215">
        <v>0</v>
      </c>
      <c r="L39" s="218">
        <f t="shared" si="0"/>
        <v>13</v>
      </c>
      <c r="M39" s="247">
        <f t="shared" si="4"/>
        <v>0</v>
      </c>
      <c r="N39" s="398">
        <f t="shared" si="1"/>
        <v>0</v>
      </c>
      <c r="O39" s="222">
        <f>IF(M39&gt;=0,VLOOKUP(M39,ŠD_ŠK_normativy!$A$4:$D$304,2,0))</f>
        <v>0</v>
      </c>
      <c r="P39" s="229">
        <f>IF(N39&gt;=0,VLOOKUP(N39,ŠD_ŠK_normativy!$A$4:$D$304,3,0))</f>
        <v>0</v>
      </c>
      <c r="Q39" s="229">
        <f>IF(L39&gt;=0,VLOOKUP(L39,ŠD_ŠK_normativy!$A$4:$D$304,4,0))</f>
        <v>480</v>
      </c>
      <c r="R39" s="229">
        <f>IF((M39+N39)&gt;=0,VLOOKUP((M39+N39),ŠD_ŠK_normativy!$A$4:$D$304,4,0))</f>
        <v>0</v>
      </c>
      <c r="S39" s="211">
        <f>ŠD_ŠK_normativy!$H$5</f>
        <v>30</v>
      </c>
      <c r="T39" s="211">
        <f>ŠD_ŠK_normativy!$H$6</f>
        <v>20</v>
      </c>
      <c r="U39" s="60">
        <f>ŠD_ŠK_normativy!$H$3</f>
        <v>40768</v>
      </c>
      <c r="V39" s="238">
        <f>ŠD_ŠK_normativy!$H$4</f>
        <v>21384</v>
      </c>
      <c r="W39" s="258" t="str">
        <f t="shared" si="5"/>
        <v>0</v>
      </c>
      <c r="X39" s="262" t="str">
        <f t="shared" si="6"/>
        <v>0</v>
      </c>
      <c r="Y39" s="255">
        <f t="shared" si="7"/>
        <v>756</v>
      </c>
      <c r="Z39" s="260">
        <f t="shared" si="8"/>
        <v>9828</v>
      </c>
      <c r="AA39" s="60">
        <f t="shared" si="9"/>
        <v>6950</v>
      </c>
      <c r="AB39" s="60">
        <f t="shared" si="10"/>
        <v>2349</v>
      </c>
      <c r="AC39" s="60">
        <f t="shared" si="11"/>
        <v>139</v>
      </c>
      <c r="AD39" s="133">
        <f t="shared" si="12"/>
        <v>390</v>
      </c>
      <c r="AE39" s="134">
        <f t="shared" si="13"/>
        <v>0</v>
      </c>
      <c r="AF39" s="171">
        <f t="shared" si="14"/>
        <v>0.03</v>
      </c>
    </row>
    <row r="40" spans="1:33" ht="18" customHeight="1" x14ac:dyDescent="0.2">
      <c r="A40" s="127">
        <v>64</v>
      </c>
      <c r="B40" s="114">
        <v>600079741</v>
      </c>
      <c r="C40" s="92">
        <v>2458</v>
      </c>
      <c r="D40" s="6" t="s">
        <v>20</v>
      </c>
      <c r="E40" s="18">
        <v>3143</v>
      </c>
      <c r="F40" s="40" t="s">
        <v>96</v>
      </c>
      <c r="G40" s="65">
        <v>85</v>
      </c>
      <c r="H40" s="35">
        <v>4</v>
      </c>
      <c r="I40" s="208">
        <v>85</v>
      </c>
      <c r="J40" s="241">
        <v>0</v>
      </c>
      <c r="K40" s="215">
        <v>0</v>
      </c>
      <c r="L40" s="218">
        <f t="shared" si="0"/>
        <v>85</v>
      </c>
      <c r="M40" s="247">
        <f t="shared" si="4"/>
        <v>0</v>
      </c>
      <c r="N40" s="398">
        <f t="shared" si="1"/>
        <v>0</v>
      </c>
      <c r="O40" s="222">
        <f>IF(M40&gt;=0,VLOOKUP(M40,ŠD_ŠK_normativy!$A$4:$D$304,2,0))</f>
        <v>0</v>
      </c>
      <c r="P40" s="229">
        <f>IF(N40&gt;=0,VLOOKUP(N40,ŠD_ŠK_normativy!$A$4:$D$304,3,0))</f>
        <v>0</v>
      </c>
      <c r="Q40" s="229">
        <f>IF(L40&gt;=0,VLOOKUP(L40,ŠD_ŠK_normativy!$A$4:$D$304,4,0))</f>
        <v>480</v>
      </c>
      <c r="R40" s="229">
        <f>IF((M40+N40)&gt;=0,VLOOKUP((M40+N40),ŠD_ŠK_normativy!$A$4:$D$304,4,0))</f>
        <v>0</v>
      </c>
      <c r="S40" s="211">
        <f>ŠD_ŠK_normativy!$H$5</f>
        <v>30</v>
      </c>
      <c r="T40" s="211">
        <f>ŠD_ŠK_normativy!$H$6</f>
        <v>20</v>
      </c>
      <c r="U40" s="60">
        <f>ŠD_ŠK_normativy!$H$3</f>
        <v>40768</v>
      </c>
      <c r="V40" s="238">
        <f>ŠD_ŠK_normativy!$H$4</f>
        <v>21384</v>
      </c>
      <c r="W40" s="258" t="str">
        <f t="shared" si="5"/>
        <v>0</v>
      </c>
      <c r="X40" s="262" t="str">
        <f t="shared" si="6"/>
        <v>0</v>
      </c>
      <c r="Y40" s="255">
        <f t="shared" si="7"/>
        <v>756</v>
      </c>
      <c r="Z40" s="260">
        <f t="shared" si="8"/>
        <v>64260</v>
      </c>
      <c r="AA40" s="60">
        <f t="shared" si="9"/>
        <v>45442</v>
      </c>
      <c r="AB40" s="60">
        <f t="shared" si="10"/>
        <v>15359</v>
      </c>
      <c r="AC40" s="60">
        <f t="shared" si="11"/>
        <v>909</v>
      </c>
      <c r="AD40" s="133">
        <f t="shared" si="12"/>
        <v>2550</v>
      </c>
      <c r="AE40" s="134">
        <f t="shared" si="13"/>
        <v>0</v>
      </c>
      <c r="AF40" s="171">
        <f t="shared" si="14"/>
        <v>0.18</v>
      </c>
    </row>
    <row r="41" spans="1:33" s="15" customFormat="1" ht="18" customHeight="1" x14ac:dyDescent="0.2">
      <c r="A41" s="127">
        <v>70</v>
      </c>
      <c r="B41" s="114">
        <v>600079759</v>
      </c>
      <c r="C41" s="92">
        <v>2454</v>
      </c>
      <c r="D41" s="6" t="s">
        <v>97</v>
      </c>
      <c r="E41" s="43">
        <v>3143</v>
      </c>
      <c r="F41" s="46" t="s">
        <v>98</v>
      </c>
      <c r="G41" s="65">
        <v>50</v>
      </c>
      <c r="H41" s="35">
        <v>2</v>
      </c>
      <c r="I41" s="208">
        <v>50</v>
      </c>
      <c r="J41" s="241">
        <v>0</v>
      </c>
      <c r="K41" s="215">
        <v>0</v>
      </c>
      <c r="L41" s="218">
        <f t="shared" si="0"/>
        <v>50</v>
      </c>
      <c r="M41" s="247">
        <f t="shared" si="4"/>
        <v>0</v>
      </c>
      <c r="N41" s="398">
        <f t="shared" si="1"/>
        <v>0</v>
      </c>
      <c r="O41" s="222">
        <f>IF(M41&gt;=0,VLOOKUP(M41,ŠD_ŠK_normativy!$A$4:$D$304,2,0))</f>
        <v>0</v>
      </c>
      <c r="P41" s="229">
        <f>IF(N41&gt;=0,VLOOKUP(N41,ŠD_ŠK_normativy!$A$4:$D$304,3,0))</f>
        <v>0</v>
      </c>
      <c r="Q41" s="229">
        <f>IF(L41&gt;=0,VLOOKUP(L41,ŠD_ŠK_normativy!$A$4:$D$304,4,0))</f>
        <v>480</v>
      </c>
      <c r="R41" s="229">
        <f>IF((M41+N41)&gt;=0,VLOOKUP((M41+N41),ŠD_ŠK_normativy!$A$4:$D$304,4,0))</f>
        <v>0</v>
      </c>
      <c r="S41" s="211">
        <f>ŠD_ŠK_normativy!$H$5</f>
        <v>30</v>
      </c>
      <c r="T41" s="211">
        <f>ŠD_ŠK_normativy!$H$6</f>
        <v>20</v>
      </c>
      <c r="U41" s="60">
        <f>ŠD_ŠK_normativy!$H$3</f>
        <v>40768</v>
      </c>
      <c r="V41" s="238">
        <f>ŠD_ŠK_normativy!$H$4</f>
        <v>21384</v>
      </c>
      <c r="W41" s="258" t="str">
        <f t="shared" si="5"/>
        <v>0</v>
      </c>
      <c r="X41" s="262" t="str">
        <f t="shared" si="6"/>
        <v>0</v>
      </c>
      <c r="Y41" s="255">
        <f t="shared" si="7"/>
        <v>756</v>
      </c>
      <c r="Z41" s="260">
        <f t="shared" si="8"/>
        <v>37800</v>
      </c>
      <c r="AA41" s="60">
        <f t="shared" si="9"/>
        <v>26730</v>
      </c>
      <c r="AB41" s="60">
        <f t="shared" si="10"/>
        <v>9035</v>
      </c>
      <c r="AC41" s="60">
        <f t="shared" si="11"/>
        <v>535</v>
      </c>
      <c r="AD41" s="133">
        <f t="shared" si="12"/>
        <v>1500</v>
      </c>
      <c r="AE41" s="134">
        <f t="shared" si="13"/>
        <v>0</v>
      </c>
      <c r="AF41" s="171">
        <f t="shared" si="14"/>
        <v>0.1</v>
      </c>
      <c r="AG41" s="1"/>
    </row>
    <row r="42" spans="1:33" ht="18" customHeight="1" x14ac:dyDescent="0.2">
      <c r="A42" s="127">
        <v>71</v>
      </c>
      <c r="B42" s="114">
        <v>600079767</v>
      </c>
      <c r="C42" s="92">
        <v>2492</v>
      </c>
      <c r="D42" s="6" t="s">
        <v>21</v>
      </c>
      <c r="E42" s="18">
        <v>3143</v>
      </c>
      <c r="F42" s="40" t="s">
        <v>99</v>
      </c>
      <c r="G42" s="65">
        <v>75</v>
      </c>
      <c r="H42" s="35">
        <v>3</v>
      </c>
      <c r="I42" s="208">
        <v>67</v>
      </c>
      <c r="J42" s="241">
        <v>0</v>
      </c>
      <c r="K42" s="215">
        <v>0</v>
      </c>
      <c r="L42" s="218">
        <f t="shared" si="0"/>
        <v>67</v>
      </c>
      <c r="M42" s="247">
        <f t="shared" si="4"/>
        <v>0</v>
      </c>
      <c r="N42" s="398">
        <f t="shared" si="1"/>
        <v>0</v>
      </c>
      <c r="O42" s="222">
        <f>IF(M42&gt;=0,VLOOKUP(M42,ŠD_ŠK_normativy!$A$4:$D$304,2,0))</f>
        <v>0</v>
      </c>
      <c r="P42" s="229">
        <f>IF(N42&gt;=0,VLOOKUP(N42,ŠD_ŠK_normativy!$A$4:$D$304,3,0))</f>
        <v>0</v>
      </c>
      <c r="Q42" s="229">
        <f>IF(L42&gt;=0,VLOOKUP(L42,ŠD_ŠK_normativy!$A$4:$D$304,4,0))</f>
        <v>480</v>
      </c>
      <c r="R42" s="229">
        <f>IF((M42+N42)&gt;=0,VLOOKUP((M42+N42),ŠD_ŠK_normativy!$A$4:$D$304,4,0))</f>
        <v>0</v>
      </c>
      <c r="S42" s="211">
        <f>ŠD_ŠK_normativy!$H$5</f>
        <v>30</v>
      </c>
      <c r="T42" s="211">
        <f>ŠD_ŠK_normativy!$H$6</f>
        <v>20</v>
      </c>
      <c r="U42" s="60">
        <f>ŠD_ŠK_normativy!$H$3</f>
        <v>40768</v>
      </c>
      <c r="V42" s="238">
        <f>ŠD_ŠK_normativy!$H$4</f>
        <v>21384</v>
      </c>
      <c r="W42" s="258" t="str">
        <f t="shared" si="5"/>
        <v>0</v>
      </c>
      <c r="X42" s="262" t="str">
        <f t="shared" si="6"/>
        <v>0</v>
      </c>
      <c r="Y42" s="255">
        <f t="shared" si="7"/>
        <v>756</v>
      </c>
      <c r="Z42" s="260">
        <f t="shared" si="8"/>
        <v>50652</v>
      </c>
      <c r="AA42" s="60">
        <f t="shared" si="9"/>
        <v>35819</v>
      </c>
      <c r="AB42" s="60">
        <f t="shared" si="10"/>
        <v>12107</v>
      </c>
      <c r="AC42" s="60">
        <f t="shared" si="11"/>
        <v>716</v>
      </c>
      <c r="AD42" s="133">
        <f t="shared" si="12"/>
        <v>2010</v>
      </c>
      <c r="AE42" s="134">
        <f t="shared" si="13"/>
        <v>0</v>
      </c>
      <c r="AF42" s="171">
        <f t="shared" si="14"/>
        <v>0.14000000000000001</v>
      </c>
    </row>
    <row r="43" spans="1:33" ht="18" customHeight="1" x14ac:dyDescent="0.2">
      <c r="A43" s="127">
        <v>72</v>
      </c>
      <c r="B43" s="114">
        <v>600079775</v>
      </c>
      <c r="C43" s="92">
        <v>2491</v>
      </c>
      <c r="D43" s="6" t="s">
        <v>100</v>
      </c>
      <c r="E43" s="18">
        <v>3143</v>
      </c>
      <c r="F43" s="40" t="s">
        <v>101</v>
      </c>
      <c r="G43" s="65">
        <v>90</v>
      </c>
      <c r="H43" s="35">
        <v>4</v>
      </c>
      <c r="I43" s="208">
        <v>90</v>
      </c>
      <c r="J43" s="241">
        <v>0</v>
      </c>
      <c r="K43" s="215">
        <v>0</v>
      </c>
      <c r="L43" s="218">
        <f t="shared" si="0"/>
        <v>90</v>
      </c>
      <c r="M43" s="247">
        <f t="shared" si="4"/>
        <v>0</v>
      </c>
      <c r="N43" s="398">
        <f t="shared" si="1"/>
        <v>0</v>
      </c>
      <c r="O43" s="222">
        <f>IF(M43&gt;=0,VLOOKUP(M43,ŠD_ŠK_normativy!$A$4:$D$304,2,0))</f>
        <v>0</v>
      </c>
      <c r="P43" s="229">
        <f>IF(N43&gt;=0,VLOOKUP(N43,ŠD_ŠK_normativy!$A$4:$D$304,3,0))</f>
        <v>0</v>
      </c>
      <c r="Q43" s="229">
        <f>IF(L43&gt;=0,VLOOKUP(L43,ŠD_ŠK_normativy!$A$4:$D$304,4,0))</f>
        <v>480</v>
      </c>
      <c r="R43" s="229">
        <f>IF((M43+N43)&gt;=0,VLOOKUP((M43+N43),ŠD_ŠK_normativy!$A$4:$D$304,4,0))</f>
        <v>0</v>
      </c>
      <c r="S43" s="211">
        <f>ŠD_ŠK_normativy!$H$5</f>
        <v>30</v>
      </c>
      <c r="T43" s="211">
        <f>ŠD_ŠK_normativy!$H$6</f>
        <v>20</v>
      </c>
      <c r="U43" s="60">
        <f>ŠD_ŠK_normativy!$H$3</f>
        <v>40768</v>
      </c>
      <c r="V43" s="238">
        <f>ŠD_ŠK_normativy!$H$4</f>
        <v>21384</v>
      </c>
      <c r="W43" s="258" t="str">
        <f t="shared" si="5"/>
        <v>0</v>
      </c>
      <c r="X43" s="262" t="str">
        <f t="shared" si="6"/>
        <v>0</v>
      </c>
      <c r="Y43" s="255">
        <f t="shared" si="7"/>
        <v>756</v>
      </c>
      <c r="Z43" s="260">
        <f t="shared" si="8"/>
        <v>68040</v>
      </c>
      <c r="AA43" s="60">
        <f t="shared" si="9"/>
        <v>48115</v>
      </c>
      <c r="AB43" s="60">
        <f t="shared" si="10"/>
        <v>16263</v>
      </c>
      <c r="AC43" s="60">
        <f t="shared" si="11"/>
        <v>962</v>
      </c>
      <c r="AD43" s="133">
        <f t="shared" si="12"/>
        <v>2700</v>
      </c>
      <c r="AE43" s="134">
        <f t="shared" si="13"/>
        <v>0</v>
      </c>
      <c r="AF43" s="171">
        <f t="shared" si="14"/>
        <v>0.19</v>
      </c>
    </row>
    <row r="44" spans="1:33" ht="18" customHeight="1" x14ac:dyDescent="0.2">
      <c r="A44" s="127">
        <v>69</v>
      </c>
      <c r="B44" s="114">
        <v>600080366</v>
      </c>
      <c r="C44" s="92">
        <v>2302</v>
      </c>
      <c r="D44" s="6" t="s">
        <v>62</v>
      </c>
      <c r="E44" s="18">
        <v>3143</v>
      </c>
      <c r="F44" s="24" t="s">
        <v>102</v>
      </c>
      <c r="G44" s="68">
        <v>15</v>
      </c>
      <c r="H44" s="35">
        <v>1</v>
      </c>
      <c r="I44" s="209">
        <v>15</v>
      </c>
      <c r="J44" s="241">
        <v>0</v>
      </c>
      <c r="K44" s="215">
        <v>0</v>
      </c>
      <c r="L44" s="218">
        <f t="shared" si="0"/>
        <v>15</v>
      </c>
      <c r="M44" s="247">
        <f t="shared" si="4"/>
        <v>0</v>
      </c>
      <c r="N44" s="398">
        <f t="shared" si="1"/>
        <v>0</v>
      </c>
      <c r="O44" s="222">
        <f>IF(M44&gt;=0,VLOOKUP(M44,ŠD_ŠK_normativy!$A$4:$D$304,2,0))</f>
        <v>0</v>
      </c>
      <c r="P44" s="229">
        <f>IF(N44&gt;=0,VLOOKUP(N44,ŠD_ŠK_normativy!$A$4:$D$304,3,0))</f>
        <v>0</v>
      </c>
      <c r="Q44" s="229">
        <f>IF(L44&gt;=0,VLOOKUP(L44,ŠD_ŠK_normativy!$A$4:$D$304,4,0))</f>
        <v>480</v>
      </c>
      <c r="R44" s="229">
        <f>IF((M44+N44)&gt;=0,VLOOKUP((M44+N44),ŠD_ŠK_normativy!$A$4:$D$304,4,0))</f>
        <v>0</v>
      </c>
      <c r="S44" s="211">
        <f>ŠD_ŠK_normativy!$H$5</f>
        <v>30</v>
      </c>
      <c r="T44" s="211">
        <f>ŠD_ŠK_normativy!$H$6</f>
        <v>20</v>
      </c>
      <c r="U44" s="60">
        <f>ŠD_ŠK_normativy!$H$3</f>
        <v>40768</v>
      </c>
      <c r="V44" s="238">
        <f>ŠD_ŠK_normativy!$H$4</f>
        <v>21384</v>
      </c>
      <c r="W44" s="258" t="str">
        <f t="shared" si="5"/>
        <v>0</v>
      </c>
      <c r="X44" s="262" t="str">
        <f t="shared" si="6"/>
        <v>0</v>
      </c>
      <c r="Y44" s="255">
        <f t="shared" si="7"/>
        <v>756</v>
      </c>
      <c r="Z44" s="260">
        <f t="shared" si="8"/>
        <v>11340</v>
      </c>
      <c r="AA44" s="60">
        <f t="shared" si="9"/>
        <v>8019</v>
      </c>
      <c r="AB44" s="60">
        <f t="shared" si="10"/>
        <v>2711</v>
      </c>
      <c r="AC44" s="60">
        <f t="shared" si="11"/>
        <v>160</v>
      </c>
      <c r="AD44" s="133">
        <f t="shared" si="12"/>
        <v>450</v>
      </c>
      <c r="AE44" s="134">
        <f t="shared" si="13"/>
        <v>0</v>
      </c>
      <c r="AF44" s="171">
        <f t="shared" si="14"/>
        <v>0.03</v>
      </c>
    </row>
    <row r="45" spans="1:33" ht="18" customHeight="1" x14ac:dyDescent="0.2">
      <c r="A45" s="127">
        <v>73</v>
      </c>
      <c r="B45" s="114">
        <v>650030583</v>
      </c>
      <c r="C45" s="92">
        <v>2459</v>
      </c>
      <c r="D45" s="36" t="s">
        <v>42</v>
      </c>
      <c r="E45" s="19">
        <v>3143</v>
      </c>
      <c r="F45" s="41" t="s">
        <v>103</v>
      </c>
      <c r="G45" s="65">
        <v>40</v>
      </c>
      <c r="H45" s="35">
        <v>1</v>
      </c>
      <c r="I45" s="208">
        <v>24</v>
      </c>
      <c r="J45" s="241">
        <v>0</v>
      </c>
      <c r="K45" s="215">
        <v>0</v>
      </c>
      <c r="L45" s="218">
        <f t="shared" si="0"/>
        <v>24</v>
      </c>
      <c r="M45" s="247">
        <f t="shared" si="4"/>
        <v>0</v>
      </c>
      <c r="N45" s="398">
        <f t="shared" si="1"/>
        <v>0</v>
      </c>
      <c r="O45" s="222">
        <f>IF(M45&gt;=0,VLOOKUP(M45,ŠD_ŠK_normativy!$A$4:$D$304,2,0))</f>
        <v>0</v>
      </c>
      <c r="P45" s="229">
        <f>IF(N45&gt;=0,VLOOKUP(N45,ŠD_ŠK_normativy!$A$4:$D$304,3,0))</f>
        <v>0</v>
      </c>
      <c r="Q45" s="229">
        <f>IF(L45&gt;=0,VLOOKUP(L45,ŠD_ŠK_normativy!$A$4:$D$304,4,0))</f>
        <v>480</v>
      </c>
      <c r="R45" s="229">
        <f>IF((M45+N45)&gt;=0,VLOOKUP((M45+N45),ŠD_ŠK_normativy!$A$4:$D$304,4,0))</f>
        <v>0</v>
      </c>
      <c r="S45" s="211">
        <f>ŠD_ŠK_normativy!$H$5</f>
        <v>30</v>
      </c>
      <c r="T45" s="211">
        <f>ŠD_ŠK_normativy!$H$6</f>
        <v>20</v>
      </c>
      <c r="U45" s="60">
        <f>ŠD_ŠK_normativy!$H$3</f>
        <v>40768</v>
      </c>
      <c r="V45" s="238">
        <f>ŠD_ŠK_normativy!$H$4</f>
        <v>21384</v>
      </c>
      <c r="W45" s="258" t="str">
        <f t="shared" si="5"/>
        <v>0</v>
      </c>
      <c r="X45" s="262" t="str">
        <f t="shared" si="6"/>
        <v>0</v>
      </c>
      <c r="Y45" s="255">
        <f t="shared" si="7"/>
        <v>756</v>
      </c>
      <c r="Z45" s="260">
        <f t="shared" si="8"/>
        <v>18144</v>
      </c>
      <c r="AA45" s="60">
        <f t="shared" si="9"/>
        <v>12831</v>
      </c>
      <c r="AB45" s="60">
        <f t="shared" si="10"/>
        <v>4336</v>
      </c>
      <c r="AC45" s="60">
        <f t="shared" si="11"/>
        <v>257</v>
      </c>
      <c r="AD45" s="133">
        <f t="shared" si="12"/>
        <v>720</v>
      </c>
      <c r="AE45" s="134">
        <f t="shared" si="13"/>
        <v>0</v>
      </c>
      <c r="AF45" s="171">
        <f t="shared" si="14"/>
        <v>0.05</v>
      </c>
    </row>
    <row r="46" spans="1:33" ht="18" customHeight="1" x14ac:dyDescent="0.2">
      <c r="A46" s="127">
        <v>77</v>
      </c>
      <c r="B46" s="114">
        <v>600079783</v>
      </c>
      <c r="C46" s="92">
        <v>2460</v>
      </c>
      <c r="D46" s="6" t="s">
        <v>104</v>
      </c>
      <c r="E46" s="18">
        <v>3143</v>
      </c>
      <c r="F46" s="44" t="s">
        <v>105</v>
      </c>
      <c r="G46" s="65">
        <v>143</v>
      </c>
      <c r="H46" s="35">
        <v>5</v>
      </c>
      <c r="I46" s="208">
        <v>138</v>
      </c>
      <c r="J46" s="241">
        <v>0</v>
      </c>
      <c r="K46" s="215">
        <v>0</v>
      </c>
      <c r="L46" s="218">
        <f t="shared" si="0"/>
        <v>138</v>
      </c>
      <c r="M46" s="247">
        <f t="shared" si="4"/>
        <v>0</v>
      </c>
      <c r="N46" s="398">
        <f t="shared" si="1"/>
        <v>0</v>
      </c>
      <c r="O46" s="222">
        <f>IF(M46&gt;=0,VLOOKUP(M46,ŠD_ŠK_normativy!$A$4:$D$304,2,0))</f>
        <v>0</v>
      </c>
      <c r="P46" s="229">
        <f>IF(N46&gt;=0,VLOOKUP(N46,ŠD_ŠK_normativy!$A$4:$D$304,3,0))</f>
        <v>0</v>
      </c>
      <c r="Q46" s="229">
        <f>IF(L46&gt;=0,VLOOKUP(L46,ŠD_ŠK_normativy!$A$4:$D$304,4,0))</f>
        <v>480</v>
      </c>
      <c r="R46" s="229">
        <f>IF((M46+N46)&gt;=0,VLOOKUP((M46+N46),ŠD_ŠK_normativy!$A$4:$D$304,4,0))</f>
        <v>0</v>
      </c>
      <c r="S46" s="211">
        <f>ŠD_ŠK_normativy!$H$5</f>
        <v>30</v>
      </c>
      <c r="T46" s="211">
        <f>ŠD_ŠK_normativy!$H$6</f>
        <v>20</v>
      </c>
      <c r="U46" s="60">
        <f>ŠD_ŠK_normativy!$H$3</f>
        <v>40768</v>
      </c>
      <c r="V46" s="238">
        <f>ŠD_ŠK_normativy!$H$4</f>
        <v>21384</v>
      </c>
      <c r="W46" s="258" t="str">
        <f t="shared" si="5"/>
        <v>0</v>
      </c>
      <c r="X46" s="262" t="str">
        <f t="shared" si="6"/>
        <v>0</v>
      </c>
      <c r="Y46" s="255">
        <f t="shared" si="7"/>
        <v>756</v>
      </c>
      <c r="Z46" s="260">
        <f t="shared" si="8"/>
        <v>104328</v>
      </c>
      <c r="AA46" s="60">
        <f t="shared" si="9"/>
        <v>73776</v>
      </c>
      <c r="AB46" s="60">
        <f t="shared" si="10"/>
        <v>24936</v>
      </c>
      <c r="AC46" s="60">
        <f t="shared" si="11"/>
        <v>1476</v>
      </c>
      <c r="AD46" s="133">
        <f t="shared" si="12"/>
        <v>4140</v>
      </c>
      <c r="AE46" s="134">
        <f t="shared" si="13"/>
        <v>0</v>
      </c>
      <c r="AF46" s="171">
        <f t="shared" si="14"/>
        <v>0.28999999999999998</v>
      </c>
    </row>
    <row r="47" spans="1:33" ht="18" customHeight="1" x14ac:dyDescent="0.2">
      <c r="A47" s="127">
        <v>76</v>
      </c>
      <c r="B47" s="114">
        <v>600079805</v>
      </c>
      <c r="C47" s="92">
        <v>2461</v>
      </c>
      <c r="D47" s="36" t="s">
        <v>43</v>
      </c>
      <c r="E47" s="19">
        <v>3143</v>
      </c>
      <c r="F47" s="45" t="s">
        <v>106</v>
      </c>
      <c r="G47" s="65">
        <v>32</v>
      </c>
      <c r="H47" s="35">
        <v>1</v>
      </c>
      <c r="I47" s="208">
        <v>23</v>
      </c>
      <c r="J47" s="241">
        <v>0</v>
      </c>
      <c r="K47" s="215">
        <v>0</v>
      </c>
      <c r="L47" s="218">
        <f t="shared" si="0"/>
        <v>23</v>
      </c>
      <c r="M47" s="247">
        <f t="shared" si="4"/>
        <v>0</v>
      </c>
      <c r="N47" s="398">
        <f t="shared" si="1"/>
        <v>0</v>
      </c>
      <c r="O47" s="222">
        <f>IF(M47&gt;=0,VLOOKUP(M47,ŠD_ŠK_normativy!$A$4:$D$304,2,0))</f>
        <v>0</v>
      </c>
      <c r="P47" s="229">
        <f>IF(N47&gt;=0,VLOOKUP(N47,ŠD_ŠK_normativy!$A$4:$D$304,3,0))</f>
        <v>0</v>
      </c>
      <c r="Q47" s="229">
        <f>IF(L47&gt;=0,VLOOKUP(L47,ŠD_ŠK_normativy!$A$4:$D$304,4,0))</f>
        <v>480</v>
      </c>
      <c r="R47" s="229">
        <f>IF((M47+N47)&gt;=0,VLOOKUP((M47+N47),ŠD_ŠK_normativy!$A$4:$D$304,4,0))</f>
        <v>0</v>
      </c>
      <c r="S47" s="211">
        <f>ŠD_ŠK_normativy!$H$5</f>
        <v>30</v>
      </c>
      <c r="T47" s="211">
        <f>ŠD_ŠK_normativy!$H$6</f>
        <v>20</v>
      </c>
      <c r="U47" s="60">
        <f>ŠD_ŠK_normativy!$H$3</f>
        <v>40768</v>
      </c>
      <c r="V47" s="238">
        <f>ŠD_ŠK_normativy!$H$4</f>
        <v>21384</v>
      </c>
      <c r="W47" s="258" t="str">
        <f t="shared" si="5"/>
        <v>0</v>
      </c>
      <c r="X47" s="262" t="str">
        <f t="shared" si="6"/>
        <v>0</v>
      </c>
      <c r="Y47" s="255">
        <f t="shared" si="7"/>
        <v>756</v>
      </c>
      <c r="Z47" s="260">
        <f t="shared" si="8"/>
        <v>17388</v>
      </c>
      <c r="AA47" s="60">
        <f t="shared" si="9"/>
        <v>12296</v>
      </c>
      <c r="AB47" s="60">
        <f t="shared" si="10"/>
        <v>4156</v>
      </c>
      <c r="AC47" s="60">
        <f t="shared" si="11"/>
        <v>246</v>
      </c>
      <c r="AD47" s="133">
        <f t="shared" si="12"/>
        <v>690</v>
      </c>
      <c r="AE47" s="134">
        <f t="shared" si="13"/>
        <v>0</v>
      </c>
      <c r="AF47" s="171">
        <f t="shared" si="14"/>
        <v>0.05</v>
      </c>
    </row>
    <row r="48" spans="1:33" ht="18" customHeight="1" x14ac:dyDescent="0.2">
      <c r="A48" s="127">
        <v>79</v>
      </c>
      <c r="B48" s="114">
        <v>600074561</v>
      </c>
      <c r="C48" s="92">
        <v>2325</v>
      </c>
      <c r="D48" s="24" t="s">
        <v>57</v>
      </c>
      <c r="E48" s="18">
        <v>3143</v>
      </c>
      <c r="F48" s="40" t="s">
        <v>107</v>
      </c>
      <c r="G48" s="65">
        <v>120</v>
      </c>
      <c r="H48" s="35">
        <v>4</v>
      </c>
      <c r="I48" s="209">
        <v>115</v>
      </c>
      <c r="J48" s="241">
        <v>0</v>
      </c>
      <c r="K48" s="215">
        <v>0</v>
      </c>
      <c r="L48" s="218">
        <f t="shared" si="0"/>
        <v>115</v>
      </c>
      <c r="M48" s="247">
        <f t="shared" si="4"/>
        <v>0</v>
      </c>
      <c r="N48" s="398">
        <f t="shared" si="1"/>
        <v>0</v>
      </c>
      <c r="O48" s="222">
        <f>IF(M48&gt;=0,VLOOKUP(M48,ŠD_ŠK_normativy!$A$4:$D$304,2,0))</f>
        <v>0</v>
      </c>
      <c r="P48" s="229">
        <f>IF(N48&gt;=0,VLOOKUP(N48,ŠD_ŠK_normativy!$A$4:$D$304,3,0))</f>
        <v>0</v>
      </c>
      <c r="Q48" s="229">
        <f>IF(L48&gt;=0,VLOOKUP(L48,ŠD_ŠK_normativy!$A$4:$D$304,4,0))</f>
        <v>480</v>
      </c>
      <c r="R48" s="229">
        <f>IF((M48+N48)&gt;=0,VLOOKUP((M48+N48),ŠD_ŠK_normativy!$A$4:$D$304,4,0))</f>
        <v>0</v>
      </c>
      <c r="S48" s="211">
        <f>ŠD_ŠK_normativy!$H$5</f>
        <v>30</v>
      </c>
      <c r="T48" s="211">
        <f>ŠD_ŠK_normativy!$H$6</f>
        <v>20</v>
      </c>
      <c r="U48" s="60">
        <f>ŠD_ŠK_normativy!$H$3</f>
        <v>40768</v>
      </c>
      <c r="V48" s="238">
        <f>ŠD_ŠK_normativy!$H$4</f>
        <v>21384</v>
      </c>
      <c r="W48" s="258" t="str">
        <f t="shared" si="5"/>
        <v>0</v>
      </c>
      <c r="X48" s="262" t="str">
        <f t="shared" si="6"/>
        <v>0</v>
      </c>
      <c r="Y48" s="255">
        <f t="shared" si="7"/>
        <v>756</v>
      </c>
      <c r="Z48" s="260">
        <f t="shared" si="8"/>
        <v>86940</v>
      </c>
      <c r="AA48" s="60">
        <f t="shared" si="9"/>
        <v>61480</v>
      </c>
      <c r="AB48" s="60">
        <f t="shared" si="10"/>
        <v>20780</v>
      </c>
      <c r="AC48" s="60">
        <f t="shared" si="11"/>
        <v>1230</v>
      </c>
      <c r="AD48" s="133">
        <f t="shared" si="12"/>
        <v>3450</v>
      </c>
      <c r="AE48" s="134">
        <f t="shared" si="13"/>
        <v>0</v>
      </c>
      <c r="AF48" s="171">
        <f t="shared" si="14"/>
        <v>0.24</v>
      </c>
    </row>
    <row r="49" spans="1:32" ht="18" customHeight="1" x14ac:dyDescent="0.2">
      <c r="A49" s="127">
        <v>80</v>
      </c>
      <c r="B49" s="114">
        <v>691007331</v>
      </c>
      <c r="C49" s="92">
        <v>2329</v>
      </c>
      <c r="D49" s="24" t="s">
        <v>436</v>
      </c>
      <c r="E49" s="18">
        <v>3143</v>
      </c>
      <c r="F49" s="24" t="s">
        <v>108</v>
      </c>
      <c r="G49" s="65">
        <v>14</v>
      </c>
      <c r="H49" s="35">
        <v>1</v>
      </c>
      <c r="I49" s="209">
        <v>14</v>
      </c>
      <c r="J49" s="241">
        <v>0</v>
      </c>
      <c r="K49" s="215">
        <v>0</v>
      </c>
      <c r="L49" s="218">
        <f t="shared" si="0"/>
        <v>14</v>
      </c>
      <c r="M49" s="247">
        <f t="shared" si="4"/>
        <v>0</v>
      </c>
      <c r="N49" s="398">
        <f t="shared" si="1"/>
        <v>0</v>
      </c>
      <c r="O49" s="222">
        <f>IF(M49&gt;=0,VLOOKUP(M49,ŠD_ŠK_normativy!$A$4:$D$304,2,0))</f>
        <v>0</v>
      </c>
      <c r="P49" s="229">
        <f>IF(N49&gt;=0,VLOOKUP(N49,ŠD_ŠK_normativy!$A$4:$D$304,3,0))</f>
        <v>0</v>
      </c>
      <c r="Q49" s="229">
        <f>IF(L49&gt;=0,VLOOKUP(L49,ŠD_ŠK_normativy!$A$4:$D$304,4,0))</f>
        <v>480</v>
      </c>
      <c r="R49" s="229">
        <f>IF((M49+N49)&gt;=0,VLOOKUP((M49+N49),ŠD_ŠK_normativy!$A$4:$D$304,4,0))</f>
        <v>0</v>
      </c>
      <c r="S49" s="211">
        <f>ŠD_ŠK_normativy!$H$5</f>
        <v>30</v>
      </c>
      <c r="T49" s="211">
        <f>ŠD_ŠK_normativy!$H$6</f>
        <v>20</v>
      </c>
      <c r="U49" s="60">
        <f>ŠD_ŠK_normativy!$H$3</f>
        <v>40768</v>
      </c>
      <c r="V49" s="238">
        <f>ŠD_ŠK_normativy!$H$4</f>
        <v>21384</v>
      </c>
      <c r="W49" s="258" t="str">
        <f t="shared" si="5"/>
        <v>0</v>
      </c>
      <c r="X49" s="262" t="str">
        <f t="shared" si="6"/>
        <v>0</v>
      </c>
      <c r="Y49" s="255">
        <f t="shared" si="7"/>
        <v>756</v>
      </c>
      <c r="Z49" s="260">
        <f t="shared" si="8"/>
        <v>10584</v>
      </c>
      <c r="AA49" s="60">
        <f t="shared" si="9"/>
        <v>7485</v>
      </c>
      <c r="AB49" s="60">
        <f t="shared" si="10"/>
        <v>2529</v>
      </c>
      <c r="AC49" s="60">
        <f t="shared" si="11"/>
        <v>150</v>
      </c>
      <c r="AD49" s="133">
        <f t="shared" si="12"/>
        <v>420</v>
      </c>
      <c r="AE49" s="134">
        <f t="shared" si="13"/>
        <v>0</v>
      </c>
      <c r="AF49" s="171">
        <f t="shared" si="14"/>
        <v>0.03</v>
      </c>
    </row>
    <row r="50" spans="1:32" ht="18" customHeight="1" x14ac:dyDescent="0.2">
      <c r="A50" s="127">
        <v>82</v>
      </c>
      <c r="B50" s="114">
        <v>600079821</v>
      </c>
      <c r="C50" s="92">
        <v>2466</v>
      </c>
      <c r="D50" s="6" t="s">
        <v>22</v>
      </c>
      <c r="E50" s="18">
        <v>3143</v>
      </c>
      <c r="F50" s="40" t="s">
        <v>109</v>
      </c>
      <c r="G50" s="65">
        <v>35</v>
      </c>
      <c r="H50" s="35">
        <v>1</v>
      </c>
      <c r="I50" s="208">
        <v>32</v>
      </c>
      <c r="J50" s="241">
        <v>0</v>
      </c>
      <c r="K50" s="215">
        <v>0</v>
      </c>
      <c r="L50" s="218">
        <f t="shared" si="0"/>
        <v>32</v>
      </c>
      <c r="M50" s="247">
        <f t="shared" si="4"/>
        <v>0</v>
      </c>
      <c r="N50" s="398">
        <f t="shared" si="1"/>
        <v>0</v>
      </c>
      <c r="O50" s="222">
        <f>IF(M50&gt;=0,VLOOKUP(M50,ŠD_ŠK_normativy!$A$4:$D$304,2,0))</f>
        <v>0</v>
      </c>
      <c r="P50" s="229">
        <f>IF(N50&gt;=0,VLOOKUP(N50,ŠD_ŠK_normativy!$A$4:$D$304,3,0))</f>
        <v>0</v>
      </c>
      <c r="Q50" s="229">
        <f>IF(L50&gt;=0,VLOOKUP(L50,ŠD_ŠK_normativy!$A$4:$D$304,4,0))</f>
        <v>480</v>
      </c>
      <c r="R50" s="229">
        <f>IF((M50+N50)&gt;=0,VLOOKUP((M50+N50),ŠD_ŠK_normativy!$A$4:$D$304,4,0))</f>
        <v>0</v>
      </c>
      <c r="S50" s="211">
        <f>ŠD_ŠK_normativy!$H$5</f>
        <v>30</v>
      </c>
      <c r="T50" s="211">
        <f>ŠD_ŠK_normativy!$H$6</f>
        <v>20</v>
      </c>
      <c r="U50" s="60">
        <f>ŠD_ŠK_normativy!$H$3</f>
        <v>40768</v>
      </c>
      <c r="V50" s="238">
        <f>ŠD_ŠK_normativy!$H$4</f>
        <v>21384</v>
      </c>
      <c r="W50" s="258" t="str">
        <f t="shared" si="5"/>
        <v>0</v>
      </c>
      <c r="X50" s="262" t="str">
        <f t="shared" si="6"/>
        <v>0</v>
      </c>
      <c r="Y50" s="255">
        <f t="shared" si="7"/>
        <v>756</v>
      </c>
      <c r="Z50" s="260">
        <f t="shared" si="8"/>
        <v>24192</v>
      </c>
      <c r="AA50" s="60">
        <f t="shared" si="9"/>
        <v>17108</v>
      </c>
      <c r="AB50" s="60">
        <f t="shared" si="10"/>
        <v>5782</v>
      </c>
      <c r="AC50" s="60">
        <f t="shared" si="11"/>
        <v>342</v>
      </c>
      <c r="AD50" s="133">
        <f t="shared" si="12"/>
        <v>960</v>
      </c>
      <c r="AE50" s="134">
        <f t="shared" si="13"/>
        <v>0</v>
      </c>
      <c r="AF50" s="171">
        <f t="shared" si="14"/>
        <v>7.0000000000000007E-2</v>
      </c>
    </row>
    <row r="51" spans="1:32" ht="18" customHeight="1" x14ac:dyDescent="0.2">
      <c r="A51" s="127">
        <v>83</v>
      </c>
      <c r="B51" s="114">
        <v>600080021</v>
      </c>
      <c r="C51" s="92">
        <v>2493</v>
      </c>
      <c r="D51" s="36" t="s">
        <v>44</v>
      </c>
      <c r="E51" s="19">
        <v>3143</v>
      </c>
      <c r="F51" s="45" t="s">
        <v>110</v>
      </c>
      <c r="G51" s="65">
        <v>70</v>
      </c>
      <c r="H51" s="35">
        <v>3</v>
      </c>
      <c r="I51" s="208">
        <v>70</v>
      </c>
      <c r="J51" s="241">
        <v>0</v>
      </c>
      <c r="K51" s="215">
        <v>0</v>
      </c>
      <c r="L51" s="218">
        <f t="shared" si="0"/>
        <v>70</v>
      </c>
      <c r="M51" s="247">
        <f t="shared" si="4"/>
        <v>0</v>
      </c>
      <c r="N51" s="398">
        <f t="shared" si="1"/>
        <v>0</v>
      </c>
      <c r="O51" s="222">
        <f>IF(M51&gt;=0,VLOOKUP(M51,ŠD_ŠK_normativy!$A$4:$D$304,2,0))</f>
        <v>0</v>
      </c>
      <c r="P51" s="229">
        <f>IF(N51&gt;=0,VLOOKUP(N51,ŠD_ŠK_normativy!$A$4:$D$304,3,0))</f>
        <v>0</v>
      </c>
      <c r="Q51" s="229">
        <f>IF(L51&gt;=0,VLOOKUP(L51,ŠD_ŠK_normativy!$A$4:$D$304,4,0))</f>
        <v>480</v>
      </c>
      <c r="R51" s="229">
        <f>IF((M51+N51)&gt;=0,VLOOKUP((M51+N51),ŠD_ŠK_normativy!$A$4:$D$304,4,0))</f>
        <v>0</v>
      </c>
      <c r="S51" s="211">
        <f>ŠD_ŠK_normativy!$H$5</f>
        <v>30</v>
      </c>
      <c r="T51" s="211">
        <f>ŠD_ŠK_normativy!$H$6</f>
        <v>20</v>
      </c>
      <c r="U51" s="60">
        <f>ŠD_ŠK_normativy!$H$3</f>
        <v>40768</v>
      </c>
      <c r="V51" s="238">
        <f>ŠD_ŠK_normativy!$H$4</f>
        <v>21384</v>
      </c>
      <c r="W51" s="258" t="str">
        <f t="shared" si="5"/>
        <v>0</v>
      </c>
      <c r="X51" s="262" t="str">
        <f t="shared" si="6"/>
        <v>0</v>
      </c>
      <c r="Y51" s="255">
        <f t="shared" si="7"/>
        <v>756</v>
      </c>
      <c r="Z51" s="260">
        <f t="shared" si="8"/>
        <v>52920</v>
      </c>
      <c r="AA51" s="60">
        <f t="shared" si="9"/>
        <v>37423</v>
      </c>
      <c r="AB51" s="60">
        <f t="shared" si="10"/>
        <v>12649</v>
      </c>
      <c r="AC51" s="60">
        <f t="shared" si="11"/>
        <v>748</v>
      </c>
      <c r="AD51" s="133">
        <f t="shared" si="12"/>
        <v>2100</v>
      </c>
      <c r="AE51" s="134">
        <f t="shared" si="13"/>
        <v>0</v>
      </c>
      <c r="AF51" s="171">
        <f t="shared" si="14"/>
        <v>0.15</v>
      </c>
    </row>
    <row r="52" spans="1:32" ht="18" customHeight="1" x14ac:dyDescent="0.2">
      <c r="A52" s="127">
        <v>84</v>
      </c>
      <c r="B52" s="114">
        <v>600080030</v>
      </c>
      <c r="C52" s="92">
        <v>2445</v>
      </c>
      <c r="D52" s="6" t="s">
        <v>5</v>
      </c>
      <c r="E52" s="43">
        <v>3143</v>
      </c>
      <c r="F52" s="40" t="s">
        <v>111</v>
      </c>
      <c r="G52" s="68">
        <v>30</v>
      </c>
      <c r="H52" s="35">
        <v>1</v>
      </c>
      <c r="I52" s="209">
        <v>25</v>
      </c>
      <c r="J52" s="241">
        <v>0</v>
      </c>
      <c r="K52" s="215">
        <v>0</v>
      </c>
      <c r="L52" s="218">
        <f t="shared" si="0"/>
        <v>25</v>
      </c>
      <c r="M52" s="247">
        <f t="shared" si="4"/>
        <v>0</v>
      </c>
      <c r="N52" s="398">
        <f t="shared" si="1"/>
        <v>0</v>
      </c>
      <c r="O52" s="222">
        <f>IF(M52&gt;=0,VLOOKUP(M52,ŠD_ŠK_normativy!$A$4:$D$304,2,0))</f>
        <v>0</v>
      </c>
      <c r="P52" s="229">
        <f>IF(N52&gt;=0,VLOOKUP(N52,ŠD_ŠK_normativy!$A$4:$D$304,3,0))</f>
        <v>0</v>
      </c>
      <c r="Q52" s="229">
        <f>IF(L52&gt;=0,VLOOKUP(L52,ŠD_ŠK_normativy!$A$4:$D$304,4,0))</f>
        <v>480</v>
      </c>
      <c r="R52" s="229">
        <f>IF((M52+N52)&gt;=0,VLOOKUP((M52+N52),ŠD_ŠK_normativy!$A$4:$D$304,4,0))</f>
        <v>0</v>
      </c>
      <c r="S52" s="211">
        <f>ŠD_ŠK_normativy!$H$5</f>
        <v>30</v>
      </c>
      <c r="T52" s="211">
        <f>ŠD_ŠK_normativy!$H$6</f>
        <v>20</v>
      </c>
      <c r="U52" s="60">
        <f>ŠD_ŠK_normativy!$H$3</f>
        <v>40768</v>
      </c>
      <c r="V52" s="238">
        <f>ŠD_ŠK_normativy!$H$4</f>
        <v>21384</v>
      </c>
      <c r="W52" s="258" t="str">
        <f t="shared" si="5"/>
        <v>0</v>
      </c>
      <c r="X52" s="262" t="str">
        <f t="shared" si="6"/>
        <v>0</v>
      </c>
      <c r="Y52" s="255">
        <f t="shared" si="7"/>
        <v>756</v>
      </c>
      <c r="Z52" s="260">
        <f t="shared" si="8"/>
        <v>18900</v>
      </c>
      <c r="AA52" s="60">
        <f t="shared" si="9"/>
        <v>13365</v>
      </c>
      <c r="AB52" s="60">
        <f t="shared" si="10"/>
        <v>4518</v>
      </c>
      <c r="AC52" s="60">
        <f t="shared" si="11"/>
        <v>267</v>
      </c>
      <c r="AD52" s="133">
        <f t="shared" si="12"/>
        <v>750</v>
      </c>
      <c r="AE52" s="134">
        <f t="shared" si="13"/>
        <v>0</v>
      </c>
      <c r="AF52" s="171">
        <f t="shared" si="14"/>
        <v>0.05</v>
      </c>
    </row>
    <row r="53" spans="1:32" ht="18" customHeight="1" x14ac:dyDescent="0.2">
      <c r="A53" s="127">
        <v>85</v>
      </c>
      <c r="B53" s="114">
        <v>600080196</v>
      </c>
      <c r="C53" s="92">
        <v>2495</v>
      </c>
      <c r="D53" s="6" t="s">
        <v>45</v>
      </c>
      <c r="E53" s="18">
        <v>3143</v>
      </c>
      <c r="F53" s="40" t="s">
        <v>112</v>
      </c>
      <c r="G53" s="65">
        <v>100</v>
      </c>
      <c r="H53" s="35">
        <v>3</v>
      </c>
      <c r="I53" s="208">
        <v>98</v>
      </c>
      <c r="J53" s="241">
        <v>0</v>
      </c>
      <c r="K53" s="215">
        <v>0</v>
      </c>
      <c r="L53" s="218">
        <f t="shared" si="0"/>
        <v>98</v>
      </c>
      <c r="M53" s="247">
        <f t="shared" si="4"/>
        <v>0</v>
      </c>
      <c r="N53" s="398">
        <f t="shared" si="1"/>
        <v>0</v>
      </c>
      <c r="O53" s="222">
        <f>IF(M53&gt;=0,VLOOKUP(M53,ŠD_ŠK_normativy!$A$4:$D$304,2,0))</f>
        <v>0</v>
      </c>
      <c r="P53" s="229">
        <f>IF(N53&gt;=0,VLOOKUP(N53,ŠD_ŠK_normativy!$A$4:$D$304,3,0))</f>
        <v>0</v>
      </c>
      <c r="Q53" s="229">
        <f>IF(L53&gt;=0,VLOOKUP(L53,ŠD_ŠK_normativy!$A$4:$D$304,4,0))</f>
        <v>480</v>
      </c>
      <c r="R53" s="229">
        <f>IF((M53+N53)&gt;=0,VLOOKUP((M53+N53),ŠD_ŠK_normativy!$A$4:$D$304,4,0))</f>
        <v>0</v>
      </c>
      <c r="S53" s="211">
        <f>ŠD_ŠK_normativy!$H$5</f>
        <v>30</v>
      </c>
      <c r="T53" s="211">
        <f>ŠD_ŠK_normativy!$H$6</f>
        <v>20</v>
      </c>
      <c r="U53" s="60">
        <f>ŠD_ŠK_normativy!$H$3</f>
        <v>40768</v>
      </c>
      <c r="V53" s="238">
        <f>ŠD_ŠK_normativy!$H$4</f>
        <v>21384</v>
      </c>
      <c r="W53" s="258" t="str">
        <f t="shared" si="5"/>
        <v>0</v>
      </c>
      <c r="X53" s="262" t="str">
        <f t="shared" si="6"/>
        <v>0</v>
      </c>
      <c r="Y53" s="255">
        <f t="shared" si="7"/>
        <v>756</v>
      </c>
      <c r="Z53" s="260">
        <f t="shared" si="8"/>
        <v>74088</v>
      </c>
      <c r="AA53" s="60">
        <f t="shared" si="9"/>
        <v>52392</v>
      </c>
      <c r="AB53" s="60">
        <f t="shared" si="10"/>
        <v>17708</v>
      </c>
      <c r="AC53" s="60">
        <f t="shared" si="11"/>
        <v>1048</v>
      </c>
      <c r="AD53" s="133">
        <f t="shared" si="12"/>
        <v>2940</v>
      </c>
      <c r="AE53" s="134">
        <f t="shared" si="13"/>
        <v>0</v>
      </c>
      <c r="AF53" s="171">
        <f t="shared" si="14"/>
        <v>0.2</v>
      </c>
    </row>
    <row r="54" spans="1:32" ht="18" customHeight="1" x14ac:dyDescent="0.2">
      <c r="A54" s="127">
        <v>86</v>
      </c>
      <c r="B54" s="114">
        <v>650026080</v>
      </c>
      <c r="C54" s="92">
        <v>2305</v>
      </c>
      <c r="D54" s="6" t="s">
        <v>46</v>
      </c>
      <c r="E54" s="18">
        <v>3143</v>
      </c>
      <c r="F54" s="41" t="s">
        <v>113</v>
      </c>
      <c r="G54" s="67">
        <v>25</v>
      </c>
      <c r="H54" s="35">
        <v>1</v>
      </c>
      <c r="I54" s="385">
        <v>30</v>
      </c>
      <c r="J54" s="241">
        <v>0</v>
      </c>
      <c r="K54" s="215">
        <v>0</v>
      </c>
      <c r="L54" s="246">
        <f t="shared" si="0"/>
        <v>25</v>
      </c>
      <c r="M54" s="247">
        <f t="shared" si="4"/>
        <v>0</v>
      </c>
      <c r="N54" s="398">
        <f t="shared" si="1"/>
        <v>0</v>
      </c>
      <c r="O54" s="222">
        <f>IF(M54&gt;=0,VLOOKUP(M54,ŠD_ŠK_normativy!$A$4:$D$304,2,0))</f>
        <v>0</v>
      </c>
      <c r="P54" s="229">
        <f>IF(N54&gt;=0,VLOOKUP(N54,ŠD_ŠK_normativy!$A$4:$D$304,3,0))</f>
        <v>0</v>
      </c>
      <c r="Q54" s="229">
        <f>IF(L54&gt;=0,VLOOKUP(L54,ŠD_ŠK_normativy!$A$4:$D$304,4,0))</f>
        <v>480</v>
      </c>
      <c r="R54" s="229">
        <f>IF((M54+N54)&gt;=0,VLOOKUP((M54+N54),ŠD_ŠK_normativy!$A$4:$D$304,4,0))</f>
        <v>0</v>
      </c>
      <c r="S54" s="211">
        <f>ŠD_ŠK_normativy!$H$5</f>
        <v>30</v>
      </c>
      <c r="T54" s="211">
        <f>ŠD_ŠK_normativy!$H$6</f>
        <v>20</v>
      </c>
      <c r="U54" s="60">
        <f>ŠD_ŠK_normativy!$H$3</f>
        <v>40768</v>
      </c>
      <c r="V54" s="238">
        <f>ŠD_ŠK_normativy!$H$4</f>
        <v>21384</v>
      </c>
      <c r="W54" s="258" t="str">
        <f t="shared" si="5"/>
        <v>0</v>
      </c>
      <c r="X54" s="262" t="str">
        <f t="shared" si="6"/>
        <v>0</v>
      </c>
      <c r="Y54" s="255">
        <f t="shared" si="7"/>
        <v>756</v>
      </c>
      <c r="Z54" s="260">
        <f t="shared" si="8"/>
        <v>18900</v>
      </c>
      <c r="AA54" s="60">
        <f t="shared" si="9"/>
        <v>13365</v>
      </c>
      <c r="AB54" s="60">
        <f t="shared" si="10"/>
        <v>4518</v>
      </c>
      <c r="AC54" s="60">
        <f t="shared" si="11"/>
        <v>267</v>
      </c>
      <c r="AD54" s="133">
        <f t="shared" si="12"/>
        <v>750</v>
      </c>
      <c r="AE54" s="134">
        <f t="shared" si="13"/>
        <v>0</v>
      </c>
      <c r="AF54" s="171">
        <f t="shared" si="14"/>
        <v>0.05</v>
      </c>
    </row>
    <row r="55" spans="1:32" ht="18" customHeight="1" x14ac:dyDescent="0.2">
      <c r="A55" s="127">
        <v>87</v>
      </c>
      <c r="B55" s="114">
        <v>650021576</v>
      </c>
      <c r="C55" s="92">
        <v>2498</v>
      </c>
      <c r="D55" s="6" t="s">
        <v>47</v>
      </c>
      <c r="E55" s="18">
        <v>3143</v>
      </c>
      <c r="F55" s="41" t="s">
        <v>114</v>
      </c>
      <c r="G55" s="68">
        <v>68</v>
      </c>
      <c r="H55" s="35">
        <v>3</v>
      </c>
      <c r="I55" s="209">
        <v>68</v>
      </c>
      <c r="J55" s="241">
        <v>0</v>
      </c>
      <c r="K55" s="215">
        <v>0</v>
      </c>
      <c r="L55" s="218">
        <f t="shared" si="0"/>
        <v>68</v>
      </c>
      <c r="M55" s="247">
        <f t="shared" si="4"/>
        <v>0</v>
      </c>
      <c r="N55" s="398">
        <f t="shared" si="1"/>
        <v>0</v>
      </c>
      <c r="O55" s="222">
        <f>IF(M55&gt;=0,VLOOKUP(M55,ŠD_ŠK_normativy!$A$4:$D$304,2,0))</f>
        <v>0</v>
      </c>
      <c r="P55" s="229">
        <f>IF(N55&gt;=0,VLOOKUP(N55,ŠD_ŠK_normativy!$A$4:$D$304,3,0))</f>
        <v>0</v>
      </c>
      <c r="Q55" s="229">
        <f>IF(L55&gt;=0,VLOOKUP(L55,ŠD_ŠK_normativy!$A$4:$D$304,4,0))</f>
        <v>480</v>
      </c>
      <c r="R55" s="229">
        <f>IF((M55+N55)&gt;=0,VLOOKUP((M55+N55),ŠD_ŠK_normativy!$A$4:$D$304,4,0))</f>
        <v>0</v>
      </c>
      <c r="S55" s="211">
        <f>ŠD_ŠK_normativy!$H$5</f>
        <v>30</v>
      </c>
      <c r="T55" s="211">
        <f>ŠD_ŠK_normativy!$H$6</f>
        <v>20</v>
      </c>
      <c r="U55" s="60">
        <f>ŠD_ŠK_normativy!$H$3</f>
        <v>40768</v>
      </c>
      <c r="V55" s="238">
        <f>ŠD_ŠK_normativy!$H$4</f>
        <v>21384</v>
      </c>
      <c r="W55" s="258" t="str">
        <f t="shared" si="5"/>
        <v>0</v>
      </c>
      <c r="X55" s="262" t="str">
        <f t="shared" si="6"/>
        <v>0</v>
      </c>
      <c r="Y55" s="255">
        <f t="shared" si="7"/>
        <v>756</v>
      </c>
      <c r="Z55" s="260">
        <f t="shared" si="8"/>
        <v>51408</v>
      </c>
      <c r="AA55" s="60">
        <f t="shared" si="9"/>
        <v>36353</v>
      </c>
      <c r="AB55" s="60">
        <f t="shared" si="10"/>
        <v>12288</v>
      </c>
      <c r="AC55" s="60">
        <f t="shared" si="11"/>
        <v>727</v>
      </c>
      <c r="AD55" s="133">
        <f t="shared" si="12"/>
        <v>2040</v>
      </c>
      <c r="AE55" s="134">
        <f t="shared" si="13"/>
        <v>0</v>
      </c>
      <c r="AF55" s="171">
        <f t="shared" si="14"/>
        <v>0.14000000000000001</v>
      </c>
    </row>
    <row r="56" spans="1:32" ht="18" customHeight="1" thickBot="1" x14ac:dyDescent="0.25">
      <c r="A56" s="128">
        <v>88</v>
      </c>
      <c r="B56" s="116">
        <v>650025288</v>
      </c>
      <c r="C56" s="106">
        <v>2499</v>
      </c>
      <c r="D56" s="30" t="s">
        <v>48</v>
      </c>
      <c r="E56" s="32">
        <v>3143</v>
      </c>
      <c r="F56" s="40" t="s">
        <v>115</v>
      </c>
      <c r="G56" s="69">
        <v>40</v>
      </c>
      <c r="H56" s="50">
        <v>2</v>
      </c>
      <c r="I56" s="210">
        <v>40</v>
      </c>
      <c r="J56" s="241">
        <v>0</v>
      </c>
      <c r="K56" s="215">
        <v>0</v>
      </c>
      <c r="L56" s="251">
        <f t="shared" si="0"/>
        <v>40</v>
      </c>
      <c r="M56" s="252">
        <f t="shared" si="4"/>
        <v>0</v>
      </c>
      <c r="N56" s="398">
        <f t="shared" si="1"/>
        <v>0</v>
      </c>
      <c r="O56" s="222">
        <f>IF(M56&gt;=0,VLOOKUP(M56,ŠD_ŠK_normativy!$A$4:$D$304,2,0))</f>
        <v>0</v>
      </c>
      <c r="P56" s="229">
        <f>IF(N56&gt;=0,VLOOKUP(N56,ŠD_ŠK_normativy!$A$4:$D$304,3,0))</f>
        <v>0</v>
      </c>
      <c r="Q56" s="229">
        <f>IF(L56&gt;=0,VLOOKUP(L56,ŠD_ŠK_normativy!$A$4:$D$304,4,0))</f>
        <v>480</v>
      </c>
      <c r="R56" s="229">
        <f>IF((M56+N56)&gt;=0,VLOOKUP((M56+N56),ŠD_ŠK_normativy!$A$4:$D$304,4,0))</f>
        <v>0</v>
      </c>
      <c r="S56" s="211">
        <f>ŠD_ŠK_normativy!$H$5</f>
        <v>30</v>
      </c>
      <c r="T56" s="211">
        <f>ŠD_ŠK_normativy!$H$6</f>
        <v>20</v>
      </c>
      <c r="U56" s="60">
        <f>ŠD_ŠK_normativy!$H$3</f>
        <v>40768</v>
      </c>
      <c r="V56" s="238">
        <f>ŠD_ŠK_normativy!$H$4</f>
        <v>21384</v>
      </c>
      <c r="W56" s="258" t="str">
        <f t="shared" si="5"/>
        <v>0</v>
      </c>
      <c r="X56" s="262" t="str">
        <f t="shared" si="6"/>
        <v>0</v>
      </c>
      <c r="Y56" s="257">
        <f t="shared" si="7"/>
        <v>756</v>
      </c>
      <c r="Z56" s="260">
        <f t="shared" si="8"/>
        <v>30240</v>
      </c>
      <c r="AA56" s="55">
        <f t="shared" si="9"/>
        <v>21384</v>
      </c>
      <c r="AB56" s="55">
        <f t="shared" si="10"/>
        <v>7228</v>
      </c>
      <c r="AC56" s="55">
        <f t="shared" si="11"/>
        <v>428</v>
      </c>
      <c r="AD56" s="133">
        <f t="shared" si="12"/>
        <v>1200</v>
      </c>
      <c r="AE56" s="134">
        <f t="shared" si="13"/>
        <v>0</v>
      </c>
      <c r="AF56" s="171">
        <f t="shared" si="14"/>
        <v>0.08</v>
      </c>
    </row>
    <row r="57" spans="1:32" ht="18" customHeight="1" thickBot="1" x14ac:dyDescent="0.25">
      <c r="A57" s="118"/>
      <c r="B57" s="23"/>
      <c r="C57" s="118"/>
      <c r="D57" s="13" t="s">
        <v>6</v>
      </c>
      <c r="E57" s="47"/>
      <c r="F57" s="34"/>
      <c r="G57" s="70"/>
      <c r="H57" s="51">
        <f t="shared" ref="H57:N57" si="15">SUM(H6:H56)</f>
        <v>171</v>
      </c>
      <c r="I57" s="52">
        <f t="shared" si="15"/>
        <v>4278</v>
      </c>
      <c r="J57" s="52">
        <f t="shared" si="15"/>
        <v>122</v>
      </c>
      <c r="K57" s="249">
        <f t="shared" si="15"/>
        <v>276</v>
      </c>
      <c r="L57" s="51">
        <f t="shared" si="15"/>
        <v>4273</v>
      </c>
      <c r="M57" s="52">
        <f t="shared" si="15"/>
        <v>122</v>
      </c>
      <c r="N57" s="243">
        <f t="shared" si="15"/>
        <v>276</v>
      </c>
      <c r="O57" s="250" t="s">
        <v>37</v>
      </c>
      <c r="P57" s="230" t="s">
        <v>37</v>
      </c>
      <c r="Q57" s="230" t="s">
        <v>37</v>
      </c>
      <c r="R57" s="230" t="s">
        <v>37</v>
      </c>
      <c r="S57" s="54" t="s">
        <v>37</v>
      </c>
      <c r="T57" s="212" t="s">
        <v>37</v>
      </c>
      <c r="U57" s="61" t="s">
        <v>37</v>
      </c>
      <c r="V57" s="212" t="s">
        <v>37</v>
      </c>
      <c r="W57" s="253" t="s">
        <v>37</v>
      </c>
      <c r="X57" s="61" t="s">
        <v>37</v>
      </c>
      <c r="Y57" s="22" t="s">
        <v>37</v>
      </c>
      <c r="Z57" s="256">
        <f t="shared" ref="Z57:AD57" si="16">SUM(Z6:Z56)</f>
        <v>5242004</v>
      </c>
      <c r="AA57" s="56">
        <f t="shared" si="16"/>
        <v>3759833</v>
      </c>
      <c r="AB57" s="56">
        <f t="shared" si="16"/>
        <v>1270823</v>
      </c>
      <c r="AC57" s="56">
        <f t="shared" si="16"/>
        <v>75198</v>
      </c>
      <c r="AD57" s="56">
        <f t="shared" si="16"/>
        <v>136150</v>
      </c>
      <c r="AE57" s="162">
        <f>SUM(AE6:AE56)</f>
        <v>2.58</v>
      </c>
      <c r="AF57" s="162">
        <f>SUM(AF6:AF56)</f>
        <v>9.76</v>
      </c>
    </row>
    <row r="58" spans="1:32" ht="16.5" customHeight="1" x14ac:dyDescent="0.2">
      <c r="Z58" s="25">
        <f>SUM(AA57:AD57)</f>
        <v>5242004</v>
      </c>
    </row>
    <row r="62" spans="1:32" ht="24.75" customHeight="1" x14ac:dyDescent="0.2">
      <c r="AA62" s="39"/>
    </row>
  </sheetData>
  <phoneticPr fontId="10" type="noConversion"/>
  <pageMargins left="0.39370078740157483" right="0.39370078740157483" top="0.98425196850393704" bottom="0.98425196850393704" header="0.51181102362204722" footer="0.51181102362204722"/>
  <pageSetup paperSize="8" orientation="landscape" horizontalDpi="300" verticalDpi="300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H29"/>
  <sheetViews>
    <sheetView workbookViewId="0">
      <pane xSplit="7" ySplit="5" topLeftCell="H6" activePane="bottomRight" state="frozen"/>
      <selection pane="topRight" activeCell="H1" sqref="H1"/>
      <selection pane="bottomLeft" activeCell="A6" sqref="A6"/>
      <selection pane="bottomRight" activeCell="H10" sqref="H10"/>
    </sheetView>
  </sheetViews>
  <sheetFormatPr defaultColWidth="11.28515625" defaultRowHeight="18" customHeight="1" x14ac:dyDescent="0.2"/>
  <cols>
    <col min="1" max="1" width="6.42578125" style="117" customWidth="1"/>
    <col min="2" max="2" width="9.28515625" style="1" customWidth="1"/>
    <col min="3" max="3" width="7.140625" style="117" customWidth="1"/>
    <col min="4" max="4" width="26.28515625" style="1" customWidth="1"/>
    <col min="5" max="5" width="5.140625" style="1" customWidth="1"/>
    <col min="6" max="6" width="33.140625" style="1" bestFit="1" customWidth="1"/>
    <col min="7" max="7" width="7.42578125" style="81" bestFit="1" customWidth="1"/>
    <col min="8" max="14" width="9.7109375" style="81" customWidth="1"/>
    <col min="15" max="15" width="8.7109375" style="81" customWidth="1"/>
    <col min="16" max="16" width="8.7109375" style="26" customWidth="1"/>
    <col min="17" max="25" width="8.7109375" style="1" customWidth="1"/>
    <col min="26" max="27" width="8.7109375" style="1" bestFit="1" customWidth="1"/>
    <col min="28" max="32" width="7.7109375" style="1" customWidth="1"/>
    <col min="33" max="33" width="3.7109375" style="1" customWidth="1"/>
    <col min="35" max="38" width="8" style="1" customWidth="1"/>
    <col min="39" max="16384" width="11.28515625" style="1"/>
  </cols>
  <sheetData>
    <row r="1" spans="1:32" ht="24.75" customHeight="1" x14ac:dyDescent="0.3">
      <c r="A1" s="157" t="s">
        <v>446</v>
      </c>
      <c r="B1" s="158"/>
      <c r="C1" s="158"/>
      <c r="D1" s="158"/>
      <c r="E1" s="7"/>
      <c r="Q1" s="26"/>
      <c r="R1" s="26"/>
      <c r="S1" s="26"/>
      <c r="U1" s="26"/>
    </row>
    <row r="2" spans="1:32" ht="24.75" customHeight="1" x14ac:dyDescent="0.2">
      <c r="E2" s="9"/>
      <c r="F2" s="37"/>
      <c r="Q2" s="26"/>
      <c r="R2" s="26"/>
      <c r="S2" s="26"/>
      <c r="U2" s="26"/>
    </row>
    <row r="3" spans="1:32" ht="16.5" customHeight="1" x14ac:dyDescent="0.2">
      <c r="E3" s="5"/>
      <c r="F3" s="3" t="s">
        <v>49</v>
      </c>
      <c r="Q3" s="26"/>
      <c r="R3" s="26"/>
      <c r="S3" s="26"/>
      <c r="U3" s="26"/>
    </row>
    <row r="4" spans="1:32" ht="24" customHeight="1" thickBot="1" x14ac:dyDescent="0.3">
      <c r="A4" s="159" t="s">
        <v>133</v>
      </c>
      <c r="E4" s="2"/>
      <c r="F4" s="27" t="s">
        <v>51</v>
      </c>
      <c r="H4" s="176" t="s">
        <v>449</v>
      </c>
      <c r="R4" s="26"/>
      <c r="S4" s="26"/>
      <c r="U4" s="26"/>
      <c r="Z4" s="1" t="s">
        <v>118</v>
      </c>
      <c r="AA4" s="58"/>
      <c r="AB4" s="58"/>
      <c r="AC4" s="58"/>
      <c r="AD4" s="58"/>
      <c r="AE4" s="58"/>
      <c r="AF4" s="58"/>
    </row>
    <row r="5" spans="1:32" ht="57" thickBot="1" x14ac:dyDescent="0.25">
      <c r="A5" s="20" t="s">
        <v>429</v>
      </c>
      <c r="B5" s="20" t="s">
        <v>428</v>
      </c>
      <c r="C5" s="20" t="s">
        <v>38</v>
      </c>
      <c r="D5" s="28" t="s">
        <v>39</v>
      </c>
      <c r="E5" s="4" t="s">
        <v>0</v>
      </c>
      <c r="F5" s="33" t="s">
        <v>1</v>
      </c>
      <c r="G5" s="53" t="s">
        <v>2</v>
      </c>
      <c r="H5" s="131" t="s">
        <v>64</v>
      </c>
      <c r="I5" s="179" t="s">
        <v>463</v>
      </c>
      <c r="J5" s="179" t="s">
        <v>462</v>
      </c>
      <c r="K5" s="213" t="s">
        <v>448</v>
      </c>
      <c r="L5" s="216" t="s">
        <v>464</v>
      </c>
      <c r="M5" s="245" t="s">
        <v>465</v>
      </c>
      <c r="N5" s="217" t="s">
        <v>455</v>
      </c>
      <c r="O5" s="232" t="s">
        <v>456</v>
      </c>
      <c r="P5" s="233" t="s">
        <v>122</v>
      </c>
      <c r="Q5" s="234" t="s">
        <v>466</v>
      </c>
      <c r="R5" s="234" t="s">
        <v>467</v>
      </c>
      <c r="S5" s="234" t="s">
        <v>65</v>
      </c>
      <c r="T5" s="235" t="s">
        <v>124</v>
      </c>
      <c r="U5" s="62" t="s">
        <v>443</v>
      </c>
      <c r="V5" s="382" t="s">
        <v>433</v>
      </c>
      <c r="W5" s="277" t="s">
        <v>468</v>
      </c>
      <c r="X5" s="278" t="s">
        <v>470</v>
      </c>
      <c r="Y5" s="279" t="s">
        <v>469</v>
      </c>
      <c r="Z5" s="307" t="s">
        <v>36</v>
      </c>
      <c r="AA5" s="308" t="s">
        <v>117</v>
      </c>
      <c r="AB5" s="308" t="s">
        <v>24</v>
      </c>
      <c r="AC5" s="308" t="s">
        <v>35</v>
      </c>
      <c r="AD5" s="309" t="s">
        <v>25</v>
      </c>
      <c r="AE5" s="310" t="s">
        <v>434</v>
      </c>
      <c r="AF5" s="311" t="s">
        <v>116</v>
      </c>
    </row>
    <row r="6" spans="1:32" ht="18" customHeight="1" x14ac:dyDescent="0.2">
      <c r="A6" s="120">
        <v>10</v>
      </c>
      <c r="B6" s="120">
        <v>600099288</v>
      </c>
      <c r="C6" s="120">
        <v>5458</v>
      </c>
      <c r="D6" s="183" t="s">
        <v>389</v>
      </c>
      <c r="E6" s="79">
        <v>3143</v>
      </c>
      <c r="F6" s="97" t="s">
        <v>390</v>
      </c>
      <c r="G6" s="297">
        <v>140</v>
      </c>
      <c r="H6" s="300">
        <v>5</v>
      </c>
      <c r="I6" s="301">
        <v>140</v>
      </c>
      <c r="J6" s="301">
        <v>0</v>
      </c>
      <c r="K6" s="332">
        <v>0</v>
      </c>
      <c r="L6" s="218">
        <f t="shared" ref="L6" si="0">IF(I6&lt;=G6,I6,G6)</f>
        <v>140</v>
      </c>
      <c r="M6" s="399">
        <f>IF(J6&lt;=G6,J6,G6)</f>
        <v>0</v>
      </c>
      <c r="N6" s="400">
        <f t="shared" ref="N6:N25" si="1">IF(J6&lt;=G6,IF((J6+K6)&gt;=G6,G6-J6,K6),0)</f>
        <v>0</v>
      </c>
      <c r="O6" s="342">
        <f>IF(M6&gt;=0,VLOOKUP(M6,ŠD_ŠK_normativy!$A$4:$D$304,2,0))</f>
        <v>0</v>
      </c>
      <c r="P6" s="314">
        <f>IF(N6&gt;=0,VLOOKUP(N6,ŠD_ŠK_normativy!$A$4:$D$304,3,0))</f>
        <v>0</v>
      </c>
      <c r="Q6" s="314">
        <f>IF(L6&gt;=0,VLOOKUP(L6,ŠD_ŠK_normativy!$A$4:$D$304,4,0))</f>
        <v>480</v>
      </c>
      <c r="R6" s="314">
        <f>IF((M6+N6)&gt;=0,VLOOKUP((M6+N6),ŠD_ŠK_normativy!$A$4:$D$304,4,0))</f>
        <v>0</v>
      </c>
      <c r="S6" s="282">
        <f>ŠD_ŠK_normativy!$H$5</f>
        <v>30</v>
      </c>
      <c r="T6" s="282">
        <f>ŠD_ŠK_normativy!$H$6</f>
        <v>20</v>
      </c>
      <c r="U6" s="283">
        <f>ŠD_ŠK_normativy!$H$3</f>
        <v>40768</v>
      </c>
      <c r="V6" s="380">
        <f>ŠD_ŠK_normativy!$H$4</f>
        <v>21384</v>
      </c>
      <c r="W6" s="376" t="str">
        <f>IFERROR(ROUND(12*1.358*(1/O6*U6+1/R6*V6)+T6,0),"0")</f>
        <v>0</v>
      </c>
      <c r="X6" s="315" t="str">
        <f>IFERROR(ROUND(12*1.358*(1/P6*U6+1/R6*V6)+T6,0),"0")</f>
        <v>0</v>
      </c>
      <c r="Y6" s="349">
        <f>IFERROR(ROUND(12*1.358*(1/Q6*V6)+S6,0),"0")</f>
        <v>756</v>
      </c>
      <c r="Z6" s="346">
        <f>L6*Y6+M6*W6+N6*X6</f>
        <v>105840</v>
      </c>
      <c r="AA6" s="283">
        <f>ROUND((Z6-AD6)/1.358,0)</f>
        <v>74845</v>
      </c>
      <c r="AB6" s="283">
        <f>Z6-AA6-AC6-AD6</f>
        <v>25298</v>
      </c>
      <c r="AC6" s="283">
        <f>ROUND(AA6*2%,0)</f>
        <v>1497</v>
      </c>
      <c r="AD6" s="283">
        <f>L6*S6+(M6+N6)*T6</f>
        <v>4200</v>
      </c>
      <c r="AE6" s="316">
        <f>ROUND(IFERROR(M6/O6,"0")+IFERROR(N6/P6,"0"),2)</f>
        <v>0</v>
      </c>
      <c r="AF6" s="317">
        <f>ROUND(IFERROR(L6/Q6,"0")+IFERROR((M6+N6)/R6,"0"),2)</f>
        <v>0.28999999999999998</v>
      </c>
    </row>
    <row r="7" spans="1:32" ht="18" customHeight="1" x14ac:dyDescent="0.2">
      <c r="A7" s="120">
        <v>11</v>
      </c>
      <c r="B7" s="120">
        <v>600099369</v>
      </c>
      <c r="C7" s="120">
        <v>5456</v>
      </c>
      <c r="D7" s="183" t="s">
        <v>391</v>
      </c>
      <c r="E7" s="79">
        <v>3143</v>
      </c>
      <c r="F7" s="98" t="s">
        <v>392</v>
      </c>
      <c r="G7" s="111">
        <v>150</v>
      </c>
      <c r="H7" s="302">
        <v>5</v>
      </c>
      <c r="I7" s="298">
        <v>150</v>
      </c>
      <c r="J7" s="298">
        <v>0</v>
      </c>
      <c r="K7" s="333">
        <v>0</v>
      </c>
      <c r="L7" s="219">
        <f t="shared" ref="L7:L25" si="2">IF(I7&lt;=G7,I7,G7)</f>
        <v>150</v>
      </c>
      <c r="M7" s="49">
        <f t="shared" ref="M7:M25" si="3">IF(J7&lt;=G7,J7,G7)</f>
        <v>0</v>
      </c>
      <c r="N7" s="398">
        <f t="shared" si="1"/>
        <v>0</v>
      </c>
      <c r="O7" s="343">
        <f>IF(M7&gt;=0,VLOOKUP(M7,ŠD_ŠK_normativy!$A$4:$D$304,2,0))</f>
        <v>0</v>
      </c>
      <c r="P7" s="312">
        <f>IF(N7&gt;=0,VLOOKUP(N7,ŠD_ŠK_normativy!$A$4:$D$304,3,0))</f>
        <v>0</v>
      </c>
      <c r="Q7" s="312">
        <f>IF(L7&gt;=0,VLOOKUP(L7,ŠD_ŠK_normativy!$A$4:$D$304,4,0))</f>
        <v>480</v>
      </c>
      <c r="R7" s="312">
        <f>IF((M7+N7)&gt;=0,VLOOKUP((M7+N7),ŠD_ŠK_normativy!$A$4:$D$304,4,0))</f>
        <v>0</v>
      </c>
      <c r="S7" s="280">
        <f>ŠD_ŠK_normativy!$H$5</f>
        <v>30</v>
      </c>
      <c r="T7" s="280">
        <f>ŠD_ŠK_normativy!$H$6</f>
        <v>20</v>
      </c>
      <c r="U7" s="60">
        <f>ŠD_ŠK_normativy!$H$3</f>
        <v>40768</v>
      </c>
      <c r="V7" s="76">
        <f>ŠD_ŠK_normativy!$H$4</f>
        <v>21384</v>
      </c>
      <c r="W7" s="377" t="str">
        <f t="shared" ref="W7:W25" si="4">IFERROR(ROUND(12*1.358*(1/O7*U7+1/R7*V7)+T7,0),"0")</f>
        <v>0</v>
      </c>
      <c r="X7" s="261" t="str">
        <f t="shared" ref="X7:X25" si="5">IFERROR(ROUND(12*1.358*(1/P7*U7+1/R7*V7)+T7,0),"0")</f>
        <v>0</v>
      </c>
      <c r="Y7" s="255">
        <f t="shared" ref="Y7:Y25" si="6">IFERROR(ROUND(12*1.358*(1/Q7*V7)+S7,0),"0")</f>
        <v>756</v>
      </c>
      <c r="Z7" s="347">
        <f t="shared" ref="Z7:Z25" si="7">L7*Y7+M7*W7+N7*X7</f>
        <v>113400</v>
      </c>
      <c r="AA7" s="60">
        <f t="shared" ref="AA7:AA25" si="8">ROUND((Z7-AD7)/1.358,0)</f>
        <v>80191</v>
      </c>
      <c r="AB7" s="60">
        <f t="shared" ref="AB7:AB25" si="9">Z7-AA7-AC7-AD7</f>
        <v>27105</v>
      </c>
      <c r="AC7" s="60">
        <f t="shared" ref="AC7:AC25" si="10">ROUND(AA7*2%,0)</f>
        <v>1604</v>
      </c>
      <c r="AD7" s="60">
        <f t="shared" ref="AD7:AD25" si="11">L7*S7+(M7+N7)*T7</f>
        <v>4500</v>
      </c>
      <c r="AE7" s="313">
        <f t="shared" ref="AE7:AE25" si="12">ROUND(IFERROR(M7/O7,"0")+IFERROR(N7/P7,"0"),2)</f>
        <v>0</v>
      </c>
      <c r="AF7" s="318">
        <f t="shared" ref="AF7:AF25" si="13">ROUND(IFERROR(L7/Q7,"0")+IFERROR((M7+N7)/R7,"0"),2)</f>
        <v>0.31</v>
      </c>
    </row>
    <row r="8" spans="1:32" ht="18" customHeight="1" x14ac:dyDescent="0.2">
      <c r="A8" s="120">
        <v>12</v>
      </c>
      <c r="B8" s="120">
        <v>600099075</v>
      </c>
      <c r="C8" s="120">
        <v>5481</v>
      </c>
      <c r="D8" s="183" t="s">
        <v>393</v>
      </c>
      <c r="E8" s="79">
        <v>3143</v>
      </c>
      <c r="F8" s="97" t="s">
        <v>394</v>
      </c>
      <c r="G8" s="111">
        <v>60</v>
      </c>
      <c r="H8" s="302">
        <v>2</v>
      </c>
      <c r="I8" s="298">
        <v>59</v>
      </c>
      <c r="J8" s="298">
        <v>0</v>
      </c>
      <c r="K8" s="333">
        <v>0</v>
      </c>
      <c r="L8" s="219">
        <f t="shared" si="2"/>
        <v>59</v>
      </c>
      <c r="M8" s="49">
        <f t="shared" si="3"/>
        <v>0</v>
      </c>
      <c r="N8" s="398">
        <f t="shared" si="1"/>
        <v>0</v>
      </c>
      <c r="O8" s="343">
        <f>IF(M8&gt;=0,VLOOKUP(M8,ŠD_ŠK_normativy!$A$4:$D$304,2,0))</f>
        <v>0</v>
      </c>
      <c r="P8" s="312">
        <f>IF(N8&gt;=0,VLOOKUP(N8,ŠD_ŠK_normativy!$A$4:$D$304,3,0))</f>
        <v>0</v>
      </c>
      <c r="Q8" s="312">
        <f>IF(L8&gt;=0,VLOOKUP(L8,ŠD_ŠK_normativy!$A$4:$D$304,4,0))</f>
        <v>480</v>
      </c>
      <c r="R8" s="312">
        <f>IF((M8+N8)&gt;=0,VLOOKUP((M8+N8),ŠD_ŠK_normativy!$A$4:$D$304,4,0))</f>
        <v>0</v>
      </c>
      <c r="S8" s="280">
        <f>ŠD_ŠK_normativy!$H$5</f>
        <v>30</v>
      </c>
      <c r="T8" s="280">
        <f>ŠD_ŠK_normativy!$H$6</f>
        <v>20</v>
      </c>
      <c r="U8" s="60">
        <f>ŠD_ŠK_normativy!$H$3</f>
        <v>40768</v>
      </c>
      <c r="V8" s="76">
        <f>ŠD_ŠK_normativy!$H$4</f>
        <v>21384</v>
      </c>
      <c r="W8" s="377" t="str">
        <f t="shared" si="4"/>
        <v>0</v>
      </c>
      <c r="X8" s="261" t="str">
        <f t="shared" si="5"/>
        <v>0</v>
      </c>
      <c r="Y8" s="255">
        <f t="shared" si="6"/>
        <v>756</v>
      </c>
      <c r="Z8" s="347">
        <f t="shared" si="7"/>
        <v>44604</v>
      </c>
      <c r="AA8" s="60">
        <f t="shared" si="8"/>
        <v>31542</v>
      </c>
      <c r="AB8" s="60">
        <f t="shared" si="9"/>
        <v>10661</v>
      </c>
      <c r="AC8" s="60">
        <f t="shared" si="10"/>
        <v>631</v>
      </c>
      <c r="AD8" s="60">
        <f t="shared" si="11"/>
        <v>1770</v>
      </c>
      <c r="AE8" s="313">
        <f t="shared" si="12"/>
        <v>0</v>
      </c>
      <c r="AF8" s="318">
        <f t="shared" si="13"/>
        <v>0.12</v>
      </c>
    </row>
    <row r="9" spans="1:32" ht="18" customHeight="1" x14ac:dyDescent="0.2">
      <c r="A9" s="121">
        <v>13</v>
      </c>
      <c r="B9" s="121">
        <v>691007322</v>
      </c>
      <c r="C9" s="121">
        <v>5492</v>
      </c>
      <c r="D9" s="184" t="s">
        <v>395</v>
      </c>
      <c r="E9" s="103">
        <v>3143</v>
      </c>
      <c r="F9" s="104" t="s">
        <v>427</v>
      </c>
      <c r="G9" s="111">
        <v>15</v>
      </c>
      <c r="H9" s="302">
        <v>1</v>
      </c>
      <c r="I9" s="298">
        <v>15</v>
      </c>
      <c r="J9" s="298">
        <v>0</v>
      </c>
      <c r="K9" s="333">
        <v>0</v>
      </c>
      <c r="L9" s="219">
        <f t="shared" si="2"/>
        <v>15</v>
      </c>
      <c r="M9" s="49">
        <f t="shared" si="3"/>
        <v>0</v>
      </c>
      <c r="N9" s="398">
        <f t="shared" si="1"/>
        <v>0</v>
      </c>
      <c r="O9" s="343">
        <f>IF(M9&gt;=0,VLOOKUP(M9,ŠD_ŠK_normativy!$A$4:$D$304,2,0))</f>
        <v>0</v>
      </c>
      <c r="P9" s="312">
        <f>IF(N9&gt;=0,VLOOKUP(N9,ŠD_ŠK_normativy!$A$4:$D$304,3,0))</f>
        <v>0</v>
      </c>
      <c r="Q9" s="312">
        <f>IF(L9&gt;=0,VLOOKUP(L9,ŠD_ŠK_normativy!$A$4:$D$304,4,0))</f>
        <v>480</v>
      </c>
      <c r="R9" s="312">
        <f>IF((M9+N9)&gt;=0,VLOOKUP((M9+N9),ŠD_ŠK_normativy!$A$4:$D$304,4,0))</f>
        <v>0</v>
      </c>
      <c r="S9" s="280">
        <f>ŠD_ŠK_normativy!$H$5</f>
        <v>30</v>
      </c>
      <c r="T9" s="280">
        <f>ŠD_ŠK_normativy!$H$6</f>
        <v>20</v>
      </c>
      <c r="U9" s="60">
        <f>ŠD_ŠK_normativy!$H$3</f>
        <v>40768</v>
      </c>
      <c r="V9" s="76">
        <f>ŠD_ŠK_normativy!$H$4</f>
        <v>21384</v>
      </c>
      <c r="W9" s="377" t="str">
        <f t="shared" si="4"/>
        <v>0</v>
      </c>
      <c r="X9" s="261" t="str">
        <f t="shared" si="5"/>
        <v>0</v>
      </c>
      <c r="Y9" s="255">
        <f t="shared" si="6"/>
        <v>756</v>
      </c>
      <c r="Z9" s="347">
        <f t="shared" si="7"/>
        <v>11340</v>
      </c>
      <c r="AA9" s="60">
        <f t="shared" si="8"/>
        <v>8019</v>
      </c>
      <c r="AB9" s="60">
        <f t="shared" si="9"/>
        <v>2711</v>
      </c>
      <c r="AC9" s="60">
        <f t="shared" si="10"/>
        <v>160</v>
      </c>
      <c r="AD9" s="60">
        <f t="shared" si="11"/>
        <v>450</v>
      </c>
      <c r="AE9" s="313">
        <f t="shared" si="12"/>
        <v>0</v>
      </c>
      <c r="AF9" s="318">
        <f t="shared" si="13"/>
        <v>0.03</v>
      </c>
    </row>
    <row r="10" spans="1:32" ht="18" customHeight="1" x14ac:dyDescent="0.2">
      <c r="A10" s="120">
        <v>14</v>
      </c>
      <c r="B10" s="120">
        <v>600099377</v>
      </c>
      <c r="C10" s="120">
        <v>5457</v>
      </c>
      <c r="D10" s="183" t="s">
        <v>396</v>
      </c>
      <c r="E10" s="79">
        <v>3143</v>
      </c>
      <c r="F10" s="97" t="s">
        <v>397</v>
      </c>
      <c r="G10" s="111">
        <v>175</v>
      </c>
      <c r="H10" s="302">
        <v>6</v>
      </c>
      <c r="I10" s="298">
        <v>161</v>
      </c>
      <c r="J10" s="298">
        <v>0</v>
      </c>
      <c r="K10" s="333">
        <v>0</v>
      </c>
      <c r="L10" s="219">
        <f t="shared" si="2"/>
        <v>161</v>
      </c>
      <c r="M10" s="49">
        <f t="shared" si="3"/>
        <v>0</v>
      </c>
      <c r="N10" s="398">
        <f t="shared" si="1"/>
        <v>0</v>
      </c>
      <c r="O10" s="343">
        <f>IF(M10&gt;=0,VLOOKUP(M10,ŠD_ŠK_normativy!$A$4:$D$304,2,0))</f>
        <v>0</v>
      </c>
      <c r="P10" s="312">
        <f>IF(N10&gt;=0,VLOOKUP(N10,ŠD_ŠK_normativy!$A$4:$D$304,3,0))</f>
        <v>0</v>
      </c>
      <c r="Q10" s="312">
        <f>IF(L10&gt;=0,VLOOKUP(L10,ŠD_ŠK_normativy!$A$4:$D$304,4,0))</f>
        <v>480</v>
      </c>
      <c r="R10" s="312">
        <f>IF((M10+N10)&gt;=0,VLOOKUP((M10+N10),ŠD_ŠK_normativy!$A$4:$D$304,4,0))</f>
        <v>0</v>
      </c>
      <c r="S10" s="280">
        <f>ŠD_ŠK_normativy!$H$5</f>
        <v>30</v>
      </c>
      <c r="T10" s="280">
        <f>ŠD_ŠK_normativy!$H$6</f>
        <v>20</v>
      </c>
      <c r="U10" s="60">
        <f>ŠD_ŠK_normativy!$H$3</f>
        <v>40768</v>
      </c>
      <c r="V10" s="76">
        <f>ŠD_ŠK_normativy!$H$4</f>
        <v>21384</v>
      </c>
      <c r="W10" s="377" t="str">
        <f t="shared" si="4"/>
        <v>0</v>
      </c>
      <c r="X10" s="261" t="str">
        <f t="shared" si="5"/>
        <v>0</v>
      </c>
      <c r="Y10" s="255">
        <f t="shared" si="6"/>
        <v>756</v>
      </c>
      <c r="Z10" s="347">
        <f t="shared" si="7"/>
        <v>121716</v>
      </c>
      <c r="AA10" s="60">
        <f t="shared" si="8"/>
        <v>86072</v>
      </c>
      <c r="AB10" s="60">
        <f t="shared" si="9"/>
        <v>29093</v>
      </c>
      <c r="AC10" s="60">
        <f t="shared" si="10"/>
        <v>1721</v>
      </c>
      <c r="AD10" s="60">
        <f t="shared" si="11"/>
        <v>4830</v>
      </c>
      <c r="AE10" s="313">
        <f t="shared" si="12"/>
        <v>0</v>
      </c>
      <c r="AF10" s="318">
        <f t="shared" si="13"/>
        <v>0.34</v>
      </c>
    </row>
    <row r="11" spans="1:32" ht="18" customHeight="1" x14ac:dyDescent="0.2">
      <c r="A11" s="120">
        <v>14</v>
      </c>
      <c r="B11" s="120">
        <v>600099377</v>
      </c>
      <c r="C11" s="120">
        <v>5457</v>
      </c>
      <c r="D11" s="183" t="s">
        <v>396</v>
      </c>
      <c r="E11" s="79">
        <v>3143</v>
      </c>
      <c r="F11" s="97" t="s">
        <v>398</v>
      </c>
      <c r="G11" s="111">
        <v>120</v>
      </c>
      <c r="H11" s="302">
        <v>0</v>
      </c>
      <c r="I11" s="298">
        <v>0</v>
      </c>
      <c r="J11" s="298">
        <v>38</v>
      </c>
      <c r="K11" s="333">
        <v>82</v>
      </c>
      <c r="L11" s="219">
        <f t="shared" si="2"/>
        <v>0</v>
      </c>
      <c r="M11" s="49">
        <f t="shared" si="3"/>
        <v>38</v>
      </c>
      <c r="N11" s="398">
        <f t="shared" si="1"/>
        <v>82</v>
      </c>
      <c r="O11" s="343">
        <f>IF(M11&gt;=0,VLOOKUP(M11,ŠD_ŠK_normativy!$A$4:$D$304,2,0))</f>
        <v>62.731790485720737</v>
      </c>
      <c r="P11" s="312">
        <f>IF(N11&gt;=0,VLOOKUP(N11,ŠD_ŠK_normativy!$A$4:$D$304,3,0))</f>
        <v>189.21740549554943</v>
      </c>
      <c r="Q11" s="312">
        <f>IF(L11&gt;=0,VLOOKUP(L11,ŠD_ŠK_normativy!$A$4:$D$304,4,0))</f>
        <v>0</v>
      </c>
      <c r="R11" s="312">
        <f>IF((M11+N11)&gt;=0,VLOOKUP((M11+N11),ŠD_ŠK_normativy!$A$4:$D$304,4,0))</f>
        <v>480</v>
      </c>
      <c r="S11" s="280">
        <f>ŠD_ŠK_normativy!$H$5</f>
        <v>30</v>
      </c>
      <c r="T11" s="280">
        <f>ŠD_ŠK_normativy!$H$6</f>
        <v>20</v>
      </c>
      <c r="U11" s="60">
        <f>ŠD_ŠK_normativy!$H$3</f>
        <v>40768</v>
      </c>
      <c r="V11" s="76">
        <f>ŠD_ŠK_normativy!$H$4</f>
        <v>21384</v>
      </c>
      <c r="W11" s="377">
        <f t="shared" si="4"/>
        <v>11336</v>
      </c>
      <c r="X11" s="261">
        <f t="shared" si="5"/>
        <v>4257</v>
      </c>
      <c r="Y11" s="255" t="str">
        <f t="shared" si="6"/>
        <v>0</v>
      </c>
      <c r="Z11" s="347">
        <f t="shared" si="7"/>
        <v>779842</v>
      </c>
      <c r="AA11" s="60">
        <f t="shared" si="8"/>
        <v>572490</v>
      </c>
      <c r="AB11" s="60">
        <f t="shared" si="9"/>
        <v>193502</v>
      </c>
      <c r="AC11" s="60">
        <f t="shared" si="10"/>
        <v>11450</v>
      </c>
      <c r="AD11" s="60">
        <f t="shared" si="11"/>
        <v>2400</v>
      </c>
      <c r="AE11" s="313">
        <f t="shared" si="12"/>
        <v>1.04</v>
      </c>
      <c r="AF11" s="318">
        <f t="shared" si="13"/>
        <v>0.25</v>
      </c>
    </row>
    <row r="12" spans="1:32" ht="18" customHeight="1" x14ac:dyDescent="0.2">
      <c r="A12" s="120">
        <v>16</v>
      </c>
      <c r="B12" s="100">
        <v>600098982</v>
      </c>
      <c r="C12" s="120">
        <v>5482</v>
      </c>
      <c r="D12" s="183" t="s">
        <v>399</v>
      </c>
      <c r="E12" s="79">
        <v>3143</v>
      </c>
      <c r="F12" s="97" t="s">
        <v>400</v>
      </c>
      <c r="G12" s="111">
        <v>40</v>
      </c>
      <c r="H12" s="302">
        <v>1</v>
      </c>
      <c r="I12" s="298">
        <v>30</v>
      </c>
      <c r="J12" s="298">
        <v>0</v>
      </c>
      <c r="K12" s="333">
        <v>0</v>
      </c>
      <c r="L12" s="219">
        <f t="shared" si="2"/>
        <v>30</v>
      </c>
      <c r="M12" s="49">
        <f t="shared" si="3"/>
        <v>0</v>
      </c>
      <c r="N12" s="398">
        <f t="shared" si="1"/>
        <v>0</v>
      </c>
      <c r="O12" s="343">
        <f>IF(M12&gt;=0,VLOOKUP(M12,ŠD_ŠK_normativy!$A$4:$D$304,2,0))</f>
        <v>0</v>
      </c>
      <c r="P12" s="312">
        <f>IF(N12&gt;=0,VLOOKUP(N12,ŠD_ŠK_normativy!$A$4:$D$304,3,0))</f>
        <v>0</v>
      </c>
      <c r="Q12" s="312">
        <f>IF(L12&gt;=0,VLOOKUP(L12,ŠD_ŠK_normativy!$A$4:$D$304,4,0))</f>
        <v>480</v>
      </c>
      <c r="R12" s="312">
        <f>IF((M12+N12)&gt;=0,VLOOKUP((M12+N12),ŠD_ŠK_normativy!$A$4:$D$304,4,0))</f>
        <v>0</v>
      </c>
      <c r="S12" s="280">
        <f>ŠD_ŠK_normativy!$H$5</f>
        <v>30</v>
      </c>
      <c r="T12" s="280">
        <f>ŠD_ŠK_normativy!$H$6</f>
        <v>20</v>
      </c>
      <c r="U12" s="60">
        <f>ŠD_ŠK_normativy!$H$3</f>
        <v>40768</v>
      </c>
      <c r="V12" s="76">
        <f>ŠD_ŠK_normativy!$H$4</f>
        <v>21384</v>
      </c>
      <c r="W12" s="377" t="str">
        <f t="shared" si="4"/>
        <v>0</v>
      </c>
      <c r="X12" s="261" t="str">
        <f t="shared" si="5"/>
        <v>0</v>
      </c>
      <c r="Y12" s="255">
        <f t="shared" si="6"/>
        <v>756</v>
      </c>
      <c r="Z12" s="347">
        <f t="shared" si="7"/>
        <v>22680</v>
      </c>
      <c r="AA12" s="60">
        <f t="shared" si="8"/>
        <v>16038</v>
      </c>
      <c r="AB12" s="60">
        <f t="shared" si="9"/>
        <v>5421</v>
      </c>
      <c r="AC12" s="60">
        <f t="shared" si="10"/>
        <v>321</v>
      </c>
      <c r="AD12" s="60">
        <f t="shared" si="11"/>
        <v>900</v>
      </c>
      <c r="AE12" s="313">
        <f t="shared" si="12"/>
        <v>0</v>
      </c>
      <c r="AF12" s="318">
        <f t="shared" si="13"/>
        <v>0.06</v>
      </c>
    </row>
    <row r="13" spans="1:32" ht="18" customHeight="1" x14ac:dyDescent="0.2">
      <c r="A13" s="120">
        <v>18</v>
      </c>
      <c r="B13" s="100">
        <v>600078442</v>
      </c>
      <c r="C13" s="120">
        <v>3420</v>
      </c>
      <c r="D13" s="183" t="s">
        <v>401</v>
      </c>
      <c r="E13" s="79">
        <v>3143</v>
      </c>
      <c r="F13" s="97" t="s">
        <v>402</v>
      </c>
      <c r="G13" s="111">
        <v>50</v>
      </c>
      <c r="H13" s="302">
        <v>2</v>
      </c>
      <c r="I13" s="298">
        <v>50</v>
      </c>
      <c r="J13" s="298">
        <v>0</v>
      </c>
      <c r="K13" s="333">
        <v>0</v>
      </c>
      <c r="L13" s="219">
        <f t="shared" si="2"/>
        <v>50</v>
      </c>
      <c r="M13" s="49">
        <f t="shared" si="3"/>
        <v>0</v>
      </c>
      <c r="N13" s="398">
        <f t="shared" si="1"/>
        <v>0</v>
      </c>
      <c r="O13" s="343">
        <f>IF(M13&gt;=0,VLOOKUP(M13,ŠD_ŠK_normativy!$A$4:$D$304,2,0))</f>
        <v>0</v>
      </c>
      <c r="P13" s="312">
        <f>IF(N13&gt;=0,VLOOKUP(N13,ŠD_ŠK_normativy!$A$4:$D$304,3,0))</f>
        <v>0</v>
      </c>
      <c r="Q13" s="312">
        <f>IF(L13&gt;=0,VLOOKUP(L13,ŠD_ŠK_normativy!$A$4:$D$304,4,0))</f>
        <v>480</v>
      </c>
      <c r="R13" s="312">
        <f>IF((M13+N13)&gt;=0,VLOOKUP((M13+N13),ŠD_ŠK_normativy!$A$4:$D$304,4,0))</f>
        <v>0</v>
      </c>
      <c r="S13" s="280">
        <f>ŠD_ŠK_normativy!$H$5</f>
        <v>30</v>
      </c>
      <c r="T13" s="280">
        <f>ŠD_ŠK_normativy!$H$6</f>
        <v>20</v>
      </c>
      <c r="U13" s="60">
        <f>ŠD_ŠK_normativy!$H$3</f>
        <v>40768</v>
      </c>
      <c r="V13" s="76">
        <f>ŠD_ŠK_normativy!$H$4</f>
        <v>21384</v>
      </c>
      <c r="W13" s="377" t="str">
        <f t="shared" si="4"/>
        <v>0</v>
      </c>
      <c r="X13" s="261" t="str">
        <f t="shared" si="5"/>
        <v>0</v>
      </c>
      <c r="Y13" s="255">
        <f t="shared" si="6"/>
        <v>756</v>
      </c>
      <c r="Z13" s="347">
        <f t="shared" si="7"/>
        <v>37800</v>
      </c>
      <c r="AA13" s="60">
        <f t="shared" si="8"/>
        <v>26730</v>
      </c>
      <c r="AB13" s="60">
        <f t="shared" si="9"/>
        <v>9035</v>
      </c>
      <c r="AC13" s="60">
        <f t="shared" si="10"/>
        <v>535</v>
      </c>
      <c r="AD13" s="60">
        <f t="shared" si="11"/>
        <v>1500</v>
      </c>
      <c r="AE13" s="313">
        <f t="shared" si="12"/>
        <v>0</v>
      </c>
      <c r="AF13" s="318">
        <f t="shared" si="13"/>
        <v>0.1</v>
      </c>
    </row>
    <row r="14" spans="1:32" ht="18" customHeight="1" x14ac:dyDescent="0.2">
      <c r="A14" s="120">
        <v>20</v>
      </c>
      <c r="B14" s="100">
        <v>600080056</v>
      </c>
      <c r="C14" s="120">
        <v>2463</v>
      </c>
      <c r="D14" s="183" t="s">
        <v>403</v>
      </c>
      <c r="E14" s="79">
        <v>3143</v>
      </c>
      <c r="F14" s="97" t="s">
        <v>404</v>
      </c>
      <c r="G14" s="111">
        <v>29</v>
      </c>
      <c r="H14" s="302">
        <v>1</v>
      </c>
      <c r="I14" s="298">
        <v>29</v>
      </c>
      <c r="J14" s="298">
        <v>0</v>
      </c>
      <c r="K14" s="333">
        <v>0</v>
      </c>
      <c r="L14" s="219">
        <f t="shared" si="2"/>
        <v>29</v>
      </c>
      <c r="M14" s="49">
        <f t="shared" si="3"/>
        <v>0</v>
      </c>
      <c r="N14" s="398">
        <f t="shared" si="1"/>
        <v>0</v>
      </c>
      <c r="O14" s="343">
        <f>IF(M14&gt;=0,VLOOKUP(M14,ŠD_ŠK_normativy!$A$4:$D$304,2,0))</f>
        <v>0</v>
      </c>
      <c r="P14" s="312">
        <f>IF(N14&gt;=0,VLOOKUP(N14,ŠD_ŠK_normativy!$A$4:$D$304,3,0))</f>
        <v>0</v>
      </c>
      <c r="Q14" s="312">
        <f>IF(L14&gt;=0,VLOOKUP(L14,ŠD_ŠK_normativy!$A$4:$D$304,4,0))</f>
        <v>480</v>
      </c>
      <c r="R14" s="312">
        <f>IF((M14+N14)&gt;=0,VLOOKUP((M14+N14),ŠD_ŠK_normativy!$A$4:$D$304,4,0))</f>
        <v>0</v>
      </c>
      <c r="S14" s="280">
        <f>ŠD_ŠK_normativy!$H$5</f>
        <v>30</v>
      </c>
      <c r="T14" s="280">
        <f>ŠD_ŠK_normativy!$H$6</f>
        <v>20</v>
      </c>
      <c r="U14" s="60">
        <f>ŠD_ŠK_normativy!$H$3</f>
        <v>40768</v>
      </c>
      <c r="V14" s="76">
        <f>ŠD_ŠK_normativy!$H$4</f>
        <v>21384</v>
      </c>
      <c r="W14" s="377" t="str">
        <f t="shared" si="4"/>
        <v>0</v>
      </c>
      <c r="X14" s="261" t="str">
        <f t="shared" si="5"/>
        <v>0</v>
      </c>
      <c r="Y14" s="255">
        <f t="shared" si="6"/>
        <v>756</v>
      </c>
      <c r="Z14" s="347">
        <f t="shared" si="7"/>
        <v>21924</v>
      </c>
      <c r="AA14" s="60">
        <f t="shared" si="8"/>
        <v>15504</v>
      </c>
      <c r="AB14" s="60">
        <f t="shared" si="9"/>
        <v>5240</v>
      </c>
      <c r="AC14" s="60">
        <f t="shared" si="10"/>
        <v>310</v>
      </c>
      <c r="AD14" s="60">
        <f t="shared" si="11"/>
        <v>870</v>
      </c>
      <c r="AE14" s="313">
        <f t="shared" si="12"/>
        <v>0</v>
      </c>
      <c r="AF14" s="318">
        <f t="shared" si="13"/>
        <v>0.06</v>
      </c>
    </row>
    <row r="15" spans="1:32" ht="18" customHeight="1" x14ac:dyDescent="0.2">
      <c r="A15" s="120">
        <v>21</v>
      </c>
      <c r="B15" s="100">
        <v>650023340</v>
      </c>
      <c r="C15" s="120">
        <v>3427</v>
      </c>
      <c r="D15" s="183" t="s">
        <v>405</v>
      </c>
      <c r="E15" s="79">
        <v>3143</v>
      </c>
      <c r="F15" s="97" t="s">
        <v>406</v>
      </c>
      <c r="G15" s="111">
        <v>44</v>
      </c>
      <c r="H15" s="302">
        <v>2</v>
      </c>
      <c r="I15" s="298">
        <v>44</v>
      </c>
      <c r="J15" s="298">
        <v>0</v>
      </c>
      <c r="K15" s="333">
        <v>0</v>
      </c>
      <c r="L15" s="219">
        <f t="shared" si="2"/>
        <v>44</v>
      </c>
      <c r="M15" s="49">
        <f t="shared" si="3"/>
        <v>0</v>
      </c>
      <c r="N15" s="398">
        <f t="shared" si="1"/>
        <v>0</v>
      </c>
      <c r="O15" s="343">
        <f>IF(M15&gt;=0,VLOOKUP(M15,ŠD_ŠK_normativy!$A$4:$D$304,2,0))</f>
        <v>0</v>
      </c>
      <c r="P15" s="312">
        <f>IF(N15&gt;=0,VLOOKUP(N15,ŠD_ŠK_normativy!$A$4:$D$304,3,0))</f>
        <v>0</v>
      </c>
      <c r="Q15" s="312">
        <f>IF(L15&gt;=0,VLOOKUP(L15,ŠD_ŠK_normativy!$A$4:$D$304,4,0))</f>
        <v>480</v>
      </c>
      <c r="R15" s="312">
        <f>IF((M15+N15)&gt;=0,VLOOKUP((M15+N15),ŠD_ŠK_normativy!$A$4:$D$304,4,0))</f>
        <v>0</v>
      </c>
      <c r="S15" s="280">
        <f>ŠD_ŠK_normativy!$H$5</f>
        <v>30</v>
      </c>
      <c r="T15" s="280">
        <f>ŠD_ŠK_normativy!$H$6</f>
        <v>20</v>
      </c>
      <c r="U15" s="60">
        <f>ŠD_ŠK_normativy!$H$3</f>
        <v>40768</v>
      </c>
      <c r="V15" s="76">
        <f>ŠD_ŠK_normativy!$H$4</f>
        <v>21384</v>
      </c>
      <c r="W15" s="377" t="str">
        <f t="shared" si="4"/>
        <v>0</v>
      </c>
      <c r="X15" s="261" t="str">
        <f t="shared" si="5"/>
        <v>0</v>
      </c>
      <c r="Y15" s="255">
        <f t="shared" si="6"/>
        <v>756</v>
      </c>
      <c r="Z15" s="347">
        <f t="shared" si="7"/>
        <v>33264</v>
      </c>
      <c r="AA15" s="60">
        <f t="shared" si="8"/>
        <v>23523</v>
      </c>
      <c r="AB15" s="60">
        <f t="shared" si="9"/>
        <v>7951</v>
      </c>
      <c r="AC15" s="60">
        <f t="shared" si="10"/>
        <v>470</v>
      </c>
      <c r="AD15" s="60">
        <f t="shared" si="11"/>
        <v>1320</v>
      </c>
      <c r="AE15" s="313">
        <f t="shared" si="12"/>
        <v>0</v>
      </c>
      <c r="AF15" s="318">
        <f t="shared" si="13"/>
        <v>0.09</v>
      </c>
    </row>
    <row r="16" spans="1:32" ht="18" customHeight="1" x14ac:dyDescent="0.2">
      <c r="A16" s="120">
        <v>23</v>
      </c>
      <c r="B16" s="100">
        <v>600099300</v>
      </c>
      <c r="C16" s="120">
        <v>5485</v>
      </c>
      <c r="D16" s="195" t="s">
        <v>407</v>
      </c>
      <c r="E16" s="79">
        <v>3143</v>
      </c>
      <c r="F16" s="97" t="s">
        <v>408</v>
      </c>
      <c r="G16" s="111">
        <v>60</v>
      </c>
      <c r="H16" s="302">
        <v>2</v>
      </c>
      <c r="I16" s="298">
        <v>60</v>
      </c>
      <c r="J16" s="298">
        <v>0</v>
      </c>
      <c r="K16" s="333">
        <v>0</v>
      </c>
      <c r="L16" s="219">
        <f t="shared" si="2"/>
        <v>60</v>
      </c>
      <c r="M16" s="49">
        <f t="shared" si="3"/>
        <v>0</v>
      </c>
      <c r="N16" s="398">
        <f t="shared" si="1"/>
        <v>0</v>
      </c>
      <c r="O16" s="343">
        <f>IF(M16&gt;=0,VLOOKUP(M16,ŠD_ŠK_normativy!$A$4:$D$304,2,0))</f>
        <v>0</v>
      </c>
      <c r="P16" s="312">
        <f>IF(N16&gt;=0,VLOOKUP(N16,ŠD_ŠK_normativy!$A$4:$D$304,3,0))</f>
        <v>0</v>
      </c>
      <c r="Q16" s="312">
        <f>IF(L16&gt;=0,VLOOKUP(L16,ŠD_ŠK_normativy!$A$4:$D$304,4,0))</f>
        <v>480</v>
      </c>
      <c r="R16" s="312">
        <f>IF((M16+N16)&gt;=0,VLOOKUP((M16+N16),ŠD_ŠK_normativy!$A$4:$D$304,4,0))</f>
        <v>0</v>
      </c>
      <c r="S16" s="280">
        <f>ŠD_ŠK_normativy!$H$5</f>
        <v>30</v>
      </c>
      <c r="T16" s="280">
        <f>ŠD_ŠK_normativy!$H$6</f>
        <v>20</v>
      </c>
      <c r="U16" s="60">
        <f>ŠD_ŠK_normativy!$H$3</f>
        <v>40768</v>
      </c>
      <c r="V16" s="76">
        <f>ŠD_ŠK_normativy!$H$4</f>
        <v>21384</v>
      </c>
      <c r="W16" s="377" t="str">
        <f t="shared" si="4"/>
        <v>0</v>
      </c>
      <c r="X16" s="261" t="str">
        <f t="shared" si="5"/>
        <v>0</v>
      </c>
      <c r="Y16" s="255">
        <f t="shared" si="6"/>
        <v>756</v>
      </c>
      <c r="Z16" s="347">
        <f t="shared" si="7"/>
        <v>45360</v>
      </c>
      <c r="AA16" s="60">
        <f t="shared" si="8"/>
        <v>32077</v>
      </c>
      <c r="AB16" s="60">
        <f t="shared" si="9"/>
        <v>10841</v>
      </c>
      <c r="AC16" s="60">
        <f t="shared" si="10"/>
        <v>642</v>
      </c>
      <c r="AD16" s="60">
        <f t="shared" si="11"/>
        <v>1800</v>
      </c>
      <c r="AE16" s="313">
        <f t="shared" si="12"/>
        <v>0</v>
      </c>
      <c r="AF16" s="318">
        <f t="shared" si="13"/>
        <v>0.13</v>
      </c>
    </row>
    <row r="17" spans="1:32" ht="18" customHeight="1" x14ac:dyDescent="0.2">
      <c r="A17" s="120">
        <v>25</v>
      </c>
      <c r="B17" s="100">
        <v>600099253</v>
      </c>
      <c r="C17" s="120">
        <v>5433</v>
      </c>
      <c r="D17" s="183" t="s">
        <v>409</v>
      </c>
      <c r="E17" s="79">
        <v>3143</v>
      </c>
      <c r="F17" s="98" t="s">
        <v>410</v>
      </c>
      <c r="G17" s="111">
        <v>30</v>
      </c>
      <c r="H17" s="302">
        <v>1</v>
      </c>
      <c r="I17" s="298">
        <v>25</v>
      </c>
      <c r="J17" s="298">
        <v>0</v>
      </c>
      <c r="K17" s="333">
        <v>0</v>
      </c>
      <c r="L17" s="219">
        <f t="shared" si="2"/>
        <v>25</v>
      </c>
      <c r="M17" s="49">
        <f t="shared" si="3"/>
        <v>0</v>
      </c>
      <c r="N17" s="398">
        <f t="shared" si="1"/>
        <v>0</v>
      </c>
      <c r="O17" s="343">
        <f>IF(M17&gt;=0,VLOOKUP(M17,ŠD_ŠK_normativy!$A$4:$D$304,2,0))</f>
        <v>0</v>
      </c>
      <c r="P17" s="312">
        <f>IF(N17&gt;=0,VLOOKUP(N17,ŠD_ŠK_normativy!$A$4:$D$304,3,0))</f>
        <v>0</v>
      </c>
      <c r="Q17" s="312">
        <f>IF(L17&gt;=0,VLOOKUP(L17,ŠD_ŠK_normativy!$A$4:$D$304,4,0))</f>
        <v>480</v>
      </c>
      <c r="R17" s="312">
        <f>IF((M17+N17)&gt;=0,VLOOKUP((M17+N17),ŠD_ŠK_normativy!$A$4:$D$304,4,0))</f>
        <v>0</v>
      </c>
      <c r="S17" s="280">
        <f>ŠD_ŠK_normativy!$H$5</f>
        <v>30</v>
      </c>
      <c r="T17" s="280">
        <f>ŠD_ŠK_normativy!$H$6</f>
        <v>20</v>
      </c>
      <c r="U17" s="60">
        <f>ŠD_ŠK_normativy!$H$3</f>
        <v>40768</v>
      </c>
      <c r="V17" s="76">
        <f>ŠD_ŠK_normativy!$H$4</f>
        <v>21384</v>
      </c>
      <c r="W17" s="377" t="str">
        <f t="shared" si="4"/>
        <v>0</v>
      </c>
      <c r="X17" s="261" t="str">
        <f t="shared" si="5"/>
        <v>0</v>
      </c>
      <c r="Y17" s="255">
        <f t="shared" si="6"/>
        <v>756</v>
      </c>
      <c r="Z17" s="347">
        <f t="shared" si="7"/>
        <v>18900</v>
      </c>
      <c r="AA17" s="60">
        <f t="shared" si="8"/>
        <v>13365</v>
      </c>
      <c r="AB17" s="60">
        <f t="shared" si="9"/>
        <v>4518</v>
      </c>
      <c r="AC17" s="60">
        <f t="shared" si="10"/>
        <v>267</v>
      </c>
      <c r="AD17" s="60">
        <f t="shared" si="11"/>
        <v>750</v>
      </c>
      <c r="AE17" s="313">
        <f t="shared" si="12"/>
        <v>0</v>
      </c>
      <c r="AF17" s="318">
        <f t="shared" si="13"/>
        <v>0.05</v>
      </c>
    </row>
    <row r="18" spans="1:32" ht="18" customHeight="1" x14ac:dyDescent="0.2">
      <c r="A18" s="120">
        <v>28</v>
      </c>
      <c r="B18" s="100">
        <v>600080048</v>
      </c>
      <c r="C18" s="120">
        <v>2303</v>
      </c>
      <c r="D18" s="183" t="s">
        <v>411</v>
      </c>
      <c r="E18" s="79">
        <v>3143</v>
      </c>
      <c r="F18" s="97" t="s">
        <v>412</v>
      </c>
      <c r="G18" s="111">
        <v>25</v>
      </c>
      <c r="H18" s="302">
        <v>1</v>
      </c>
      <c r="I18" s="298">
        <v>25</v>
      </c>
      <c r="J18" s="298">
        <v>0</v>
      </c>
      <c r="K18" s="333">
        <v>0</v>
      </c>
      <c r="L18" s="219">
        <f t="shared" si="2"/>
        <v>25</v>
      </c>
      <c r="M18" s="49">
        <f t="shared" si="3"/>
        <v>0</v>
      </c>
      <c r="N18" s="398">
        <f t="shared" si="1"/>
        <v>0</v>
      </c>
      <c r="O18" s="343">
        <f>IF(M18&gt;=0,VLOOKUP(M18,ŠD_ŠK_normativy!$A$4:$D$304,2,0))</f>
        <v>0</v>
      </c>
      <c r="P18" s="312">
        <f>IF(N18&gt;=0,VLOOKUP(N18,ŠD_ŠK_normativy!$A$4:$D$304,3,0))</f>
        <v>0</v>
      </c>
      <c r="Q18" s="312">
        <f>IF(L18&gt;=0,VLOOKUP(L18,ŠD_ŠK_normativy!$A$4:$D$304,4,0))</f>
        <v>480</v>
      </c>
      <c r="R18" s="312">
        <f>IF((M18+N18)&gt;=0,VLOOKUP((M18+N18),ŠD_ŠK_normativy!$A$4:$D$304,4,0))</f>
        <v>0</v>
      </c>
      <c r="S18" s="280">
        <f>ŠD_ŠK_normativy!$H$5</f>
        <v>30</v>
      </c>
      <c r="T18" s="280">
        <f>ŠD_ŠK_normativy!$H$6</f>
        <v>20</v>
      </c>
      <c r="U18" s="60">
        <f>ŠD_ŠK_normativy!$H$3</f>
        <v>40768</v>
      </c>
      <c r="V18" s="76">
        <f>ŠD_ŠK_normativy!$H$4</f>
        <v>21384</v>
      </c>
      <c r="W18" s="377" t="str">
        <f t="shared" si="4"/>
        <v>0</v>
      </c>
      <c r="X18" s="261" t="str">
        <f t="shared" si="5"/>
        <v>0</v>
      </c>
      <c r="Y18" s="255">
        <f t="shared" si="6"/>
        <v>756</v>
      </c>
      <c r="Z18" s="347">
        <f t="shared" si="7"/>
        <v>18900</v>
      </c>
      <c r="AA18" s="60">
        <f t="shared" si="8"/>
        <v>13365</v>
      </c>
      <c r="AB18" s="60">
        <f t="shared" si="9"/>
        <v>4518</v>
      </c>
      <c r="AC18" s="60">
        <f t="shared" si="10"/>
        <v>267</v>
      </c>
      <c r="AD18" s="60">
        <f t="shared" si="11"/>
        <v>750</v>
      </c>
      <c r="AE18" s="313">
        <f t="shared" si="12"/>
        <v>0</v>
      </c>
      <c r="AF18" s="318">
        <f t="shared" si="13"/>
        <v>0.05</v>
      </c>
    </row>
    <row r="19" spans="1:32" ht="18" customHeight="1" x14ac:dyDescent="0.2">
      <c r="A19" s="120">
        <v>30</v>
      </c>
      <c r="B19" s="100">
        <v>600099032</v>
      </c>
      <c r="C19" s="120">
        <v>5438</v>
      </c>
      <c r="D19" s="183" t="s">
        <v>413</v>
      </c>
      <c r="E19" s="79">
        <v>3143</v>
      </c>
      <c r="F19" s="97" t="s">
        <v>414</v>
      </c>
      <c r="G19" s="111">
        <v>30</v>
      </c>
      <c r="H19" s="302">
        <v>1</v>
      </c>
      <c r="I19" s="298">
        <v>28</v>
      </c>
      <c r="J19" s="298">
        <v>0</v>
      </c>
      <c r="K19" s="333">
        <v>0</v>
      </c>
      <c r="L19" s="219">
        <f t="shared" si="2"/>
        <v>28</v>
      </c>
      <c r="M19" s="49">
        <f t="shared" si="3"/>
        <v>0</v>
      </c>
      <c r="N19" s="398">
        <f t="shared" si="1"/>
        <v>0</v>
      </c>
      <c r="O19" s="343">
        <f>IF(M19&gt;=0,VLOOKUP(M19,ŠD_ŠK_normativy!$A$4:$D$304,2,0))</f>
        <v>0</v>
      </c>
      <c r="P19" s="312">
        <f>IF(N19&gt;=0,VLOOKUP(N19,ŠD_ŠK_normativy!$A$4:$D$304,3,0))</f>
        <v>0</v>
      </c>
      <c r="Q19" s="312">
        <f>IF(L19&gt;=0,VLOOKUP(L19,ŠD_ŠK_normativy!$A$4:$D$304,4,0))</f>
        <v>480</v>
      </c>
      <c r="R19" s="312">
        <f>IF((M19+N19)&gt;=0,VLOOKUP((M19+N19),ŠD_ŠK_normativy!$A$4:$D$304,4,0))</f>
        <v>0</v>
      </c>
      <c r="S19" s="280">
        <f>ŠD_ŠK_normativy!$H$5</f>
        <v>30</v>
      </c>
      <c r="T19" s="280">
        <f>ŠD_ŠK_normativy!$H$6</f>
        <v>20</v>
      </c>
      <c r="U19" s="60">
        <f>ŠD_ŠK_normativy!$H$3</f>
        <v>40768</v>
      </c>
      <c r="V19" s="76">
        <f>ŠD_ŠK_normativy!$H$4</f>
        <v>21384</v>
      </c>
      <c r="W19" s="377" t="str">
        <f t="shared" si="4"/>
        <v>0</v>
      </c>
      <c r="X19" s="261" t="str">
        <f t="shared" si="5"/>
        <v>0</v>
      </c>
      <c r="Y19" s="255">
        <f t="shared" si="6"/>
        <v>756</v>
      </c>
      <c r="Z19" s="347">
        <f t="shared" si="7"/>
        <v>21168</v>
      </c>
      <c r="AA19" s="60">
        <f t="shared" si="8"/>
        <v>14969</v>
      </c>
      <c r="AB19" s="60">
        <f t="shared" si="9"/>
        <v>5060</v>
      </c>
      <c r="AC19" s="60">
        <f t="shared" si="10"/>
        <v>299</v>
      </c>
      <c r="AD19" s="60">
        <f t="shared" si="11"/>
        <v>840</v>
      </c>
      <c r="AE19" s="313">
        <f t="shared" si="12"/>
        <v>0</v>
      </c>
      <c r="AF19" s="318">
        <f t="shared" si="13"/>
        <v>0.06</v>
      </c>
    </row>
    <row r="20" spans="1:32" ht="18" customHeight="1" x14ac:dyDescent="0.2">
      <c r="A20" s="120">
        <v>32</v>
      </c>
      <c r="B20" s="100">
        <v>600080251</v>
      </c>
      <c r="C20" s="120">
        <v>2496</v>
      </c>
      <c r="D20" s="183" t="s">
        <v>415</v>
      </c>
      <c r="E20" s="79">
        <v>3143</v>
      </c>
      <c r="F20" s="97" t="s">
        <v>416</v>
      </c>
      <c r="G20" s="111">
        <v>50</v>
      </c>
      <c r="H20" s="302">
        <v>2</v>
      </c>
      <c r="I20" s="298">
        <v>50</v>
      </c>
      <c r="J20" s="298">
        <v>0</v>
      </c>
      <c r="K20" s="333">
        <v>0</v>
      </c>
      <c r="L20" s="219">
        <f t="shared" si="2"/>
        <v>50</v>
      </c>
      <c r="M20" s="49">
        <f t="shared" si="3"/>
        <v>0</v>
      </c>
      <c r="N20" s="398">
        <f t="shared" si="1"/>
        <v>0</v>
      </c>
      <c r="O20" s="343">
        <f>IF(M20&gt;=0,VLOOKUP(M20,ŠD_ŠK_normativy!$A$4:$D$304,2,0))</f>
        <v>0</v>
      </c>
      <c r="P20" s="312">
        <f>IF(N20&gt;=0,VLOOKUP(N20,ŠD_ŠK_normativy!$A$4:$D$304,3,0))</f>
        <v>0</v>
      </c>
      <c r="Q20" s="312">
        <f>IF(L20&gt;=0,VLOOKUP(L20,ŠD_ŠK_normativy!$A$4:$D$304,4,0))</f>
        <v>480</v>
      </c>
      <c r="R20" s="312">
        <f>IF((M20+N20)&gt;=0,VLOOKUP((M20+N20),ŠD_ŠK_normativy!$A$4:$D$304,4,0))</f>
        <v>0</v>
      </c>
      <c r="S20" s="280">
        <f>ŠD_ŠK_normativy!$H$5</f>
        <v>30</v>
      </c>
      <c r="T20" s="280">
        <f>ŠD_ŠK_normativy!$H$6</f>
        <v>20</v>
      </c>
      <c r="U20" s="60">
        <f>ŠD_ŠK_normativy!$H$3</f>
        <v>40768</v>
      </c>
      <c r="V20" s="76">
        <f>ŠD_ŠK_normativy!$H$4</f>
        <v>21384</v>
      </c>
      <c r="W20" s="377" t="str">
        <f t="shared" si="4"/>
        <v>0</v>
      </c>
      <c r="X20" s="261" t="str">
        <f t="shared" si="5"/>
        <v>0</v>
      </c>
      <c r="Y20" s="255">
        <f t="shared" si="6"/>
        <v>756</v>
      </c>
      <c r="Z20" s="347">
        <f t="shared" si="7"/>
        <v>37800</v>
      </c>
      <c r="AA20" s="60">
        <f t="shared" si="8"/>
        <v>26730</v>
      </c>
      <c r="AB20" s="60">
        <f t="shared" si="9"/>
        <v>9035</v>
      </c>
      <c r="AC20" s="60">
        <f t="shared" si="10"/>
        <v>535</v>
      </c>
      <c r="AD20" s="60">
        <f t="shared" si="11"/>
        <v>1500</v>
      </c>
      <c r="AE20" s="313">
        <f t="shared" si="12"/>
        <v>0</v>
      </c>
      <c r="AF20" s="318">
        <f t="shared" si="13"/>
        <v>0.1</v>
      </c>
    </row>
    <row r="21" spans="1:32" ht="18" customHeight="1" x14ac:dyDescent="0.2">
      <c r="A21" s="120">
        <v>34</v>
      </c>
      <c r="B21" s="100">
        <v>600099270</v>
      </c>
      <c r="C21" s="120">
        <v>5441</v>
      </c>
      <c r="D21" s="183" t="s">
        <v>417</v>
      </c>
      <c r="E21" s="79">
        <v>3143</v>
      </c>
      <c r="F21" s="97" t="s">
        <v>418</v>
      </c>
      <c r="G21" s="111">
        <v>50</v>
      </c>
      <c r="H21" s="302">
        <v>2</v>
      </c>
      <c r="I21" s="298">
        <v>50</v>
      </c>
      <c r="J21" s="298">
        <v>0</v>
      </c>
      <c r="K21" s="333">
        <v>0</v>
      </c>
      <c r="L21" s="219">
        <f t="shared" si="2"/>
        <v>50</v>
      </c>
      <c r="M21" s="49">
        <f t="shared" si="3"/>
        <v>0</v>
      </c>
      <c r="N21" s="398">
        <f t="shared" si="1"/>
        <v>0</v>
      </c>
      <c r="O21" s="343">
        <f>IF(M21&gt;=0,VLOOKUP(M21,ŠD_ŠK_normativy!$A$4:$D$304,2,0))</f>
        <v>0</v>
      </c>
      <c r="P21" s="312">
        <f>IF(N21&gt;=0,VLOOKUP(N21,ŠD_ŠK_normativy!$A$4:$D$304,3,0))</f>
        <v>0</v>
      </c>
      <c r="Q21" s="312">
        <f>IF(L21&gt;=0,VLOOKUP(L21,ŠD_ŠK_normativy!$A$4:$D$304,4,0))</f>
        <v>480</v>
      </c>
      <c r="R21" s="312">
        <f>IF((M21+N21)&gt;=0,VLOOKUP((M21+N21),ŠD_ŠK_normativy!$A$4:$D$304,4,0))</f>
        <v>0</v>
      </c>
      <c r="S21" s="280">
        <f>ŠD_ŠK_normativy!$H$5</f>
        <v>30</v>
      </c>
      <c r="T21" s="280">
        <f>ŠD_ŠK_normativy!$H$6</f>
        <v>20</v>
      </c>
      <c r="U21" s="60">
        <f>ŠD_ŠK_normativy!$H$3</f>
        <v>40768</v>
      </c>
      <c r="V21" s="76">
        <f>ŠD_ŠK_normativy!$H$4</f>
        <v>21384</v>
      </c>
      <c r="W21" s="377" t="str">
        <f t="shared" si="4"/>
        <v>0</v>
      </c>
      <c r="X21" s="261" t="str">
        <f t="shared" si="5"/>
        <v>0</v>
      </c>
      <c r="Y21" s="255">
        <f t="shared" si="6"/>
        <v>756</v>
      </c>
      <c r="Z21" s="347">
        <f t="shared" si="7"/>
        <v>37800</v>
      </c>
      <c r="AA21" s="60">
        <f t="shared" si="8"/>
        <v>26730</v>
      </c>
      <c r="AB21" s="60">
        <f t="shared" si="9"/>
        <v>9035</v>
      </c>
      <c r="AC21" s="60">
        <f t="shared" si="10"/>
        <v>535</v>
      </c>
      <c r="AD21" s="60">
        <f t="shared" si="11"/>
        <v>1500</v>
      </c>
      <c r="AE21" s="313">
        <f t="shared" si="12"/>
        <v>0</v>
      </c>
      <c r="AF21" s="318">
        <f t="shared" si="13"/>
        <v>0.1</v>
      </c>
    </row>
    <row r="22" spans="1:32" ht="18" customHeight="1" x14ac:dyDescent="0.2">
      <c r="A22" s="120">
        <v>35</v>
      </c>
      <c r="B22" s="100">
        <v>650025873</v>
      </c>
      <c r="C22" s="120">
        <v>2306</v>
      </c>
      <c r="D22" s="183" t="s">
        <v>419</v>
      </c>
      <c r="E22" s="79">
        <v>3143</v>
      </c>
      <c r="F22" s="97" t="s">
        <v>420</v>
      </c>
      <c r="G22" s="111">
        <v>15</v>
      </c>
      <c r="H22" s="302">
        <v>1</v>
      </c>
      <c r="I22" s="298">
        <v>15</v>
      </c>
      <c r="J22" s="298">
        <v>0</v>
      </c>
      <c r="K22" s="333">
        <v>0</v>
      </c>
      <c r="L22" s="219">
        <f t="shared" si="2"/>
        <v>15</v>
      </c>
      <c r="M22" s="49">
        <f t="shared" si="3"/>
        <v>0</v>
      </c>
      <c r="N22" s="398">
        <f t="shared" si="1"/>
        <v>0</v>
      </c>
      <c r="O22" s="343">
        <f>IF(M22&gt;=0,VLOOKUP(M22,ŠD_ŠK_normativy!$A$4:$D$304,2,0))</f>
        <v>0</v>
      </c>
      <c r="P22" s="312">
        <f>IF(N22&gt;=0,VLOOKUP(N22,ŠD_ŠK_normativy!$A$4:$D$304,3,0))</f>
        <v>0</v>
      </c>
      <c r="Q22" s="312">
        <f>IF(L22&gt;=0,VLOOKUP(L22,ŠD_ŠK_normativy!$A$4:$D$304,4,0))</f>
        <v>480</v>
      </c>
      <c r="R22" s="312">
        <f>IF((M22+N22)&gt;=0,VLOOKUP((M22+N22),ŠD_ŠK_normativy!$A$4:$D$304,4,0))</f>
        <v>0</v>
      </c>
      <c r="S22" s="280">
        <f>ŠD_ŠK_normativy!$H$5</f>
        <v>30</v>
      </c>
      <c r="T22" s="280">
        <f>ŠD_ŠK_normativy!$H$6</f>
        <v>20</v>
      </c>
      <c r="U22" s="60">
        <f>ŠD_ŠK_normativy!$H$3</f>
        <v>40768</v>
      </c>
      <c r="V22" s="76">
        <f>ŠD_ŠK_normativy!$H$4</f>
        <v>21384</v>
      </c>
      <c r="W22" s="377" t="str">
        <f t="shared" si="4"/>
        <v>0</v>
      </c>
      <c r="X22" s="261" t="str">
        <f t="shared" si="5"/>
        <v>0</v>
      </c>
      <c r="Y22" s="255">
        <f t="shared" si="6"/>
        <v>756</v>
      </c>
      <c r="Z22" s="347">
        <f t="shared" si="7"/>
        <v>11340</v>
      </c>
      <c r="AA22" s="60">
        <f t="shared" si="8"/>
        <v>8019</v>
      </c>
      <c r="AB22" s="60">
        <f t="shared" si="9"/>
        <v>2711</v>
      </c>
      <c r="AC22" s="60">
        <f t="shared" si="10"/>
        <v>160</v>
      </c>
      <c r="AD22" s="60">
        <f t="shared" si="11"/>
        <v>450</v>
      </c>
      <c r="AE22" s="313">
        <f t="shared" si="12"/>
        <v>0</v>
      </c>
      <c r="AF22" s="318">
        <f t="shared" si="13"/>
        <v>0.03</v>
      </c>
    </row>
    <row r="23" spans="1:32" ht="18" customHeight="1" x14ac:dyDescent="0.2">
      <c r="A23" s="155">
        <v>36</v>
      </c>
      <c r="B23" s="101">
        <v>600080111</v>
      </c>
      <c r="C23" s="155">
        <v>2447</v>
      </c>
      <c r="D23" s="196" t="s">
        <v>421</v>
      </c>
      <c r="E23" s="79">
        <v>3143</v>
      </c>
      <c r="F23" s="97" t="s">
        <v>422</v>
      </c>
      <c r="G23" s="111">
        <v>45</v>
      </c>
      <c r="H23" s="302">
        <v>1</v>
      </c>
      <c r="I23" s="298">
        <v>42</v>
      </c>
      <c r="J23" s="298">
        <v>0</v>
      </c>
      <c r="K23" s="333">
        <v>0</v>
      </c>
      <c r="L23" s="219">
        <f t="shared" si="2"/>
        <v>42</v>
      </c>
      <c r="M23" s="49">
        <f t="shared" si="3"/>
        <v>0</v>
      </c>
      <c r="N23" s="398">
        <f t="shared" si="1"/>
        <v>0</v>
      </c>
      <c r="O23" s="343">
        <f>IF(M23&gt;=0,VLOOKUP(M23,ŠD_ŠK_normativy!$A$4:$D$304,2,0))</f>
        <v>0</v>
      </c>
      <c r="P23" s="312">
        <f>IF(N23&gt;=0,VLOOKUP(N23,ŠD_ŠK_normativy!$A$4:$D$304,3,0))</f>
        <v>0</v>
      </c>
      <c r="Q23" s="312">
        <f>IF(L23&gt;=0,VLOOKUP(L23,ŠD_ŠK_normativy!$A$4:$D$304,4,0))</f>
        <v>480</v>
      </c>
      <c r="R23" s="312">
        <f>IF((M23+N23)&gt;=0,VLOOKUP((M23+N23),ŠD_ŠK_normativy!$A$4:$D$304,4,0))</f>
        <v>0</v>
      </c>
      <c r="S23" s="280">
        <f>ŠD_ŠK_normativy!$H$5</f>
        <v>30</v>
      </c>
      <c r="T23" s="280">
        <f>ŠD_ŠK_normativy!$H$6</f>
        <v>20</v>
      </c>
      <c r="U23" s="60">
        <f>ŠD_ŠK_normativy!$H$3</f>
        <v>40768</v>
      </c>
      <c r="V23" s="76">
        <f>ŠD_ŠK_normativy!$H$4</f>
        <v>21384</v>
      </c>
      <c r="W23" s="377" t="str">
        <f t="shared" si="4"/>
        <v>0</v>
      </c>
      <c r="X23" s="261" t="str">
        <f t="shared" si="5"/>
        <v>0</v>
      </c>
      <c r="Y23" s="255">
        <f t="shared" si="6"/>
        <v>756</v>
      </c>
      <c r="Z23" s="347">
        <f t="shared" si="7"/>
        <v>31752</v>
      </c>
      <c r="AA23" s="60">
        <f t="shared" si="8"/>
        <v>22454</v>
      </c>
      <c r="AB23" s="60">
        <f t="shared" si="9"/>
        <v>7589</v>
      </c>
      <c r="AC23" s="60">
        <f t="shared" si="10"/>
        <v>449</v>
      </c>
      <c r="AD23" s="60">
        <f t="shared" si="11"/>
        <v>1260</v>
      </c>
      <c r="AE23" s="313">
        <f t="shared" si="12"/>
        <v>0</v>
      </c>
      <c r="AF23" s="318">
        <f t="shared" si="13"/>
        <v>0.09</v>
      </c>
    </row>
    <row r="24" spans="1:32" ht="18" customHeight="1" x14ac:dyDescent="0.2">
      <c r="A24" s="120">
        <v>37</v>
      </c>
      <c r="B24" s="100">
        <v>600099067</v>
      </c>
      <c r="C24" s="120">
        <v>5455</v>
      </c>
      <c r="D24" s="183" t="s">
        <v>423</v>
      </c>
      <c r="E24" s="79">
        <v>3143</v>
      </c>
      <c r="F24" s="97" t="s">
        <v>424</v>
      </c>
      <c r="G24" s="111">
        <v>30</v>
      </c>
      <c r="H24" s="302">
        <v>1</v>
      </c>
      <c r="I24" s="298">
        <v>23</v>
      </c>
      <c r="J24" s="298">
        <v>0</v>
      </c>
      <c r="K24" s="333">
        <v>0</v>
      </c>
      <c r="L24" s="219">
        <f t="shared" si="2"/>
        <v>23</v>
      </c>
      <c r="M24" s="49">
        <f t="shared" si="3"/>
        <v>0</v>
      </c>
      <c r="N24" s="398">
        <f t="shared" si="1"/>
        <v>0</v>
      </c>
      <c r="O24" s="343">
        <f>IF(M24&gt;=0,VLOOKUP(M24,ŠD_ŠK_normativy!$A$4:$D$304,2,0))</f>
        <v>0</v>
      </c>
      <c r="P24" s="312">
        <f>IF(N24&gt;=0,VLOOKUP(N24,ŠD_ŠK_normativy!$A$4:$D$304,3,0))</f>
        <v>0</v>
      </c>
      <c r="Q24" s="312">
        <f>IF(L24&gt;=0,VLOOKUP(L24,ŠD_ŠK_normativy!$A$4:$D$304,4,0))</f>
        <v>480</v>
      </c>
      <c r="R24" s="312">
        <f>IF((M24+N24)&gt;=0,VLOOKUP((M24+N24),ŠD_ŠK_normativy!$A$4:$D$304,4,0))</f>
        <v>0</v>
      </c>
      <c r="S24" s="280">
        <f>ŠD_ŠK_normativy!$H$5</f>
        <v>30</v>
      </c>
      <c r="T24" s="280">
        <f>ŠD_ŠK_normativy!$H$6</f>
        <v>20</v>
      </c>
      <c r="U24" s="60">
        <f>ŠD_ŠK_normativy!$H$3</f>
        <v>40768</v>
      </c>
      <c r="V24" s="76">
        <f>ŠD_ŠK_normativy!$H$4</f>
        <v>21384</v>
      </c>
      <c r="W24" s="377" t="str">
        <f t="shared" si="4"/>
        <v>0</v>
      </c>
      <c r="X24" s="261" t="str">
        <f t="shared" si="5"/>
        <v>0</v>
      </c>
      <c r="Y24" s="255">
        <f t="shared" si="6"/>
        <v>756</v>
      </c>
      <c r="Z24" s="347">
        <f t="shared" si="7"/>
        <v>17388</v>
      </c>
      <c r="AA24" s="60">
        <f t="shared" si="8"/>
        <v>12296</v>
      </c>
      <c r="AB24" s="60">
        <f t="shared" si="9"/>
        <v>4156</v>
      </c>
      <c r="AC24" s="60">
        <f t="shared" si="10"/>
        <v>246</v>
      </c>
      <c r="AD24" s="60">
        <f t="shared" si="11"/>
        <v>690</v>
      </c>
      <c r="AE24" s="313">
        <f t="shared" si="12"/>
        <v>0</v>
      </c>
      <c r="AF24" s="318">
        <f t="shared" si="13"/>
        <v>0.05</v>
      </c>
    </row>
    <row r="25" spans="1:32" ht="18" customHeight="1" thickBot="1" x14ac:dyDescent="0.25">
      <c r="A25" s="156">
        <v>38</v>
      </c>
      <c r="B25" s="102">
        <v>600099091</v>
      </c>
      <c r="C25" s="156">
        <v>5470</v>
      </c>
      <c r="D25" s="185" t="s">
        <v>425</v>
      </c>
      <c r="E25" s="80">
        <v>3143</v>
      </c>
      <c r="F25" s="99" t="s">
        <v>426</v>
      </c>
      <c r="G25" s="111">
        <v>35</v>
      </c>
      <c r="H25" s="303">
        <v>2</v>
      </c>
      <c r="I25" s="299">
        <v>30</v>
      </c>
      <c r="J25" s="299">
        <v>0</v>
      </c>
      <c r="K25" s="334">
        <v>0</v>
      </c>
      <c r="L25" s="221">
        <f t="shared" si="2"/>
        <v>30</v>
      </c>
      <c r="M25" s="290">
        <f t="shared" si="3"/>
        <v>0</v>
      </c>
      <c r="N25" s="398">
        <f t="shared" si="1"/>
        <v>0</v>
      </c>
      <c r="O25" s="369">
        <f>IF(M25&gt;=0,VLOOKUP(M25,ŠD_ŠK_normativy!$A$4:$D$304,2,0))</f>
        <v>0</v>
      </c>
      <c r="P25" s="319">
        <f>IF(N25&gt;=0,VLOOKUP(N25,ŠD_ŠK_normativy!$A$4:$D$304,3,0))</f>
        <v>0</v>
      </c>
      <c r="Q25" s="319">
        <f>IF(L25&gt;=0,VLOOKUP(L25,ŠD_ŠK_normativy!$A$4:$D$304,4,0))</f>
        <v>480</v>
      </c>
      <c r="R25" s="319">
        <f>IF((M25+N25)&gt;=0,VLOOKUP((M25+N25),ŠD_ŠK_normativy!$A$4:$D$304,4,0))</f>
        <v>0</v>
      </c>
      <c r="S25" s="320">
        <f>ŠD_ŠK_normativy!$H$5</f>
        <v>30</v>
      </c>
      <c r="T25" s="320">
        <f>ŠD_ŠK_normativy!$H$6</f>
        <v>20</v>
      </c>
      <c r="U25" s="321">
        <f>ŠD_ŠK_normativy!$H$3</f>
        <v>40768</v>
      </c>
      <c r="V25" s="381">
        <f>ŠD_ŠK_normativy!$H$4</f>
        <v>21384</v>
      </c>
      <c r="W25" s="378" t="str">
        <f t="shared" si="4"/>
        <v>0</v>
      </c>
      <c r="X25" s="355" t="str">
        <f t="shared" si="5"/>
        <v>0</v>
      </c>
      <c r="Y25" s="257">
        <f t="shared" si="6"/>
        <v>756</v>
      </c>
      <c r="Z25" s="356">
        <f t="shared" si="7"/>
        <v>22680</v>
      </c>
      <c r="AA25" s="55">
        <f t="shared" si="8"/>
        <v>16038</v>
      </c>
      <c r="AB25" s="55">
        <f t="shared" si="9"/>
        <v>5421</v>
      </c>
      <c r="AC25" s="55">
        <f t="shared" si="10"/>
        <v>321</v>
      </c>
      <c r="AD25" s="55">
        <f t="shared" si="11"/>
        <v>900</v>
      </c>
      <c r="AE25" s="357">
        <f t="shared" si="12"/>
        <v>0</v>
      </c>
      <c r="AF25" s="358">
        <f t="shared" si="13"/>
        <v>0.06</v>
      </c>
    </row>
    <row r="26" spans="1:32" ht="18" customHeight="1" thickBot="1" x14ac:dyDescent="0.25">
      <c r="A26" s="118"/>
      <c r="B26" s="23"/>
      <c r="C26" s="118"/>
      <c r="D26" s="13" t="s">
        <v>6</v>
      </c>
      <c r="E26" s="47"/>
      <c r="F26" s="34"/>
      <c r="G26" s="70"/>
      <c r="H26" s="51">
        <f t="shared" ref="H26" si="14">SUM(H6:H25)</f>
        <v>39</v>
      </c>
      <c r="I26" s="52">
        <f t="shared" ref="I26" si="15">SUM(I6:I25)</f>
        <v>1026</v>
      </c>
      <c r="J26" s="52">
        <f t="shared" ref="J26" si="16">SUM(J6:J25)</f>
        <v>38</v>
      </c>
      <c r="K26" s="249">
        <f t="shared" ref="K26" si="17">SUM(K6:K25)</f>
        <v>82</v>
      </c>
      <c r="L26" s="51">
        <f t="shared" ref="L26" si="18">SUM(L6:L25)</f>
        <v>1026</v>
      </c>
      <c r="M26" s="52">
        <f t="shared" ref="M26" si="19">SUM(M6:M25)</f>
        <v>38</v>
      </c>
      <c r="N26" s="249">
        <f t="shared" ref="N26" si="20">SUM(N6:N25)</f>
        <v>82</v>
      </c>
      <c r="O26" s="368" t="s">
        <v>37</v>
      </c>
      <c r="P26" s="379" t="s">
        <v>37</v>
      </c>
      <c r="Q26" s="379" t="s">
        <v>37</v>
      </c>
      <c r="R26" s="379" t="s">
        <v>37</v>
      </c>
      <c r="S26" s="379" t="s">
        <v>37</v>
      </c>
      <c r="T26" s="379" t="s">
        <v>37</v>
      </c>
      <c r="U26" s="379" t="s">
        <v>37</v>
      </c>
      <c r="V26" s="384" t="s">
        <v>37</v>
      </c>
      <c r="W26" s="325" t="s">
        <v>37</v>
      </c>
      <c r="X26" s="363" t="s">
        <v>37</v>
      </c>
      <c r="Y26" s="367" t="s">
        <v>37</v>
      </c>
      <c r="Z26" s="326">
        <f t="shared" ref="Z26" si="21">SUM(Z6:Z25)</f>
        <v>1555498</v>
      </c>
      <c r="AA26" s="361">
        <f t="shared" ref="AA26" si="22">SUM(AA6:AA25)</f>
        <v>1120997</v>
      </c>
      <c r="AB26" s="361">
        <f t="shared" ref="AB26" si="23">SUM(AB6:AB25)</f>
        <v>378901</v>
      </c>
      <c r="AC26" s="361">
        <f t="shared" ref="AC26" si="24">SUM(AC6:AC25)</f>
        <v>22420</v>
      </c>
      <c r="AD26" s="361">
        <f t="shared" ref="AD26" si="25">SUM(AD6:AD25)</f>
        <v>33180</v>
      </c>
      <c r="AE26" s="362">
        <f t="shared" ref="AE26" si="26">SUM(AE6:AE25)</f>
        <v>1.04</v>
      </c>
      <c r="AF26" s="323">
        <f t="shared" ref="AF26" si="27">SUM(AF6:AF25)</f>
        <v>2.37</v>
      </c>
    </row>
    <row r="27" spans="1:32" ht="12.75" x14ac:dyDescent="0.2">
      <c r="Z27" s="25">
        <f>SUM(AA26:AD26)</f>
        <v>1555498</v>
      </c>
    </row>
    <row r="28" spans="1:32" ht="12.75" x14ac:dyDescent="0.2"/>
    <row r="29" spans="1:32" ht="24.75" customHeight="1" x14ac:dyDescent="0.2">
      <c r="Q29" s="39"/>
      <c r="R29" s="39"/>
      <c r="S29" s="39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65"/>
  <sheetViews>
    <sheetView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S25" sqref="S25"/>
    </sheetView>
  </sheetViews>
  <sheetFormatPr defaultRowHeight="12.75" x14ac:dyDescent="0.2"/>
  <cols>
    <col min="1" max="1" width="7" customWidth="1"/>
    <col min="2" max="8" width="8.7109375" customWidth="1"/>
    <col min="9" max="9" width="12.28515625" style="14" customWidth="1"/>
    <col min="10" max="10" width="11.7109375" style="14" bestFit="1" customWidth="1"/>
    <col min="11" max="11" width="10.85546875" style="14" bestFit="1" customWidth="1"/>
    <col min="12" max="13" width="10" style="14" bestFit="1" customWidth="1"/>
    <col min="14" max="14" width="9.7109375" style="14" customWidth="1"/>
    <col min="15" max="15" width="9.140625" style="17"/>
  </cols>
  <sheetData>
    <row r="1" spans="1:15" ht="20.25" x14ac:dyDescent="0.3">
      <c r="A1" s="157" t="s">
        <v>446</v>
      </c>
      <c r="B1" s="158"/>
      <c r="C1" s="158"/>
      <c r="D1" s="158"/>
      <c r="E1" s="158"/>
      <c r="F1" s="158"/>
      <c r="G1" s="158"/>
      <c r="H1" s="158"/>
      <c r="I1" s="7"/>
      <c r="J1" s="1"/>
      <c r="K1" s="11"/>
    </row>
    <row r="2" spans="1:15" ht="20.25" x14ac:dyDescent="0.3">
      <c r="A2" s="157"/>
      <c r="B2" s="158"/>
      <c r="C2" s="158"/>
      <c r="D2" s="158"/>
      <c r="E2" s="158"/>
      <c r="F2" s="158"/>
      <c r="G2" s="158"/>
      <c r="H2" s="158"/>
      <c r="I2" s="7"/>
      <c r="J2" s="1"/>
      <c r="K2" s="11"/>
    </row>
    <row r="3" spans="1:15" ht="20.25" x14ac:dyDescent="0.3">
      <c r="A3" s="16" t="s">
        <v>52</v>
      </c>
      <c r="B3" s="16"/>
      <c r="H3" s="16"/>
      <c r="I3" s="16"/>
    </row>
    <row r="4" spans="1:15" ht="13.5" customHeight="1" thickBot="1" x14ac:dyDescent="0.35">
      <c r="A4" s="305" t="s">
        <v>447</v>
      </c>
      <c r="B4" s="178"/>
      <c r="C4" s="16"/>
      <c r="D4" s="16"/>
      <c r="E4" s="16"/>
      <c r="F4" s="16"/>
      <c r="G4" s="16"/>
      <c r="I4" s="10" t="s">
        <v>118</v>
      </c>
    </row>
    <row r="5" spans="1:15" ht="57" thickBot="1" x14ac:dyDescent="0.25">
      <c r="A5" s="396" t="s">
        <v>471</v>
      </c>
      <c r="B5" s="131" t="s">
        <v>64</v>
      </c>
      <c r="C5" s="179" t="s">
        <v>463</v>
      </c>
      <c r="D5" s="179" t="s">
        <v>462</v>
      </c>
      <c r="E5" s="213" t="s">
        <v>448</v>
      </c>
      <c r="F5" s="245" t="s">
        <v>464</v>
      </c>
      <c r="G5" s="132" t="s">
        <v>465</v>
      </c>
      <c r="H5" s="217" t="s">
        <v>455</v>
      </c>
      <c r="I5" s="304" t="s">
        <v>36</v>
      </c>
      <c r="J5" s="112" t="s">
        <v>58</v>
      </c>
      <c r="K5" s="112" t="s">
        <v>24</v>
      </c>
      <c r="L5" s="112" t="s">
        <v>35</v>
      </c>
      <c r="M5" s="112" t="s">
        <v>54</v>
      </c>
      <c r="N5" s="170" t="s">
        <v>123</v>
      </c>
      <c r="O5" s="169" t="s">
        <v>116</v>
      </c>
    </row>
    <row r="6" spans="1:15" x14ac:dyDescent="0.2">
      <c r="A6" s="388" t="s">
        <v>26</v>
      </c>
      <c r="B6" s="397">
        <f>LB!H57</f>
        <v>171</v>
      </c>
      <c r="C6" s="394">
        <f>LB!I57</f>
        <v>4278</v>
      </c>
      <c r="D6" s="394">
        <f>LB!J57</f>
        <v>122</v>
      </c>
      <c r="E6" s="395">
        <f>LB!K57</f>
        <v>276</v>
      </c>
      <c r="F6" s="29">
        <f>LB!L57</f>
        <v>4273</v>
      </c>
      <c r="G6" s="89">
        <f>LB!M57</f>
        <v>122</v>
      </c>
      <c r="H6" s="123">
        <f>LB!N57</f>
        <v>276</v>
      </c>
      <c r="I6" s="88">
        <f>LB!Z57</f>
        <v>5242004</v>
      </c>
      <c r="J6" s="29">
        <f>LB!AA57</f>
        <v>3759833</v>
      </c>
      <c r="K6" s="29">
        <f>LB!AB57</f>
        <v>1270823</v>
      </c>
      <c r="L6" s="29">
        <f>LB!AC57</f>
        <v>75198</v>
      </c>
      <c r="M6" s="29">
        <f>LB!AD57</f>
        <v>136150</v>
      </c>
      <c r="N6" s="165">
        <f>LB!AE57</f>
        <v>2.58</v>
      </c>
      <c r="O6" s="370">
        <f>LB!AF57</f>
        <v>9.76</v>
      </c>
    </row>
    <row r="7" spans="1:15" x14ac:dyDescent="0.2">
      <c r="A7" s="389" t="s">
        <v>27</v>
      </c>
      <c r="B7" s="90">
        <f>FR!H24</f>
        <v>30</v>
      </c>
      <c r="C7" s="91">
        <f>FR!I24</f>
        <v>717</v>
      </c>
      <c r="D7" s="91">
        <f>FR!J24</f>
        <v>29</v>
      </c>
      <c r="E7" s="124">
        <f>FR!K24</f>
        <v>0</v>
      </c>
      <c r="F7" s="110">
        <f>FR!L24</f>
        <v>717</v>
      </c>
      <c r="G7" s="91">
        <f>FR!M24</f>
        <v>29</v>
      </c>
      <c r="H7" s="124">
        <f>FR!N24</f>
        <v>0</v>
      </c>
      <c r="I7" s="90">
        <f>FR!Z24</f>
        <v>931290</v>
      </c>
      <c r="J7" s="110">
        <f>FR!AA24</f>
        <v>669515</v>
      </c>
      <c r="K7" s="110">
        <f>FR!AB24</f>
        <v>226294</v>
      </c>
      <c r="L7" s="110">
        <f>FR!AC24</f>
        <v>13391</v>
      </c>
      <c r="M7" s="110">
        <f>FR!AD24</f>
        <v>22090</v>
      </c>
      <c r="N7" s="166">
        <f>FR!AE24</f>
        <v>0.55000000000000004</v>
      </c>
      <c r="O7" s="371">
        <f>FR!AF24</f>
        <v>1.5600000000000003</v>
      </c>
    </row>
    <row r="8" spans="1:15" x14ac:dyDescent="0.2">
      <c r="A8" s="389" t="s">
        <v>28</v>
      </c>
      <c r="B8" s="90">
        <f>JN!H24</f>
        <v>53</v>
      </c>
      <c r="C8" s="91">
        <f>JN!I24</f>
        <v>1447</v>
      </c>
      <c r="D8" s="91">
        <f>JN!J24</f>
        <v>0</v>
      </c>
      <c r="E8" s="124">
        <f>JN!K24</f>
        <v>24</v>
      </c>
      <c r="F8" s="110">
        <f>JN!L24</f>
        <v>1447</v>
      </c>
      <c r="G8" s="91">
        <f>JN!M24</f>
        <v>0</v>
      </c>
      <c r="H8" s="124">
        <f>JN!N24</f>
        <v>24</v>
      </c>
      <c r="I8" s="90">
        <f>JN!Z24</f>
        <v>1294380</v>
      </c>
      <c r="J8" s="110">
        <f>JN!AA24</f>
        <v>920833</v>
      </c>
      <c r="K8" s="110">
        <f>JN!AB24</f>
        <v>311239</v>
      </c>
      <c r="L8" s="110">
        <f>JN!AC24</f>
        <v>18418</v>
      </c>
      <c r="M8" s="110">
        <f>JN!AD24</f>
        <v>43890</v>
      </c>
      <c r="N8" s="166">
        <f>JN!AE24</f>
        <v>0.27</v>
      </c>
      <c r="O8" s="371">
        <f>JN!AF24</f>
        <v>3.0699999999999994</v>
      </c>
    </row>
    <row r="9" spans="1:15" x14ac:dyDescent="0.2">
      <c r="A9" s="389" t="s">
        <v>29</v>
      </c>
      <c r="B9" s="90">
        <f>TA!H19</f>
        <v>21</v>
      </c>
      <c r="C9" s="91">
        <f>TA!I19</f>
        <v>540</v>
      </c>
      <c r="D9" s="91">
        <f>TA!J19</f>
        <v>0</v>
      </c>
      <c r="E9" s="124">
        <f>TA!K19</f>
        <v>35</v>
      </c>
      <c r="F9" s="110">
        <f>TA!L19</f>
        <v>540</v>
      </c>
      <c r="G9" s="91">
        <f>TA!M19</f>
        <v>0</v>
      </c>
      <c r="H9" s="124">
        <f>TA!N19</f>
        <v>35</v>
      </c>
      <c r="I9" s="90">
        <f>TA!Z19</f>
        <v>666750</v>
      </c>
      <c r="J9" s="110">
        <f>TA!AA19</f>
        <v>478535</v>
      </c>
      <c r="K9" s="110">
        <f>TA!AB19</f>
        <v>161743</v>
      </c>
      <c r="L9" s="110">
        <f>TA!AC19</f>
        <v>9572</v>
      </c>
      <c r="M9" s="110">
        <f>TA!AD19</f>
        <v>16900</v>
      </c>
      <c r="N9" s="166">
        <f>TA!AE19</f>
        <v>0.35</v>
      </c>
      <c r="O9" s="371">
        <f>TA!AF19</f>
        <v>1.2200000000000002</v>
      </c>
    </row>
    <row r="10" spans="1:15" x14ac:dyDescent="0.2">
      <c r="A10" s="389" t="s">
        <v>30</v>
      </c>
      <c r="B10" s="90">
        <f>ZB!H12</f>
        <v>13</v>
      </c>
      <c r="C10" s="91">
        <f>ZB!I12</f>
        <v>278</v>
      </c>
      <c r="D10" s="91">
        <f>ZB!J12</f>
        <v>0</v>
      </c>
      <c r="E10" s="124">
        <f>ZB!K12</f>
        <v>0</v>
      </c>
      <c r="F10" s="110">
        <f>ZB!L12</f>
        <v>278</v>
      </c>
      <c r="G10" s="91">
        <f>ZB!M12</f>
        <v>0</v>
      </c>
      <c r="H10" s="124">
        <f>ZB!N12</f>
        <v>0</v>
      </c>
      <c r="I10" s="90">
        <f>ZB!Z12</f>
        <v>210168</v>
      </c>
      <c r="J10" s="110">
        <f>ZB!AA12</f>
        <v>148622</v>
      </c>
      <c r="K10" s="110">
        <f>ZB!AB12</f>
        <v>50233</v>
      </c>
      <c r="L10" s="110">
        <f>ZB!AC12</f>
        <v>2973</v>
      </c>
      <c r="M10" s="110">
        <f>ZB!AD12</f>
        <v>8340</v>
      </c>
      <c r="N10" s="166">
        <f>ZB!AE12</f>
        <v>0</v>
      </c>
      <c r="O10" s="371">
        <f>ZB!AF12</f>
        <v>0.57999999999999996</v>
      </c>
    </row>
    <row r="11" spans="1:15" x14ac:dyDescent="0.2">
      <c r="A11" s="389" t="s">
        <v>31</v>
      </c>
      <c r="B11" s="90">
        <f>CL!H48</f>
        <v>88</v>
      </c>
      <c r="C11" s="91">
        <f>CL!I48</f>
        <v>2099</v>
      </c>
      <c r="D11" s="91">
        <f>CL!J48</f>
        <v>104</v>
      </c>
      <c r="E11" s="124">
        <f>CL!K48</f>
        <v>19</v>
      </c>
      <c r="F11" s="110">
        <f>CL!L48</f>
        <v>2099</v>
      </c>
      <c r="G11" s="91">
        <f>CL!M48</f>
        <v>104</v>
      </c>
      <c r="H11" s="124">
        <f>CL!N48</f>
        <v>19</v>
      </c>
      <c r="I11" s="90">
        <f>CL!Z48</f>
        <v>3141420</v>
      </c>
      <c r="J11" s="110">
        <f>CL!AA48</f>
        <v>2265085</v>
      </c>
      <c r="K11" s="110">
        <f>CL!AB48</f>
        <v>765606</v>
      </c>
      <c r="L11" s="110">
        <f>CL!AC48</f>
        <v>45299</v>
      </c>
      <c r="M11" s="110">
        <f>CL!AD48</f>
        <v>65430</v>
      </c>
      <c r="N11" s="166">
        <f>CL!AE48</f>
        <v>2.19</v>
      </c>
      <c r="O11" s="371">
        <f>CL!AF48</f>
        <v>4.6499999999999986</v>
      </c>
    </row>
    <row r="12" spans="1:15" x14ac:dyDescent="0.2">
      <c r="A12" s="389" t="s">
        <v>32</v>
      </c>
      <c r="B12" s="90">
        <f>NB!H20</f>
        <v>30</v>
      </c>
      <c r="C12" s="91">
        <f>NB!I20</f>
        <v>773</v>
      </c>
      <c r="D12" s="91">
        <f>NB!J20</f>
        <v>0</v>
      </c>
      <c r="E12" s="124">
        <f>NB!K20</f>
        <v>0</v>
      </c>
      <c r="F12" s="110">
        <f>NB!L20</f>
        <v>761</v>
      </c>
      <c r="G12" s="91">
        <f>NB!M20</f>
        <v>0</v>
      </c>
      <c r="H12" s="124">
        <f>NB!N20</f>
        <v>0</v>
      </c>
      <c r="I12" s="90">
        <f>NB!Z20</f>
        <v>575316</v>
      </c>
      <c r="J12" s="110">
        <f>NB!AA20</f>
        <v>406838</v>
      </c>
      <c r="K12" s="110">
        <f>NB!AB20</f>
        <v>137512</v>
      </c>
      <c r="L12" s="110">
        <f>NB!AC20</f>
        <v>8136</v>
      </c>
      <c r="M12" s="110">
        <f>NB!AD20</f>
        <v>22830</v>
      </c>
      <c r="N12" s="166">
        <f>NB!AE20</f>
        <v>0</v>
      </c>
      <c r="O12" s="371">
        <f>NB!AF20</f>
        <v>1.5800000000000005</v>
      </c>
    </row>
    <row r="13" spans="1:15" x14ac:dyDescent="0.2">
      <c r="A13" s="389" t="s">
        <v>33</v>
      </c>
      <c r="B13" s="90">
        <f>SM!H23</f>
        <v>27</v>
      </c>
      <c r="C13" s="91">
        <f>SM!I23</f>
        <v>588</v>
      </c>
      <c r="D13" s="91">
        <f>SM!J23</f>
        <v>0</v>
      </c>
      <c r="E13" s="124">
        <f>SM!K23</f>
        <v>50</v>
      </c>
      <c r="F13" s="110">
        <f>SM!L23</f>
        <v>578</v>
      </c>
      <c r="G13" s="91">
        <f>SM!M23</f>
        <v>0</v>
      </c>
      <c r="H13" s="124">
        <f>SM!N23</f>
        <v>50</v>
      </c>
      <c r="I13" s="90">
        <f>SM!Z23</f>
        <v>716018</v>
      </c>
      <c r="J13" s="110">
        <f>SM!AA23</f>
        <v>513753</v>
      </c>
      <c r="K13" s="110">
        <f>SM!AB23</f>
        <v>173649</v>
      </c>
      <c r="L13" s="110">
        <f>SM!AC23</f>
        <v>10276</v>
      </c>
      <c r="M13" s="110">
        <f>SM!AD23</f>
        <v>18340</v>
      </c>
      <c r="N13" s="166">
        <f>SM!AE23</f>
        <v>0.36</v>
      </c>
      <c r="O13" s="371">
        <f>SM!AF23</f>
        <v>1.2900000000000005</v>
      </c>
    </row>
    <row r="14" spans="1:15" x14ac:dyDescent="0.2">
      <c r="A14" s="389" t="s">
        <v>50</v>
      </c>
      <c r="B14" s="90">
        <f>JI!H23</f>
        <v>26</v>
      </c>
      <c r="C14" s="91">
        <f>JI!I23</f>
        <v>619</v>
      </c>
      <c r="D14" s="91">
        <f>JI!J23</f>
        <v>25</v>
      </c>
      <c r="E14" s="124">
        <f>JI!K23</f>
        <v>201</v>
      </c>
      <c r="F14" s="110">
        <f>JI!L23</f>
        <v>619</v>
      </c>
      <c r="G14" s="91">
        <f>JI!M23</f>
        <v>25</v>
      </c>
      <c r="H14" s="124">
        <f>JI!N23</f>
        <v>89</v>
      </c>
      <c r="I14" s="90">
        <f>JI!Z23</f>
        <v>1168859</v>
      </c>
      <c r="J14" s="110">
        <f>JI!AA23</f>
        <v>845367</v>
      </c>
      <c r="K14" s="110">
        <f>JI!AB23</f>
        <v>285735</v>
      </c>
      <c r="L14" s="110">
        <f>JI!AC23</f>
        <v>16907</v>
      </c>
      <c r="M14" s="110">
        <f>JI!AD23</f>
        <v>20850</v>
      </c>
      <c r="N14" s="166">
        <f>JI!AE23</f>
        <v>0.92999999999999994</v>
      </c>
      <c r="O14" s="371">
        <f>JI!AF23</f>
        <v>1.5200000000000002</v>
      </c>
    </row>
    <row r="15" spans="1:15" ht="13.5" thickBot="1" x14ac:dyDescent="0.25">
      <c r="A15" s="390" t="s">
        <v>34</v>
      </c>
      <c r="B15" s="336">
        <f>TU!H26</f>
        <v>39</v>
      </c>
      <c r="C15" s="337">
        <f>TU!I26</f>
        <v>1026</v>
      </c>
      <c r="D15" s="337">
        <f>TU!J26</f>
        <v>38</v>
      </c>
      <c r="E15" s="338">
        <f>TU!K26</f>
        <v>82</v>
      </c>
      <c r="F15" s="392">
        <f>TU!L26</f>
        <v>1026</v>
      </c>
      <c r="G15" s="337">
        <f>TU!M26</f>
        <v>38</v>
      </c>
      <c r="H15" s="338">
        <f>TU!N26</f>
        <v>82</v>
      </c>
      <c r="I15" s="372">
        <f>TU!Z26</f>
        <v>1555498</v>
      </c>
      <c r="J15" s="122">
        <f>TU!AA26</f>
        <v>1120997</v>
      </c>
      <c r="K15" s="122">
        <f>TU!AB26</f>
        <v>378901</v>
      </c>
      <c r="L15" s="122">
        <f>TU!AC26</f>
        <v>22420</v>
      </c>
      <c r="M15" s="122">
        <f>TU!AD26</f>
        <v>33180</v>
      </c>
      <c r="N15" s="167">
        <f>TU!AE26</f>
        <v>1.04</v>
      </c>
      <c r="O15" s="373">
        <f>TU!AF26</f>
        <v>2.37</v>
      </c>
    </row>
    <row r="16" spans="1:15" ht="13.5" thickBot="1" x14ac:dyDescent="0.25">
      <c r="A16" s="391" t="s">
        <v>6</v>
      </c>
      <c r="B16" s="339">
        <f>SUM(B6:B15)</f>
        <v>498</v>
      </c>
      <c r="C16" s="340">
        <f t="shared" ref="C16:H16" si="0">SUM(C6:C15)</f>
        <v>12365</v>
      </c>
      <c r="D16" s="340">
        <f t="shared" si="0"/>
        <v>318</v>
      </c>
      <c r="E16" s="341">
        <f t="shared" si="0"/>
        <v>687</v>
      </c>
      <c r="F16" s="393">
        <f t="shared" si="0"/>
        <v>12338</v>
      </c>
      <c r="G16" s="340">
        <f t="shared" si="0"/>
        <v>318</v>
      </c>
      <c r="H16" s="341">
        <f t="shared" si="0"/>
        <v>575</v>
      </c>
      <c r="I16" s="374">
        <f t="shared" ref="I16:O16" si="1">SUM(I6:I15)</f>
        <v>15501703</v>
      </c>
      <c r="J16" s="113">
        <f t="shared" si="1"/>
        <v>11129378</v>
      </c>
      <c r="K16" s="113">
        <f t="shared" si="1"/>
        <v>3761735</v>
      </c>
      <c r="L16" s="113">
        <f t="shared" si="1"/>
        <v>222590</v>
      </c>
      <c r="M16" s="113">
        <f t="shared" si="1"/>
        <v>388000</v>
      </c>
      <c r="N16" s="168">
        <f t="shared" si="1"/>
        <v>8.27</v>
      </c>
      <c r="O16" s="375">
        <f t="shared" si="1"/>
        <v>27.6</v>
      </c>
    </row>
    <row r="17" spans="1:16" x14ac:dyDescent="0.2">
      <c r="A17" s="26"/>
      <c r="D17" s="25"/>
      <c r="I17" s="25">
        <f>SUM(J16:M16)</f>
        <v>15501703</v>
      </c>
      <c r="K17" s="11"/>
      <c r="L17" s="11"/>
      <c r="M17" s="11"/>
      <c r="N17" s="11"/>
    </row>
    <row r="18" spans="1:16" x14ac:dyDescent="0.2">
      <c r="B18" s="31"/>
      <c r="C18" s="31"/>
      <c r="D18" s="31"/>
      <c r="E18" s="31"/>
      <c r="F18" s="31"/>
      <c r="G18" s="31"/>
      <c r="H18" s="31"/>
      <c r="M18" s="11"/>
      <c r="N18" s="11"/>
      <c r="O18" s="12"/>
    </row>
    <row r="19" spans="1:16" x14ac:dyDescent="0.2">
      <c r="A19" s="10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0" spans="1:16" x14ac:dyDescent="0.2">
      <c r="A20" s="10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</row>
    <row r="21" spans="1:16" x14ac:dyDescent="0.2">
      <c r="A21" s="10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6" x14ac:dyDescent="0.2">
      <c r="A22" s="10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6" x14ac:dyDescent="0.2">
      <c r="A23" s="10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6" x14ac:dyDescent="0.2">
      <c r="A24" s="10"/>
      <c r="B24" s="11"/>
      <c r="C24" s="11"/>
      <c r="D24" s="11"/>
      <c r="E24" s="11"/>
      <c r="F24" s="11"/>
      <c r="G24" s="11"/>
      <c r="H24" s="10"/>
      <c r="I24" s="11"/>
      <c r="J24" s="11"/>
      <c r="K24" s="11"/>
      <c r="L24" s="11"/>
      <c r="M24" s="11"/>
      <c r="N24" s="11"/>
      <c r="O24" s="12"/>
    </row>
    <row r="25" spans="1:16" x14ac:dyDescent="0.2">
      <c r="A25" s="10"/>
      <c r="B25" s="10"/>
      <c r="C25" s="10"/>
      <c r="D25" s="10"/>
      <c r="E25" s="10"/>
      <c r="F25" s="10"/>
      <c r="G25" s="10"/>
      <c r="H25" s="10"/>
      <c r="I25" s="11"/>
      <c r="J25" s="11"/>
      <c r="K25" s="11"/>
      <c r="L25" s="11"/>
      <c r="M25" s="11"/>
      <c r="N25" s="11"/>
      <c r="O25" s="12"/>
    </row>
    <row r="26" spans="1:16" x14ac:dyDescent="0.2">
      <c r="A26" s="10"/>
      <c r="B26" s="10"/>
      <c r="C26" s="10"/>
      <c r="D26" s="10"/>
      <c r="E26" s="10"/>
      <c r="F26" s="10"/>
      <c r="G26" s="10"/>
      <c r="H26" s="10"/>
      <c r="I26" s="11"/>
      <c r="J26" s="11"/>
      <c r="K26" s="11"/>
      <c r="L26" s="11"/>
      <c r="M26" s="11"/>
      <c r="N26" s="11"/>
      <c r="O26" s="12"/>
    </row>
    <row r="27" spans="1:16" x14ac:dyDescent="0.2">
      <c r="A27" s="10"/>
      <c r="B27" s="10"/>
      <c r="C27" s="10"/>
      <c r="D27" s="10"/>
      <c r="E27" s="10"/>
      <c r="F27" s="10"/>
      <c r="G27" s="10"/>
      <c r="H27" s="10"/>
      <c r="I27" s="11"/>
      <c r="J27" s="11"/>
      <c r="K27" s="11"/>
      <c r="L27" s="11"/>
      <c r="M27" s="11"/>
      <c r="N27" s="11"/>
      <c r="O27" s="12"/>
    </row>
    <row r="28" spans="1:16" x14ac:dyDescent="0.2">
      <c r="A28" s="10"/>
      <c r="B28" s="10"/>
      <c r="C28" s="10"/>
      <c r="D28" s="10"/>
      <c r="E28" s="10"/>
      <c r="F28" s="10"/>
      <c r="G28" s="10"/>
      <c r="H28" s="10"/>
      <c r="I28" s="11"/>
      <c r="J28" s="11"/>
      <c r="K28" s="11"/>
      <c r="L28" s="11"/>
      <c r="M28" s="11"/>
      <c r="N28" s="11"/>
      <c r="O28" s="12"/>
    </row>
    <row r="29" spans="1:16" x14ac:dyDescent="0.2">
      <c r="A29" s="10"/>
      <c r="B29" s="10"/>
      <c r="C29" s="10"/>
      <c r="D29" s="10"/>
      <c r="E29" s="10"/>
      <c r="F29" s="10"/>
      <c r="G29" s="10"/>
      <c r="H29" s="10"/>
      <c r="I29" s="11"/>
      <c r="J29" s="11"/>
      <c r="K29" s="11"/>
      <c r="L29" s="11"/>
      <c r="M29" s="11"/>
      <c r="N29" s="11"/>
      <c r="O29" s="12"/>
    </row>
    <row r="30" spans="1:16" x14ac:dyDescent="0.2">
      <c r="A30" s="10"/>
      <c r="B30" s="10"/>
      <c r="C30" s="10"/>
      <c r="D30" s="10"/>
      <c r="E30" s="10"/>
      <c r="F30" s="10"/>
      <c r="G30" s="10"/>
      <c r="H30" s="10"/>
      <c r="I30" s="11"/>
      <c r="J30" s="11"/>
      <c r="K30" s="11"/>
      <c r="L30" s="11"/>
      <c r="M30" s="11"/>
      <c r="N30" s="11"/>
      <c r="O30" s="12"/>
    </row>
    <row r="31" spans="1:16" x14ac:dyDescent="0.2">
      <c r="A31" s="10"/>
      <c r="B31" s="10"/>
      <c r="C31" s="10"/>
      <c r="D31" s="10"/>
      <c r="E31" s="10"/>
      <c r="F31" s="10"/>
      <c r="G31" s="10"/>
      <c r="H31" s="10"/>
      <c r="I31" s="11"/>
      <c r="J31" s="11"/>
      <c r="K31" s="11"/>
      <c r="L31" s="11"/>
      <c r="M31" s="11"/>
      <c r="N31" s="12"/>
      <c r="O31" s="12"/>
    </row>
    <row r="32" spans="1:16" x14ac:dyDescent="0.2">
      <c r="A32" s="10"/>
      <c r="B32" s="10"/>
      <c r="C32" s="10"/>
      <c r="D32" s="10"/>
      <c r="E32" s="10"/>
      <c r="F32" s="10"/>
      <c r="G32" s="10"/>
      <c r="H32" s="10"/>
      <c r="I32" s="11"/>
      <c r="J32" s="11"/>
      <c r="K32" s="11"/>
      <c r="L32" s="11"/>
      <c r="M32" s="11"/>
      <c r="N32" s="11"/>
      <c r="O32" s="12"/>
    </row>
    <row r="33" spans="1:15" x14ac:dyDescent="0.2">
      <c r="A33" s="10"/>
      <c r="B33" s="10"/>
      <c r="C33" s="10"/>
      <c r="D33" s="10"/>
      <c r="E33" s="10"/>
      <c r="F33" s="10"/>
      <c r="G33" s="10"/>
      <c r="H33" s="10"/>
      <c r="I33" s="11"/>
      <c r="J33" s="11"/>
      <c r="K33" s="11"/>
      <c r="L33" s="11"/>
      <c r="M33" s="11"/>
      <c r="N33" s="11"/>
      <c r="O33" s="12"/>
    </row>
    <row r="34" spans="1:15" x14ac:dyDescent="0.2">
      <c r="A34" s="10"/>
      <c r="B34" s="10"/>
      <c r="C34" s="10"/>
      <c r="D34" s="10"/>
      <c r="E34" s="10"/>
      <c r="F34" s="10"/>
      <c r="G34" s="10"/>
      <c r="H34" s="10"/>
      <c r="I34" s="11"/>
      <c r="J34" s="11"/>
      <c r="K34" s="11"/>
      <c r="L34" s="11"/>
      <c r="M34" s="11"/>
      <c r="N34" s="11"/>
      <c r="O34" s="12"/>
    </row>
    <row r="35" spans="1:15" x14ac:dyDescent="0.2">
      <c r="A35" s="10"/>
      <c r="B35" s="10"/>
      <c r="C35" s="10"/>
      <c r="D35" s="10"/>
      <c r="E35" s="10"/>
      <c r="F35" s="10"/>
      <c r="G35" s="10"/>
      <c r="H35" s="10"/>
      <c r="I35" s="11"/>
      <c r="J35" s="11"/>
      <c r="K35" s="11"/>
      <c r="L35" s="11"/>
      <c r="M35" s="11"/>
      <c r="N35" s="11"/>
      <c r="O35" s="12"/>
    </row>
    <row r="36" spans="1:15" x14ac:dyDescent="0.2">
      <c r="A36" s="10"/>
      <c r="B36" s="10"/>
      <c r="C36" s="10"/>
      <c r="D36" s="10"/>
      <c r="E36" s="10"/>
      <c r="F36" s="10"/>
      <c r="G36" s="10"/>
      <c r="H36" s="10"/>
      <c r="I36" s="11"/>
      <c r="J36" s="11"/>
      <c r="K36" s="11"/>
      <c r="L36" s="11"/>
      <c r="M36" s="11"/>
      <c r="N36" s="11"/>
      <c r="O36" s="12"/>
    </row>
    <row r="37" spans="1:15" x14ac:dyDescent="0.2">
      <c r="A37" s="10"/>
      <c r="B37" s="10"/>
      <c r="C37" s="10"/>
      <c r="D37" s="10"/>
      <c r="E37" s="10"/>
      <c r="F37" s="10"/>
      <c r="G37" s="10"/>
      <c r="H37" s="10"/>
      <c r="I37" s="11"/>
      <c r="J37" s="11"/>
      <c r="K37" s="11"/>
      <c r="L37" s="11"/>
      <c r="M37" s="11"/>
      <c r="N37" s="11"/>
      <c r="O37" s="12"/>
    </row>
    <row r="38" spans="1:15" x14ac:dyDescent="0.2">
      <c r="A38" s="10"/>
      <c r="B38" s="10"/>
      <c r="C38" s="10"/>
      <c r="D38" s="10"/>
      <c r="E38" s="10"/>
      <c r="F38" s="10"/>
      <c r="G38" s="10"/>
      <c r="H38" s="10"/>
      <c r="I38" s="11"/>
      <c r="J38" s="11"/>
      <c r="K38" s="11"/>
      <c r="L38" s="11"/>
      <c r="M38" s="11"/>
      <c r="N38" s="11"/>
      <c r="O38" s="12"/>
    </row>
    <row r="39" spans="1:15" x14ac:dyDescent="0.2">
      <c r="A39" s="10"/>
      <c r="B39" s="10"/>
      <c r="C39" s="10"/>
      <c r="D39" s="10"/>
      <c r="E39" s="10"/>
      <c r="F39" s="10"/>
      <c r="G39" s="10"/>
      <c r="H39" s="10"/>
      <c r="I39" s="11"/>
      <c r="J39" s="11"/>
      <c r="K39" s="11"/>
      <c r="L39" s="11"/>
      <c r="M39" s="11"/>
      <c r="N39" s="11"/>
      <c r="O39" s="12"/>
    </row>
    <row r="40" spans="1:15" x14ac:dyDescent="0.2">
      <c r="A40" s="10"/>
      <c r="B40" s="10"/>
      <c r="C40" s="10"/>
      <c r="D40" s="10"/>
      <c r="E40" s="10"/>
      <c r="F40" s="10"/>
      <c r="G40" s="10"/>
      <c r="H40" s="10"/>
      <c r="I40" s="11"/>
      <c r="J40" s="11"/>
      <c r="K40" s="11"/>
      <c r="L40" s="11"/>
      <c r="M40" s="11"/>
      <c r="N40" s="11"/>
      <c r="O40" s="12"/>
    </row>
    <row r="41" spans="1:15" x14ac:dyDescent="0.2">
      <c r="A41" s="10"/>
      <c r="B41" s="10"/>
      <c r="C41" s="10"/>
      <c r="D41" s="10"/>
      <c r="E41" s="10"/>
      <c r="F41" s="10"/>
      <c r="G41" s="10"/>
      <c r="H41" s="10"/>
      <c r="I41" s="11"/>
      <c r="J41" s="11"/>
      <c r="K41" s="11"/>
      <c r="L41" s="11"/>
      <c r="M41" s="11"/>
      <c r="N41" s="11"/>
      <c r="O41" s="12"/>
    </row>
    <row r="42" spans="1:15" x14ac:dyDescent="0.2">
      <c r="A42" s="10"/>
      <c r="B42" s="10"/>
      <c r="C42" s="10"/>
      <c r="D42" s="10"/>
      <c r="E42" s="10"/>
      <c r="F42" s="10"/>
      <c r="G42" s="10"/>
      <c r="H42" s="10"/>
      <c r="I42" s="11"/>
      <c r="J42" s="11"/>
      <c r="K42" s="11"/>
      <c r="L42" s="11"/>
      <c r="M42" s="11"/>
      <c r="N42" s="11"/>
      <c r="O42" s="12"/>
    </row>
    <row r="43" spans="1:15" x14ac:dyDescent="0.2">
      <c r="A43" s="10"/>
      <c r="B43" s="10"/>
      <c r="C43" s="10"/>
      <c r="D43" s="10"/>
      <c r="E43" s="10"/>
      <c r="F43" s="10"/>
      <c r="G43" s="10"/>
      <c r="H43" s="10"/>
      <c r="I43" s="11"/>
      <c r="J43" s="11"/>
      <c r="K43" s="11"/>
      <c r="L43" s="11"/>
      <c r="M43" s="11"/>
      <c r="N43" s="11"/>
      <c r="O43" s="12"/>
    </row>
    <row r="44" spans="1:15" x14ac:dyDescent="0.2">
      <c r="A44" s="10"/>
      <c r="B44" s="10"/>
      <c r="C44" s="10"/>
      <c r="D44" s="10"/>
      <c r="E44" s="10"/>
      <c r="F44" s="10"/>
      <c r="G44" s="10"/>
      <c r="H44" s="10"/>
      <c r="I44" s="11"/>
      <c r="J44" s="11"/>
      <c r="K44" s="11"/>
      <c r="L44" s="11"/>
      <c r="M44" s="11"/>
      <c r="N44" s="11"/>
      <c r="O44" s="12"/>
    </row>
    <row r="45" spans="1:15" x14ac:dyDescent="0.2">
      <c r="A45" s="10"/>
      <c r="B45" s="10"/>
      <c r="C45" s="10"/>
      <c r="D45" s="10"/>
      <c r="E45" s="10"/>
      <c r="F45" s="10"/>
      <c r="G45" s="10"/>
      <c r="H45" s="10"/>
      <c r="I45" s="11"/>
      <c r="J45" s="11"/>
      <c r="K45" s="11"/>
      <c r="L45" s="11"/>
      <c r="M45" s="11"/>
      <c r="N45" s="11"/>
      <c r="O45" s="12"/>
    </row>
    <row r="46" spans="1:15" x14ac:dyDescent="0.2">
      <c r="A46" s="10"/>
      <c r="B46" s="10"/>
      <c r="C46" s="10"/>
      <c r="D46" s="10"/>
      <c r="E46" s="10"/>
      <c r="F46" s="10"/>
      <c r="G46" s="10"/>
      <c r="H46" s="10"/>
      <c r="I46" s="11"/>
      <c r="J46" s="11"/>
      <c r="K46" s="11"/>
      <c r="L46" s="11"/>
      <c r="M46" s="11"/>
      <c r="N46" s="11"/>
      <c r="O46" s="12"/>
    </row>
    <row r="47" spans="1:15" x14ac:dyDescent="0.2">
      <c r="A47" s="10"/>
      <c r="B47" s="10"/>
      <c r="C47" s="10"/>
      <c r="D47" s="10"/>
      <c r="E47" s="10"/>
      <c r="F47" s="10"/>
      <c r="G47" s="10"/>
      <c r="H47" s="10"/>
      <c r="I47" s="11"/>
      <c r="J47" s="11"/>
      <c r="K47" s="11"/>
      <c r="L47" s="11"/>
      <c r="M47" s="11"/>
      <c r="N47" s="11"/>
      <c r="O47" s="12"/>
    </row>
    <row r="48" spans="1:15" x14ac:dyDescent="0.2">
      <c r="A48" s="10"/>
      <c r="B48" s="10"/>
      <c r="C48" s="10"/>
      <c r="D48" s="10"/>
      <c r="E48" s="10"/>
      <c r="F48" s="10"/>
      <c r="G48" s="10"/>
      <c r="H48" s="10"/>
      <c r="I48" s="11"/>
      <c r="J48" s="11"/>
      <c r="K48" s="11"/>
      <c r="L48" s="11"/>
      <c r="M48" s="11"/>
      <c r="N48" s="11"/>
      <c r="O48" s="12"/>
    </row>
    <row r="49" spans="1:15" x14ac:dyDescent="0.2">
      <c r="A49" s="10"/>
      <c r="B49" s="10"/>
      <c r="C49" s="10"/>
      <c r="D49" s="10"/>
      <c r="E49" s="10"/>
      <c r="F49" s="10"/>
      <c r="G49" s="10"/>
      <c r="H49" s="10"/>
      <c r="I49" s="11"/>
      <c r="J49" s="11"/>
      <c r="K49" s="11"/>
      <c r="L49" s="11"/>
      <c r="M49" s="11"/>
      <c r="N49" s="11"/>
      <c r="O49" s="12"/>
    </row>
    <row r="50" spans="1:15" x14ac:dyDescent="0.2">
      <c r="A50" s="10"/>
      <c r="B50" s="10"/>
      <c r="C50" s="10"/>
      <c r="D50" s="10"/>
      <c r="E50" s="10"/>
      <c r="F50" s="10"/>
      <c r="G50" s="10"/>
      <c r="H50" s="10"/>
      <c r="I50" s="11"/>
      <c r="J50" s="11"/>
      <c r="K50" s="11"/>
      <c r="L50" s="11"/>
      <c r="M50" s="11"/>
      <c r="N50" s="11"/>
      <c r="O50" s="12"/>
    </row>
    <row r="51" spans="1:15" x14ac:dyDescent="0.2">
      <c r="A51" s="10"/>
      <c r="B51" s="10"/>
      <c r="C51" s="10"/>
      <c r="D51" s="10"/>
      <c r="E51" s="10"/>
      <c r="F51" s="10"/>
      <c r="G51" s="10"/>
      <c r="H51" s="10"/>
      <c r="I51" s="11"/>
      <c r="J51" s="11"/>
      <c r="K51" s="11"/>
      <c r="L51" s="11"/>
      <c r="M51" s="11"/>
      <c r="N51" s="11"/>
      <c r="O51" s="12"/>
    </row>
    <row r="52" spans="1:15" x14ac:dyDescent="0.2">
      <c r="A52" s="10"/>
      <c r="B52" s="10"/>
      <c r="C52" s="10"/>
      <c r="D52" s="10"/>
      <c r="E52" s="10"/>
      <c r="F52" s="10"/>
      <c r="G52" s="10"/>
      <c r="H52" s="10"/>
      <c r="I52" s="11"/>
      <c r="J52" s="11"/>
      <c r="K52" s="11"/>
      <c r="L52" s="11"/>
      <c r="M52" s="11"/>
      <c r="N52" s="11"/>
      <c r="O52" s="12"/>
    </row>
    <row r="53" spans="1:15" x14ac:dyDescent="0.2">
      <c r="A53" s="10"/>
      <c r="B53" s="10"/>
      <c r="C53" s="10"/>
      <c r="D53" s="10"/>
      <c r="E53" s="10"/>
      <c r="F53" s="10"/>
      <c r="G53" s="10"/>
      <c r="H53" s="10"/>
      <c r="I53" s="11"/>
      <c r="J53" s="11"/>
      <c r="K53" s="11"/>
      <c r="L53" s="11"/>
      <c r="M53" s="11"/>
      <c r="N53" s="11"/>
      <c r="O53" s="12"/>
    </row>
    <row r="54" spans="1:15" x14ac:dyDescent="0.2">
      <c r="A54" s="10"/>
      <c r="B54" s="10"/>
      <c r="C54" s="10"/>
      <c r="D54" s="10"/>
      <c r="E54" s="10"/>
      <c r="F54" s="10"/>
      <c r="G54" s="10"/>
      <c r="H54" s="10"/>
      <c r="I54" s="11"/>
      <c r="J54" s="11"/>
      <c r="K54" s="11"/>
      <c r="L54" s="11"/>
      <c r="M54" s="11"/>
      <c r="N54" s="11"/>
      <c r="O54" s="12"/>
    </row>
    <row r="55" spans="1:15" x14ac:dyDescent="0.2">
      <c r="A55" s="10"/>
      <c r="B55" s="10"/>
      <c r="C55" s="10"/>
      <c r="D55" s="10"/>
      <c r="E55" s="10"/>
      <c r="F55" s="10"/>
      <c r="G55" s="10"/>
      <c r="H55" s="10"/>
      <c r="I55" s="11"/>
      <c r="J55" s="11"/>
      <c r="K55" s="11"/>
      <c r="L55" s="11"/>
      <c r="M55" s="11"/>
      <c r="N55" s="11"/>
      <c r="O55" s="12"/>
    </row>
    <row r="56" spans="1:15" x14ac:dyDescent="0.2">
      <c r="A56" s="10"/>
      <c r="B56" s="10"/>
      <c r="C56" s="10"/>
      <c r="D56" s="10"/>
      <c r="E56" s="10"/>
      <c r="F56" s="10"/>
      <c r="G56" s="10"/>
      <c r="H56" s="10"/>
      <c r="I56" s="11"/>
      <c r="J56" s="11"/>
      <c r="K56" s="11"/>
      <c r="L56" s="11"/>
      <c r="M56" s="11"/>
      <c r="N56" s="11"/>
      <c r="O56" s="12"/>
    </row>
    <row r="57" spans="1:15" x14ac:dyDescent="0.2">
      <c r="A57" s="10"/>
      <c r="B57" s="10"/>
      <c r="C57" s="10"/>
      <c r="D57" s="10"/>
      <c r="E57" s="10"/>
      <c r="F57" s="10"/>
      <c r="G57" s="10"/>
      <c r="H57" s="10"/>
      <c r="I57" s="11"/>
      <c r="J57" s="11"/>
      <c r="K57" s="11"/>
      <c r="L57" s="11"/>
      <c r="M57" s="11"/>
      <c r="N57" s="11"/>
      <c r="O57" s="12"/>
    </row>
    <row r="58" spans="1:15" x14ac:dyDescent="0.2">
      <c r="A58" s="10"/>
      <c r="B58" s="10"/>
      <c r="C58" s="10"/>
      <c r="D58" s="10"/>
      <c r="E58" s="10"/>
      <c r="F58" s="10"/>
      <c r="G58" s="10"/>
      <c r="H58" s="10"/>
      <c r="I58" s="11"/>
      <c r="J58" s="11"/>
      <c r="K58" s="11"/>
      <c r="L58" s="11"/>
      <c r="M58" s="11"/>
      <c r="N58" s="11"/>
      <c r="O58" s="12"/>
    </row>
    <row r="59" spans="1:15" x14ac:dyDescent="0.2">
      <c r="A59" s="10"/>
      <c r="B59" s="10"/>
      <c r="C59" s="10"/>
      <c r="D59" s="10"/>
      <c r="E59" s="10"/>
      <c r="F59" s="10"/>
      <c r="G59" s="10"/>
      <c r="H59" s="10"/>
      <c r="I59" s="11"/>
      <c r="J59" s="11"/>
      <c r="K59" s="11"/>
      <c r="L59" s="11"/>
      <c r="M59" s="11"/>
      <c r="N59" s="11"/>
      <c r="O59" s="12"/>
    </row>
    <row r="60" spans="1:15" x14ac:dyDescent="0.2">
      <c r="A60" s="10"/>
      <c r="B60" s="10"/>
      <c r="C60" s="10"/>
      <c r="D60" s="10"/>
      <c r="E60" s="10"/>
      <c r="F60" s="10"/>
      <c r="G60" s="10"/>
      <c r="H60" s="10"/>
      <c r="I60" s="11"/>
      <c r="J60" s="11"/>
      <c r="K60" s="11"/>
      <c r="L60" s="11"/>
      <c r="M60" s="11"/>
      <c r="N60" s="11"/>
      <c r="O60" s="12"/>
    </row>
    <row r="61" spans="1:15" x14ac:dyDescent="0.2">
      <c r="A61" s="10"/>
      <c r="B61" s="10"/>
      <c r="C61" s="10"/>
      <c r="D61" s="10"/>
      <c r="E61" s="10"/>
      <c r="F61" s="10"/>
      <c r="G61" s="10"/>
      <c r="H61" s="10"/>
      <c r="I61" s="11"/>
      <c r="J61" s="11"/>
      <c r="K61" s="11"/>
      <c r="L61" s="11"/>
      <c r="M61" s="11"/>
      <c r="N61" s="11"/>
      <c r="O61" s="12"/>
    </row>
    <row r="62" spans="1:15" x14ac:dyDescent="0.2">
      <c r="A62" s="10"/>
      <c r="B62" s="10"/>
      <c r="C62" s="10"/>
      <c r="D62" s="10"/>
      <c r="E62" s="10"/>
      <c r="F62" s="10"/>
      <c r="G62" s="10"/>
      <c r="H62" s="10"/>
      <c r="I62" s="11"/>
      <c r="J62" s="11"/>
      <c r="K62" s="11"/>
      <c r="L62" s="11"/>
      <c r="M62" s="11"/>
      <c r="N62" s="11"/>
      <c r="O62" s="12"/>
    </row>
    <row r="63" spans="1:15" x14ac:dyDescent="0.2">
      <c r="A63" s="10"/>
      <c r="B63" s="10"/>
      <c r="C63" s="10"/>
      <c r="D63" s="10"/>
      <c r="E63" s="10"/>
      <c r="F63" s="10"/>
      <c r="G63" s="10"/>
      <c r="H63" s="10"/>
      <c r="I63" s="11"/>
      <c r="J63" s="11"/>
      <c r="K63" s="11"/>
      <c r="L63" s="11"/>
      <c r="M63" s="11"/>
      <c r="N63" s="11"/>
      <c r="O63" s="12"/>
    </row>
    <row r="64" spans="1:15" x14ac:dyDescent="0.2">
      <c r="A64" s="10"/>
      <c r="B64" s="10"/>
      <c r="C64" s="10"/>
      <c r="D64" s="10"/>
      <c r="E64" s="10"/>
      <c r="F64" s="10"/>
      <c r="G64" s="10"/>
      <c r="H64" s="10"/>
      <c r="I64" s="11"/>
      <c r="J64" s="11"/>
      <c r="K64" s="11"/>
      <c r="L64" s="11"/>
      <c r="M64" s="11"/>
      <c r="N64" s="11"/>
      <c r="O64" s="12"/>
    </row>
    <row r="65" spans="1:15" x14ac:dyDescent="0.2">
      <c r="A65" s="10"/>
      <c r="B65" s="10"/>
      <c r="C65" s="10"/>
      <c r="D65" s="10"/>
      <c r="E65" s="10"/>
      <c r="F65" s="10"/>
      <c r="G65" s="10"/>
      <c r="H65" s="10"/>
      <c r="I65" s="11"/>
      <c r="J65" s="11"/>
      <c r="K65" s="11"/>
      <c r="L65" s="11"/>
      <c r="M65" s="11"/>
      <c r="N65" s="11"/>
      <c r="O65" s="12"/>
    </row>
  </sheetData>
  <phoneticPr fontId="10" type="noConversion"/>
  <pageMargins left="0.59055118110236227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304"/>
  <sheetViews>
    <sheetView workbookViewId="0">
      <pane ySplit="3" topLeftCell="A40" activePane="bottomLeft" state="frozen"/>
      <selection pane="bottomLeft" activeCell="A18" sqref="A18"/>
    </sheetView>
  </sheetViews>
  <sheetFormatPr defaultRowHeight="12.75" x14ac:dyDescent="0.2"/>
  <cols>
    <col min="2" max="4" width="12.7109375" customWidth="1"/>
    <col min="5" max="5" width="3" customWidth="1"/>
    <col min="6" max="6" width="2.28515625" customWidth="1"/>
    <col min="7" max="7" width="30" customWidth="1"/>
    <col min="8" max="8" width="12.28515625" customWidth="1"/>
  </cols>
  <sheetData>
    <row r="1" spans="1:9" ht="20.25" x14ac:dyDescent="0.3">
      <c r="A1" s="201" t="s">
        <v>461</v>
      </c>
      <c r="B1" s="201"/>
      <c r="C1" s="201"/>
      <c r="D1" s="201"/>
      <c r="E1" s="201"/>
    </row>
    <row r="2" spans="1:9" ht="20.25" x14ac:dyDescent="0.3">
      <c r="A2" s="201"/>
      <c r="G2" s="223"/>
      <c r="H2" s="224">
        <v>2023</v>
      </c>
    </row>
    <row r="3" spans="1:9" x14ac:dyDescent="0.2">
      <c r="A3" s="203" t="s">
        <v>454</v>
      </c>
      <c r="B3" s="203" t="s">
        <v>456</v>
      </c>
      <c r="C3" s="203" t="s">
        <v>122</v>
      </c>
      <c r="D3" s="203" t="s">
        <v>432</v>
      </c>
      <c r="G3" s="225" t="s">
        <v>457</v>
      </c>
      <c r="H3" s="226">
        <v>40768</v>
      </c>
    </row>
    <row r="4" spans="1:9" x14ac:dyDescent="0.2">
      <c r="A4" s="202">
        <v>1</v>
      </c>
      <c r="B4" s="199">
        <v>52.409352773239462</v>
      </c>
      <c r="C4" s="199">
        <v>87.348921665274077</v>
      </c>
      <c r="D4" s="199">
        <v>480</v>
      </c>
      <c r="G4" s="204" t="s">
        <v>458</v>
      </c>
      <c r="H4" s="205">
        <v>21384</v>
      </c>
    </row>
    <row r="5" spans="1:9" x14ac:dyDescent="0.2">
      <c r="A5" s="197">
        <v>2</v>
      </c>
      <c r="B5" s="198">
        <v>52.409352773239462</v>
      </c>
      <c r="C5" s="198">
        <v>87.348921665274077</v>
      </c>
      <c r="D5" s="199">
        <v>480</v>
      </c>
      <c r="G5" s="204" t="s">
        <v>459</v>
      </c>
      <c r="H5" s="205">
        <v>30</v>
      </c>
      <c r="I5" s="200"/>
    </row>
    <row r="6" spans="1:9" x14ac:dyDescent="0.2">
      <c r="A6" s="197">
        <v>3</v>
      </c>
      <c r="B6" s="198">
        <v>52.409352773239462</v>
      </c>
      <c r="C6" s="198">
        <v>87.348921665274077</v>
      </c>
      <c r="D6" s="199">
        <v>480</v>
      </c>
      <c r="G6" s="227" t="s">
        <v>460</v>
      </c>
      <c r="H6" s="206">
        <v>20</v>
      </c>
      <c r="I6" s="200"/>
    </row>
    <row r="7" spans="1:9" x14ac:dyDescent="0.2">
      <c r="A7" s="197">
        <v>4</v>
      </c>
      <c r="B7" s="198">
        <v>52.409352773239462</v>
      </c>
      <c r="C7" s="198">
        <v>87.348921665274077</v>
      </c>
      <c r="D7" s="199">
        <v>480</v>
      </c>
      <c r="I7" s="200"/>
    </row>
    <row r="8" spans="1:9" x14ac:dyDescent="0.2">
      <c r="A8" s="197">
        <v>5</v>
      </c>
      <c r="B8" s="198">
        <v>52.409352773239462</v>
      </c>
      <c r="C8" s="198">
        <v>87.348921665274077</v>
      </c>
      <c r="D8" s="199">
        <v>480</v>
      </c>
      <c r="I8" s="200"/>
    </row>
    <row r="9" spans="1:9" x14ac:dyDescent="0.2">
      <c r="A9" s="197">
        <v>6</v>
      </c>
      <c r="B9" s="199">
        <v>52.409352773239462</v>
      </c>
      <c r="C9" s="199">
        <v>87.348921665274077</v>
      </c>
      <c r="D9" s="199">
        <v>480</v>
      </c>
      <c r="I9" s="200"/>
    </row>
    <row r="10" spans="1:9" x14ac:dyDescent="0.2">
      <c r="A10" s="197">
        <v>7</v>
      </c>
      <c r="B10" s="198">
        <v>52.409352773239462</v>
      </c>
      <c r="C10" s="198">
        <v>87.348921665274077</v>
      </c>
      <c r="D10" s="199">
        <v>480</v>
      </c>
      <c r="I10" s="200"/>
    </row>
    <row r="11" spans="1:9" x14ac:dyDescent="0.2">
      <c r="A11" s="197">
        <v>8</v>
      </c>
      <c r="B11" s="198">
        <v>52.409352773239462</v>
      </c>
      <c r="C11" s="198">
        <v>87.348921665274077</v>
      </c>
      <c r="D11" s="199">
        <v>480</v>
      </c>
      <c r="I11" s="200"/>
    </row>
    <row r="12" spans="1:9" x14ac:dyDescent="0.2">
      <c r="A12" s="197">
        <v>9</v>
      </c>
      <c r="B12" s="198">
        <v>52.409352773239462</v>
      </c>
      <c r="C12" s="198">
        <v>87.348921665274077</v>
      </c>
      <c r="D12" s="199">
        <v>480</v>
      </c>
    </row>
    <row r="13" spans="1:9" x14ac:dyDescent="0.2">
      <c r="A13" s="197">
        <v>10</v>
      </c>
      <c r="B13" s="198">
        <v>52.409352773239462</v>
      </c>
      <c r="C13" s="198">
        <v>87.348921665274077</v>
      </c>
      <c r="D13" s="199">
        <v>480</v>
      </c>
    </row>
    <row r="14" spans="1:9" x14ac:dyDescent="0.2">
      <c r="A14" s="197">
        <v>11</v>
      </c>
      <c r="B14" s="198">
        <v>52.409352773239462</v>
      </c>
      <c r="C14" s="198">
        <v>87.348921665274077</v>
      </c>
      <c r="D14" s="199">
        <v>480</v>
      </c>
    </row>
    <row r="15" spans="1:9" x14ac:dyDescent="0.2">
      <c r="A15" s="197">
        <v>12</v>
      </c>
      <c r="B15" s="198">
        <v>52.409352773239462</v>
      </c>
      <c r="C15" s="198">
        <v>87.348921665274077</v>
      </c>
      <c r="D15" s="199">
        <v>480</v>
      </c>
    </row>
    <row r="16" spans="1:9" x14ac:dyDescent="0.2">
      <c r="A16" s="197">
        <v>13</v>
      </c>
      <c r="B16" s="198">
        <v>52.409352773239462</v>
      </c>
      <c r="C16" s="198">
        <v>87.348921665274077</v>
      </c>
      <c r="D16" s="199">
        <v>480</v>
      </c>
    </row>
    <row r="17" spans="1:4" x14ac:dyDescent="0.2">
      <c r="A17" s="197">
        <v>14</v>
      </c>
      <c r="B17" s="198">
        <v>52.409352773239462</v>
      </c>
      <c r="C17" s="198">
        <v>87.348921665274077</v>
      </c>
      <c r="D17" s="199">
        <v>480</v>
      </c>
    </row>
    <row r="18" spans="1:4" x14ac:dyDescent="0.2">
      <c r="A18" s="197">
        <v>15</v>
      </c>
      <c r="B18" s="198">
        <v>52.409352773239462</v>
      </c>
      <c r="C18" s="198">
        <v>87.348921665274077</v>
      </c>
      <c r="D18" s="199">
        <v>480</v>
      </c>
    </row>
    <row r="19" spans="1:4" x14ac:dyDescent="0.2">
      <c r="A19" s="197">
        <v>16</v>
      </c>
      <c r="B19" s="198">
        <v>52.409352773239462</v>
      </c>
      <c r="C19" s="198">
        <v>87.348921665274077</v>
      </c>
      <c r="D19" s="199">
        <v>480</v>
      </c>
    </row>
    <row r="20" spans="1:4" x14ac:dyDescent="0.2">
      <c r="A20" s="197">
        <v>17</v>
      </c>
      <c r="B20" s="198">
        <v>52.409352773239462</v>
      </c>
      <c r="C20" s="198">
        <v>87.348921665274077</v>
      </c>
      <c r="D20" s="199">
        <v>480</v>
      </c>
    </row>
    <row r="21" spans="1:4" x14ac:dyDescent="0.2">
      <c r="A21" s="197">
        <v>18</v>
      </c>
      <c r="B21" s="198">
        <v>52.409352773239462</v>
      </c>
      <c r="C21" s="198">
        <v>87.348921665274077</v>
      </c>
      <c r="D21" s="199">
        <v>480</v>
      </c>
    </row>
    <row r="22" spans="1:4" x14ac:dyDescent="0.2">
      <c r="A22" s="197">
        <v>19</v>
      </c>
      <c r="B22" s="198">
        <v>52.409352773239462</v>
      </c>
      <c r="C22" s="198">
        <v>87.348921665274077</v>
      </c>
      <c r="D22" s="199">
        <v>480</v>
      </c>
    </row>
    <row r="23" spans="1:4" x14ac:dyDescent="0.2">
      <c r="A23" s="197">
        <v>20</v>
      </c>
      <c r="B23" s="198">
        <v>52.409352773239462</v>
      </c>
      <c r="C23" s="198">
        <v>87.348921665274077</v>
      </c>
      <c r="D23" s="199">
        <v>480</v>
      </c>
    </row>
    <row r="24" spans="1:4" x14ac:dyDescent="0.2">
      <c r="A24" s="197">
        <v>21</v>
      </c>
      <c r="B24" s="198">
        <v>52.409352773239462</v>
      </c>
      <c r="C24" s="198">
        <v>87.348921665274077</v>
      </c>
      <c r="D24" s="199">
        <v>480</v>
      </c>
    </row>
    <row r="25" spans="1:4" x14ac:dyDescent="0.2">
      <c r="A25" s="197">
        <v>22</v>
      </c>
      <c r="B25" s="198">
        <v>52.409352773239462</v>
      </c>
      <c r="C25" s="198">
        <v>87.348921665274077</v>
      </c>
      <c r="D25" s="199">
        <v>480</v>
      </c>
    </row>
    <row r="26" spans="1:4" x14ac:dyDescent="0.2">
      <c r="A26" s="197">
        <v>23</v>
      </c>
      <c r="B26" s="198">
        <v>52.409352773239462</v>
      </c>
      <c r="C26" s="198">
        <v>87.348921665274077</v>
      </c>
      <c r="D26" s="199">
        <v>480</v>
      </c>
    </row>
    <row r="27" spans="1:4" x14ac:dyDescent="0.2">
      <c r="A27" s="197">
        <v>24</v>
      </c>
      <c r="B27" s="198">
        <v>52.409352773239462</v>
      </c>
      <c r="C27" s="198">
        <v>87.348921665274077</v>
      </c>
      <c r="D27" s="199">
        <v>480</v>
      </c>
    </row>
    <row r="28" spans="1:4" x14ac:dyDescent="0.2">
      <c r="A28" s="197">
        <v>25</v>
      </c>
      <c r="B28" s="198">
        <v>52.409352773239462</v>
      </c>
      <c r="C28" s="198">
        <v>87.348921665274077</v>
      </c>
      <c r="D28" s="199">
        <v>480</v>
      </c>
    </row>
    <row r="29" spans="1:4" x14ac:dyDescent="0.2">
      <c r="A29" s="197">
        <v>26</v>
      </c>
      <c r="B29" s="198">
        <v>52.409352773239462</v>
      </c>
      <c r="C29" s="198">
        <v>87.348921665274077</v>
      </c>
      <c r="D29" s="199">
        <v>480</v>
      </c>
    </row>
    <row r="30" spans="1:4" x14ac:dyDescent="0.2">
      <c r="A30" s="197">
        <v>27</v>
      </c>
      <c r="B30" s="198">
        <v>52.409352773239462</v>
      </c>
      <c r="C30" s="198">
        <v>87.348921665274077</v>
      </c>
      <c r="D30" s="199">
        <v>480</v>
      </c>
    </row>
    <row r="31" spans="1:4" x14ac:dyDescent="0.2">
      <c r="A31" s="197">
        <v>28</v>
      </c>
      <c r="B31" s="198">
        <v>52.409352773239462</v>
      </c>
      <c r="C31" s="198">
        <v>87.348921665274077</v>
      </c>
      <c r="D31" s="199">
        <v>480</v>
      </c>
    </row>
    <row r="32" spans="1:4" x14ac:dyDescent="0.2">
      <c r="A32" s="197">
        <v>29</v>
      </c>
      <c r="B32" s="198">
        <v>52.409352773239462</v>
      </c>
      <c r="C32" s="198">
        <v>87.348921665274077</v>
      </c>
      <c r="D32" s="199">
        <v>480</v>
      </c>
    </row>
    <row r="33" spans="1:4" x14ac:dyDescent="0.2">
      <c r="A33" s="197">
        <v>30</v>
      </c>
      <c r="B33" s="198">
        <v>52.409352773239462</v>
      </c>
      <c r="C33" s="198">
        <v>87.348921665274077</v>
      </c>
      <c r="D33" s="199">
        <v>480</v>
      </c>
    </row>
    <row r="34" spans="1:4" x14ac:dyDescent="0.2">
      <c r="A34" s="197">
        <v>31</v>
      </c>
      <c r="B34" s="198">
        <v>52.409352773239462</v>
      </c>
      <c r="C34" s="198">
        <v>87.348921665274077</v>
      </c>
      <c r="D34" s="199">
        <v>480</v>
      </c>
    </row>
    <row r="35" spans="1:4" x14ac:dyDescent="0.2">
      <c r="A35" s="197">
        <v>32</v>
      </c>
      <c r="B35" s="198">
        <v>54.019007205976138</v>
      </c>
      <c r="C35" s="198">
        <v>90.673775395445205</v>
      </c>
      <c r="D35" s="199">
        <v>480</v>
      </c>
    </row>
    <row r="36" spans="1:4" x14ac:dyDescent="0.2">
      <c r="A36" s="197">
        <v>33</v>
      </c>
      <c r="B36" s="198">
        <v>55.579125869261688</v>
      </c>
      <c r="C36" s="198">
        <v>93.896309531741565</v>
      </c>
      <c r="D36" s="199">
        <v>480</v>
      </c>
    </row>
    <row r="37" spans="1:4" x14ac:dyDescent="0.2">
      <c r="A37" s="197">
        <v>34</v>
      </c>
      <c r="B37" s="198">
        <v>57.092666802123844</v>
      </c>
      <c r="C37" s="198">
        <v>97.022634110513252</v>
      </c>
      <c r="D37" s="199">
        <v>480</v>
      </c>
    </row>
    <row r="38" spans="1:4" x14ac:dyDescent="0.2">
      <c r="A38" s="197">
        <v>35</v>
      </c>
      <c r="B38" s="198">
        <v>58.562330747392409</v>
      </c>
      <c r="C38" s="198">
        <v>100.05832770483124</v>
      </c>
      <c r="D38" s="199">
        <v>480</v>
      </c>
    </row>
    <row r="39" spans="1:4" x14ac:dyDescent="0.2">
      <c r="A39" s="197">
        <v>36</v>
      </c>
      <c r="B39" s="198">
        <v>59.990590152997626</v>
      </c>
      <c r="C39" s="198">
        <v>103.00849732869574</v>
      </c>
      <c r="D39" s="199">
        <v>480</v>
      </c>
    </row>
    <row r="40" spans="1:4" x14ac:dyDescent="0.2">
      <c r="A40" s="197">
        <v>37</v>
      </c>
      <c r="B40" s="198">
        <v>61.379714198882752</v>
      </c>
      <c r="C40" s="198">
        <v>105.87783013187334</v>
      </c>
      <c r="D40" s="199">
        <v>480</v>
      </c>
    </row>
    <row r="41" spans="1:4" x14ac:dyDescent="0.2">
      <c r="A41" s="197">
        <v>38</v>
      </c>
      <c r="B41" s="198">
        <v>62.731790485720737</v>
      </c>
      <c r="C41" s="198">
        <v>108.67063819945736</v>
      </c>
      <c r="D41" s="199">
        <v>480</v>
      </c>
    </row>
    <row r="42" spans="1:4" x14ac:dyDescent="0.2">
      <c r="A42" s="197">
        <v>39</v>
      </c>
      <c r="B42" s="198">
        <v>64.048743905896018</v>
      </c>
      <c r="C42" s="198">
        <v>111.39089753119913</v>
      </c>
      <c r="D42" s="199">
        <v>480</v>
      </c>
    </row>
    <row r="43" spans="1:4" x14ac:dyDescent="0.2">
      <c r="A43" s="197">
        <v>40</v>
      </c>
      <c r="B43" s="198">
        <v>65.332353124935153</v>
      </c>
      <c r="C43" s="198">
        <v>114.04228208505543</v>
      </c>
      <c r="D43" s="199">
        <v>480</v>
      </c>
    </row>
    <row r="44" spans="1:4" x14ac:dyDescent="0.2">
      <c r="A44" s="197">
        <v>41</v>
      </c>
      <c r="B44" s="198">
        <v>66.584265027530805</v>
      </c>
      <c r="C44" s="198">
        <v>116.62819361646035</v>
      </c>
      <c r="D44" s="199">
        <v>480</v>
      </c>
    </row>
    <row r="45" spans="1:4" x14ac:dyDescent="0.2">
      <c r="A45" s="197">
        <v>42</v>
      </c>
      <c r="B45" s="198">
        <v>67.806007422541725</v>
      </c>
      <c r="C45" s="198">
        <v>119.15178792139085</v>
      </c>
      <c r="D45" s="199">
        <v>480</v>
      </c>
    </row>
    <row r="46" spans="1:4" x14ac:dyDescent="0.2">
      <c r="A46" s="197">
        <v>43</v>
      </c>
      <c r="B46" s="198">
        <v>68.999000252846955</v>
      </c>
      <c r="C46" s="198">
        <v>121.61599799110371</v>
      </c>
      <c r="D46" s="199">
        <v>480</v>
      </c>
    </row>
    <row r="47" spans="1:4" x14ac:dyDescent="0.2">
      <c r="A47" s="197">
        <v>44</v>
      </c>
      <c r="B47" s="198">
        <v>70.164565516348532</v>
      </c>
      <c r="C47" s="198">
        <v>124.02355450466081</v>
      </c>
      <c r="D47" s="199">
        <v>480</v>
      </c>
    </row>
    <row r="48" spans="1:4" x14ac:dyDescent="0.2">
      <c r="A48" s="197">
        <v>45</v>
      </c>
      <c r="B48" s="198">
        <v>71.30393607195667</v>
      </c>
      <c r="C48" s="198">
        <v>126.37700401830597</v>
      </c>
      <c r="D48" s="199">
        <v>480</v>
      </c>
    </row>
    <row r="49" spans="1:4" x14ac:dyDescent="0.2">
      <c r="A49" s="197">
        <v>46</v>
      </c>
      <c r="B49" s="198">
        <v>72.418263477636017</v>
      </c>
      <c r="C49" s="198">
        <v>128.67872515549806</v>
      </c>
      <c r="D49" s="199">
        <v>480</v>
      </c>
    </row>
    <row r="50" spans="1:4" x14ac:dyDescent="0.2">
      <c r="A50" s="197">
        <v>47</v>
      </c>
      <c r="B50" s="198">
        <v>73.508624985445309</v>
      </c>
      <c r="C50" s="198">
        <v>130.93094305565393</v>
      </c>
      <c r="D50" s="199">
        <v>480</v>
      </c>
    </row>
    <row r="51" spans="1:4" x14ac:dyDescent="0.2">
      <c r="A51" s="197">
        <v>48</v>
      </c>
      <c r="B51" s="198">
        <v>74.576029800084498</v>
      </c>
      <c r="C51" s="198">
        <v>133.13574230161504</v>
      </c>
      <c r="D51" s="199">
        <v>480</v>
      </c>
    </row>
    <row r="52" spans="1:4" x14ac:dyDescent="0.2">
      <c r="A52" s="197">
        <v>49</v>
      </c>
      <c r="B52" s="198">
        <v>75.621424692085824</v>
      </c>
      <c r="C52" s="198">
        <v>135.29507851408584</v>
      </c>
      <c r="D52" s="199">
        <v>480</v>
      </c>
    </row>
    <row r="53" spans="1:4" x14ac:dyDescent="0.2">
      <c r="A53" s="197">
        <v>50</v>
      </c>
      <c r="B53" s="198">
        <v>76.645699043894197</v>
      </c>
      <c r="C53" s="198">
        <v>137.41078877466566</v>
      </c>
      <c r="D53" s="199">
        <v>480</v>
      </c>
    </row>
    <row r="54" spans="1:4" x14ac:dyDescent="0.2">
      <c r="A54" s="197">
        <v>51</v>
      </c>
      <c r="B54" s="198">
        <v>77.649689396232205</v>
      </c>
      <c r="C54" s="198">
        <v>139.48460101668303</v>
      </c>
      <c r="D54" s="199">
        <v>480</v>
      </c>
    </row>
    <row r="55" spans="1:4" x14ac:dyDescent="0.2">
      <c r="A55" s="197">
        <v>52</v>
      </c>
      <c r="B55" s="198">
        <v>78.63418355298289</v>
      </c>
      <c r="C55" s="198">
        <v>141.51814250411837</v>
      </c>
      <c r="D55" s="199">
        <v>480</v>
      </c>
    </row>
    <row r="56" spans="1:4" x14ac:dyDescent="0.2">
      <c r="A56" s="197">
        <v>53</v>
      </c>
      <c r="B56" s="198">
        <v>79.599924295057022</v>
      </c>
      <c r="C56" s="198">
        <v>143.51294750285609</v>
      </c>
      <c r="D56" s="199">
        <v>480</v>
      </c>
    </row>
    <row r="57" spans="1:4" x14ac:dyDescent="0.2">
      <c r="A57" s="197">
        <v>54</v>
      </c>
      <c r="B57" s="198">
        <v>80.547612747106015</v>
      </c>
      <c r="C57" s="198">
        <v>145.47046423486557</v>
      </c>
      <c r="D57" s="199">
        <v>480</v>
      </c>
    </row>
    <row r="58" spans="1:4" x14ac:dyDescent="0.2">
      <c r="A58" s="197">
        <v>55</v>
      </c>
      <c r="B58" s="198">
        <v>81.477911435307604</v>
      </c>
      <c r="C58" s="198">
        <v>147.39206119427109</v>
      </c>
      <c r="D58" s="199">
        <v>480</v>
      </c>
    </row>
    <row r="59" spans="1:4" x14ac:dyDescent="0.2">
      <c r="A59" s="197">
        <v>56</v>
      </c>
      <c r="B59" s="198">
        <v>82.391447069628597</v>
      </c>
      <c r="C59" s="198">
        <v>149.27903289431015</v>
      </c>
      <c r="D59" s="199">
        <v>480</v>
      </c>
    </row>
    <row r="60" spans="1:4" x14ac:dyDescent="0.2">
      <c r="A60" s="197">
        <v>57</v>
      </c>
      <c r="B60" s="198">
        <v>83.288813079829126</v>
      </c>
      <c r="C60" s="198">
        <v>151.13260510562714</v>
      </c>
      <c r="D60" s="199">
        <v>480</v>
      </c>
    </row>
    <row r="61" spans="1:4" x14ac:dyDescent="0.2">
      <c r="A61" s="197">
        <v>58</v>
      </c>
      <c r="B61" s="198">
        <v>84.170571930909929</v>
      </c>
      <c r="C61" s="198">
        <v>152.95393963899221</v>
      </c>
      <c r="D61" s="199">
        <v>480</v>
      </c>
    </row>
    <row r="62" spans="1:4" x14ac:dyDescent="0.2">
      <c r="A62" s="197">
        <v>59</v>
      </c>
      <c r="B62" s="198">
        <v>85.037257240628051</v>
      </c>
      <c r="C62" s="198">
        <v>154.74413871917722</v>
      </c>
      <c r="D62" s="199">
        <v>480</v>
      </c>
    </row>
    <row r="63" spans="1:4" x14ac:dyDescent="0.2">
      <c r="A63" s="197">
        <v>60</v>
      </c>
      <c r="B63" s="198">
        <v>85.889375719043514</v>
      </c>
      <c r="C63" s="198">
        <v>156.50424899122521</v>
      </c>
      <c r="D63" s="199">
        <v>480</v>
      </c>
    </row>
    <row r="64" spans="1:4" x14ac:dyDescent="0.2">
      <c r="A64" s="197">
        <v>61</v>
      </c>
      <c r="B64" s="198">
        <v>86.727408947750448</v>
      </c>
      <c r="C64" s="198">
        <v>158.2352651955768</v>
      </c>
      <c r="D64" s="199">
        <v>480</v>
      </c>
    </row>
    <row r="65" spans="1:4" x14ac:dyDescent="0.2">
      <c r="A65" s="197">
        <v>62</v>
      </c>
      <c r="B65" s="198">
        <v>87.551815014434695</v>
      </c>
      <c r="C65" s="198">
        <v>159.93813354436315</v>
      </c>
      <c r="D65" s="199">
        <v>480</v>
      </c>
    </row>
    <row r="66" spans="1:4" x14ac:dyDescent="0.2">
      <c r="A66" s="197">
        <v>63</v>
      </c>
      <c r="B66" s="198">
        <v>88.363030016650086</v>
      </c>
      <c r="C66" s="198">
        <v>161.61375482756057</v>
      </c>
      <c r="D66" s="199">
        <v>480</v>
      </c>
    </row>
    <row r="67" spans="1:4" x14ac:dyDescent="0.2">
      <c r="A67" s="197">
        <v>64</v>
      </c>
      <c r="B67" s="198">
        <v>89.161469447171342</v>
      </c>
      <c r="C67" s="198">
        <v>163.26298727453423</v>
      </c>
      <c r="D67" s="199">
        <v>480</v>
      </c>
    </row>
    <row r="68" spans="1:4" x14ac:dyDescent="0.2">
      <c r="A68" s="197">
        <v>65</v>
      </c>
      <c r="B68" s="198">
        <v>89.947529471941905</v>
      </c>
      <c r="C68" s="198">
        <v>164.8866491937286</v>
      </c>
      <c r="D68" s="199">
        <v>480</v>
      </c>
    </row>
    <row r="69" spans="1:4" x14ac:dyDescent="0.2">
      <c r="A69" s="197">
        <v>66</v>
      </c>
      <c r="B69" s="198">
        <v>90.721588110456892</v>
      </c>
      <c r="C69" s="198">
        <v>166.48552141083059</v>
      </c>
      <c r="D69" s="199">
        <v>480</v>
      </c>
    </row>
    <row r="70" spans="1:4" x14ac:dyDescent="0.2">
      <c r="A70" s="197">
        <v>67</v>
      </c>
      <c r="B70" s="198">
        <v>91.484006327384762</v>
      </c>
      <c r="C70" s="198">
        <v>168.06034952359096</v>
      </c>
      <c r="D70" s="199">
        <v>480</v>
      </c>
    </row>
    <row r="71" spans="1:4" x14ac:dyDescent="0.2">
      <c r="A71" s="197">
        <v>68</v>
      </c>
      <c r="B71" s="198">
        <v>92.235129043319077</v>
      </c>
      <c r="C71" s="198">
        <v>169.61184598960233</v>
      </c>
      <c r="D71" s="199">
        <v>480</v>
      </c>
    </row>
    <row r="72" spans="1:4" x14ac:dyDescent="0.2">
      <c r="A72" s="197">
        <v>69</v>
      </c>
      <c r="B72" s="198">
        <v>92.975286071744407</v>
      </c>
      <c r="C72" s="198">
        <v>171.14069206166783</v>
      </c>
      <c r="D72" s="199">
        <v>480</v>
      </c>
    </row>
    <row r="73" spans="1:4" x14ac:dyDescent="0.2">
      <c r="A73" s="197">
        <v>70</v>
      </c>
      <c r="B73" s="198">
        <v>93.704792988587641</v>
      </c>
      <c r="C73" s="198">
        <v>172.64753958392032</v>
      </c>
      <c r="D73" s="199">
        <v>480</v>
      </c>
    </row>
    <row r="74" spans="1:4" x14ac:dyDescent="0.2">
      <c r="A74" s="197">
        <v>71</v>
      </c>
      <c r="B74" s="198">
        <v>94.42395194009238</v>
      </c>
      <c r="C74" s="198">
        <v>174.13301266054293</v>
      </c>
      <c r="D74" s="199">
        <v>480</v>
      </c>
    </row>
    <row r="75" spans="1:4" x14ac:dyDescent="0.2">
      <c r="A75" s="197">
        <v>72</v>
      </c>
      <c r="B75" s="198">
        <v>95.133052394192859</v>
      </c>
      <c r="C75" s="198">
        <v>175.59770920778482</v>
      </c>
      <c r="D75" s="199">
        <v>480</v>
      </c>
    </row>
    <row r="76" spans="1:4" x14ac:dyDescent="0.2">
      <c r="A76" s="197">
        <v>73</v>
      </c>
      <c r="B76" s="198">
        <v>95.832371840063885</v>
      </c>
      <c r="C76" s="198">
        <v>177.04220239893044</v>
      </c>
      <c r="D76" s="199">
        <v>480</v>
      </c>
    </row>
    <row r="77" spans="1:4" x14ac:dyDescent="0.2">
      <c r="A77" s="197">
        <v>74</v>
      </c>
      <c r="B77" s="198">
        <v>96.522176440077985</v>
      </c>
      <c r="C77" s="198">
        <v>178.46704201096247</v>
      </c>
      <c r="D77" s="199">
        <v>480</v>
      </c>
    </row>
    <row r="78" spans="1:4" x14ac:dyDescent="0.2">
      <c r="A78" s="197">
        <v>75</v>
      </c>
      <c r="B78" s="198">
        <v>97.202721638002558</v>
      </c>
      <c r="C78" s="198">
        <v>179.87275568083544</v>
      </c>
      <c r="D78" s="199">
        <v>480</v>
      </c>
    </row>
    <row r="79" spans="1:4" x14ac:dyDescent="0.2">
      <c r="A79" s="197">
        <v>76</v>
      </c>
      <c r="B79" s="198">
        <v>97.874252726915969</v>
      </c>
      <c r="C79" s="198">
        <v>181.25985007854638</v>
      </c>
      <c r="D79" s="199">
        <v>480</v>
      </c>
    </row>
    <row r="80" spans="1:4" x14ac:dyDescent="0.2">
      <c r="A80" s="197">
        <v>77</v>
      </c>
      <c r="B80" s="198">
        <v>98.53700538000102</v>
      </c>
      <c r="C80" s="198">
        <v>182.6288120035257</v>
      </c>
      <c r="D80" s="199">
        <v>480</v>
      </c>
    </row>
    <row r="81" spans="1:4" x14ac:dyDescent="0.2">
      <c r="A81" s="197">
        <v>78</v>
      </c>
      <c r="B81" s="198">
        <v>99.191206147091251</v>
      </c>
      <c r="C81" s="198">
        <v>183.98010941028815</v>
      </c>
      <c r="D81" s="199">
        <v>480</v>
      </c>
    </row>
    <row r="82" spans="1:4" x14ac:dyDescent="0.2">
      <c r="A82" s="197">
        <v>79</v>
      </c>
      <c r="B82" s="198">
        <v>99.837072919587214</v>
      </c>
      <c r="C82" s="198">
        <v>185.31419236875018</v>
      </c>
      <c r="D82" s="199">
        <v>480</v>
      </c>
    </row>
    <row r="83" spans="1:4" x14ac:dyDescent="0.2">
      <c r="A83" s="197">
        <v>80</v>
      </c>
      <c r="B83" s="198">
        <v>100.47481536613039</v>
      </c>
      <c r="C83" s="198">
        <v>186.63149396414445</v>
      </c>
      <c r="D83" s="199">
        <v>480</v>
      </c>
    </row>
    <row r="84" spans="1:4" x14ac:dyDescent="0.2">
      <c r="A84" s="197">
        <v>81</v>
      </c>
      <c r="B84" s="198">
        <v>101.10463534121438</v>
      </c>
      <c r="C84" s="198">
        <v>187.93243114103535</v>
      </c>
      <c r="D84" s="199">
        <v>480</v>
      </c>
    </row>
    <row r="85" spans="1:4" x14ac:dyDescent="0.2">
      <c r="A85" s="197">
        <v>82</v>
      </c>
      <c r="B85" s="198">
        <v>101.72672726872604</v>
      </c>
      <c r="C85" s="198">
        <v>189.21740549554943</v>
      </c>
      <c r="D85" s="199">
        <v>480</v>
      </c>
    </row>
    <row r="86" spans="1:4" x14ac:dyDescent="0.2">
      <c r="A86" s="197">
        <v>83</v>
      </c>
      <c r="B86" s="198">
        <v>102.34127850224</v>
      </c>
      <c r="C86" s="198">
        <v>190.48680401958933</v>
      </c>
      <c r="D86" s="199">
        <v>480</v>
      </c>
    </row>
    <row r="87" spans="1:4" x14ac:dyDescent="0.2">
      <c r="A87" s="197">
        <v>84</v>
      </c>
      <c r="B87" s="198">
        <v>102.94846966373693</v>
      </c>
      <c r="C87" s="198">
        <v>191.74099980047981</v>
      </c>
      <c r="D87" s="199">
        <v>480</v>
      </c>
    </row>
    <row r="88" spans="1:4" x14ac:dyDescent="0.2">
      <c r="A88" s="197">
        <v>85</v>
      </c>
      <c r="B88" s="198">
        <v>103.54847496227812</v>
      </c>
      <c r="C88" s="198">
        <v>192.98035267921256</v>
      </c>
      <c r="D88" s="199">
        <v>480</v>
      </c>
    </row>
    <row r="89" spans="1:4" x14ac:dyDescent="0.2">
      <c r="A89" s="197">
        <v>86</v>
      </c>
      <c r="B89" s="198">
        <v>104.14146249404216</v>
      </c>
      <c r="C89" s="198">
        <v>194.20520987019273</v>
      </c>
      <c r="D89" s="199">
        <v>480</v>
      </c>
    </row>
    <row r="90" spans="1:4" x14ac:dyDescent="0.2">
      <c r="A90" s="197">
        <v>87</v>
      </c>
      <c r="B90" s="198">
        <v>104.72759452501829</v>
      </c>
      <c r="C90" s="198">
        <v>195.41590654516199</v>
      </c>
      <c r="D90" s="199">
        <v>480</v>
      </c>
    </row>
    <row r="91" spans="1:4" x14ac:dyDescent="0.2">
      <c r="A91" s="197">
        <v>88</v>
      </c>
      <c r="B91" s="198">
        <v>105.30702775754379</v>
      </c>
      <c r="C91" s="198">
        <v>196.61276638374994</v>
      </c>
      <c r="D91" s="199">
        <v>480</v>
      </c>
    </row>
    <row r="92" spans="1:4" x14ac:dyDescent="0.2">
      <c r="A92" s="197">
        <v>89</v>
      </c>
      <c r="B92" s="198">
        <v>105.87991358178222</v>
      </c>
      <c r="C92" s="198">
        <v>197.79610209292008</v>
      </c>
      <c r="D92" s="199">
        <v>480</v>
      </c>
    </row>
    <row r="93" spans="1:4" x14ac:dyDescent="0.2">
      <c r="A93" s="197">
        <v>90</v>
      </c>
      <c r="B93" s="198">
        <v>106.4463983131519</v>
      </c>
      <c r="C93" s="198">
        <v>198.96621589739505</v>
      </c>
      <c r="D93" s="199">
        <v>480</v>
      </c>
    </row>
    <row r="94" spans="1:4" x14ac:dyDescent="0.2">
      <c r="A94" s="197">
        <v>91</v>
      </c>
      <c r="B94" s="198">
        <v>107.00662341663532</v>
      </c>
      <c r="C94" s="198">
        <v>200.1234000029832</v>
      </c>
      <c r="D94" s="199">
        <v>480</v>
      </c>
    </row>
    <row r="95" spans="1:4" x14ac:dyDescent="0.2">
      <c r="A95" s="197">
        <v>92</v>
      </c>
      <c r="B95" s="198">
        <v>107.56072571883125</v>
      </c>
      <c r="C95" s="198">
        <v>201.26793703458713</v>
      </c>
      <c r="D95" s="199">
        <v>480</v>
      </c>
    </row>
    <row r="96" spans="1:4" x14ac:dyDescent="0.2">
      <c r="A96" s="197">
        <v>93</v>
      </c>
      <c r="B96" s="198">
        <v>108.10883760854306</v>
      </c>
      <c r="C96" s="198">
        <v>202.40010045053293</v>
      </c>
      <c r="D96" s="199">
        <v>480</v>
      </c>
    </row>
    <row r="97" spans="1:4" x14ac:dyDescent="0.2">
      <c r="A97" s="197">
        <v>94</v>
      </c>
      <c r="B97" s="198">
        <v>108.65108722664054</v>
      </c>
      <c r="C97" s="198">
        <v>203.520154934743</v>
      </c>
      <c r="D97" s="199">
        <v>480</v>
      </c>
    </row>
    <row r="98" spans="1:4" x14ac:dyDescent="0.2">
      <c r="A98" s="197">
        <v>95</v>
      </c>
      <c r="B98" s="198">
        <v>109.18759864587501</v>
      </c>
      <c r="C98" s="198">
        <v>204.62835676815661</v>
      </c>
      <c r="D98" s="199">
        <v>480</v>
      </c>
    </row>
    <row r="99" spans="1:4" x14ac:dyDescent="0.2">
      <c r="A99" s="197">
        <v>96</v>
      </c>
      <c r="B99" s="198">
        <v>109.7184920412797</v>
      </c>
      <c r="C99" s="198">
        <v>205.72495418070406</v>
      </c>
      <c r="D99" s="199">
        <v>480</v>
      </c>
    </row>
    <row r="100" spans="1:4" x14ac:dyDescent="0.2">
      <c r="A100" s="197">
        <v>97</v>
      </c>
      <c r="B100" s="198">
        <v>110.24388385174059</v>
      </c>
      <c r="C100" s="198">
        <v>206.81018768504219</v>
      </c>
      <c r="D100" s="199">
        <v>480</v>
      </c>
    </row>
    <row r="101" spans="1:4" x14ac:dyDescent="0.2">
      <c r="A101" s="197">
        <v>98</v>
      </c>
      <c r="B101" s="198">
        <v>110.76388693328109</v>
      </c>
      <c r="C101" s="198">
        <v>207.88429039317498</v>
      </c>
      <c r="D101" s="199">
        <v>480</v>
      </c>
    </row>
    <row r="102" spans="1:4" x14ac:dyDescent="0.2">
      <c r="A102" s="197">
        <v>99</v>
      </c>
      <c r="B102" s="198">
        <v>111.27861070456528</v>
      </c>
      <c r="C102" s="198">
        <v>208.94748831700042</v>
      </c>
      <c r="D102" s="199">
        <v>480</v>
      </c>
    </row>
    <row r="103" spans="1:4" x14ac:dyDescent="0.2">
      <c r="A103" s="197">
        <v>100</v>
      </c>
      <c r="B103" s="198">
        <v>111.78816128508946</v>
      </c>
      <c r="C103" s="198">
        <v>210.0000006537548</v>
      </c>
      <c r="D103" s="199">
        <v>480</v>
      </c>
    </row>
    <row r="104" spans="1:4" x14ac:dyDescent="0.2">
      <c r="A104" s="197">
        <v>101</v>
      </c>
      <c r="B104" s="198">
        <v>112.29264162649743</v>
      </c>
      <c r="C104" s="198">
        <v>211.0868607037425</v>
      </c>
      <c r="D104" s="199">
        <v>480</v>
      </c>
    </row>
    <row r="105" spans="1:4" x14ac:dyDescent="0.2">
      <c r="A105" s="197">
        <v>102</v>
      </c>
      <c r="B105" s="198">
        <v>112.79215163742741</v>
      </c>
      <c r="C105" s="198">
        <v>212.16301430519326</v>
      </c>
      <c r="D105" s="199">
        <v>480</v>
      </c>
    </row>
    <row r="106" spans="1:4" x14ac:dyDescent="0.2">
      <c r="A106" s="197">
        <v>103</v>
      </c>
      <c r="B106" s="198">
        <v>113.28678830226822</v>
      </c>
      <c r="C106" s="198">
        <v>213.2286686797413</v>
      </c>
      <c r="D106" s="199">
        <v>480</v>
      </c>
    </row>
    <row r="107" spans="1:4" x14ac:dyDescent="0.2">
      <c r="A107" s="197">
        <v>104</v>
      </c>
      <c r="B107" s="198">
        <v>113.77664579417809</v>
      </c>
      <c r="C107" s="198">
        <v>214.28402671577948</v>
      </c>
      <c r="D107" s="199">
        <v>480</v>
      </c>
    </row>
    <row r="108" spans="1:4" x14ac:dyDescent="0.2">
      <c r="A108" s="197">
        <v>105</v>
      </c>
      <c r="B108" s="198">
        <v>114.26181558269597</v>
      </c>
      <c r="C108" s="198">
        <v>215.32928547697344</v>
      </c>
      <c r="D108" s="199">
        <v>480</v>
      </c>
    </row>
    <row r="109" spans="1:4" x14ac:dyDescent="0.2">
      <c r="A109" s="197">
        <v>106</v>
      </c>
      <c r="B109" s="198">
        <v>114.74238653625223</v>
      </c>
      <c r="C109" s="198">
        <v>216.36463642311236</v>
      </c>
      <c r="D109" s="199">
        <v>480</v>
      </c>
    </row>
    <row r="110" spans="1:4" x14ac:dyDescent="0.2">
      <c r="A110" s="197">
        <v>107</v>
      </c>
      <c r="B110" s="198">
        <v>115.21844501986645</v>
      </c>
      <c r="C110" s="198">
        <v>217.39026562059098</v>
      </c>
      <c r="D110" s="199">
        <v>480</v>
      </c>
    </row>
    <row r="111" spans="1:4" x14ac:dyDescent="0.2">
      <c r="A111" s="197">
        <v>108</v>
      </c>
      <c r="B111" s="198">
        <v>115.69007498830122</v>
      </c>
      <c r="C111" s="198">
        <v>218.40635394310186</v>
      </c>
      <c r="D111" s="199">
        <v>480</v>
      </c>
    </row>
    <row r="112" spans="1:4" x14ac:dyDescent="0.2">
      <c r="A112" s="197">
        <v>109</v>
      </c>
      <c r="B112" s="198">
        <v>116.15735807492253</v>
      </c>
      <c r="C112" s="198">
        <v>219.41307726307764</v>
      </c>
      <c r="D112" s="199">
        <v>480</v>
      </c>
    </row>
    <row r="113" spans="1:4" x14ac:dyDescent="0.2">
      <c r="A113" s="197">
        <v>110</v>
      </c>
      <c r="B113" s="198">
        <v>116.62037367650284</v>
      </c>
      <c r="C113" s="198">
        <v>220.41060663439271</v>
      </c>
      <c r="D113" s="199">
        <v>480</v>
      </c>
    </row>
    <row r="114" spans="1:4" x14ac:dyDescent="0.2">
      <c r="A114" s="197">
        <v>111</v>
      </c>
      <c r="B114" s="198">
        <v>117.07919903418632</v>
      </c>
      <c r="C114" s="198">
        <v>221.39910846679595</v>
      </c>
      <c r="D114" s="199">
        <v>480</v>
      </c>
    </row>
    <row r="115" spans="1:4" x14ac:dyDescent="0.2">
      <c r="A115" s="197">
        <v>112</v>
      </c>
      <c r="B115" s="198">
        <v>117.5339093108238</v>
      </c>
      <c r="C115" s="198">
        <v>222.37874469252256</v>
      </c>
      <c r="D115" s="199">
        <v>480</v>
      </c>
    </row>
    <row r="116" spans="1:4" x14ac:dyDescent="0.2">
      <c r="A116" s="197">
        <v>113</v>
      </c>
      <c r="B116" s="198">
        <v>117.98457766486978</v>
      </c>
      <c r="C116" s="198">
        <v>223.34967292549936</v>
      </c>
      <c r="D116" s="199">
        <v>480</v>
      </c>
    </row>
    <row r="117" spans="1:4" x14ac:dyDescent="0.2">
      <c r="A117" s="197">
        <v>114</v>
      </c>
      <c r="B117" s="198">
        <v>118.43127532102436</v>
      </c>
      <c r="C117" s="198">
        <v>224.31204661353695</v>
      </c>
      <c r="D117" s="199">
        <v>480</v>
      </c>
    </row>
    <row r="118" spans="1:4" x14ac:dyDescent="0.2">
      <c r="A118" s="197">
        <v>115</v>
      </c>
      <c r="B118" s="198">
        <v>118.87407163779029</v>
      </c>
      <c r="C118" s="198">
        <v>225.26601518387577</v>
      </c>
      <c r="D118" s="199">
        <v>480</v>
      </c>
    </row>
    <row r="119" spans="1:4" x14ac:dyDescent="0.2">
      <c r="A119" s="197">
        <v>116</v>
      </c>
      <c r="B119" s="198">
        <v>119.31303417210516</v>
      </c>
      <c r="C119" s="198">
        <v>226.21172418243111</v>
      </c>
      <c r="D119" s="199">
        <v>480</v>
      </c>
    </row>
    <row r="120" spans="1:4" x14ac:dyDescent="0.2">
      <c r="A120" s="197">
        <v>117</v>
      </c>
      <c r="B120" s="198">
        <v>119.74822874119961</v>
      </c>
      <c r="C120" s="198">
        <v>227.14931540706118</v>
      </c>
      <c r="D120" s="199">
        <v>480</v>
      </c>
    </row>
    <row r="121" spans="1:4" x14ac:dyDescent="0.2">
      <c r="A121" s="197">
        <v>118</v>
      </c>
      <c r="B121" s="198">
        <v>120.17971948182328</v>
      </c>
      <c r="C121" s="198">
        <v>228.07892703516518</v>
      </c>
      <c r="D121" s="199">
        <v>480</v>
      </c>
    </row>
    <row r="122" spans="1:4" x14ac:dyDescent="0.2">
      <c r="A122" s="197">
        <v>119</v>
      </c>
      <c r="B122" s="198">
        <v>120.60756890697154</v>
      </c>
      <c r="C122" s="198">
        <v>229.00069374589577</v>
      </c>
      <c r="D122" s="199">
        <v>480</v>
      </c>
    </row>
    <row r="123" spans="1:4" x14ac:dyDescent="0.2">
      <c r="A123" s="197">
        <v>120</v>
      </c>
      <c r="B123" s="198">
        <v>121.03183796023875</v>
      </c>
      <c r="C123" s="198">
        <v>229.91474683725937</v>
      </c>
      <c r="D123" s="199">
        <v>480</v>
      </c>
    </row>
    <row r="124" spans="1:4" x14ac:dyDescent="0.2">
      <c r="A124" s="197">
        <v>121</v>
      </c>
      <c r="B124" s="198">
        <v>121.45258606791622</v>
      </c>
      <c r="C124" s="198">
        <v>230.82121433835653</v>
      </c>
      <c r="D124" s="199">
        <v>480</v>
      </c>
    </row>
    <row r="125" spans="1:4" x14ac:dyDescent="0.2">
      <c r="A125" s="197">
        <v>122</v>
      </c>
      <c r="B125" s="198">
        <v>121.86987118894565</v>
      </c>
      <c r="C125" s="198">
        <v>231.72022111700278</v>
      </c>
      <c r="D125" s="199">
        <v>480</v>
      </c>
    </row>
    <row r="126" spans="1:4" x14ac:dyDescent="0.2">
      <c r="A126" s="197">
        <v>123</v>
      </c>
      <c r="B126" s="198">
        <v>122.28374986283437</v>
      </c>
      <c r="C126" s="198">
        <v>232.61188898295757</v>
      </c>
      <c r="D126" s="199">
        <v>480</v>
      </c>
    </row>
    <row r="127" spans="1:4" x14ac:dyDescent="0.2">
      <c r="A127" s="197">
        <v>124</v>
      </c>
      <c r="B127" s="198">
        <v>122.69427725562993</v>
      </c>
      <c r="C127" s="198">
        <v>233.49633678697387</v>
      </c>
      <c r="D127" s="199">
        <v>480</v>
      </c>
    </row>
    <row r="128" spans="1:4" x14ac:dyDescent="0.2">
      <c r="A128" s="197">
        <v>125</v>
      </c>
      <c r="B128" s="198">
        <v>123.1015072040485</v>
      </c>
      <c r="C128" s="198">
        <v>234.37368051586805</v>
      </c>
      <c r="D128" s="199">
        <v>480</v>
      </c>
    </row>
    <row r="129" spans="1:4" x14ac:dyDescent="0.2">
      <c r="A129" s="197">
        <v>126</v>
      </c>
      <c r="B129" s="198">
        <v>123.50549225784532</v>
      </c>
      <c r="C129" s="198">
        <v>235.24403338380421</v>
      </c>
      <c r="D129" s="199">
        <v>480</v>
      </c>
    </row>
    <row r="130" spans="1:4" x14ac:dyDescent="0.2">
      <c r="A130" s="197">
        <v>127</v>
      </c>
      <c r="B130" s="198">
        <v>123.9062837205101</v>
      </c>
      <c r="C130" s="198">
        <v>236.10750591996907</v>
      </c>
      <c r="D130" s="199">
        <v>480</v>
      </c>
    </row>
    <row r="131" spans="1:4" x14ac:dyDescent="0.2">
      <c r="A131" s="197">
        <v>128</v>
      </c>
      <c r="B131" s="198">
        <v>124.30393168836655</v>
      </c>
      <c r="C131" s="198">
        <v>236.96420605280844</v>
      </c>
      <c r="D131" s="199">
        <v>480</v>
      </c>
    </row>
    <row r="132" spans="1:4" x14ac:dyDescent="0.2">
      <c r="A132" s="197">
        <v>129</v>
      </c>
      <c r="B132" s="198">
        <v>124.69848508815052</v>
      </c>
      <c r="C132" s="198">
        <v>237.81423919098654</v>
      </c>
      <c r="D132" s="199">
        <v>480</v>
      </c>
    </row>
    <row r="133" spans="1:4" x14ac:dyDescent="0.2">
      <c r="A133" s="197">
        <v>130</v>
      </c>
      <c r="B133" s="198">
        <v>125.08999171313714</v>
      </c>
      <c r="C133" s="198">
        <v>238.6577083012188</v>
      </c>
      <c r="D133" s="199">
        <v>480</v>
      </c>
    </row>
    <row r="134" spans="1:4" x14ac:dyDescent="0.2">
      <c r="A134" s="197">
        <v>131</v>
      </c>
      <c r="B134" s="198">
        <v>125.4784982578838</v>
      </c>
      <c r="C134" s="198">
        <v>239.49471398312278</v>
      </c>
      <c r="D134" s="199">
        <v>480</v>
      </c>
    </row>
    <row r="135" spans="1:4" x14ac:dyDescent="0.2">
      <c r="A135" s="197">
        <v>132</v>
      </c>
      <c r="B135" s="198">
        <v>125.86405035165212</v>
      </c>
      <c r="C135" s="198">
        <v>240.32535454122331</v>
      </c>
      <c r="D135" s="199">
        <v>480</v>
      </c>
    </row>
    <row r="136" spans="1:4" x14ac:dyDescent="0.2">
      <c r="A136" s="197">
        <v>133</v>
      </c>
      <c r="B136" s="198">
        <v>126.24669259056843</v>
      </c>
      <c r="C136" s="198">
        <v>241.1497260542393</v>
      </c>
      <c r="D136" s="199">
        <v>480</v>
      </c>
    </row>
    <row r="137" spans="1:4" x14ac:dyDescent="0.2">
      <c r="A137" s="197">
        <v>134</v>
      </c>
      <c r="B137" s="198">
        <v>126.62646856857999</v>
      </c>
      <c r="C137" s="198">
        <v>241.96792244177664</v>
      </c>
      <c r="D137" s="199">
        <v>480</v>
      </c>
    </row>
    <row r="138" spans="1:4" x14ac:dyDescent="0.2">
      <c r="A138" s="197">
        <v>135</v>
      </c>
      <c r="B138" s="198">
        <v>127.00342090726026</v>
      </c>
      <c r="C138" s="198">
        <v>242.78003552854113</v>
      </c>
      <c r="D138" s="199">
        <v>480</v>
      </c>
    </row>
    <row r="139" spans="1:4" x14ac:dyDescent="0.2">
      <c r="A139" s="197">
        <v>136</v>
      </c>
      <c r="B139" s="198">
        <v>127.37759128451431</v>
      </c>
      <c r="C139" s="198">
        <v>243.58615510618176</v>
      </c>
      <c r="D139" s="199">
        <v>480</v>
      </c>
    </row>
    <row r="140" spans="1:4" x14ac:dyDescent="0.2">
      <c r="A140" s="197">
        <v>137</v>
      </c>
      <c r="B140" s="198">
        <v>127.74902046223262</v>
      </c>
      <c r="C140" s="198">
        <v>244.38636899286894</v>
      </c>
      <c r="D140" s="199">
        <v>480</v>
      </c>
    </row>
    <row r="141" spans="1:4" x14ac:dyDescent="0.2">
      <c r="A141" s="197">
        <v>138</v>
      </c>
      <c r="B141" s="198">
        <v>128.11774831293963</v>
      </c>
      <c r="C141" s="198">
        <v>245.18076309070659</v>
      </c>
      <c r="D141" s="199">
        <v>480</v>
      </c>
    </row>
    <row r="142" spans="1:4" x14ac:dyDescent="0.2">
      <c r="A142" s="197">
        <v>139</v>
      </c>
      <c r="B142" s="198">
        <v>128.48381384547969</v>
      </c>
      <c r="C142" s="198">
        <v>245.96942144106981</v>
      </c>
      <c r="D142" s="199">
        <v>480</v>
      </c>
    </row>
    <row r="143" spans="1:4" x14ac:dyDescent="0.2">
      <c r="A143" s="197">
        <v>140</v>
      </c>
      <c r="B143" s="198">
        <v>128.84725522978283</v>
      </c>
      <c r="C143" s="198">
        <v>246.75242627796183</v>
      </c>
      <c r="D143" s="199">
        <v>480</v>
      </c>
    </row>
    <row r="144" spans="1:4" x14ac:dyDescent="0.2">
      <c r="A144" s="197">
        <v>141</v>
      </c>
      <c r="B144" s="198">
        <v>129.20810982074892</v>
      </c>
      <c r="C144" s="198">
        <v>247.52985807946902</v>
      </c>
      <c r="D144" s="199">
        <v>480</v>
      </c>
    </row>
    <row r="145" spans="1:4" x14ac:dyDescent="0.2">
      <c r="A145" s="197">
        <v>142</v>
      </c>
      <c r="B145" s="198">
        <v>129.5664141812876</v>
      </c>
      <c r="C145" s="198">
        <v>248.30179561740022</v>
      </c>
      <c r="D145" s="199">
        <v>480</v>
      </c>
    </row>
    <row r="146" spans="1:4" x14ac:dyDescent="0.2">
      <c r="A146" s="197">
        <v>143</v>
      </c>
      <c r="B146" s="198">
        <v>129.92220410455053</v>
      </c>
      <c r="C146" s="198">
        <v>249.06831600518274</v>
      </c>
      <c r="D146" s="199">
        <v>480</v>
      </c>
    </row>
    <row r="147" spans="1:4" x14ac:dyDescent="0.2">
      <c r="A147" s="197">
        <v>144</v>
      </c>
      <c r="B147" s="198">
        <v>130.27551463538811</v>
      </c>
      <c r="C147" s="198">
        <v>249.8294947440902</v>
      </c>
      <c r="D147" s="199">
        <v>480</v>
      </c>
    </row>
    <row r="148" spans="1:4" x14ac:dyDescent="0.2">
      <c r="A148" s="197">
        <v>145</v>
      </c>
      <c r="B148" s="198">
        <v>130.62638009106416</v>
      </c>
      <c r="C148" s="198">
        <v>250.58540576787038</v>
      </c>
      <c r="D148" s="199">
        <v>480</v>
      </c>
    </row>
    <row r="149" spans="1:4" x14ac:dyDescent="0.2">
      <c r="A149" s="197">
        <v>146</v>
      </c>
      <c r="B149" s="198">
        <v>130.97483408125913</v>
      </c>
      <c r="C149" s="198">
        <v>251.33612148583973</v>
      </c>
      <c r="D149" s="199">
        <v>480</v>
      </c>
    </row>
    <row r="150" spans="1:4" x14ac:dyDescent="0.2">
      <c r="A150" s="197">
        <v>147</v>
      </c>
      <c r="B150" s="198">
        <v>131.3209095273894</v>
      </c>
      <c r="C150" s="198">
        <v>252.08171282450655</v>
      </c>
      <c r="D150" s="199">
        <v>480</v>
      </c>
    </row>
    <row r="151" spans="1:4" x14ac:dyDescent="0.2">
      <c r="A151" s="197">
        <v>148</v>
      </c>
      <c r="B151" s="198">
        <v>131.66463868127317</v>
      </c>
      <c r="C151" s="198">
        <v>252.82224926778429</v>
      </c>
      <c r="D151" s="199">
        <v>480</v>
      </c>
    </row>
    <row r="152" spans="1:4" x14ac:dyDescent="0.2">
      <c r="A152" s="197">
        <v>149</v>
      </c>
      <c r="B152" s="198">
        <v>132.0060531431667</v>
      </c>
      <c r="C152" s="198">
        <v>253.55779889584892</v>
      </c>
      <c r="D152" s="199">
        <v>480</v>
      </c>
    </row>
    <row r="153" spans="1:4" x14ac:dyDescent="0.2">
      <c r="A153" s="197">
        <v>150</v>
      </c>
      <c r="B153" s="198">
        <v>132.3451838791978</v>
      </c>
      <c r="C153" s="198">
        <v>254.28842842269864</v>
      </c>
      <c r="D153" s="199">
        <v>480</v>
      </c>
    </row>
    <row r="154" spans="1:4" x14ac:dyDescent="0.2">
      <c r="A154" s="197">
        <v>151</v>
      </c>
      <c r="B154" s="198">
        <v>132.68206123822017</v>
      </c>
      <c r="C154" s="198">
        <v>255.01420323246521</v>
      </c>
      <c r="D154" s="199">
        <v>480</v>
      </c>
    </row>
    <row r="155" spans="1:4" x14ac:dyDescent="0.2">
      <c r="A155" s="197">
        <v>152</v>
      </c>
      <c r="B155" s="198">
        <v>133.01671496811122</v>
      </c>
      <c r="C155" s="198">
        <v>255.73518741452529</v>
      </c>
      <c r="D155" s="199">
        <v>480</v>
      </c>
    </row>
    <row r="156" spans="1:4" x14ac:dyDescent="0.2">
      <c r="A156" s="197">
        <v>153</v>
      </c>
      <c r="B156" s="198">
        <v>133.34917423153576</v>
      </c>
      <c r="C156" s="198">
        <v>256.4514437974633</v>
      </c>
      <c r="D156" s="199">
        <v>480</v>
      </c>
    </row>
    <row r="157" spans="1:4" x14ac:dyDescent="0.2">
      <c r="A157" s="197">
        <v>154</v>
      </c>
      <c r="B157" s="198">
        <v>133.67946762119624</v>
      </c>
      <c r="C157" s="198">
        <v>257.16303398192576</v>
      </c>
      <c r="D157" s="199">
        <v>480</v>
      </c>
    </row>
    <row r="158" spans="1:4" x14ac:dyDescent="0.2">
      <c r="A158" s="197">
        <v>155</v>
      </c>
      <c r="B158" s="198">
        <v>134.00762317458896</v>
      </c>
      <c r="C158" s="198">
        <v>257.87001837241314</v>
      </c>
      <c r="D158" s="199">
        <v>480</v>
      </c>
    </row>
    <row r="159" spans="1:4" x14ac:dyDescent="0.2">
      <c r="A159" s="197">
        <v>156</v>
      </c>
      <c r="B159" s="198">
        <v>134.33366838828647</v>
      </c>
      <c r="C159" s="198">
        <v>258.57245620804952</v>
      </c>
      <c r="D159" s="199">
        <v>480</v>
      </c>
    </row>
    <row r="160" spans="1:4" x14ac:dyDescent="0.2">
      <c r="A160" s="197">
        <v>157</v>
      </c>
      <c r="B160" s="198">
        <v>134.65763023176322</v>
      </c>
      <c r="C160" s="198">
        <v>259.27040559236934</v>
      </c>
      <c r="D160" s="199">
        <v>480</v>
      </c>
    </row>
    <row r="161" spans="1:4" x14ac:dyDescent="0.2">
      <c r="A161" s="197">
        <v>158</v>
      </c>
      <c r="B161" s="198">
        <v>134.97953516078246</v>
      </c>
      <c r="C161" s="198">
        <v>259.96392352215787</v>
      </c>
      <c r="D161" s="199">
        <v>480</v>
      </c>
    </row>
    <row r="162" spans="1:4" x14ac:dyDescent="0.2">
      <c r="A162" s="197">
        <v>159</v>
      </c>
      <c r="B162" s="198">
        <v>135.29940913036057</v>
      </c>
      <c r="C162" s="198">
        <v>260.6530659153824</v>
      </c>
      <c r="D162" s="199">
        <v>480</v>
      </c>
    </row>
    <row r="163" spans="1:4" x14ac:dyDescent="0.2">
      <c r="A163" s="197">
        <v>160</v>
      </c>
      <c r="B163" s="198">
        <v>135.6172776073256</v>
      </c>
      <c r="C163" s="198">
        <v>261.33788763824771</v>
      </c>
      <c r="D163" s="199">
        <v>480</v>
      </c>
    </row>
    <row r="164" spans="1:4" x14ac:dyDescent="0.2">
      <c r="A164" s="197">
        <v>161</v>
      </c>
      <c r="B164" s="198">
        <v>135.9331655824837</v>
      </c>
      <c r="C164" s="198">
        <v>262.01844253140894</v>
      </c>
      <c r="D164" s="199">
        <v>480</v>
      </c>
    </row>
    <row r="165" spans="1:4" x14ac:dyDescent="0.2">
      <c r="A165" s="197">
        <v>162</v>
      </c>
      <c r="B165" s="198">
        <v>136.24709758240954</v>
      </c>
      <c r="C165" s="198">
        <v>262.69478343537173</v>
      </c>
      <c r="D165" s="199">
        <v>480</v>
      </c>
    </row>
    <row r="166" spans="1:4" x14ac:dyDescent="0.2">
      <c r="A166" s="197">
        <v>163</v>
      </c>
      <c r="B166" s="198">
        <v>136.55909768087389</v>
      </c>
      <c r="C166" s="198">
        <v>263.36696221511295</v>
      </c>
      <c r="D166" s="199">
        <v>480</v>
      </c>
    </row>
    <row r="167" spans="1:4" x14ac:dyDescent="0.2">
      <c r="A167" s="197">
        <v>164</v>
      </c>
      <c r="B167" s="198">
        <v>136.86918950992123</v>
      </c>
      <c r="C167" s="198">
        <v>264.03502978394602</v>
      </c>
      <c r="D167" s="199">
        <v>480</v>
      </c>
    </row>
    <row r="168" spans="1:4" x14ac:dyDescent="0.2">
      <c r="A168" s="197">
        <v>165</v>
      </c>
      <c r="B168" s="198">
        <v>137.17739627061115</v>
      </c>
      <c r="C168" s="198">
        <v>264.69903612666258</v>
      </c>
      <c r="D168" s="199">
        <v>480</v>
      </c>
    </row>
    <row r="169" spans="1:4" x14ac:dyDescent="0.2">
      <c r="A169" s="197">
        <v>166</v>
      </c>
      <c r="B169" s="198">
        <v>137.48374074343519</v>
      </c>
      <c r="C169" s="198">
        <v>265.35903032197484</v>
      </c>
      <c r="D169" s="199">
        <v>480</v>
      </c>
    </row>
    <row r="170" spans="1:4" x14ac:dyDescent="0.2">
      <c r="A170" s="197">
        <v>167</v>
      </c>
      <c r="B170" s="198">
        <v>137.78824529842046</v>
      </c>
      <c r="C170" s="198">
        <v>266.01506056428275</v>
      </c>
      <c r="D170" s="199">
        <v>480</v>
      </c>
    </row>
    <row r="171" spans="1:4" x14ac:dyDescent="0.2">
      <c r="A171" s="197">
        <v>168</v>
      </c>
      <c r="B171" s="198">
        <v>138.09093190493218</v>
      </c>
      <c r="C171" s="198">
        <v>266.66717418479254</v>
      </c>
      <c r="D171" s="199">
        <v>480</v>
      </c>
    </row>
    <row r="172" spans="1:4" x14ac:dyDescent="0.2">
      <c r="A172" s="197">
        <v>169</v>
      </c>
      <c r="B172" s="198">
        <v>138.39182214118483</v>
      </c>
      <c r="C172" s="198">
        <v>267.31541767200895</v>
      </c>
      <c r="D172" s="199">
        <v>480</v>
      </c>
    </row>
    <row r="173" spans="1:4" x14ac:dyDescent="0.2">
      <c r="A173" s="197">
        <v>170</v>
      </c>
      <c r="B173" s="198">
        <v>138.69093720347331</v>
      </c>
      <c r="C173" s="198">
        <v>267.95983669162104</v>
      </c>
      <c r="D173" s="199">
        <v>480</v>
      </c>
    </row>
    <row r="174" spans="1:4" x14ac:dyDescent="0.2">
      <c r="A174" s="197">
        <v>171</v>
      </c>
      <c r="B174" s="198">
        <v>138.9882979151327</v>
      </c>
      <c r="C174" s="198">
        <v>268.60047610580705</v>
      </c>
      <c r="D174" s="199">
        <v>480</v>
      </c>
    </row>
    <row r="175" spans="1:4" x14ac:dyDescent="0.2">
      <c r="A175" s="197">
        <v>172</v>
      </c>
      <c r="B175" s="198">
        <v>139.28392473523735</v>
      </c>
      <c r="C175" s="198">
        <v>269.23737999197488</v>
      </c>
      <c r="D175" s="199">
        <v>480</v>
      </c>
    </row>
    <row r="176" spans="1:4" x14ac:dyDescent="0.2">
      <c r="A176" s="197">
        <v>173</v>
      </c>
      <c r="B176" s="198">
        <v>139.57783776704775</v>
      </c>
      <c r="C176" s="198">
        <v>269.87059166096071</v>
      </c>
      <c r="D176" s="199">
        <v>480</v>
      </c>
    </row>
    <row r="177" spans="1:4" x14ac:dyDescent="0.2">
      <c r="A177" s="197">
        <v>174</v>
      </c>
      <c r="B177" s="198">
        <v>139.87005676621351</v>
      </c>
      <c r="C177" s="198">
        <v>270.5001536747011</v>
      </c>
      <c r="D177" s="199">
        <v>480</v>
      </c>
    </row>
    <row r="178" spans="1:4" x14ac:dyDescent="0.2">
      <c r="A178" s="197">
        <v>175</v>
      </c>
      <c r="B178" s="198">
        <v>140.16060114874193</v>
      </c>
      <c r="C178" s="198">
        <v>271.12610786340122</v>
      </c>
      <c r="D178" s="199">
        <v>480</v>
      </c>
    </row>
    <row r="179" spans="1:4" x14ac:dyDescent="0.2">
      <c r="A179" s="197">
        <v>176</v>
      </c>
      <c r="B179" s="198">
        <v>140.44948999873895</v>
      </c>
      <c r="C179" s="198">
        <v>271.74849534221164</v>
      </c>
      <c r="D179" s="199">
        <v>480</v>
      </c>
    </row>
    <row r="180" spans="1:4" x14ac:dyDescent="0.2">
      <c r="A180" s="197">
        <v>177</v>
      </c>
      <c r="B180" s="198">
        <v>140.7367420759316</v>
      </c>
      <c r="C180" s="198">
        <v>272.36735652743505</v>
      </c>
      <c r="D180" s="199">
        <v>480</v>
      </c>
    </row>
    <row r="181" spans="1:4" x14ac:dyDescent="0.2">
      <c r="A181" s="197">
        <v>178</v>
      </c>
      <c r="B181" s="198">
        <v>141.02237582297744</v>
      </c>
      <c r="C181" s="198">
        <v>272.98273115227391</v>
      </c>
      <c r="D181" s="199">
        <v>480</v>
      </c>
    </row>
    <row r="182" spans="1:4" x14ac:dyDescent="0.2">
      <c r="A182" s="197">
        <v>179</v>
      </c>
      <c r="B182" s="198">
        <v>141.30640937257022</v>
      </c>
      <c r="C182" s="198">
        <v>273.59465828213865</v>
      </c>
      <c r="D182" s="199">
        <v>480</v>
      </c>
    </row>
    <row r="183" spans="1:4" x14ac:dyDescent="0.2">
      <c r="A183" s="197">
        <v>180</v>
      </c>
      <c r="B183" s="198">
        <v>141.58886055434709</v>
      </c>
      <c r="C183" s="198">
        <v>274.20317632952947</v>
      </c>
      <c r="D183" s="199">
        <v>480</v>
      </c>
    </row>
    <row r="184" spans="1:4" x14ac:dyDescent="0.2">
      <c r="A184" s="197">
        <v>181</v>
      </c>
      <c r="B184" s="198">
        <v>141.86974690160486</v>
      </c>
      <c r="C184" s="198">
        <v>274.80832306850471</v>
      </c>
      <c r="D184" s="199">
        <v>480</v>
      </c>
    </row>
    <row r="185" spans="1:4" x14ac:dyDescent="0.2">
      <c r="A185" s="197">
        <v>182</v>
      </c>
      <c r="B185" s="198">
        <v>142.14908565783054</v>
      </c>
      <c r="C185" s="198">
        <v>275.41013564875198</v>
      </c>
      <c r="D185" s="199">
        <v>480</v>
      </c>
    </row>
    <row r="186" spans="1:4" x14ac:dyDescent="0.2">
      <c r="A186" s="197">
        <v>183</v>
      </c>
      <c r="B186" s="198">
        <v>142.42689378305403</v>
      </c>
      <c r="C186" s="198">
        <v>276.00865060927276</v>
      </c>
      <c r="D186" s="199">
        <v>480</v>
      </c>
    </row>
    <row r="187" spans="1:4" x14ac:dyDescent="0.2">
      <c r="A187" s="197">
        <v>184</v>
      </c>
      <c r="B187" s="198">
        <v>142.70318796002647</v>
      </c>
      <c r="C187" s="198">
        <v>276.60390389169493</v>
      </c>
      <c r="D187" s="199">
        <v>480</v>
      </c>
    </row>
    <row r="188" spans="1:4" x14ac:dyDescent="0.2">
      <c r="A188" s="197">
        <v>185</v>
      </c>
      <c r="B188" s="198">
        <v>142.97798460023222</v>
      </c>
      <c r="C188" s="198">
        <v>277.19593085322356</v>
      </c>
      <c r="D188" s="199">
        <v>480</v>
      </c>
    </row>
    <row r="189" spans="1:4" x14ac:dyDescent="0.2">
      <c r="A189" s="197">
        <v>186</v>
      </c>
      <c r="B189" s="198">
        <v>143.2512998497383</v>
      </c>
      <c r="C189" s="198">
        <v>277.78476627924385</v>
      </c>
      <c r="D189" s="199">
        <v>480</v>
      </c>
    </row>
    <row r="190" spans="1:4" x14ac:dyDescent="0.2">
      <c r="A190" s="197">
        <v>187</v>
      </c>
      <c r="B190" s="198">
        <v>143.52314959488672</v>
      </c>
      <c r="C190" s="198">
        <v>278.37044439558485</v>
      </c>
      <c r="D190" s="199">
        <v>480</v>
      </c>
    </row>
    <row r="191" spans="1:4" x14ac:dyDescent="0.2">
      <c r="A191" s="197">
        <v>188</v>
      </c>
      <c r="B191" s="198">
        <v>143.79354946783576</v>
      </c>
      <c r="C191" s="198">
        <v>278.95299888045736</v>
      </c>
      <c r="D191" s="199">
        <v>480</v>
      </c>
    </row>
    <row r="192" spans="1:4" x14ac:dyDescent="0.2">
      <c r="A192" s="197">
        <v>189</v>
      </c>
      <c r="B192" s="198">
        <v>144.06251485195367</v>
      </c>
      <c r="C192" s="198">
        <v>279.53246287607431</v>
      </c>
      <c r="D192" s="199">
        <v>480</v>
      </c>
    </row>
    <row r="193" spans="1:4" x14ac:dyDescent="0.2">
      <c r="A193" s="197">
        <v>190</v>
      </c>
      <c r="B193" s="198">
        <v>144.3300608870702</v>
      </c>
      <c r="C193" s="198">
        <v>280.10886899996456</v>
      </c>
      <c r="D193" s="199">
        <v>480</v>
      </c>
    </row>
    <row r="194" spans="1:4" x14ac:dyDescent="0.2">
      <c r="A194" s="197">
        <v>191</v>
      </c>
      <c r="B194" s="198">
        <v>144.59620247459048</v>
      </c>
      <c r="C194" s="198">
        <v>280.68224935599085</v>
      </c>
      <c r="D194" s="199">
        <v>480</v>
      </c>
    </row>
    <row r="195" spans="1:4" x14ac:dyDescent="0.2">
      <c r="A195" s="197">
        <v>192</v>
      </c>
      <c r="B195" s="198">
        <v>144.86095428247495</v>
      </c>
      <c r="C195" s="198">
        <v>281.25263554507853</v>
      </c>
      <c r="D195" s="199">
        <v>480</v>
      </c>
    </row>
    <row r="196" spans="1:4" x14ac:dyDescent="0.2">
      <c r="A196" s="197">
        <v>193</v>
      </c>
      <c r="B196" s="198">
        <v>145.12433075009045</v>
      </c>
      <c r="C196" s="198">
        <v>281.82005867566636</v>
      </c>
      <c r="D196" s="199">
        <v>480</v>
      </c>
    </row>
    <row r="197" spans="1:4" x14ac:dyDescent="0.2">
      <c r="A197" s="197">
        <v>194</v>
      </c>
      <c r="B197" s="198">
        <v>145.38634609293581</v>
      </c>
      <c r="C197" s="198">
        <v>282.38454937388769</v>
      </c>
      <c r="D197" s="199">
        <v>480</v>
      </c>
    </row>
    <row r="198" spans="1:4" x14ac:dyDescent="0.2">
      <c r="A198" s="197">
        <v>195</v>
      </c>
      <c r="B198" s="198">
        <v>145.64701430724551</v>
      </c>
      <c r="C198" s="198">
        <v>282.94613779348879</v>
      </c>
      <c r="D198" s="199">
        <v>480</v>
      </c>
    </row>
    <row r="199" spans="1:4" x14ac:dyDescent="0.2">
      <c r="A199" s="197">
        <v>196</v>
      </c>
      <c r="B199" s="198">
        <v>145.90634917447625</v>
      </c>
      <c r="C199" s="198">
        <v>283.50485362549489</v>
      </c>
      <c r="D199" s="199">
        <v>480</v>
      </c>
    </row>
    <row r="200" spans="1:4" x14ac:dyDescent="0.2">
      <c r="A200" s="197">
        <v>197</v>
      </c>
      <c r="B200" s="198">
        <v>146.16436426567907</v>
      </c>
      <c r="C200" s="198">
        <v>284.06072610762919</v>
      </c>
      <c r="D200" s="199">
        <v>480</v>
      </c>
    </row>
    <row r="201" spans="1:4" x14ac:dyDescent="0.2">
      <c r="A201" s="197">
        <v>198</v>
      </c>
      <c r="B201" s="198">
        <v>146.4210729457605</v>
      </c>
      <c r="C201" s="198">
        <v>284.6137840334934</v>
      </c>
      <c r="D201" s="199">
        <v>480</v>
      </c>
    </row>
    <row r="202" spans="1:4" x14ac:dyDescent="0.2">
      <c r="A202" s="197">
        <v>199</v>
      </c>
      <c r="B202" s="198">
        <v>146.67648837763699</v>
      </c>
      <c r="C202" s="198">
        <v>285.16405576151794</v>
      </c>
      <c r="D202" s="199">
        <v>480</v>
      </c>
    </row>
    <row r="203" spans="1:4" x14ac:dyDescent="0.2">
      <c r="A203" s="197">
        <v>200</v>
      </c>
      <c r="B203" s="198">
        <v>146.93062352628465</v>
      </c>
      <c r="C203" s="198">
        <v>285.71156922368698</v>
      </c>
      <c r="D203" s="199">
        <v>480</v>
      </c>
    </row>
    <row r="204" spans="1:4" x14ac:dyDescent="0.2">
      <c r="A204" s="197">
        <v>201</v>
      </c>
      <c r="B204" s="198">
        <v>147.18349116268837</v>
      </c>
      <c r="C204" s="198">
        <v>286.25635193404673</v>
      </c>
      <c r="D204" s="199">
        <v>480</v>
      </c>
    </row>
    <row r="205" spans="1:4" x14ac:dyDescent="0.2">
      <c r="A205" s="197">
        <v>202</v>
      </c>
      <c r="B205" s="198">
        <v>147.43510386769265</v>
      </c>
      <c r="C205" s="198">
        <v>286.79843099700088</v>
      </c>
      <c r="D205" s="199">
        <v>480</v>
      </c>
    </row>
    <row r="206" spans="1:4" x14ac:dyDescent="0.2">
      <c r="A206" s="197">
        <v>203</v>
      </c>
      <c r="B206" s="198">
        <v>147.68547403575758</v>
      </c>
      <c r="C206" s="198">
        <v>287.33783311540344</v>
      </c>
      <c r="D206" s="199">
        <v>480</v>
      </c>
    </row>
    <row r="207" spans="1:4" x14ac:dyDescent="0.2">
      <c r="A207" s="197">
        <v>204</v>
      </c>
      <c r="B207" s="198">
        <v>147.9346138786226</v>
      </c>
      <c r="C207" s="198">
        <v>287.87458459845163</v>
      </c>
      <c r="D207" s="199">
        <v>480</v>
      </c>
    </row>
    <row r="208" spans="1:4" x14ac:dyDescent="0.2">
      <c r="A208" s="197">
        <v>205</v>
      </c>
      <c r="B208" s="198">
        <v>148.18253542888027</v>
      </c>
      <c r="C208" s="198">
        <v>288.40871136938529</v>
      </c>
      <c r="D208" s="199">
        <v>480</v>
      </c>
    </row>
    <row r="209" spans="1:4" x14ac:dyDescent="0.2">
      <c r="A209" s="197">
        <v>206</v>
      </c>
      <c r="B209" s="198">
        <v>148.42925054346341</v>
      </c>
      <c r="C209" s="198">
        <v>288.94023897299974</v>
      </c>
      <c r="D209" s="199">
        <v>480</v>
      </c>
    </row>
    <row r="210" spans="1:4" x14ac:dyDescent="0.2">
      <c r="A210" s="197">
        <v>207</v>
      </c>
      <c r="B210" s="198">
        <v>148.67477090704796</v>
      </c>
      <c r="C210" s="198">
        <v>289.46919258297646</v>
      </c>
      <c r="D210" s="199">
        <v>480</v>
      </c>
    </row>
    <row r="211" spans="1:4" x14ac:dyDescent="0.2">
      <c r="A211" s="197">
        <v>208</v>
      </c>
      <c r="B211" s="198">
        <v>148.91910803537331</v>
      </c>
      <c r="C211" s="198">
        <v>289.99559700903785</v>
      </c>
      <c r="D211" s="199">
        <v>480</v>
      </c>
    </row>
    <row r="212" spans="1:4" x14ac:dyDescent="0.2">
      <c r="A212" s="197">
        <v>209</v>
      </c>
      <c r="B212" s="198">
        <v>149.16227327848361</v>
      </c>
      <c r="C212" s="198">
        <v>290.51947670392849</v>
      </c>
      <c r="D212" s="199">
        <v>480</v>
      </c>
    </row>
    <row r="213" spans="1:4" x14ac:dyDescent="0.2">
      <c r="A213" s="197">
        <v>210</v>
      </c>
      <c r="B213" s="198">
        <v>149.40427782389122</v>
      </c>
      <c r="C213" s="198">
        <v>291.04085577023181</v>
      </c>
      <c r="D213" s="199">
        <v>480</v>
      </c>
    </row>
    <row r="214" spans="1:4" x14ac:dyDescent="0.2">
      <c r="A214" s="197">
        <v>211</v>
      </c>
      <c r="B214" s="198">
        <v>149.64513269966534</v>
      </c>
      <c r="C214" s="198">
        <v>291.5597579670241</v>
      </c>
      <c r="D214" s="199">
        <v>480</v>
      </c>
    </row>
    <row r="215" spans="1:4" x14ac:dyDescent="0.2">
      <c r="A215" s="197">
        <v>212</v>
      </c>
      <c r="B215" s="198">
        <v>149.88484877744742</v>
      </c>
      <c r="C215" s="198">
        <v>292.07620671637073</v>
      </c>
      <c r="D215" s="199">
        <v>480</v>
      </c>
    </row>
    <row r="216" spans="1:4" x14ac:dyDescent="0.2">
      <c r="A216" s="197">
        <v>213</v>
      </c>
      <c r="B216" s="198">
        <v>150.12343677539599</v>
      </c>
      <c r="C216" s="198">
        <v>292.5902251096702</v>
      </c>
      <c r="D216" s="199">
        <v>480</v>
      </c>
    </row>
    <row r="217" spans="1:4" x14ac:dyDescent="0.2">
      <c r="A217" s="197">
        <v>214</v>
      </c>
      <c r="B217" s="198">
        <v>150.36090726106164</v>
      </c>
      <c r="C217" s="198">
        <v>293.1018359138493</v>
      </c>
      <c r="D217" s="199">
        <v>480</v>
      </c>
    </row>
    <row r="218" spans="1:4" x14ac:dyDescent="0.2">
      <c r="A218" s="197">
        <v>215</v>
      </c>
      <c r="B218" s="198">
        <v>150.59727065419639</v>
      </c>
      <c r="C218" s="198">
        <v>293.61106157741415</v>
      </c>
      <c r="D218" s="199">
        <v>480</v>
      </c>
    </row>
    <row r="219" spans="1:4" x14ac:dyDescent="0.2">
      <c r="A219" s="197">
        <v>216</v>
      </c>
      <c r="B219" s="198">
        <v>150.83253722949644</v>
      </c>
      <c r="C219" s="198">
        <v>294.11792423636018</v>
      </c>
      <c r="D219" s="199">
        <v>480</v>
      </c>
    </row>
    <row r="220" spans="1:4" x14ac:dyDescent="0.2">
      <c r="A220" s="197">
        <v>217</v>
      </c>
      <c r="B220" s="198">
        <v>151.06671711928237</v>
      </c>
      <c r="C220" s="198">
        <v>294.62244571994631</v>
      </c>
      <c r="D220" s="199">
        <v>480</v>
      </c>
    </row>
    <row r="221" spans="1:4" x14ac:dyDescent="0.2">
      <c r="A221" s="197">
        <v>218</v>
      </c>
      <c r="B221" s="198">
        <v>151.29982031611775</v>
      </c>
      <c r="C221" s="198">
        <v>295.12464755633596</v>
      </c>
      <c r="D221" s="199">
        <v>480</v>
      </c>
    </row>
    <row r="222" spans="1:4" x14ac:dyDescent="0.2">
      <c r="A222" s="197">
        <v>219</v>
      </c>
      <c r="B222" s="198">
        <v>151.53185667536746</v>
      </c>
      <c r="C222" s="198">
        <v>295.62455097810971</v>
      </c>
      <c r="D222" s="199">
        <v>480</v>
      </c>
    </row>
    <row r="223" spans="1:4" x14ac:dyDescent="0.2">
      <c r="A223" s="197">
        <v>220</v>
      </c>
      <c r="B223" s="198">
        <v>151.76283591769806</v>
      </c>
      <c r="C223" s="198">
        <v>296.12217692765103</v>
      </c>
      <c r="D223" s="199">
        <v>480</v>
      </c>
    </row>
    <row r="224" spans="1:4" x14ac:dyDescent="0.2">
      <c r="A224" s="197">
        <v>221</v>
      </c>
      <c r="B224" s="198">
        <v>151.99276763152102</v>
      </c>
      <c r="C224" s="198">
        <v>296.61754606241107</v>
      </c>
      <c r="D224" s="199">
        <v>480</v>
      </c>
    </row>
    <row r="225" spans="1:4" x14ac:dyDescent="0.2">
      <c r="A225" s="197">
        <v>222</v>
      </c>
      <c r="B225" s="198">
        <v>152.22166127538156</v>
      </c>
      <c r="C225" s="198">
        <v>297.11067876005427</v>
      </c>
      <c r="D225" s="199">
        <v>480</v>
      </c>
    </row>
    <row r="226" spans="1:4" x14ac:dyDescent="0.2">
      <c r="A226" s="197">
        <v>223</v>
      </c>
      <c r="B226" s="198">
        <v>152.44952618029293</v>
      </c>
      <c r="C226" s="198">
        <v>297.60159512348821</v>
      </c>
      <c r="D226" s="199">
        <v>480</v>
      </c>
    </row>
    <row r="227" spans="1:4" x14ac:dyDescent="0.2">
      <c r="A227" s="197">
        <v>224</v>
      </c>
      <c r="B227" s="198">
        <v>152.67637155201902</v>
      </c>
      <c r="C227" s="198">
        <v>298.09031498578088</v>
      </c>
      <c r="D227" s="199">
        <v>480</v>
      </c>
    </row>
    <row r="228" spans="1:4" x14ac:dyDescent="0.2">
      <c r="A228" s="197">
        <v>225</v>
      </c>
      <c r="B228" s="198">
        <v>152.90220647330614</v>
      </c>
      <c r="C228" s="198">
        <v>298.57685791496874</v>
      </c>
      <c r="D228" s="199">
        <v>480</v>
      </c>
    </row>
    <row r="229" spans="1:4" x14ac:dyDescent="0.2">
      <c r="A229" s="197">
        <v>226</v>
      </c>
      <c r="B229" s="198">
        <v>153.12703990606497</v>
      </c>
      <c r="C229" s="198">
        <v>299.0612432187578</v>
      </c>
      <c r="D229" s="199">
        <v>480</v>
      </c>
    </row>
    <row r="230" spans="1:4" x14ac:dyDescent="0.2">
      <c r="A230" s="197">
        <v>227</v>
      </c>
      <c r="B230" s="198">
        <v>153.35088069350456</v>
      </c>
      <c r="C230" s="198">
        <v>299.54348994912107</v>
      </c>
      <c r="D230" s="199">
        <v>480</v>
      </c>
    </row>
    <row r="231" spans="1:4" x14ac:dyDescent="0.2">
      <c r="A231" s="197">
        <v>228</v>
      </c>
      <c r="B231" s="198">
        <v>153.57373756221955</v>
      </c>
      <c r="C231" s="198">
        <v>300.02361690679538</v>
      </c>
      <c r="D231" s="199">
        <v>480</v>
      </c>
    </row>
    <row r="232" spans="1:4" x14ac:dyDescent="0.2">
      <c r="A232" s="197">
        <v>229</v>
      </c>
      <c r="B232" s="198">
        <v>153.79561912423145</v>
      </c>
      <c r="C232" s="198">
        <v>300.501642645679</v>
      </c>
      <c r="D232" s="199">
        <v>480</v>
      </c>
    </row>
    <row r="233" spans="1:4" x14ac:dyDescent="0.2">
      <c r="A233" s="197">
        <v>230</v>
      </c>
      <c r="B233" s="198">
        <v>154.01653387898551</v>
      </c>
      <c r="C233" s="198">
        <v>300.9775854771342</v>
      </c>
      <c r="D233" s="199">
        <v>480</v>
      </c>
    </row>
    <row r="234" spans="1:4" x14ac:dyDescent="0.2">
      <c r="A234" s="197">
        <v>231</v>
      </c>
      <c r="B234" s="198">
        <v>154.23649021530457</v>
      </c>
      <c r="C234" s="198">
        <v>301.45146347419575</v>
      </c>
      <c r="D234" s="199">
        <v>480</v>
      </c>
    </row>
    <row r="235" spans="1:4" x14ac:dyDescent="0.2">
      <c r="A235" s="197">
        <v>232</v>
      </c>
      <c r="B235" s="198">
        <v>154.45549641330035</v>
      </c>
      <c r="C235" s="198">
        <v>301.92329447568943</v>
      </c>
      <c r="D235" s="199">
        <v>480</v>
      </c>
    </row>
    <row r="236" spans="1:4" x14ac:dyDescent="0.2">
      <c r="A236" s="197">
        <v>233</v>
      </c>
      <c r="B236" s="198">
        <v>154.67356064624363</v>
      </c>
      <c r="C236" s="198">
        <v>302.393096090261</v>
      </c>
      <c r="D236" s="199">
        <v>480</v>
      </c>
    </row>
    <row r="237" spans="1:4" x14ac:dyDescent="0.2">
      <c r="A237" s="197">
        <v>234</v>
      </c>
      <c r="B237" s="198">
        <v>154.89069098239486</v>
      </c>
      <c r="C237" s="198">
        <v>302.86088570031961</v>
      </c>
      <c r="D237" s="199">
        <v>480</v>
      </c>
    </row>
    <row r="238" spans="1:4" x14ac:dyDescent="0.2">
      <c r="A238" s="197">
        <v>235</v>
      </c>
      <c r="B238" s="198">
        <v>155.1068953867948</v>
      </c>
      <c r="C238" s="198">
        <v>303.32668046589663</v>
      </c>
      <c r="D238" s="199">
        <v>480</v>
      </c>
    </row>
    <row r="239" spans="1:4" x14ac:dyDescent="0.2">
      <c r="A239" s="197">
        <v>236</v>
      </c>
      <c r="B239" s="198">
        <v>155.3221817230185</v>
      </c>
      <c r="C239" s="198">
        <v>303.7904973284235</v>
      </c>
      <c r="D239" s="199">
        <v>480</v>
      </c>
    </row>
    <row r="240" spans="1:4" x14ac:dyDescent="0.2">
      <c r="A240" s="197">
        <v>237</v>
      </c>
      <c r="B240" s="198">
        <v>155.53655775489079</v>
      </c>
      <c r="C240" s="198">
        <v>304.25235301442785</v>
      </c>
      <c r="D240" s="199">
        <v>480</v>
      </c>
    </row>
    <row r="241" spans="1:4" x14ac:dyDescent="0.2">
      <c r="A241" s="197">
        <v>238</v>
      </c>
      <c r="B241" s="198">
        <v>155.75003114816673</v>
      </c>
      <c r="C241" s="198">
        <v>304.71226403915409</v>
      </c>
      <c r="D241" s="199">
        <v>480</v>
      </c>
    </row>
    <row r="242" spans="1:4" x14ac:dyDescent="0.2">
      <c r="A242" s="197">
        <v>239</v>
      </c>
      <c r="B242" s="198">
        <v>155.9626094721761</v>
      </c>
      <c r="C242" s="198">
        <v>305.17024671010631</v>
      </c>
      <c r="D242" s="199">
        <v>480</v>
      </c>
    </row>
    <row r="243" spans="1:4" x14ac:dyDescent="0.2">
      <c r="A243" s="197">
        <v>240</v>
      </c>
      <c r="B243" s="198">
        <v>156.17430020143394</v>
      </c>
      <c r="C243" s="198">
        <v>305.6263171305178</v>
      </c>
      <c r="D243" s="199">
        <v>480</v>
      </c>
    </row>
    <row r="244" spans="1:4" x14ac:dyDescent="0.2">
      <c r="A244" s="197">
        <v>241</v>
      </c>
      <c r="B244" s="198">
        <v>156.38511071721774</v>
      </c>
      <c r="C244" s="198">
        <v>306.08049120274916</v>
      </c>
      <c r="D244" s="199">
        <v>480</v>
      </c>
    </row>
    <row r="245" spans="1:4" x14ac:dyDescent="0.2">
      <c r="A245" s="197">
        <v>242</v>
      </c>
      <c r="B245" s="198">
        <v>156.59504830911141</v>
      </c>
      <c r="C245" s="198">
        <v>306.53278463161496</v>
      </c>
      <c r="D245" s="199">
        <v>480</v>
      </c>
    </row>
    <row r="246" spans="1:4" x14ac:dyDescent="0.2">
      <c r="A246" s="197">
        <v>243</v>
      </c>
      <c r="B246" s="198">
        <v>156.80412017651793</v>
      </c>
      <c r="C246" s="198">
        <v>306.98321292764183</v>
      </c>
      <c r="D246" s="199">
        <v>480</v>
      </c>
    </row>
    <row r="247" spans="1:4" x14ac:dyDescent="0.2">
      <c r="A247" s="197">
        <v>244</v>
      </c>
      <c r="B247" s="198">
        <v>157.01233343014087</v>
      </c>
      <c r="C247" s="198">
        <v>307.4317914102611</v>
      </c>
      <c r="D247" s="199">
        <v>480</v>
      </c>
    </row>
    <row r="248" spans="1:4" x14ac:dyDescent="0.2">
      <c r="A248" s="197">
        <v>245</v>
      </c>
      <c r="B248" s="198">
        <v>157.21969509343535</v>
      </c>
      <c r="C248" s="198">
        <v>307.87853521093427</v>
      </c>
      <c r="D248" s="199">
        <v>480</v>
      </c>
    </row>
    <row r="249" spans="1:4" x14ac:dyDescent="0.2">
      <c r="A249" s="197">
        <v>246</v>
      </c>
      <c r="B249" s="198">
        <v>157.42621210402956</v>
      </c>
      <c r="C249" s="198">
        <v>308.323459276216</v>
      </c>
      <c r="D249" s="199">
        <v>480</v>
      </c>
    </row>
    <row r="250" spans="1:4" x14ac:dyDescent="0.2">
      <c r="A250" s="197">
        <v>247</v>
      </c>
      <c r="B250" s="198">
        <v>157.63189131511797</v>
      </c>
      <c r="C250" s="198">
        <v>308.7665783707547</v>
      </c>
      <c r="D250" s="199">
        <v>480</v>
      </c>
    </row>
    <row r="251" spans="1:4" x14ac:dyDescent="0.2">
      <c r="A251" s="197">
        <v>248</v>
      </c>
      <c r="B251" s="198">
        <v>157.83673949682515</v>
      </c>
      <c r="C251" s="198">
        <v>309.20790708023219</v>
      </c>
      <c r="D251" s="199">
        <v>480</v>
      </c>
    </row>
    <row r="252" spans="1:4" x14ac:dyDescent="0.2">
      <c r="A252" s="197">
        <v>249</v>
      </c>
      <c r="B252" s="198">
        <v>158.04076333754352</v>
      </c>
      <c r="C252" s="198">
        <v>309.64745981424483</v>
      </c>
      <c r="D252" s="199">
        <v>480</v>
      </c>
    </row>
    <row r="253" spans="1:4" x14ac:dyDescent="0.2">
      <c r="A253" s="197">
        <v>250</v>
      </c>
      <c r="B253" s="198">
        <v>158.24396944524369</v>
      </c>
      <c r="C253" s="198">
        <v>310.08525080912636</v>
      </c>
      <c r="D253" s="199">
        <v>480</v>
      </c>
    </row>
    <row r="254" spans="1:4" x14ac:dyDescent="0.2">
      <c r="A254" s="197">
        <v>251</v>
      </c>
      <c r="B254" s="198">
        <v>158.44636434875815</v>
      </c>
      <c r="C254" s="198">
        <v>310.52129413071441</v>
      </c>
      <c r="D254" s="199">
        <v>480</v>
      </c>
    </row>
    <row r="255" spans="1:4" x14ac:dyDescent="0.2">
      <c r="A255" s="197">
        <v>252</v>
      </c>
      <c r="B255" s="198">
        <v>158.64795449904051</v>
      </c>
      <c r="C255" s="198">
        <v>310.95560367706264</v>
      </c>
      <c r="D255" s="199">
        <v>480</v>
      </c>
    </row>
    <row r="256" spans="1:4" x14ac:dyDescent="0.2">
      <c r="A256" s="197">
        <v>253</v>
      </c>
      <c r="B256" s="198">
        <v>158.84874627039886</v>
      </c>
      <c r="C256" s="198">
        <v>311.38819318109813</v>
      </c>
      <c r="D256" s="199">
        <v>480</v>
      </c>
    </row>
    <row r="257" spans="1:4" x14ac:dyDescent="0.2">
      <c r="A257" s="197">
        <v>254</v>
      </c>
      <c r="B257" s="198">
        <v>159.04874596170532</v>
      </c>
      <c r="C257" s="198">
        <v>311.8190762132275</v>
      </c>
      <c r="D257" s="199">
        <v>480</v>
      </c>
    </row>
    <row r="258" spans="1:4" x14ac:dyDescent="0.2">
      <c r="A258" s="197">
        <v>255</v>
      </c>
      <c r="B258" s="198">
        <v>159.24795979758164</v>
      </c>
      <c r="C258" s="198">
        <v>312.24826618389091</v>
      </c>
      <c r="D258" s="199">
        <v>480</v>
      </c>
    </row>
    <row r="259" spans="1:4" x14ac:dyDescent="0.2">
      <c r="A259" s="197">
        <v>256</v>
      </c>
      <c r="B259" s="198">
        <v>159.44639392956179</v>
      </c>
      <c r="C259" s="198">
        <v>312.67577634606687</v>
      </c>
      <c r="D259" s="199">
        <v>480</v>
      </c>
    </row>
    <row r="260" spans="1:4" x14ac:dyDescent="0.2">
      <c r="A260" s="197">
        <v>257</v>
      </c>
      <c r="B260" s="198">
        <v>159.64405443723143</v>
      </c>
      <c r="C260" s="198">
        <v>313.10161979772704</v>
      </c>
      <c r="D260" s="199">
        <v>480</v>
      </c>
    </row>
    <row r="261" spans="1:4" x14ac:dyDescent="0.2">
      <c r="A261" s="197">
        <v>258</v>
      </c>
      <c r="B261" s="198">
        <v>159.84094732934574</v>
      </c>
      <c r="C261" s="198">
        <v>313.52580948424497</v>
      </c>
      <c r="D261" s="199">
        <v>480</v>
      </c>
    </row>
    <row r="262" spans="1:4" x14ac:dyDescent="0.2">
      <c r="A262" s="197">
        <v>259</v>
      </c>
      <c r="B262" s="198">
        <v>160.03707854492563</v>
      </c>
      <c r="C262" s="198">
        <v>313.94835820075662</v>
      </c>
      <c r="D262" s="199">
        <v>480</v>
      </c>
    </row>
    <row r="263" spans="1:4" x14ac:dyDescent="0.2">
      <c r="A263" s="197">
        <v>260</v>
      </c>
      <c r="B263" s="198">
        <v>160.23245395433236</v>
      </c>
      <c r="C263" s="198">
        <v>314.36927859447712</v>
      </c>
      <c r="D263" s="199">
        <v>480</v>
      </c>
    </row>
    <row r="264" spans="1:4" x14ac:dyDescent="0.2">
      <c r="A264" s="197">
        <v>261</v>
      </c>
      <c r="B264" s="198">
        <v>160.4270793603219</v>
      </c>
      <c r="C264" s="198">
        <v>314.78858316697119</v>
      </c>
      <c r="D264" s="199">
        <v>480</v>
      </c>
    </row>
    <row r="265" spans="1:4" x14ac:dyDescent="0.2">
      <c r="A265" s="197">
        <v>262</v>
      </c>
      <c r="B265" s="198">
        <v>160.62096049907905</v>
      </c>
      <c r="C265" s="198">
        <v>315.20628427638121</v>
      </c>
      <c r="D265" s="199">
        <v>480</v>
      </c>
    </row>
    <row r="266" spans="1:4" x14ac:dyDescent="0.2">
      <c r="A266" s="197">
        <v>263</v>
      </c>
      <c r="B266" s="198">
        <v>160.81410304123199</v>
      </c>
      <c r="C266" s="198">
        <v>315.62239413961356</v>
      </c>
      <c r="D266" s="199">
        <v>480</v>
      </c>
    </row>
    <row r="267" spans="1:4" x14ac:dyDescent="0.2">
      <c r="A267" s="197">
        <v>264</v>
      </c>
      <c r="B267" s="198">
        <v>161.00651259284734</v>
      </c>
      <c r="C267" s="198">
        <v>316.03692483448174</v>
      </c>
      <c r="D267" s="199">
        <v>480</v>
      </c>
    </row>
    <row r="268" spans="1:4" x14ac:dyDescent="0.2">
      <c r="A268" s="197">
        <v>265</v>
      </c>
      <c r="B268" s="198">
        <v>161.19819469640646</v>
      </c>
      <c r="C268" s="198">
        <v>316.44988830181001</v>
      </c>
      <c r="D268" s="199">
        <v>480</v>
      </c>
    </row>
    <row r="269" spans="1:4" x14ac:dyDescent="0.2">
      <c r="A269" s="197">
        <v>266</v>
      </c>
      <c r="B269" s="198">
        <v>161.38915483176368</v>
      </c>
      <c r="C269" s="198">
        <v>316.86129634749773</v>
      </c>
      <c r="D269" s="199">
        <v>480</v>
      </c>
    </row>
    <row r="270" spans="1:4" x14ac:dyDescent="0.2">
      <c r="A270" s="197">
        <v>267</v>
      </c>
      <c r="B270" s="198">
        <v>161.57939841708583</v>
      </c>
      <c r="C270" s="198">
        <v>317.2711606445439</v>
      </c>
      <c r="D270" s="199">
        <v>480</v>
      </c>
    </row>
    <row r="271" spans="1:4" x14ac:dyDescent="0.2">
      <c r="A271" s="197">
        <v>268</v>
      </c>
      <c r="B271" s="198">
        <v>161.76893080977521</v>
      </c>
      <c r="C271" s="198">
        <v>317.67949273503507</v>
      </c>
      <c r="D271" s="199">
        <v>480</v>
      </c>
    </row>
    <row r="272" spans="1:4" x14ac:dyDescent="0.2">
      <c r="A272" s="197">
        <v>269</v>
      </c>
      <c r="B272" s="198">
        <v>161.95775730737455</v>
      </c>
      <c r="C272" s="198">
        <v>318.08630403209509</v>
      </c>
      <c r="D272" s="199">
        <v>480</v>
      </c>
    </row>
    <row r="273" spans="1:4" x14ac:dyDescent="0.2">
      <c r="A273" s="197">
        <v>270</v>
      </c>
      <c r="B273" s="198">
        <v>162.14588314845548</v>
      </c>
      <c r="C273" s="198">
        <v>318.49160582179945</v>
      </c>
      <c r="D273" s="199">
        <v>480</v>
      </c>
    </row>
    <row r="274" spans="1:4" x14ac:dyDescent="0.2">
      <c r="A274" s="197">
        <v>271</v>
      </c>
      <c r="B274" s="198">
        <v>162.33331351349062</v>
      </c>
      <c r="C274" s="198">
        <v>318.89540926505435</v>
      </c>
      <c r="D274" s="199">
        <v>480</v>
      </c>
    </row>
    <row r="275" spans="1:4" x14ac:dyDescent="0.2">
      <c r="A275" s="197">
        <v>272</v>
      </c>
      <c r="B275" s="198">
        <v>162.5200535257095</v>
      </c>
      <c r="C275" s="198">
        <v>319.29772539944008</v>
      </c>
      <c r="D275" s="199">
        <v>480</v>
      </c>
    </row>
    <row r="276" spans="1:4" x14ac:dyDescent="0.2">
      <c r="A276" s="197">
        <v>273</v>
      </c>
      <c r="B276" s="198">
        <v>162.70610825193893</v>
      </c>
      <c r="C276" s="198">
        <v>319.69856514102196</v>
      </c>
      <c r="D276" s="199">
        <v>480</v>
      </c>
    </row>
    <row r="277" spans="1:4" x14ac:dyDescent="0.2">
      <c r="A277" s="197">
        <v>274</v>
      </c>
      <c r="B277" s="198">
        <v>162.89148270342781</v>
      </c>
      <c r="C277" s="198">
        <v>320.09793928612737</v>
      </c>
      <c r="D277" s="199">
        <v>480</v>
      </c>
    </row>
    <row r="278" spans="1:4" x14ac:dyDescent="0.2">
      <c r="A278" s="197">
        <v>275</v>
      </c>
      <c r="B278" s="198">
        <v>163.0761818366571</v>
      </c>
      <c r="C278" s="198">
        <v>320.4958585130903</v>
      </c>
      <c r="D278" s="199">
        <v>480</v>
      </c>
    </row>
    <row r="279" spans="1:4" x14ac:dyDescent="0.2">
      <c r="A279" s="197">
        <v>276</v>
      </c>
      <c r="B279" s="198">
        <v>163.2602105541348</v>
      </c>
      <c r="C279" s="198">
        <v>320.8923333839648</v>
      </c>
      <c r="D279" s="199">
        <v>480</v>
      </c>
    </row>
    <row r="280" spans="1:4" x14ac:dyDescent="0.2">
      <c r="A280" s="197">
        <v>277</v>
      </c>
      <c r="B280" s="198">
        <v>163.44357370517713</v>
      </c>
      <c r="C280" s="198">
        <v>321.28737434620746</v>
      </c>
      <c r="D280" s="199">
        <v>480</v>
      </c>
    </row>
    <row r="281" spans="1:4" x14ac:dyDescent="0.2">
      <c r="A281" s="197">
        <v>278</v>
      </c>
      <c r="B281" s="198">
        <v>163.62627608667486</v>
      </c>
      <c r="C281" s="198">
        <v>321.68099173432825</v>
      </c>
      <c r="D281" s="199">
        <v>480</v>
      </c>
    </row>
    <row r="282" spans="1:4" x14ac:dyDescent="0.2">
      <c r="A282" s="197">
        <v>279</v>
      </c>
      <c r="B282" s="198">
        <v>163.80832244384663</v>
      </c>
      <c r="C282" s="198">
        <v>322.07319577151384</v>
      </c>
      <c r="D282" s="199">
        <v>480</v>
      </c>
    </row>
    <row r="283" spans="1:4" x14ac:dyDescent="0.2">
      <c r="A283" s="197">
        <v>280</v>
      </c>
      <c r="B283" s="198">
        <v>163.98971747097806</v>
      </c>
      <c r="C283" s="198">
        <v>322.46399657122015</v>
      </c>
      <c r="D283" s="199">
        <v>480</v>
      </c>
    </row>
    <row r="284" spans="1:4" x14ac:dyDescent="0.2">
      <c r="A284" s="197">
        <v>281</v>
      </c>
      <c r="B284" s="198">
        <v>164.17046581214851</v>
      </c>
      <c r="C284" s="198">
        <v>322.85340413873757</v>
      </c>
      <c r="D284" s="199">
        <v>480</v>
      </c>
    </row>
    <row r="285" spans="1:4" x14ac:dyDescent="0.2">
      <c r="A285" s="197">
        <v>282</v>
      </c>
      <c r="B285" s="198">
        <v>164.35057206194415</v>
      </c>
      <c r="C285" s="198">
        <v>323.24142837272746</v>
      </c>
      <c r="D285" s="199">
        <v>480</v>
      </c>
    </row>
    <row r="286" spans="1:4" x14ac:dyDescent="0.2">
      <c r="A286" s="197">
        <v>283</v>
      </c>
      <c r="B286" s="198">
        <v>164.53004076615883</v>
      </c>
      <c r="C286" s="198">
        <v>323.6280790667322</v>
      </c>
      <c r="D286" s="199">
        <v>480</v>
      </c>
    </row>
    <row r="287" spans="1:4" x14ac:dyDescent="0.2">
      <c r="A287" s="197">
        <v>284</v>
      </c>
      <c r="B287" s="198">
        <v>164.70887642248283</v>
      </c>
      <c r="C287" s="198">
        <v>324.01336591065854</v>
      </c>
      <c r="D287" s="199">
        <v>480</v>
      </c>
    </row>
    <row r="288" spans="1:4" x14ac:dyDescent="0.2">
      <c r="A288" s="197">
        <v>285</v>
      </c>
      <c r="B288" s="198">
        <v>164.88708348117859</v>
      </c>
      <c r="C288" s="198">
        <v>324.39729849223465</v>
      </c>
      <c r="D288" s="199">
        <v>480</v>
      </c>
    </row>
    <row r="289" spans="1:4" x14ac:dyDescent="0.2">
      <c r="A289" s="197">
        <v>286</v>
      </c>
      <c r="B289" s="198">
        <v>165.06466634574571</v>
      </c>
      <c r="C289" s="198">
        <v>324.77988629844106</v>
      </c>
      <c r="D289" s="199">
        <v>480</v>
      </c>
    </row>
    <row r="290" spans="1:4" x14ac:dyDescent="0.2">
      <c r="A290" s="197">
        <v>287</v>
      </c>
      <c r="B290" s="198">
        <v>165.24162937357369</v>
      </c>
      <c r="C290" s="198">
        <v>325.16113871691846</v>
      </c>
      <c r="D290" s="199">
        <v>480</v>
      </c>
    </row>
    <row r="291" spans="1:4" x14ac:dyDescent="0.2">
      <c r="A291" s="197">
        <v>288</v>
      </c>
      <c r="B291" s="198">
        <v>165.41797687658328</v>
      </c>
      <c r="C291" s="198">
        <v>325.54106503734852</v>
      </c>
      <c r="D291" s="199">
        <v>480</v>
      </c>
    </row>
    <row r="292" spans="1:4" x14ac:dyDescent="0.2">
      <c r="A292" s="197">
        <v>289</v>
      </c>
      <c r="B292" s="198">
        <v>165.59371312185721</v>
      </c>
      <c r="C292" s="198">
        <v>325.91967445281318</v>
      </c>
      <c r="D292" s="199">
        <v>480</v>
      </c>
    </row>
    <row r="293" spans="1:4" x14ac:dyDescent="0.2">
      <c r="A293" s="197">
        <v>290</v>
      </c>
      <c r="B293" s="198">
        <v>165.7688423322594</v>
      </c>
      <c r="C293" s="198">
        <v>326.2969760611287</v>
      </c>
      <c r="D293" s="199">
        <v>480</v>
      </c>
    </row>
    <row r="294" spans="1:4" x14ac:dyDescent="0.2">
      <c r="A294" s="197">
        <v>291</v>
      </c>
      <c r="B294" s="198">
        <v>165.9433686870442</v>
      </c>
      <c r="C294" s="198">
        <v>326.67297886615768</v>
      </c>
      <c r="D294" s="199">
        <v>480</v>
      </c>
    </row>
    <row r="295" spans="1:4" x14ac:dyDescent="0.2">
      <c r="A295" s="197">
        <v>292</v>
      </c>
      <c r="B295" s="198">
        <v>166.11729632245431</v>
      </c>
      <c r="C295" s="198">
        <v>327.04769177909805</v>
      </c>
      <c r="D295" s="199">
        <v>480</v>
      </c>
    </row>
    <row r="296" spans="1:4" x14ac:dyDescent="0.2">
      <c r="A296" s="197">
        <v>293</v>
      </c>
      <c r="B296" s="198">
        <v>166.29062933230961</v>
      </c>
      <c r="C296" s="198">
        <v>327.4211236197508</v>
      </c>
      <c r="D296" s="199">
        <v>480</v>
      </c>
    </row>
    <row r="297" spans="1:4" x14ac:dyDescent="0.2">
      <c r="A297" s="197">
        <v>294</v>
      </c>
      <c r="B297" s="198">
        <v>166.46337176858464</v>
      </c>
      <c r="C297" s="198">
        <v>327.79328311776499</v>
      </c>
      <c r="D297" s="199">
        <v>480</v>
      </c>
    </row>
    <row r="298" spans="1:4" x14ac:dyDescent="0.2">
      <c r="A298" s="197">
        <v>295</v>
      </c>
      <c r="B298" s="198">
        <v>166.63552764197755</v>
      </c>
      <c r="C298" s="198">
        <v>328.16417891386277</v>
      </c>
      <c r="D298" s="199">
        <v>480</v>
      </c>
    </row>
    <row r="299" spans="1:4" x14ac:dyDescent="0.2">
      <c r="A299" s="197">
        <v>296</v>
      </c>
      <c r="B299" s="198">
        <v>166.80710092246841</v>
      </c>
      <c r="C299" s="198">
        <v>328.53381956104261</v>
      </c>
      <c r="D299" s="199">
        <v>480</v>
      </c>
    </row>
    <row r="300" spans="1:4" x14ac:dyDescent="0.2">
      <c r="A300" s="197">
        <v>297</v>
      </c>
      <c r="B300" s="198">
        <v>166.97809553986889</v>
      </c>
      <c r="C300" s="198">
        <v>328.90221352576339</v>
      </c>
      <c r="D300" s="199">
        <v>480</v>
      </c>
    </row>
    <row r="301" spans="1:4" x14ac:dyDescent="0.2">
      <c r="A301" s="197">
        <v>298</v>
      </c>
      <c r="B301" s="198">
        <v>167.14851538436193</v>
      </c>
      <c r="C301" s="198">
        <v>329.26936918910724</v>
      </c>
      <c r="D301" s="199">
        <v>480</v>
      </c>
    </row>
    <row r="302" spans="1:4" x14ac:dyDescent="0.2">
      <c r="A302" s="197">
        <v>299</v>
      </c>
      <c r="B302" s="198">
        <v>167.31836430703322</v>
      </c>
      <c r="C302" s="198">
        <v>329.63529484792434</v>
      </c>
      <c r="D302" s="199">
        <v>480</v>
      </c>
    </row>
    <row r="303" spans="1:4" x14ac:dyDescent="0.2">
      <c r="A303" s="197">
        <v>300</v>
      </c>
      <c r="B303" s="198">
        <v>167.48764612039298</v>
      </c>
      <c r="C303" s="198">
        <v>329.99999871595708</v>
      </c>
      <c r="D303" s="199">
        <v>480</v>
      </c>
    </row>
    <row r="304" spans="1:4" x14ac:dyDescent="0.2">
      <c r="A304" s="197">
        <v>0</v>
      </c>
      <c r="B304" s="198">
        <v>0</v>
      </c>
      <c r="C304" s="198">
        <v>0</v>
      </c>
      <c r="D304" s="199"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25"/>
  <sheetViews>
    <sheetView workbookViewId="0">
      <pane xSplit="7" ySplit="5" topLeftCell="W6" activePane="bottomRight" state="frozen"/>
      <selection pane="topRight" activeCell="H1" sqref="H1"/>
      <selection pane="bottomLeft" activeCell="A6" sqref="A6"/>
      <selection pane="bottomRight" activeCell="AE22" sqref="AE22:AF22"/>
    </sheetView>
  </sheetViews>
  <sheetFormatPr defaultColWidth="11.28515625" defaultRowHeight="12.75" x14ac:dyDescent="0.2"/>
  <cols>
    <col min="1" max="1" width="6.28515625" style="117" customWidth="1"/>
    <col min="2" max="2" width="8.7109375" style="1" bestFit="1" customWidth="1"/>
    <col min="3" max="3" width="7.140625" style="117" customWidth="1"/>
    <col min="4" max="4" width="26.85546875" style="1" customWidth="1"/>
    <col min="5" max="5" width="5.140625" style="1" customWidth="1"/>
    <col min="6" max="6" width="34.42578125" style="1" customWidth="1"/>
    <col min="7" max="7" width="7.42578125" style="81" bestFit="1" customWidth="1"/>
    <col min="8" max="14" width="9.7109375" style="81" customWidth="1"/>
    <col min="15" max="15" width="8.7109375" style="81" customWidth="1"/>
    <col min="16" max="16" width="8.7109375" style="26" customWidth="1"/>
    <col min="17" max="25" width="8.7109375" style="1" customWidth="1"/>
    <col min="26" max="27" width="8.7109375" style="1" bestFit="1" customWidth="1"/>
    <col min="28" max="32" width="7.7109375" style="1" customWidth="1"/>
    <col min="33" max="33" width="3.7109375" style="1" customWidth="1"/>
    <col min="35" max="39" width="8" style="1" customWidth="1"/>
    <col min="40" max="16384" width="11.28515625" style="1"/>
  </cols>
  <sheetData>
    <row r="1" spans="1:32" ht="24.75" customHeight="1" x14ac:dyDescent="0.3">
      <c r="A1" s="157" t="s">
        <v>446</v>
      </c>
      <c r="B1" s="158"/>
      <c r="C1" s="158"/>
      <c r="D1" s="158"/>
      <c r="E1" s="7"/>
      <c r="Q1" s="26"/>
      <c r="R1" s="26"/>
      <c r="S1" s="26"/>
      <c r="U1" s="26"/>
    </row>
    <row r="2" spans="1:32" ht="24.75" customHeight="1" x14ac:dyDescent="0.2">
      <c r="A2" s="158"/>
      <c r="B2" s="158"/>
      <c r="C2" s="158"/>
      <c r="D2" s="158"/>
      <c r="E2" s="9"/>
      <c r="Q2" s="26"/>
      <c r="R2" s="26"/>
      <c r="S2" s="26"/>
      <c r="U2" s="26"/>
    </row>
    <row r="3" spans="1:32" ht="16.5" customHeight="1" x14ac:dyDescent="0.2">
      <c r="A3" s="158"/>
      <c r="B3" s="158"/>
      <c r="C3" s="158"/>
      <c r="D3" s="158"/>
      <c r="E3" s="5"/>
      <c r="F3" s="3" t="s">
        <v>49</v>
      </c>
      <c r="Q3" s="26"/>
      <c r="R3" s="26"/>
      <c r="S3" s="26"/>
      <c r="U3" s="26"/>
    </row>
    <row r="4" spans="1:32" ht="24" customHeight="1" thickBot="1" x14ac:dyDescent="0.3">
      <c r="A4" s="126" t="s">
        <v>125</v>
      </c>
      <c r="E4" s="2"/>
      <c r="F4" s="27" t="s">
        <v>51</v>
      </c>
      <c r="H4" s="176" t="s">
        <v>449</v>
      </c>
      <c r="R4" s="26"/>
      <c r="S4" s="26"/>
      <c r="U4" s="26"/>
      <c r="Z4" s="1" t="s">
        <v>118</v>
      </c>
      <c r="AA4" s="58"/>
      <c r="AB4" s="58"/>
      <c r="AC4" s="58"/>
      <c r="AD4" s="58"/>
      <c r="AE4" s="58"/>
      <c r="AF4" s="58"/>
    </row>
    <row r="5" spans="1:32" ht="57" thickBot="1" x14ac:dyDescent="0.25">
      <c r="A5" s="20" t="s">
        <v>429</v>
      </c>
      <c r="B5" s="20" t="s">
        <v>428</v>
      </c>
      <c r="C5" s="20" t="s">
        <v>38</v>
      </c>
      <c r="D5" s="28" t="s">
        <v>39</v>
      </c>
      <c r="E5" s="4" t="s">
        <v>0</v>
      </c>
      <c r="F5" s="33" t="s">
        <v>1</v>
      </c>
      <c r="G5" s="287" t="s">
        <v>2</v>
      </c>
      <c r="H5" s="286" t="s">
        <v>64</v>
      </c>
      <c r="I5" s="269" t="s">
        <v>463</v>
      </c>
      <c r="J5" s="269" t="s">
        <v>462</v>
      </c>
      <c r="K5" s="270" t="s">
        <v>448</v>
      </c>
      <c r="L5" s="216" t="s">
        <v>464</v>
      </c>
      <c r="M5" s="245" t="s">
        <v>465</v>
      </c>
      <c r="N5" s="217" t="s">
        <v>455</v>
      </c>
      <c r="O5" s="232" t="s">
        <v>456</v>
      </c>
      <c r="P5" s="272" t="s">
        <v>122</v>
      </c>
      <c r="Q5" s="273" t="s">
        <v>466</v>
      </c>
      <c r="R5" s="273" t="s">
        <v>467</v>
      </c>
      <c r="S5" s="273" t="s">
        <v>65</v>
      </c>
      <c r="T5" s="274" t="s">
        <v>124</v>
      </c>
      <c r="U5" s="275" t="s">
        <v>443</v>
      </c>
      <c r="V5" s="276" t="s">
        <v>433</v>
      </c>
      <c r="W5" s="277" t="s">
        <v>468</v>
      </c>
      <c r="X5" s="278" t="s">
        <v>470</v>
      </c>
      <c r="Y5" s="279" t="s">
        <v>469</v>
      </c>
      <c r="Z5" s="307" t="s">
        <v>36</v>
      </c>
      <c r="AA5" s="308" t="s">
        <v>117</v>
      </c>
      <c r="AB5" s="308" t="s">
        <v>24</v>
      </c>
      <c r="AC5" s="308" t="s">
        <v>35</v>
      </c>
      <c r="AD5" s="309" t="s">
        <v>25</v>
      </c>
      <c r="AE5" s="310" t="s">
        <v>434</v>
      </c>
      <c r="AF5" s="311" t="s">
        <v>116</v>
      </c>
    </row>
    <row r="6" spans="1:32" ht="18" customHeight="1" x14ac:dyDescent="0.2">
      <c r="A6" s="127">
        <v>2</v>
      </c>
      <c r="B6" s="114">
        <v>600080358</v>
      </c>
      <c r="C6" s="92">
        <v>2314</v>
      </c>
      <c r="D6" s="36" t="s">
        <v>134</v>
      </c>
      <c r="E6" s="19">
        <v>3143</v>
      </c>
      <c r="F6" s="45" t="s">
        <v>135</v>
      </c>
      <c r="G6" s="94">
        <v>30</v>
      </c>
      <c r="H6" s="175">
        <v>1</v>
      </c>
      <c r="I6" s="281">
        <v>14</v>
      </c>
      <c r="J6" s="289">
        <v>0</v>
      </c>
      <c r="K6" s="306">
        <v>0</v>
      </c>
      <c r="L6" s="218">
        <f t="shared" ref="L6" si="0">IF(I6&lt;=G6,I6,G6)</f>
        <v>14</v>
      </c>
      <c r="M6" s="399">
        <f>IF(J6&lt;=G6,J6,G6)</f>
        <v>0</v>
      </c>
      <c r="N6" s="400">
        <f t="shared" ref="N6:N23" si="1">IF(J6&lt;=G6,IF((J6+K6)&gt;=G6,G6-J6,K6),0)</f>
        <v>0</v>
      </c>
      <c r="O6" s="222">
        <f>IF(M6&gt;=0,VLOOKUP(M6,ŠD_ŠK_normativy!$A$4:$D$304,2,0))</f>
        <v>0</v>
      </c>
      <c r="P6" s="314">
        <f>IF(N6&gt;=0,VLOOKUP(N6,ŠD_ŠK_normativy!$A$4:$D$304,3,0))</f>
        <v>0</v>
      </c>
      <c r="Q6" s="314">
        <f>IF(L6&gt;=0,VLOOKUP(L6,ŠD_ŠK_normativy!$A$4:$D$304,4,0))</f>
        <v>480</v>
      </c>
      <c r="R6" s="314">
        <f>IF((M6+N6)&gt;=0,VLOOKUP((M6+N6),ŠD_ŠK_normativy!$A$4:$D$304,4,0))</f>
        <v>0</v>
      </c>
      <c r="S6" s="282">
        <f>ŠD_ŠK_normativy!$H$5</f>
        <v>30</v>
      </c>
      <c r="T6" s="282">
        <f>ŠD_ŠK_normativy!$H$6</f>
        <v>20</v>
      </c>
      <c r="U6" s="283">
        <f>ŠD_ŠK_normativy!$H$3</f>
        <v>40768</v>
      </c>
      <c r="V6" s="344">
        <f>ŠD_ŠK_normativy!$H$4</f>
        <v>21384</v>
      </c>
      <c r="W6" s="348" t="str">
        <f>IFERROR(ROUND(12*1.358*(1/O6*U6+1/R6*V6)+T6,0),"0")</f>
        <v>0</v>
      </c>
      <c r="X6" s="315" t="str">
        <f>IFERROR(ROUND(12*1.358*(1/P6*U6+1/R6*V6)+T6,0),"0")</f>
        <v>0</v>
      </c>
      <c r="Y6" s="349">
        <f>IFERROR(ROUND(12*1.358*(1/Q6*V6)+S6,0),"0")</f>
        <v>756</v>
      </c>
      <c r="Z6" s="346">
        <f>L6*Y6+M6*W6+N6*X6</f>
        <v>10584</v>
      </c>
      <c r="AA6" s="283">
        <f>ROUND((Z6-AD6)/1.358,0)</f>
        <v>7485</v>
      </c>
      <c r="AB6" s="283">
        <f>Z6-AA6-AC6-AD6</f>
        <v>2529</v>
      </c>
      <c r="AC6" s="283">
        <f>ROUND(AA6*2%,0)</f>
        <v>150</v>
      </c>
      <c r="AD6" s="283">
        <f>L6*S6+(M6+N6)*T6</f>
        <v>420</v>
      </c>
      <c r="AE6" s="316">
        <f>ROUND(IFERROR(M6/O6,"0")+IFERROR(N6/P6,"0"),2)</f>
        <v>0</v>
      </c>
      <c r="AF6" s="317">
        <f>ROUND(IFERROR(L6/Q6,"0")+IFERROR((M6+N6)/R6,"0"),2)</f>
        <v>0.03</v>
      </c>
    </row>
    <row r="7" spans="1:32" ht="18" customHeight="1" x14ac:dyDescent="0.2">
      <c r="A7" s="127">
        <v>3</v>
      </c>
      <c r="B7" s="114">
        <v>600080269</v>
      </c>
      <c r="C7" s="92">
        <v>2448</v>
      </c>
      <c r="D7" s="36" t="s">
        <v>136</v>
      </c>
      <c r="E7" s="18">
        <v>3143</v>
      </c>
      <c r="F7" s="41" t="s">
        <v>137</v>
      </c>
      <c r="G7" s="288">
        <v>215</v>
      </c>
      <c r="H7" s="35">
        <v>2</v>
      </c>
      <c r="I7" s="49">
        <v>59</v>
      </c>
      <c r="J7" s="208">
        <v>0</v>
      </c>
      <c r="K7" s="241">
        <v>0</v>
      </c>
      <c r="L7" s="219">
        <f t="shared" ref="L7:L23" si="2">IF(I7&lt;=G7,I7,G7)</f>
        <v>59</v>
      </c>
      <c r="M7" s="49">
        <f t="shared" ref="M7:M23" si="3">IF(J7&lt;=G7,J7,G7)</f>
        <v>0</v>
      </c>
      <c r="N7" s="398">
        <f t="shared" si="1"/>
        <v>0</v>
      </c>
      <c r="O7" s="343">
        <f>IF(M7&gt;=0,VLOOKUP(M7,ŠD_ŠK_normativy!$A$4:$D$304,2,0))</f>
        <v>0</v>
      </c>
      <c r="P7" s="312">
        <f>IF(N7&gt;=0,VLOOKUP(N7,ŠD_ŠK_normativy!$A$4:$D$304,3,0))</f>
        <v>0</v>
      </c>
      <c r="Q7" s="312">
        <f>IF(L7&gt;=0,VLOOKUP(L7,ŠD_ŠK_normativy!$A$4:$D$304,4,0))</f>
        <v>480</v>
      </c>
      <c r="R7" s="312">
        <f>IF((M7+N7)&gt;=0,VLOOKUP((M7+N7),ŠD_ŠK_normativy!$A$4:$D$304,4,0))</f>
        <v>0</v>
      </c>
      <c r="S7" s="280">
        <f>ŠD_ŠK_normativy!$H$5</f>
        <v>30</v>
      </c>
      <c r="T7" s="280">
        <f>ŠD_ŠK_normativy!$H$6</f>
        <v>20</v>
      </c>
      <c r="U7" s="60">
        <f>ŠD_ŠK_normativy!$H$3</f>
        <v>40768</v>
      </c>
      <c r="V7" s="345">
        <f>ŠD_ŠK_normativy!$H$4</f>
        <v>21384</v>
      </c>
      <c r="W7" s="350" t="str">
        <f t="shared" ref="W7:W23" si="4">IFERROR(ROUND(12*1.358*(1/O7*U7+1/R7*V7)+T7,0),"0")</f>
        <v>0</v>
      </c>
      <c r="X7" s="261" t="str">
        <f t="shared" ref="X7:X23" si="5">IFERROR(ROUND(12*1.358*(1/P7*U7+1/R7*V7)+T7,0),"0")</f>
        <v>0</v>
      </c>
      <c r="Y7" s="255">
        <f t="shared" ref="Y7:Y23" si="6">IFERROR(ROUND(12*1.358*(1/Q7*V7)+S7,0),"0")</f>
        <v>756</v>
      </c>
      <c r="Z7" s="347">
        <f t="shared" ref="Z7:Z23" si="7">L7*Y7+M7*W7+N7*X7</f>
        <v>44604</v>
      </c>
      <c r="AA7" s="60">
        <f t="shared" ref="AA7:AA23" si="8">ROUND((Z7-AD7)/1.358,0)</f>
        <v>31542</v>
      </c>
      <c r="AB7" s="60">
        <f t="shared" ref="AB7:AB23" si="9">Z7-AA7-AC7-AD7</f>
        <v>10661</v>
      </c>
      <c r="AC7" s="60">
        <f t="shared" ref="AC7:AC23" si="10">ROUND(AA7*2%,0)</f>
        <v>631</v>
      </c>
      <c r="AD7" s="60">
        <f t="shared" ref="AD7:AD23" si="11">L7*S7+(M7+N7)*T7</f>
        <v>1770</v>
      </c>
      <c r="AE7" s="313">
        <f t="shared" ref="AE7:AE23" si="12">ROUND(IFERROR(M7/O7,"0")+IFERROR(N7/P7,"0"),2)</f>
        <v>0</v>
      </c>
      <c r="AF7" s="318">
        <f t="shared" ref="AF7:AF23" si="13">ROUND(IFERROR(L7/Q7,"0")+IFERROR((M7+N7)/R7,"0"),2)</f>
        <v>0.12</v>
      </c>
    </row>
    <row r="8" spans="1:32" ht="18" customHeight="1" x14ac:dyDescent="0.2">
      <c r="A8" s="127">
        <v>3</v>
      </c>
      <c r="B8" s="114">
        <v>600080269</v>
      </c>
      <c r="C8" s="92">
        <v>2448</v>
      </c>
      <c r="D8" s="36" t="s">
        <v>136</v>
      </c>
      <c r="E8" s="18">
        <v>3143</v>
      </c>
      <c r="F8" s="41" t="s">
        <v>138</v>
      </c>
      <c r="G8" s="288">
        <v>215</v>
      </c>
      <c r="H8" s="35">
        <v>2</v>
      </c>
      <c r="I8" s="49">
        <v>58</v>
      </c>
      <c r="J8" s="208">
        <v>0</v>
      </c>
      <c r="K8" s="241">
        <v>0</v>
      </c>
      <c r="L8" s="219">
        <f t="shared" si="2"/>
        <v>58</v>
      </c>
      <c r="M8" s="49">
        <f t="shared" si="3"/>
        <v>0</v>
      </c>
      <c r="N8" s="398">
        <f t="shared" si="1"/>
        <v>0</v>
      </c>
      <c r="O8" s="343">
        <f>IF(M8&gt;=0,VLOOKUP(M8,ŠD_ŠK_normativy!$A$4:$D$304,2,0))</f>
        <v>0</v>
      </c>
      <c r="P8" s="312">
        <f>IF(N8&gt;=0,VLOOKUP(N8,ŠD_ŠK_normativy!$A$4:$D$304,3,0))</f>
        <v>0</v>
      </c>
      <c r="Q8" s="312">
        <f>IF(L8&gt;=0,VLOOKUP(L8,ŠD_ŠK_normativy!$A$4:$D$304,4,0))</f>
        <v>480</v>
      </c>
      <c r="R8" s="312">
        <f>IF((M8+N8)&gt;=0,VLOOKUP((M8+N8),ŠD_ŠK_normativy!$A$4:$D$304,4,0))</f>
        <v>0</v>
      </c>
      <c r="S8" s="280">
        <f>ŠD_ŠK_normativy!$H$5</f>
        <v>30</v>
      </c>
      <c r="T8" s="280">
        <f>ŠD_ŠK_normativy!$H$6</f>
        <v>20</v>
      </c>
      <c r="U8" s="60">
        <f>ŠD_ŠK_normativy!$H$3</f>
        <v>40768</v>
      </c>
      <c r="V8" s="345">
        <f>ŠD_ŠK_normativy!$H$4</f>
        <v>21384</v>
      </c>
      <c r="W8" s="350" t="str">
        <f t="shared" si="4"/>
        <v>0</v>
      </c>
      <c r="X8" s="261" t="str">
        <f t="shared" si="5"/>
        <v>0</v>
      </c>
      <c r="Y8" s="255">
        <f t="shared" si="6"/>
        <v>756</v>
      </c>
      <c r="Z8" s="347">
        <f t="shared" si="7"/>
        <v>43848</v>
      </c>
      <c r="AA8" s="60">
        <f t="shared" si="8"/>
        <v>31007</v>
      </c>
      <c r="AB8" s="60">
        <f t="shared" si="9"/>
        <v>10481</v>
      </c>
      <c r="AC8" s="60">
        <f t="shared" si="10"/>
        <v>620</v>
      </c>
      <c r="AD8" s="60">
        <f t="shared" si="11"/>
        <v>1740</v>
      </c>
      <c r="AE8" s="313">
        <f t="shared" si="12"/>
        <v>0</v>
      </c>
      <c r="AF8" s="318">
        <f t="shared" si="13"/>
        <v>0.12</v>
      </c>
    </row>
    <row r="9" spans="1:32" ht="18" customHeight="1" x14ac:dyDescent="0.2">
      <c r="A9" s="127">
        <v>3</v>
      </c>
      <c r="B9" s="114">
        <v>600080269</v>
      </c>
      <c r="C9" s="92">
        <v>2448</v>
      </c>
      <c r="D9" s="36" t="s">
        <v>136</v>
      </c>
      <c r="E9" s="18">
        <v>3143</v>
      </c>
      <c r="F9" s="41" t="s">
        <v>139</v>
      </c>
      <c r="G9" s="288">
        <v>215</v>
      </c>
      <c r="H9" s="35">
        <v>3</v>
      </c>
      <c r="I9" s="49">
        <v>96</v>
      </c>
      <c r="J9" s="208">
        <v>0</v>
      </c>
      <c r="K9" s="241">
        <v>0</v>
      </c>
      <c r="L9" s="219">
        <f t="shared" si="2"/>
        <v>96</v>
      </c>
      <c r="M9" s="49">
        <f t="shared" si="3"/>
        <v>0</v>
      </c>
      <c r="N9" s="398">
        <f t="shared" si="1"/>
        <v>0</v>
      </c>
      <c r="O9" s="343">
        <f>IF(M9&gt;=0,VLOOKUP(M9,ŠD_ŠK_normativy!$A$4:$D$304,2,0))</f>
        <v>0</v>
      </c>
      <c r="P9" s="312">
        <f>IF(N9&gt;=0,VLOOKUP(N9,ŠD_ŠK_normativy!$A$4:$D$304,3,0))</f>
        <v>0</v>
      </c>
      <c r="Q9" s="312">
        <f>IF(L9&gt;=0,VLOOKUP(L9,ŠD_ŠK_normativy!$A$4:$D$304,4,0))</f>
        <v>480</v>
      </c>
      <c r="R9" s="312">
        <f>IF((M9+N9)&gt;=0,VLOOKUP((M9+N9),ŠD_ŠK_normativy!$A$4:$D$304,4,0))</f>
        <v>0</v>
      </c>
      <c r="S9" s="280">
        <f>ŠD_ŠK_normativy!$H$5</f>
        <v>30</v>
      </c>
      <c r="T9" s="280">
        <f>ŠD_ŠK_normativy!$H$6</f>
        <v>20</v>
      </c>
      <c r="U9" s="60">
        <f>ŠD_ŠK_normativy!$H$3</f>
        <v>40768</v>
      </c>
      <c r="V9" s="345">
        <f>ŠD_ŠK_normativy!$H$4</f>
        <v>21384</v>
      </c>
      <c r="W9" s="350" t="str">
        <f t="shared" si="4"/>
        <v>0</v>
      </c>
      <c r="X9" s="261" t="str">
        <f t="shared" si="5"/>
        <v>0</v>
      </c>
      <c r="Y9" s="255">
        <f t="shared" si="6"/>
        <v>756</v>
      </c>
      <c r="Z9" s="347">
        <f t="shared" si="7"/>
        <v>72576</v>
      </c>
      <c r="AA9" s="60">
        <f t="shared" si="8"/>
        <v>51323</v>
      </c>
      <c r="AB9" s="60">
        <f t="shared" si="9"/>
        <v>17347</v>
      </c>
      <c r="AC9" s="60">
        <f t="shared" si="10"/>
        <v>1026</v>
      </c>
      <c r="AD9" s="60">
        <f t="shared" si="11"/>
        <v>2880</v>
      </c>
      <c r="AE9" s="313">
        <f t="shared" si="12"/>
        <v>0</v>
      </c>
      <c r="AF9" s="318">
        <f t="shared" si="13"/>
        <v>0.2</v>
      </c>
    </row>
    <row r="10" spans="1:32" ht="18" customHeight="1" x14ac:dyDescent="0.2">
      <c r="A10" s="127">
        <v>4</v>
      </c>
      <c r="B10" s="114">
        <v>600080234</v>
      </c>
      <c r="C10" s="92">
        <v>2450</v>
      </c>
      <c r="D10" s="36" t="s">
        <v>140</v>
      </c>
      <c r="E10" s="19">
        <v>3143</v>
      </c>
      <c r="F10" s="45" t="s">
        <v>141</v>
      </c>
      <c r="G10" s="94">
        <v>50</v>
      </c>
      <c r="H10" s="35">
        <v>1</v>
      </c>
      <c r="I10" s="49">
        <v>21</v>
      </c>
      <c r="J10" s="208">
        <v>0</v>
      </c>
      <c r="K10" s="241">
        <v>0</v>
      </c>
      <c r="L10" s="219">
        <f t="shared" si="2"/>
        <v>21</v>
      </c>
      <c r="M10" s="49">
        <f t="shared" si="3"/>
        <v>0</v>
      </c>
      <c r="N10" s="398">
        <f t="shared" si="1"/>
        <v>0</v>
      </c>
      <c r="O10" s="343">
        <f>IF(M10&gt;=0,VLOOKUP(M10,ŠD_ŠK_normativy!$A$4:$D$304,2,0))</f>
        <v>0</v>
      </c>
      <c r="P10" s="312">
        <f>IF(N10&gt;=0,VLOOKUP(N10,ŠD_ŠK_normativy!$A$4:$D$304,3,0))</f>
        <v>0</v>
      </c>
      <c r="Q10" s="312">
        <f>IF(L10&gt;=0,VLOOKUP(L10,ŠD_ŠK_normativy!$A$4:$D$304,4,0))</f>
        <v>480</v>
      </c>
      <c r="R10" s="312">
        <f>IF((M10+N10)&gt;=0,VLOOKUP((M10+N10),ŠD_ŠK_normativy!$A$4:$D$304,4,0))</f>
        <v>0</v>
      </c>
      <c r="S10" s="280">
        <f>ŠD_ŠK_normativy!$H$5</f>
        <v>30</v>
      </c>
      <c r="T10" s="280">
        <f>ŠD_ŠK_normativy!$H$6</f>
        <v>20</v>
      </c>
      <c r="U10" s="60">
        <f>ŠD_ŠK_normativy!$H$3</f>
        <v>40768</v>
      </c>
      <c r="V10" s="345">
        <f>ŠD_ŠK_normativy!$H$4</f>
        <v>21384</v>
      </c>
      <c r="W10" s="350" t="str">
        <f t="shared" si="4"/>
        <v>0</v>
      </c>
      <c r="X10" s="261" t="str">
        <f t="shared" si="5"/>
        <v>0</v>
      </c>
      <c r="Y10" s="255">
        <f t="shared" si="6"/>
        <v>756</v>
      </c>
      <c r="Z10" s="347">
        <f t="shared" si="7"/>
        <v>15876</v>
      </c>
      <c r="AA10" s="60">
        <f t="shared" si="8"/>
        <v>11227</v>
      </c>
      <c r="AB10" s="60">
        <f t="shared" si="9"/>
        <v>3794</v>
      </c>
      <c r="AC10" s="60">
        <f t="shared" si="10"/>
        <v>225</v>
      </c>
      <c r="AD10" s="60">
        <f t="shared" si="11"/>
        <v>630</v>
      </c>
      <c r="AE10" s="313">
        <f t="shared" si="12"/>
        <v>0</v>
      </c>
      <c r="AF10" s="318">
        <f t="shared" si="13"/>
        <v>0.04</v>
      </c>
    </row>
    <row r="11" spans="1:32" ht="18" customHeight="1" x14ac:dyDescent="0.2">
      <c r="A11" s="127">
        <v>5</v>
      </c>
      <c r="B11" s="114">
        <v>650037901</v>
      </c>
      <c r="C11" s="92">
        <v>2451</v>
      </c>
      <c r="D11" s="36" t="s">
        <v>142</v>
      </c>
      <c r="E11" s="19">
        <v>3143</v>
      </c>
      <c r="F11" s="45" t="s">
        <v>143</v>
      </c>
      <c r="G11" s="94">
        <v>45</v>
      </c>
      <c r="H11" s="35">
        <v>1</v>
      </c>
      <c r="I11" s="49">
        <v>30</v>
      </c>
      <c r="J11" s="208">
        <v>0</v>
      </c>
      <c r="K11" s="241">
        <v>0</v>
      </c>
      <c r="L11" s="219">
        <f t="shared" si="2"/>
        <v>30</v>
      </c>
      <c r="M11" s="49">
        <f t="shared" si="3"/>
        <v>0</v>
      </c>
      <c r="N11" s="398">
        <f t="shared" si="1"/>
        <v>0</v>
      </c>
      <c r="O11" s="343">
        <f>IF(M11&gt;=0,VLOOKUP(M11,ŠD_ŠK_normativy!$A$4:$D$304,2,0))</f>
        <v>0</v>
      </c>
      <c r="P11" s="312">
        <f>IF(N11&gt;=0,VLOOKUP(N11,ŠD_ŠK_normativy!$A$4:$D$304,3,0))</f>
        <v>0</v>
      </c>
      <c r="Q11" s="312">
        <f>IF(L11&gt;=0,VLOOKUP(L11,ŠD_ŠK_normativy!$A$4:$D$304,4,0))</f>
        <v>480</v>
      </c>
      <c r="R11" s="312">
        <f>IF((M11+N11)&gt;=0,VLOOKUP((M11+N11),ŠD_ŠK_normativy!$A$4:$D$304,4,0))</f>
        <v>0</v>
      </c>
      <c r="S11" s="280">
        <f>ŠD_ŠK_normativy!$H$5</f>
        <v>30</v>
      </c>
      <c r="T11" s="280">
        <f>ŠD_ŠK_normativy!$H$6</f>
        <v>20</v>
      </c>
      <c r="U11" s="60">
        <f>ŠD_ŠK_normativy!$H$3</f>
        <v>40768</v>
      </c>
      <c r="V11" s="345">
        <f>ŠD_ŠK_normativy!$H$4</f>
        <v>21384</v>
      </c>
      <c r="W11" s="350" t="str">
        <f t="shared" si="4"/>
        <v>0</v>
      </c>
      <c r="X11" s="261" t="str">
        <f t="shared" si="5"/>
        <v>0</v>
      </c>
      <c r="Y11" s="255">
        <f t="shared" si="6"/>
        <v>756</v>
      </c>
      <c r="Z11" s="347">
        <f t="shared" si="7"/>
        <v>22680</v>
      </c>
      <c r="AA11" s="60">
        <f t="shared" si="8"/>
        <v>16038</v>
      </c>
      <c r="AB11" s="60">
        <f t="shared" si="9"/>
        <v>5421</v>
      </c>
      <c r="AC11" s="60">
        <f t="shared" si="10"/>
        <v>321</v>
      </c>
      <c r="AD11" s="60">
        <f t="shared" si="11"/>
        <v>900</v>
      </c>
      <c r="AE11" s="313">
        <f t="shared" si="12"/>
        <v>0</v>
      </c>
      <c r="AF11" s="318">
        <f t="shared" si="13"/>
        <v>0.06</v>
      </c>
    </row>
    <row r="12" spans="1:32" ht="18" customHeight="1" x14ac:dyDescent="0.2">
      <c r="A12" s="127">
        <v>6</v>
      </c>
      <c r="B12" s="114">
        <v>600079686</v>
      </c>
      <c r="C12" s="92">
        <v>2453</v>
      </c>
      <c r="D12" s="36" t="s">
        <v>144</v>
      </c>
      <c r="E12" s="19">
        <v>3143</v>
      </c>
      <c r="F12" s="45" t="s">
        <v>145</v>
      </c>
      <c r="G12" s="94">
        <v>60</v>
      </c>
      <c r="H12" s="35">
        <v>2</v>
      </c>
      <c r="I12" s="49">
        <v>60</v>
      </c>
      <c r="J12" s="208">
        <v>0</v>
      </c>
      <c r="K12" s="241">
        <v>0</v>
      </c>
      <c r="L12" s="219">
        <f t="shared" si="2"/>
        <v>60</v>
      </c>
      <c r="M12" s="49">
        <f t="shared" si="3"/>
        <v>0</v>
      </c>
      <c r="N12" s="398">
        <f t="shared" si="1"/>
        <v>0</v>
      </c>
      <c r="O12" s="343">
        <f>IF(M12&gt;=0,VLOOKUP(M12,ŠD_ŠK_normativy!$A$4:$D$304,2,0))</f>
        <v>0</v>
      </c>
      <c r="P12" s="312">
        <f>IF(N12&gt;=0,VLOOKUP(N12,ŠD_ŠK_normativy!$A$4:$D$304,3,0))</f>
        <v>0</v>
      </c>
      <c r="Q12" s="312">
        <f>IF(L12&gt;=0,VLOOKUP(L12,ŠD_ŠK_normativy!$A$4:$D$304,4,0))</f>
        <v>480</v>
      </c>
      <c r="R12" s="312">
        <f>IF((M12+N12)&gt;=0,VLOOKUP((M12+N12),ŠD_ŠK_normativy!$A$4:$D$304,4,0))</f>
        <v>0</v>
      </c>
      <c r="S12" s="280">
        <f>ŠD_ŠK_normativy!$H$5</f>
        <v>30</v>
      </c>
      <c r="T12" s="280">
        <f>ŠD_ŠK_normativy!$H$6</f>
        <v>20</v>
      </c>
      <c r="U12" s="60">
        <f>ŠD_ŠK_normativy!$H$3</f>
        <v>40768</v>
      </c>
      <c r="V12" s="345">
        <f>ŠD_ŠK_normativy!$H$4</f>
        <v>21384</v>
      </c>
      <c r="W12" s="350" t="str">
        <f t="shared" si="4"/>
        <v>0</v>
      </c>
      <c r="X12" s="261" t="str">
        <f t="shared" si="5"/>
        <v>0</v>
      </c>
      <c r="Y12" s="255">
        <f t="shared" si="6"/>
        <v>756</v>
      </c>
      <c r="Z12" s="347">
        <f t="shared" si="7"/>
        <v>45360</v>
      </c>
      <c r="AA12" s="60">
        <f t="shared" si="8"/>
        <v>32077</v>
      </c>
      <c r="AB12" s="60">
        <f t="shared" si="9"/>
        <v>10841</v>
      </c>
      <c r="AC12" s="60">
        <f t="shared" si="10"/>
        <v>642</v>
      </c>
      <c r="AD12" s="60">
        <f t="shared" si="11"/>
        <v>1800</v>
      </c>
      <c r="AE12" s="313">
        <f t="shared" si="12"/>
        <v>0</v>
      </c>
      <c r="AF12" s="318">
        <f t="shared" si="13"/>
        <v>0.13</v>
      </c>
    </row>
    <row r="13" spans="1:32" ht="18" customHeight="1" x14ac:dyDescent="0.2">
      <c r="A13" s="127">
        <v>7</v>
      </c>
      <c r="B13" s="114">
        <v>650034180</v>
      </c>
      <c r="C13" s="92">
        <v>2320</v>
      </c>
      <c r="D13" s="36" t="s">
        <v>146</v>
      </c>
      <c r="E13" s="19">
        <v>3143</v>
      </c>
      <c r="F13" s="45" t="s">
        <v>147</v>
      </c>
      <c r="G13" s="94">
        <v>75</v>
      </c>
      <c r="H13" s="35">
        <v>2</v>
      </c>
      <c r="I13" s="49">
        <v>40</v>
      </c>
      <c r="J13" s="208">
        <v>0</v>
      </c>
      <c r="K13" s="241">
        <v>0</v>
      </c>
      <c r="L13" s="219">
        <f t="shared" si="2"/>
        <v>40</v>
      </c>
      <c r="M13" s="49">
        <f t="shared" si="3"/>
        <v>0</v>
      </c>
      <c r="N13" s="398">
        <f t="shared" si="1"/>
        <v>0</v>
      </c>
      <c r="O13" s="343">
        <f>IF(M13&gt;=0,VLOOKUP(M13,ŠD_ŠK_normativy!$A$4:$D$304,2,0))</f>
        <v>0</v>
      </c>
      <c r="P13" s="312">
        <f>IF(N13&gt;=0,VLOOKUP(N13,ŠD_ŠK_normativy!$A$4:$D$304,3,0))</f>
        <v>0</v>
      </c>
      <c r="Q13" s="312">
        <f>IF(L13&gt;=0,VLOOKUP(L13,ŠD_ŠK_normativy!$A$4:$D$304,4,0))</f>
        <v>480</v>
      </c>
      <c r="R13" s="312">
        <f>IF((M13+N13)&gt;=0,VLOOKUP((M13+N13),ŠD_ŠK_normativy!$A$4:$D$304,4,0))</f>
        <v>0</v>
      </c>
      <c r="S13" s="280">
        <f>ŠD_ŠK_normativy!$H$5</f>
        <v>30</v>
      </c>
      <c r="T13" s="280">
        <f>ŠD_ŠK_normativy!$H$6</f>
        <v>20</v>
      </c>
      <c r="U13" s="60">
        <f>ŠD_ŠK_normativy!$H$3</f>
        <v>40768</v>
      </c>
      <c r="V13" s="345">
        <f>ŠD_ŠK_normativy!$H$4</f>
        <v>21384</v>
      </c>
      <c r="W13" s="350" t="str">
        <f t="shared" si="4"/>
        <v>0</v>
      </c>
      <c r="X13" s="261" t="str">
        <f t="shared" si="5"/>
        <v>0</v>
      </c>
      <c r="Y13" s="255">
        <f t="shared" si="6"/>
        <v>756</v>
      </c>
      <c r="Z13" s="347">
        <f t="shared" si="7"/>
        <v>30240</v>
      </c>
      <c r="AA13" s="60">
        <f t="shared" si="8"/>
        <v>21384</v>
      </c>
      <c r="AB13" s="60">
        <f t="shared" si="9"/>
        <v>7228</v>
      </c>
      <c r="AC13" s="60">
        <f t="shared" si="10"/>
        <v>428</v>
      </c>
      <c r="AD13" s="60">
        <f t="shared" si="11"/>
        <v>1200</v>
      </c>
      <c r="AE13" s="313">
        <f t="shared" si="12"/>
        <v>0</v>
      </c>
      <c r="AF13" s="318">
        <f t="shared" si="13"/>
        <v>0.08</v>
      </c>
    </row>
    <row r="14" spans="1:32" ht="18" customHeight="1" x14ac:dyDescent="0.2">
      <c r="A14" s="127">
        <v>8</v>
      </c>
      <c r="B14" s="114">
        <v>600080145</v>
      </c>
      <c r="C14" s="92">
        <v>2455</v>
      </c>
      <c r="D14" s="6" t="s">
        <v>148</v>
      </c>
      <c r="E14" s="18">
        <v>3143</v>
      </c>
      <c r="F14" s="40" t="s">
        <v>149</v>
      </c>
      <c r="G14" s="94">
        <v>55</v>
      </c>
      <c r="H14" s="35">
        <v>2</v>
      </c>
      <c r="I14" s="49">
        <v>33</v>
      </c>
      <c r="J14" s="208">
        <v>0</v>
      </c>
      <c r="K14" s="241">
        <v>0</v>
      </c>
      <c r="L14" s="219">
        <f t="shared" si="2"/>
        <v>33</v>
      </c>
      <c r="M14" s="49">
        <f t="shared" si="3"/>
        <v>0</v>
      </c>
      <c r="N14" s="398">
        <f t="shared" si="1"/>
        <v>0</v>
      </c>
      <c r="O14" s="343">
        <f>IF(M14&gt;=0,VLOOKUP(M14,ŠD_ŠK_normativy!$A$4:$D$304,2,0))</f>
        <v>0</v>
      </c>
      <c r="P14" s="312">
        <f>IF(N14&gt;=0,VLOOKUP(N14,ŠD_ŠK_normativy!$A$4:$D$304,3,0))</f>
        <v>0</v>
      </c>
      <c r="Q14" s="312">
        <f>IF(L14&gt;=0,VLOOKUP(L14,ŠD_ŠK_normativy!$A$4:$D$304,4,0))</f>
        <v>480</v>
      </c>
      <c r="R14" s="312">
        <f>IF((M14+N14)&gt;=0,VLOOKUP((M14+N14),ŠD_ŠK_normativy!$A$4:$D$304,4,0))</f>
        <v>0</v>
      </c>
      <c r="S14" s="280">
        <f>ŠD_ŠK_normativy!$H$5</f>
        <v>30</v>
      </c>
      <c r="T14" s="280">
        <f>ŠD_ŠK_normativy!$H$6</f>
        <v>20</v>
      </c>
      <c r="U14" s="60">
        <f>ŠD_ŠK_normativy!$H$3</f>
        <v>40768</v>
      </c>
      <c r="V14" s="345">
        <f>ŠD_ŠK_normativy!$H$4</f>
        <v>21384</v>
      </c>
      <c r="W14" s="350" t="str">
        <f t="shared" si="4"/>
        <v>0</v>
      </c>
      <c r="X14" s="261" t="str">
        <f t="shared" si="5"/>
        <v>0</v>
      </c>
      <c r="Y14" s="255">
        <f t="shared" si="6"/>
        <v>756</v>
      </c>
      <c r="Z14" s="347">
        <f t="shared" si="7"/>
        <v>24948</v>
      </c>
      <c r="AA14" s="60">
        <f t="shared" si="8"/>
        <v>17642</v>
      </c>
      <c r="AB14" s="60">
        <f t="shared" si="9"/>
        <v>5963</v>
      </c>
      <c r="AC14" s="60">
        <f t="shared" si="10"/>
        <v>353</v>
      </c>
      <c r="AD14" s="60">
        <f t="shared" si="11"/>
        <v>990</v>
      </c>
      <c r="AE14" s="313">
        <f t="shared" si="12"/>
        <v>0</v>
      </c>
      <c r="AF14" s="318">
        <f t="shared" si="13"/>
        <v>7.0000000000000007E-2</v>
      </c>
    </row>
    <row r="15" spans="1:32" ht="18" customHeight="1" x14ac:dyDescent="0.2">
      <c r="A15" s="127">
        <v>9</v>
      </c>
      <c r="B15" s="114">
        <v>600079732</v>
      </c>
      <c r="C15" s="92">
        <v>2456</v>
      </c>
      <c r="D15" s="36" t="s">
        <v>150</v>
      </c>
      <c r="E15" s="19">
        <v>3143</v>
      </c>
      <c r="F15" s="45" t="s">
        <v>151</v>
      </c>
      <c r="G15" s="94">
        <v>120</v>
      </c>
      <c r="H15" s="35">
        <v>3</v>
      </c>
      <c r="I15" s="49">
        <v>101</v>
      </c>
      <c r="J15" s="208">
        <v>0</v>
      </c>
      <c r="K15" s="241">
        <v>0</v>
      </c>
      <c r="L15" s="219">
        <f t="shared" si="2"/>
        <v>101</v>
      </c>
      <c r="M15" s="49">
        <f t="shared" si="3"/>
        <v>0</v>
      </c>
      <c r="N15" s="398">
        <f t="shared" si="1"/>
        <v>0</v>
      </c>
      <c r="O15" s="343">
        <f>IF(M15&gt;=0,VLOOKUP(M15,ŠD_ŠK_normativy!$A$4:$D$304,2,0))</f>
        <v>0</v>
      </c>
      <c r="P15" s="312">
        <f>IF(N15&gt;=0,VLOOKUP(N15,ŠD_ŠK_normativy!$A$4:$D$304,3,0))</f>
        <v>0</v>
      </c>
      <c r="Q15" s="312">
        <f>IF(L15&gt;=0,VLOOKUP(L15,ŠD_ŠK_normativy!$A$4:$D$304,4,0))</f>
        <v>480</v>
      </c>
      <c r="R15" s="312">
        <f>IF((M15+N15)&gt;=0,VLOOKUP((M15+N15),ŠD_ŠK_normativy!$A$4:$D$304,4,0))</f>
        <v>0</v>
      </c>
      <c r="S15" s="280">
        <f>ŠD_ŠK_normativy!$H$5</f>
        <v>30</v>
      </c>
      <c r="T15" s="280">
        <f>ŠD_ŠK_normativy!$H$6</f>
        <v>20</v>
      </c>
      <c r="U15" s="60">
        <f>ŠD_ŠK_normativy!$H$3</f>
        <v>40768</v>
      </c>
      <c r="V15" s="345">
        <f>ŠD_ŠK_normativy!$H$4</f>
        <v>21384</v>
      </c>
      <c r="W15" s="350" t="str">
        <f t="shared" si="4"/>
        <v>0</v>
      </c>
      <c r="X15" s="261" t="str">
        <f t="shared" si="5"/>
        <v>0</v>
      </c>
      <c r="Y15" s="255">
        <f t="shared" si="6"/>
        <v>756</v>
      </c>
      <c r="Z15" s="347">
        <f t="shared" si="7"/>
        <v>76356</v>
      </c>
      <c r="AA15" s="60">
        <f t="shared" si="8"/>
        <v>53996</v>
      </c>
      <c r="AB15" s="60">
        <f t="shared" si="9"/>
        <v>18250</v>
      </c>
      <c r="AC15" s="60">
        <f t="shared" si="10"/>
        <v>1080</v>
      </c>
      <c r="AD15" s="60">
        <f t="shared" si="11"/>
        <v>3030</v>
      </c>
      <c r="AE15" s="313">
        <f t="shared" si="12"/>
        <v>0</v>
      </c>
      <c r="AF15" s="318">
        <f t="shared" si="13"/>
        <v>0.21</v>
      </c>
    </row>
    <row r="16" spans="1:32" ht="18" customHeight="1" x14ac:dyDescent="0.2">
      <c r="A16" s="127">
        <v>10</v>
      </c>
      <c r="B16" s="114">
        <v>600079813</v>
      </c>
      <c r="C16" s="92">
        <v>2462</v>
      </c>
      <c r="D16" s="36" t="s">
        <v>152</v>
      </c>
      <c r="E16" s="19">
        <v>3143</v>
      </c>
      <c r="F16" s="45" t="s">
        <v>153</v>
      </c>
      <c r="G16" s="94">
        <v>24</v>
      </c>
      <c r="H16" s="35">
        <v>1</v>
      </c>
      <c r="I16" s="49">
        <v>22</v>
      </c>
      <c r="J16" s="208">
        <v>0</v>
      </c>
      <c r="K16" s="241">
        <v>0</v>
      </c>
      <c r="L16" s="219">
        <f t="shared" si="2"/>
        <v>22</v>
      </c>
      <c r="M16" s="49">
        <f t="shared" si="3"/>
        <v>0</v>
      </c>
      <c r="N16" s="398">
        <f t="shared" si="1"/>
        <v>0</v>
      </c>
      <c r="O16" s="343">
        <f>IF(M16&gt;=0,VLOOKUP(M16,ŠD_ŠK_normativy!$A$4:$D$304,2,0))</f>
        <v>0</v>
      </c>
      <c r="P16" s="312">
        <f>IF(N16&gt;=0,VLOOKUP(N16,ŠD_ŠK_normativy!$A$4:$D$304,3,0))</f>
        <v>0</v>
      </c>
      <c r="Q16" s="312">
        <f>IF(L16&gt;=0,VLOOKUP(L16,ŠD_ŠK_normativy!$A$4:$D$304,4,0))</f>
        <v>480</v>
      </c>
      <c r="R16" s="312">
        <f>IF((M16+N16)&gt;=0,VLOOKUP((M16+N16),ŠD_ŠK_normativy!$A$4:$D$304,4,0))</f>
        <v>0</v>
      </c>
      <c r="S16" s="280">
        <f>ŠD_ŠK_normativy!$H$5</f>
        <v>30</v>
      </c>
      <c r="T16" s="280">
        <f>ŠD_ŠK_normativy!$H$6</f>
        <v>20</v>
      </c>
      <c r="U16" s="60">
        <f>ŠD_ŠK_normativy!$H$3</f>
        <v>40768</v>
      </c>
      <c r="V16" s="345">
        <f>ŠD_ŠK_normativy!$H$4</f>
        <v>21384</v>
      </c>
      <c r="W16" s="350" t="str">
        <f t="shared" si="4"/>
        <v>0</v>
      </c>
      <c r="X16" s="261" t="str">
        <f t="shared" si="5"/>
        <v>0</v>
      </c>
      <c r="Y16" s="255">
        <f t="shared" si="6"/>
        <v>756</v>
      </c>
      <c r="Z16" s="347">
        <f t="shared" si="7"/>
        <v>16632</v>
      </c>
      <c r="AA16" s="60">
        <f t="shared" si="8"/>
        <v>11761</v>
      </c>
      <c r="AB16" s="60">
        <f t="shared" si="9"/>
        <v>3976</v>
      </c>
      <c r="AC16" s="60">
        <f t="shared" si="10"/>
        <v>235</v>
      </c>
      <c r="AD16" s="60">
        <f t="shared" si="11"/>
        <v>660</v>
      </c>
      <c r="AE16" s="313">
        <f t="shared" si="12"/>
        <v>0</v>
      </c>
      <c r="AF16" s="318">
        <f t="shared" si="13"/>
        <v>0.05</v>
      </c>
    </row>
    <row r="17" spans="1:32" ht="18" customHeight="1" x14ac:dyDescent="0.2">
      <c r="A17" s="127">
        <v>11</v>
      </c>
      <c r="B17" s="114">
        <v>600080081</v>
      </c>
      <c r="C17" s="92">
        <v>2464</v>
      </c>
      <c r="D17" s="36" t="s">
        <v>154</v>
      </c>
      <c r="E17" s="19">
        <v>3143</v>
      </c>
      <c r="F17" s="45" t="s">
        <v>155</v>
      </c>
      <c r="G17" s="94">
        <v>10</v>
      </c>
      <c r="H17" s="35">
        <v>1</v>
      </c>
      <c r="I17" s="49">
        <v>5</v>
      </c>
      <c r="J17" s="208">
        <v>0</v>
      </c>
      <c r="K17" s="241">
        <v>0</v>
      </c>
      <c r="L17" s="219">
        <f t="shared" si="2"/>
        <v>5</v>
      </c>
      <c r="M17" s="49">
        <f t="shared" si="3"/>
        <v>0</v>
      </c>
      <c r="N17" s="398">
        <f t="shared" si="1"/>
        <v>0</v>
      </c>
      <c r="O17" s="343">
        <f>IF(M17&gt;=0,VLOOKUP(M17,ŠD_ŠK_normativy!$A$4:$D$304,2,0))</f>
        <v>0</v>
      </c>
      <c r="P17" s="312">
        <f>IF(N17&gt;=0,VLOOKUP(N17,ŠD_ŠK_normativy!$A$4:$D$304,3,0))</f>
        <v>0</v>
      </c>
      <c r="Q17" s="312">
        <f>IF(L17&gt;=0,VLOOKUP(L17,ŠD_ŠK_normativy!$A$4:$D$304,4,0))</f>
        <v>480</v>
      </c>
      <c r="R17" s="312">
        <f>IF((M17+N17)&gt;=0,VLOOKUP((M17+N17),ŠD_ŠK_normativy!$A$4:$D$304,4,0))</f>
        <v>0</v>
      </c>
      <c r="S17" s="280">
        <f>ŠD_ŠK_normativy!$H$5</f>
        <v>30</v>
      </c>
      <c r="T17" s="280">
        <f>ŠD_ŠK_normativy!$H$6</f>
        <v>20</v>
      </c>
      <c r="U17" s="60">
        <f>ŠD_ŠK_normativy!$H$3</f>
        <v>40768</v>
      </c>
      <c r="V17" s="345">
        <f>ŠD_ŠK_normativy!$H$4</f>
        <v>21384</v>
      </c>
      <c r="W17" s="350" t="str">
        <f t="shared" si="4"/>
        <v>0</v>
      </c>
      <c r="X17" s="261" t="str">
        <f t="shared" si="5"/>
        <v>0</v>
      </c>
      <c r="Y17" s="255">
        <f t="shared" si="6"/>
        <v>756</v>
      </c>
      <c r="Z17" s="347">
        <f t="shared" si="7"/>
        <v>3780</v>
      </c>
      <c r="AA17" s="60">
        <f t="shared" si="8"/>
        <v>2673</v>
      </c>
      <c r="AB17" s="60">
        <f t="shared" si="9"/>
        <v>904</v>
      </c>
      <c r="AC17" s="60">
        <f t="shared" si="10"/>
        <v>53</v>
      </c>
      <c r="AD17" s="60">
        <f t="shared" si="11"/>
        <v>150</v>
      </c>
      <c r="AE17" s="313">
        <f t="shared" si="12"/>
        <v>0</v>
      </c>
      <c r="AF17" s="318">
        <f t="shared" si="13"/>
        <v>0.01</v>
      </c>
    </row>
    <row r="18" spans="1:32" ht="18" customHeight="1" x14ac:dyDescent="0.2">
      <c r="A18" s="127">
        <v>12</v>
      </c>
      <c r="B18" s="114">
        <v>600079708</v>
      </c>
      <c r="C18" s="92">
        <v>2467</v>
      </c>
      <c r="D18" s="6" t="s">
        <v>156</v>
      </c>
      <c r="E18" s="18">
        <v>3143</v>
      </c>
      <c r="F18" s="40" t="s">
        <v>157</v>
      </c>
      <c r="G18" s="94">
        <v>20</v>
      </c>
      <c r="H18" s="35">
        <v>1</v>
      </c>
      <c r="I18" s="49">
        <v>13</v>
      </c>
      <c r="J18" s="208">
        <v>0</v>
      </c>
      <c r="K18" s="241">
        <v>0</v>
      </c>
      <c r="L18" s="219">
        <f t="shared" si="2"/>
        <v>13</v>
      </c>
      <c r="M18" s="49">
        <f t="shared" si="3"/>
        <v>0</v>
      </c>
      <c r="N18" s="398">
        <f t="shared" si="1"/>
        <v>0</v>
      </c>
      <c r="O18" s="343">
        <f>IF(M18&gt;=0,VLOOKUP(M18,ŠD_ŠK_normativy!$A$4:$D$304,2,0))</f>
        <v>0</v>
      </c>
      <c r="P18" s="312">
        <f>IF(N18&gt;=0,VLOOKUP(N18,ŠD_ŠK_normativy!$A$4:$D$304,3,0))</f>
        <v>0</v>
      </c>
      <c r="Q18" s="312">
        <f>IF(L18&gt;=0,VLOOKUP(L18,ŠD_ŠK_normativy!$A$4:$D$304,4,0))</f>
        <v>480</v>
      </c>
      <c r="R18" s="312">
        <f>IF((M18+N18)&gt;=0,VLOOKUP((M18+N18),ŠD_ŠK_normativy!$A$4:$D$304,4,0))</f>
        <v>0</v>
      </c>
      <c r="S18" s="280">
        <f>ŠD_ŠK_normativy!$H$5</f>
        <v>30</v>
      </c>
      <c r="T18" s="280">
        <f>ŠD_ŠK_normativy!$H$6</f>
        <v>20</v>
      </c>
      <c r="U18" s="60">
        <f>ŠD_ŠK_normativy!$H$3</f>
        <v>40768</v>
      </c>
      <c r="V18" s="345">
        <f>ŠD_ŠK_normativy!$H$4</f>
        <v>21384</v>
      </c>
      <c r="W18" s="350" t="str">
        <f t="shared" si="4"/>
        <v>0</v>
      </c>
      <c r="X18" s="261" t="str">
        <f t="shared" si="5"/>
        <v>0</v>
      </c>
      <c r="Y18" s="255">
        <f t="shared" si="6"/>
        <v>756</v>
      </c>
      <c r="Z18" s="347">
        <f t="shared" si="7"/>
        <v>9828</v>
      </c>
      <c r="AA18" s="60">
        <f t="shared" si="8"/>
        <v>6950</v>
      </c>
      <c r="AB18" s="60">
        <f t="shared" si="9"/>
        <v>2349</v>
      </c>
      <c r="AC18" s="60">
        <f t="shared" si="10"/>
        <v>139</v>
      </c>
      <c r="AD18" s="60">
        <f t="shared" si="11"/>
        <v>390</v>
      </c>
      <c r="AE18" s="313">
        <f t="shared" si="12"/>
        <v>0</v>
      </c>
      <c r="AF18" s="318">
        <f t="shared" si="13"/>
        <v>0.03</v>
      </c>
    </row>
    <row r="19" spans="1:32" ht="18" customHeight="1" x14ac:dyDescent="0.2">
      <c r="A19" s="127">
        <v>14</v>
      </c>
      <c r="B19" s="114">
        <v>600080382</v>
      </c>
      <c r="C19" s="92">
        <v>2304</v>
      </c>
      <c r="D19" s="6" t="s">
        <v>438</v>
      </c>
      <c r="E19" s="18">
        <v>3143</v>
      </c>
      <c r="F19" s="24" t="s">
        <v>438</v>
      </c>
      <c r="G19" s="94">
        <v>10</v>
      </c>
      <c r="H19" s="35">
        <v>1</v>
      </c>
      <c r="I19" s="49">
        <v>10</v>
      </c>
      <c r="J19" s="208">
        <v>0</v>
      </c>
      <c r="K19" s="241">
        <v>0</v>
      </c>
      <c r="L19" s="219">
        <f t="shared" si="2"/>
        <v>10</v>
      </c>
      <c r="M19" s="49">
        <f t="shared" si="3"/>
        <v>0</v>
      </c>
      <c r="N19" s="398">
        <f t="shared" si="1"/>
        <v>0</v>
      </c>
      <c r="O19" s="343">
        <f>IF(M19&gt;=0,VLOOKUP(M19,ŠD_ŠK_normativy!$A$4:$D$304,2,0))</f>
        <v>0</v>
      </c>
      <c r="P19" s="312">
        <f>IF(N19&gt;=0,VLOOKUP(N19,ŠD_ŠK_normativy!$A$4:$D$304,3,0))</f>
        <v>0</v>
      </c>
      <c r="Q19" s="312">
        <f>IF(L19&gt;=0,VLOOKUP(L19,ŠD_ŠK_normativy!$A$4:$D$304,4,0))</f>
        <v>480</v>
      </c>
      <c r="R19" s="312">
        <f>IF((M19+N19)&gt;=0,VLOOKUP((M19+N19),ŠD_ŠK_normativy!$A$4:$D$304,4,0))</f>
        <v>0</v>
      </c>
      <c r="S19" s="280">
        <f>ŠD_ŠK_normativy!$H$5</f>
        <v>30</v>
      </c>
      <c r="T19" s="280">
        <f>ŠD_ŠK_normativy!$H$6</f>
        <v>20</v>
      </c>
      <c r="U19" s="60">
        <f>ŠD_ŠK_normativy!$H$3</f>
        <v>40768</v>
      </c>
      <c r="V19" s="345">
        <f>ŠD_ŠK_normativy!$H$4</f>
        <v>21384</v>
      </c>
      <c r="W19" s="350" t="str">
        <f t="shared" si="4"/>
        <v>0</v>
      </c>
      <c r="X19" s="261" t="str">
        <f t="shared" si="5"/>
        <v>0</v>
      </c>
      <c r="Y19" s="255">
        <f t="shared" si="6"/>
        <v>756</v>
      </c>
      <c r="Z19" s="347">
        <f t="shared" si="7"/>
        <v>7560</v>
      </c>
      <c r="AA19" s="60">
        <f t="shared" si="8"/>
        <v>5346</v>
      </c>
      <c r="AB19" s="60">
        <f t="shared" si="9"/>
        <v>1807</v>
      </c>
      <c r="AC19" s="60">
        <f t="shared" si="10"/>
        <v>107</v>
      </c>
      <c r="AD19" s="60">
        <f t="shared" si="11"/>
        <v>300</v>
      </c>
      <c r="AE19" s="313">
        <f t="shared" si="12"/>
        <v>0</v>
      </c>
      <c r="AF19" s="318">
        <f t="shared" si="13"/>
        <v>0.02</v>
      </c>
    </row>
    <row r="20" spans="1:32" ht="18" customHeight="1" x14ac:dyDescent="0.2">
      <c r="A20" s="127">
        <v>17</v>
      </c>
      <c r="B20" s="114">
        <v>600080315</v>
      </c>
      <c r="C20" s="92">
        <v>2494</v>
      </c>
      <c r="D20" s="6" t="s">
        <v>158</v>
      </c>
      <c r="E20" s="18">
        <v>3143</v>
      </c>
      <c r="F20" s="44" t="s">
        <v>159</v>
      </c>
      <c r="G20" s="94">
        <v>90</v>
      </c>
      <c r="H20" s="35">
        <v>3</v>
      </c>
      <c r="I20" s="49">
        <v>65</v>
      </c>
      <c r="J20" s="208">
        <v>0</v>
      </c>
      <c r="K20" s="241">
        <v>0</v>
      </c>
      <c r="L20" s="219">
        <f t="shared" si="2"/>
        <v>65</v>
      </c>
      <c r="M20" s="49">
        <f t="shared" si="3"/>
        <v>0</v>
      </c>
      <c r="N20" s="398">
        <f t="shared" si="1"/>
        <v>0</v>
      </c>
      <c r="O20" s="343">
        <f>IF(M20&gt;=0,VLOOKUP(M20,ŠD_ŠK_normativy!$A$4:$D$304,2,0))</f>
        <v>0</v>
      </c>
      <c r="P20" s="312">
        <f>IF(N20&gt;=0,VLOOKUP(N20,ŠD_ŠK_normativy!$A$4:$D$304,3,0))</f>
        <v>0</v>
      </c>
      <c r="Q20" s="312">
        <f>IF(L20&gt;=0,VLOOKUP(L20,ŠD_ŠK_normativy!$A$4:$D$304,4,0))</f>
        <v>480</v>
      </c>
      <c r="R20" s="312">
        <f>IF((M20+N20)&gt;=0,VLOOKUP((M20+N20),ŠD_ŠK_normativy!$A$4:$D$304,4,0))</f>
        <v>0</v>
      </c>
      <c r="S20" s="280">
        <f>ŠD_ŠK_normativy!$H$5</f>
        <v>30</v>
      </c>
      <c r="T20" s="280">
        <f>ŠD_ŠK_normativy!$H$6</f>
        <v>20</v>
      </c>
      <c r="U20" s="60">
        <f>ŠD_ŠK_normativy!$H$3</f>
        <v>40768</v>
      </c>
      <c r="V20" s="345">
        <f>ŠD_ŠK_normativy!$H$4</f>
        <v>21384</v>
      </c>
      <c r="W20" s="350" t="str">
        <f t="shared" si="4"/>
        <v>0</v>
      </c>
      <c r="X20" s="261" t="str">
        <f t="shared" si="5"/>
        <v>0</v>
      </c>
      <c r="Y20" s="255">
        <f t="shared" si="6"/>
        <v>756</v>
      </c>
      <c r="Z20" s="347">
        <f t="shared" si="7"/>
        <v>49140</v>
      </c>
      <c r="AA20" s="60">
        <f t="shared" si="8"/>
        <v>34750</v>
      </c>
      <c r="AB20" s="60">
        <f t="shared" si="9"/>
        <v>11745</v>
      </c>
      <c r="AC20" s="60">
        <f t="shared" si="10"/>
        <v>695</v>
      </c>
      <c r="AD20" s="60">
        <f t="shared" si="11"/>
        <v>1950</v>
      </c>
      <c r="AE20" s="313">
        <f t="shared" si="12"/>
        <v>0</v>
      </c>
      <c r="AF20" s="318">
        <f t="shared" si="13"/>
        <v>0.14000000000000001</v>
      </c>
    </row>
    <row r="21" spans="1:32" ht="18" customHeight="1" x14ac:dyDescent="0.2">
      <c r="A21" s="127">
        <v>19</v>
      </c>
      <c r="B21" s="114">
        <v>600080064</v>
      </c>
      <c r="C21" s="92">
        <v>2497</v>
      </c>
      <c r="D21" s="6" t="s">
        <v>160</v>
      </c>
      <c r="E21" s="18">
        <v>3143</v>
      </c>
      <c r="F21" s="41" t="s">
        <v>161</v>
      </c>
      <c r="G21" s="94">
        <v>60</v>
      </c>
      <c r="H21" s="35">
        <v>2</v>
      </c>
      <c r="I21" s="49">
        <v>57</v>
      </c>
      <c r="J21" s="208">
        <v>0</v>
      </c>
      <c r="K21" s="241">
        <v>0</v>
      </c>
      <c r="L21" s="219">
        <f t="shared" si="2"/>
        <v>57</v>
      </c>
      <c r="M21" s="49">
        <f t="shared" si="3"/>
        <v>0</v>
      </c>
      <c r="N21" s="398">
        <f t="shared" si="1"/>
        <v>0</v>
      </c>
      <c r="O21" s="343">
        <f>IF(M21&gt;=0,VLOOKUP(M21,ŠD_ŠK_normativy!$A$4:$D$304,2,0))</f>
        <v>0</v>
      </c>
      <c r="P21" s="312">
        <f>IF(N21&gt;=0,VLOOKUP(N21,ŠD_ŠK_normativy!$A$4:$D$304,3,0))</f>
        <v>0</v>
      </c>
      <c r="Q21" s="312">
        <f>IF(L21&gt;=0,VLOOKUP(L21,ŠD_ŠK_normativy!$A$4:$D$304,4,0))</f>
        <v>480</v>
      </c>
      <c r="R21" s="312">
        <f>IF((M21+N21)&gt;=0,VLOOKUP((M21+N21),ŠD_ŠK_normativy!$A$4:$D$304,4,0))</f>
        <v>0</v>
      </c>
      <c r="S21" s="280">
        <f>ŠD_ŠK_normativy!$H$5</f>
        <v>30</v>
      </c>
      <c r="T21" s="280">
        <f>ŠD_ŠK_normativy!$H$6</f>
        <v>20</v>
      </c>
      <c r="U21" s="60">
        <f>ŠD_ŠK_normativy!$H$3</f>
        <v>40768</v>
      </c>
      <c r="V21" s="345">
        <f>ŠD_ŠK_normativy!$H$4</f>
        <v>21384</v>
      </c>
      <c r="W21" s="350" t="str">
        <f t="shared" si="4"/>
        <v>0</v>
      </c>
      <c r="X21" s="261" t="str">
        <f t="shared" si="5"/>
        <v>0</v>
      </c>
      <c r="Y21" s="255">
        <f t="shared" si="6"/>
        <v>756</v>
      </c>
      <c r="Z21" s="347">
        <f t="shared" si="7"/>
        <v>43092</v>
      </c>
      <c r="AA21" s="60">
        <f t="shared" si="8"/>
        <v>30473</v>
      </c>
      <c r="AB21" s="60">
        <f t="shared" si="9"/>
        <v>10300</v>
      </c>
      <c r="AC21" s="60">
        <f t="shared" si="10"/>
        <v>609</v>
      </c>
      <c r="AD21" s="60">
        <f t="shared" si="11"/>
        <v>1710</v>
      </c>
      <c r="AE21" s="313">
        <f t="shared" si="12"/>
        <v>0</v>
      </c>
      <c r="AF21" s="318">
        <f t="shared" si="13"/>
        <v>0.12</v>
      </c>
    </row>
    <row r="22" spans="1:32" ht="18" customHeight="1" x14ac:dyDescent="0.2">
      <c r="A22" s="127">
        <v>19</v>
      </c>
      <c r="B22" s="114">
        <v>600080064</v>
      </c>
      <c r="C22" s="92">
        <v>2497</v>
      </c>
      <c r="D22" s="6" t="s">
        <v>160</v>
      </c>
      <c r="E22" s="18">
        <v>3143</v>
      </c>
      <c r="F22" s="41" t="s">
        <v>162</v>
      </c>
      <c r="G22" s="94">
        <v>40</v>
      </c>
      <c r="H22" s="177">
        <v>0</v>
      </c>
      <c r="I22" s="48">
        <v>0</v>
      </c>
      <c r="J22" s="208">
        <v>29</v>
      </c>
      <c r="K22" s="241">
        <v>0</v>
      </c>
      <c r="L22" s="219">
        <f t="shared" si="2"/>
        <v>0</v>
      </c>
      <c r="M22" s="49">
        <f t="shared" si="3"/>
        <v>29</v>
      </c>
      <c r="N22" s="398">
        <f t="shared" si="1"/>
        <v>0</v>
      </c>
      <c r="O22" s="343">
        <f>IF(M22&gt;=0,VLOOKUP(M22,ŠD_ŠK_normativy!$A$4:$D$304,2,0))</f>
        <v>52.409352773239462</v>
      </c>
      <c r="P22" s="312">
        <f>IF(N22&gt;=0,VLOOKUP(N22,ŠD_ŠK_normativy!$A$4:$D$304,3,0))</f>
        <v>0</v>
      </c>
      <c r="Q22" s="312">
        <f>IF(L22&gt;=0,VLOOKUP(L22,ŠD_ŠK_normativy!$A$4:$D$304,4,0))</f>
        <v>0</v>
      </c>
      <c r="R22" s="312">
        <f>IF((M22+N22)&gt;=0,VLOOKUP((M22+N22),ŠD_ŠK_normativy!$A$4:$D$304,4,0))</f>
        <v>480</v>
      </c>
      <c r="S22" s="280">
        <f>ŠD_ŠK_normativy!$H$5</f>
        <v>30</v>
      </c>
      <c r="T22" s="280">
        <f>ŠD_ŠK_normativy!$H$6</f>
        <v>20</v>
      </c>
      <c r="U22" s="60">
        <f>ŠD_ŠK_normativy!$H$3</f>
        <v>40768</v>
      </c>
      <c r="V22" s="345">
        <f>ŠD_ŠK_normativy!$H$4</f>
        <v>21384</v>
      </c>
      <c r="W22" s="350">
        <f t="shared" si="4"/>
        <v>13422</v>
      </c>
      <c r="X22" s="261" t="str">
        <f t="shared" si="5"/>
        <v>0</v>
      </c>
      <c r="Y22" s="255" t="str">
        <f t="shared" si="6"/>
        <v>0</v>
      </c>
      <c r="Z22" s="347">
        <f t="shared" si="7"/>
        <v>389238</v>
      </c>
      <c r="AA22" s="60">
        <f t="shared" si="8"/>
        <v>286199</v>
      </c>
      <c r="AB22" s="60">
        <f t="shared" si="9"/>
        <v>96735</v>
      </c>
      <c r="AC22" s="60">
        <f t="shared" si="10"/>
        <v>5724</v>
      </c>
      <c r="AD22" s="60">
        <f t="shared" si="11"/>
        <v>580</v>
      </c>
      <c r="AE22" s="313">
        <f t="shared" si="12"/>
        <v>0.55000000000000004</v>
      </c>
      <c r="AF22" s="318">
        <f t="shared" si="13"/>
        <v>0.06</v>
      </c>
    </row>
    <row r="23" spans="1:32" ht="18" customHeight="1" thickBot="1" x14ac:dyDescent="0.25">
      <c r="A23" s="129">
        <v>20</v>
      </c>
      <c r="B23" s="115">
        <v>600080129</v>
      </c>
      <c r="C23" s="93">
        <v>2446</v>
      </c>
      <c r="D23" s="6" t="s">
        <v>163</v>
      </c>
      <c r="E23" s="18">
        <v>3143</v>
      </c>
      <c r="F23" s="41" t="s">
        <v>164</v>
      </c>
      <c r="G23" s="109">
        <v>40</v>
      </c>
      <c r="H23" s="50">
        <v>2</v>
      </c>
      <c r="I23" s="290">
        <v>33</v>
      </c>
      <c r="J23" s="210">
        <v>0</v>
      </c>
      <c r="K23" s="242">
        <v>0</v>
      </c>
      <c r="L23" s="221">
        <f t="shared" si="2"/>
        <v>33</v>
      </c>
      <c r="M23" s="290">
        <f t="shared" si="3"/>
        <v>0</v>
      </c>
      <c r="N23" s="398">
        <f t="shared" si="1"/>
        <v>0</v>
      </c>
      <c r="O23" s="369">
        <f>IF(M23&gt;=0,VLOOKUP(M23,ŠD_ŠK_normativy!$A$4:$D$304,2,0))</f>
        <v>0</v>
      </c>
      <c r="P23" s="351">
        <f>IF(N23&gt;=0,VLOOKUP(N23,ŠD_ŠK_normativy!$A$4:$D$304,3,0))</f>
        <v>0</v>
      </c>
      <c r="Q23" s="351">
        <f>IF(L23&gt;=0,VLOOKUP(L23,ŠD_ŠK_normativy!$A$4:$D$304,4,0))</f>
        <v>480</v>
      </c>
      <c r="R23" s="351">
        <f>IF((M23+N23)&gt;=0,VLOOKUP((M23+N23),ŠD_ŠK_normativy!$A$4:$D$304,4,0))</f>
        <v>0</v>
      </c>
      <c r="S23" s="352">
        <f>ŠD_ŠK_normativy!$H$5</f>
        <v>30</v>
      </c>
      <c r="T23" s="352">
        <f>ŠD_ŠK_normativy!$H$6</f>
        <v>20</v>
      </c>
      <c r="U23" s="55">
        <f>ŠD_ŠK_normativy!$H$3</f>
        <v>40768</v>
      </c>
      <c r="V23" s="353">
        <f>ŠD_ŠK_normativy!$H$4</f>
        <v>21384</v>
      </c>
      <c r="W23" s="354" t="str">
        <f t="shared" si="4"/>
        <v>0</v>
      </c>
      <c r="X23" s="355" t="str">
        <f t="shared" si="5"/>
        <v>0</v>
      </c>
      <c r="Y23" s="257">
        <f t="shared" si="6"/>
        <v>756</v>
      </c>
      <c r="Z23" s="356">
        <f t="shared" si="7"/>
        <v>24948</v>
      </c>
      <c r="AA23" s="55">
        <f t="shared" si="8"/>
        <v>17642</v>
      </c>
      <c r="AB23" s="55">
        <f t="shared" si="9"/>
        <v>5963</v>
      </c>
      <c r="AC23" s="55">
        <f t="shared" si="10"/>
        <v>353</v>
      </c>
      <c r="AD23" s="55">
        <f t="shared" si="11"/>
        <v>990</v>
      </c>
      <c r="AE23" s="357">
        <f t="shared" si="12"/>
        <v>0</v>
      </c>
      <c r="AF23" s="358">
        <f t="shared" si="13"/>
        <v>7.0000000000000007E-2</v>
      </c>
    </row>
    <row r="24" spans="1:32" ht="18" customHeight="1" thickBot="1" x14ac:dyDescent="0.25">
      <c r="A24" s="118"/>
      <c r="B24" s="23"/>
      <c r="C24" s="118"/>
      <c r="D24" s="13" t="s">
        <v>6</v>
      </c>
      <c r="E24" s="47"/>
      <c r="F24" s="34"/>
      <c r="G24" s="70"/>
      <c r="H24" s="51">
        <f>SUM(H6:H23)</f>
        <v>30</v>
      </c>
      <c r="I24" s="52">
        <f t="shared" ref="I24:AF24" si="14">SUM(I6:I23)</f>
        <v>717</v>
      </c>
      <c r="J24" s="52">
        <f t="shared" si="14"/>
        <v>29</v>
      </c>
      <c r="K24" s="249">
        <f t="shared" si="14"/>
        <v>0</v>
      </c>
      <c r="L24" s="51">
        <f t="shared" si="14"/>
        <v>717</v>
      </c>
      <c r="M24" s="52">
        <f t="shared" si="14"/>
        <v>29</v>
      </c>
      <c r="N24" s="249">
        <f t="shared" si="14"/>
        <v>0</v>
      </c>
      <c r="O24" s="383" t="s">
        <v>37</v>
      </c>
      <c r="P24" s="230" t="s">
        <v>37</v>
      </c>
      <c r="Q24" s="230" t="s">
        <v>37</v>
      </c>
      <c r="R24" s="230" t="s">
        <v>37</v>
      </c>
      <c r="S24" s="54" t="s">
        <v>37</v>
      </c>
      <c r="T24" s="61" t="s">
        <v>37</v>
      </c>
      <c r="U24" s="61" t="s">
        <v>37</v>
      </c>
      <c r="V24" s="212" t="s">
        <v>37</v>
      </c>
      <c r="W24" s="360" t="s">
        <v>37</v>
      </c>
      <c r="X24" s="61" t="s">
        <v>37</v>
      </c>
      <c r="Y24" s="22" t="s">
        <v>37</v>
      </c>
      <c r="Z24" s="326">
        <f t="shared" si="14"/>
        <v>931290</v>
      </c>
      <c r="AA24" s="361">
        <f t="shared" si="14"/>
        <v>669515</v>
      </c>
      <c r="AB24" s="361">
        <f t="shared" si="14"/>
        <v>226294</v>
      </c>
      <c r="AC24" s="361">
        <f t="shared" si="14"/>
        <v>13391</v>
      </c>
      <c r="AD24" s="361">
        <f t="shared" si="14"/>
        <v>22090</v>
      </c>
      <c r="AE24" s="362">
        <f t="shared" si="14"/>
        <v>0.55000000000000004</v>
      </c>
      <c r="AF24" s="323">
        <f t="shared" si="14"/>
        <v>1.5600000000000003</v>
      </c>
    </row>
    <row r="25" spans="1:32" x14ac:dyDescent="0.2">
      <c r="Z25" s="25">
        <f>SUM(AA24:AD24)</f>
        <v>931290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27"/>
  <sheetViews>
    <sheetView workbookViewId="0">
      <pane xSplit="7" ySplit="5" topLeftCell="H6" activePane="bottomRight" state="frozen"/>
      <selection pane="topRight" activeCell="H1" sqref="H1"/>
      <selection pane="bottomLeft" activeCell="A6" sqref="A6"/>
      <selection pane="bottomRight" activeCell="I15" sqref="I15"/>
    </sheetView>
  </sheetViews>
  <sheetFormatPr defaultColWidth="11.28515625" defaultRowHeight="18" customHeight="1" x14ac:dyDescent="0.2"/>
  <cols>
    <col min="1" max="1" width="6.28515625" style="117" customWidth="1"/>
    <col min="2" max="2" width="9.42578125" style="117" customWidth="1"/>
    <col min="3" max="3" width="7.140625" style="117" customWidth="1"/>
    <col min="4" max="4" width="26.85546875" style="1" customWidth="1"/>
    <col min="5" max="5" width="5.140625" style="1" customWidth="1"/>
    <col min="6" max="6" width="34.42578125" style="1" customWidth="1"/>
    <col min="7" max="7" width="7.42578125" style="81" bestFit="1" customWidth="1"/>
    <col min="8" max="14" width="9.7109375" style="81" customWidth="1"/>
    <col min="15" max="15" width="8.7109375" style="81" customWidth="1"/>
    <col min="16" max="16" width="8.7109375" style="26" customWidth="1"/>
    <col min="17" max="25" width="8.7109375" style="1" customWidth="1"/>
    <col min="26" max="27" width="8.7109375" style="1" bestFit="1" customWidth="1"/>
    <col min="28" max="32" width="7.7109375" style="1" customWidth="1"/>
    <col min="33" max="33" width="3.7109375" style="1" customWidth="1"/>
    <col min="35" max="39" width="8" style="1" customWidth="1"/>
    <col min="40" max="16384" width="11.28515625" style="1"/>
  </cols>
  <sheetData>
    <row r="1" spans="1:38" ht="24.75" customHeight="1" x14ac:dyDescent="0.3">
      <c r="A1" s="157" t="s">
        <v>446</v>
      </c>
      <c r="B1" s="158"/>
      <c r="C1" s="158"/>
      <c r="D1" s="158"/>
      <c r="E1" s="7"/>
      <c r="Q1" s="26"/>
      <c r="R1" s="26"/>
      <c r="S1" s="26"/>
      <c r="U1" s="26"/>
    </row>
    <row r="2" spans="1:38" ht="24.75" customHeight="1" x14ac:dyDescent="0.2">
      <c r="E2" s="9"/>
      <c r="F2" s="37" t="s">
        <v>53</v>
      </c>
      <c r="Q2" s="26"/>
      <c r="R2" s="26"/>
      <c r="S2" s="26"/>
      <c r="U2" s="26"/>
    </row>
    <row r="3" spans="1:38" ht="16.5" customHeight="1" x14ac:dyDescent="0.2">
      <c r="E3" s="5"/>
      <c r="F3" s="3" t="s">
        <v>49</v>
      </c>
      <c r="Q3" s="26"/>
      <c r="R3" s="26"/>
      <c r="S3" s="26"/>
      <c r="U3" s="26"/>
    </row>
    <row r="4" spans="1:38" ht="24" customHeight="1" thickBot="1" x14ac:dyDescent="0.3">
      <c r="A4" s="159" t="s">
        <v>126</v>
      </c>
      <c r="E4" s="2"/>
      <c r="F4" s="27" t="s">
        <v>51</v>
      </c>
      <c r="H4" s="176" t="s">
        <v>449</v>
      </c>
      <c r="R4" s="26"/>
      <c r="S4" s="26"/>
      <c r="U4" s="26"/>
      <c r="Z4" s="1" t="s">
        <v>118</v>
      </c>
      <c r="AA4" s="58"/>
      <c r="AB4" s="58"/>
      <c r="AC4" s="58"/>
      <c r="AD4" s="58"/>
      <c r="AE4" s="58"/>
      <c r="AF4" s="58"/>
    </row>
    <row r="5" spans="1:38" ht="57" thickBot="1" x14ac:dyDescent="0.25">
      <c r="A5" s="20" t="s">
        <v>429</v>
      </c>
      <c r="B5" s="20" t="s">
        <v>428</v>
      </c>
      <c r="C5" s="20" t="s">
        <v>38</v>
      </c>
      <c r="D5" s="28" t="s">
        <v>39</v>
      </c>
      <c r="E5" s="4" t="s">
        <v>0</v>
      </c>
      <c r="F5" s="33" t="s">
        <v>1</v>
      </c>
      <c r="G5" s="53" t="s">
        <v>2</v>
      </c>
      <c r="H5" s="57" t="s">
        <v>64</v>
      </c>
      <c r="I5" s="269" t="s">
        <v>463</v>
      </c>
      <c r="J5" s="269" t="s">
        <v>462</v>
      </c>
      <c r="K5" s="270" t="s">
        <v>448</v>
      </c>
      <c r="L5" s="216" t="s">
        <v>464</v>
      </c>
      <c r="M5" s="245" t="s">
        <v>465</v>
      </c>
      <c r="N5" s="217" t="s">
        <v>455</v>
      </c>
      <c r="O5" s="271" t="s">
        <v>456</v>
      </c>
      <c r="P5" s="272" t="s">
        <v>122</v>
      </c>
      <c r="Q5" s="273" t="s">
        <v>466</v>
      </c>
      <c r="R5" s="273" t="s">
        <v>467</v>
      </c>
      <c r="S5" s="273" t="s">
        <v>65</v>
      </c>
      <c r="T5" s="274" t="s">
        <v>124</v>
      </c>
      <c r="U5" s="275" t="s">
        <v>443</v>
      </c>
      <c r="V5" s="276" t="s">
        <v>433</v>
      </c>
      <c r="W5" s="277" t="s">
        <v>468</v>
      </c>
      <c r="X5" s="278" t="s">
        <v>470</v>
      </c>
      <c r="Y5" s="279" t="s">
        <v>469</v>
      </c>
      <c r="Z5" s="307" t="s">
        <v>36</v>
      </c>
      <c r="AA5" s="308" t="s">
        <v>117</v>
      </c>
      <c r="AB5" s="308" t="s">
        <v>24</v>
      </c>
      <c r="AC5" s="308" t="s">
        <v>35</v>
      </c>
      <c r="AD5" s="309" t="s">
        <v>25</v>
      </c>
      <c r="AE5" s="310" t="s">
        <v>434</v>
      </c>
      <c r="AF5" s="311" t="s">
        <v>116</v>
      </c>
    </row>
    <row r="6" spans="1:38" ht="18" customHeight="1" x14ac:dyDescent="0.2">
      <c r="A6" s="92">
        <v>20</v>
      </c>
      <c r="B6" s="92">
        <v>600078396</v>
      </c>
      <c r="C6" s="92">
        <v>3409</v>
      </c>
      <c r="D6" s="24" t="s">
        <v>165</v>
      </c>
      <c r="E6" s="18">
        <v>3143</v>
      </c>
      <c r="F6" s="71" t="s">
        <v>166</v>
      </c>
      <c r="G6" s="174">
        <v>118</v>
      </c>
      <c r="H6" s="291">
        <v>5</v>
      </c>
      <c r="I6" s="289">
        <v>118</v>
      </c>
      <c r="J6" s="289">
        <v>0</v>
      </c>
      <c r="K6" s="306">
        <v>0</v>
      </c>
      <c r="L6" s="218">
        <f t="shared" ref="L6" si="0">IF(I6&lt;=G6,I6,G6)</f>
        <v>118</v>
      </c>
      <c r="M6" s="399">
        <f>IF(J6&lt;=G6,J6,G6)</f>
        <v>0</v>
      </c>
      <c r="N6" s="400">
        <f t="shared" ref="N6:N23" si="1">IF(J6&lt;=G6,IF((J6+K6)&gt;=G6,G6-J6,K6),0)</f>
        <v>0</v>
      </c>
      <c r="O6" s="342">
        <f>IF(M6&gt;=0,VLOOKUP(M6,ŠD_ŠK_normativy!$A$4:$D$304,2,0))</f>
        <v>0</v>
      </c>
      <c r="P6" s="314">
        <f>IF(N6&gt;=0,VLOOKUP(N6,ŠD_ŠK_normativy!$A$4:$D$304,3,0))</f>
        <v>0</v>
      </c>
      <c r="Q6" s="314">
        <f>IF(L6&gt;=0,VLOOKUP(L6,ŠD_ŠK_normativy!$A$4:$D$304,4,0))</f>
        <v>480</v>
      </c>
      <c r="R6" s="314">
        <f>IF((M6+N6)&gt;=0,VLOOKUP((M6+N6),ŠD_ŠK_normativy!$A$4:$D$304,4,0))</f>
        <v>0</v>
      </c>
      <c r="S6" s="282">
        <f>ŠD_ŠK_normativy!$H$5</f>
        <v>30</v>
      </c>
      <c r="T6" s="282">
        <f>ŠD_ŠK_normativy!$H$6</f>
        <v>20</v>
      </c>
      <c r="U6" s="283">
        <f>ŠD_ŠK_normativy!$H$3</f>
        <v>40768</v>
      </c>
      <c r="V6" s="344">
        <f>ŠD_ŠK_normativy!$H$4</f>
        <v>21384</v>
      </c>
      <c r="W6" s="348" t="str">
        <f>IFERROR(ROUND(12*1.358*(1/O6*U6+1/R6*V6)+T6,0),"0")</f>
        <v>0</v>
      </c>
      <c r="X6" s="315" t="str">
        <f>IFERROR(ROUND(12*1.358*(1/P6*U6+1/R6*V6)+T6,0),"0")</f>
        <v>0</v>
      </c>
      <c r="Y6" s="349">
        <f>IFERROR(ROUND(12*1.358*(1/Q6*V6)+S6,0),"0")</f>
        <v>756</v>
      </c>
      <c r="Z6" s="346">
        <f>L6*Y6+M6*W6+N6*X6</f>
        <v>89208</v>
      </c>
      <c r="AA6" s="283">
        <f>ROUND((Z6-AD6)/1.358,0)</f>
        <v>63084</v>
      </c>
      <c r="AB6" s="283">
        <f>Z6-AA6-AC6-AD6</f>
        <v>21322</v>
      </c>
      <c r="AC6" s="283">
        <f>ROUND(AA6*2%,0)</f>
        <v>1262</v>
      </c>
      <c r="AD6" s="283">
        <f>L6*S6+(M6+N6)*T6</f>
        <v>3540</v>
      </c>
      <c r="AE6" s="316">
        <f>ROUND(IFERROR(M6/O6,"0")+IFERROR(N6/P6,"0"),2)</f>
        <v>0</v>
      </c>
      <c r="AF6" s="317">
        <f>ROUND(IFERROR(L6/Q6,"0")+IFERROR((M6+N6)/R6,"0"),2)</f>
        <v>0.25</v>
      </c>
    </row>
    <row r="7" spans="1:38" ht="18" customHeight="1" x14ac:dyDescent="0.2">
      <c r="A7" s="92">
        <v>21</v>
      </c>
      <c r="B7" s="92">
        <v>600078523</v>
      </c>
      <c r="C7" s="92">
        <v>3415</v>
      </c>
      <c r="D7" s="24" t="s">
        <v>167</v>
      </c>
      <c r="E7" s="18">
        <v>3143</v>
      </c>
      <c r="F7" s="71" t="s">
        <v>168</v>
      </c>
      <c r="G7" s="65">
        <v>134</v>
      </c>
      <c r="H7" s="177">
        <v>5</v>
      </c>
      <c r="I7" s="208">
        <v>131</v>
      </c>
      <c r="J7" s="208">
        <v>0</v>
      </c>
      <c r="K7" s="241">
        <v>0</v>
      </c>
      <c r="L7" s="219">
        <f t="shared" ref="L7:L23" si="2">IF(I7&lt;=G7,I7,G7)</f>
        <v>131</v>
      </c>
      <c r="M7" s="49">
        <f t="shared" ref="M7:M23" si="3">IF(J7&lt;=G7,J7,G7)</f>
        <v>0</v>
      </c>
      <c r="N7" s="398">
        <f t="shared" si="1"/>
        <v>0</v>
      </c>
      <c r="O7" s="343">
        <f>IF(M7&gt;=0,VLOOKUP(M7,ŠD_ŠK_normativy!$A$5:$D$305,2,0))</f>
        <v>0</v>
      </c>
      <c r="P7" s="312">
        <f>IF(N7&gt;=0,VLOOKUP(N7,ŠD_ŠK_normativy!$A$4:$D$304,3,0))</f>
        <v>0</v>
      </c>
      <c r="Q7" s="312">
        <f>IF(L7&gt;=0,VLOOKUP(L7,ŠD_ŠK_normativy!$A$4:$D$304,4,0))</f>
        <v>480</v>
      </c>
      <c r="R7" s="312">
        <f>IF((M7+N7)&gt;=0,VLOOKUP((M7+N7),ŠD_ŠK_normativy!$A$4:$D$304,4,0))</f>
        <v>0</v>
      </c>
      <c r="S7" s="280">
        <f>ŠD_ŠK_normativy!$H$5</f>
        <v>30</v>
      </c>
      <c r="T7" s="280">
        <f>ŠD_ŠK_normativy!$H$6</f>
        <v>20</v>
      </c>
      <c r="U7" s="60">
        <f>ŠD_ŠK_normativy!$H$3</f>
        <v>40768</v>
      </c>
      <c r="V7" s="345">
        <f>ŠD_ŠK_normativy!$H$4</f>
        <v>21384</v>
      </c>
      <c r="W7" s="350" t="str">
        <f t="shared" ref="W7:W23" si="4">IFERROR(ROUND(12*1.358*(1/O7*U7+1/R7*V7)+T7,0),"0")</f>
        <v>0</v>
      </c>
      <c r="X7" s="261" t="str">
        <f t="shared" ref="X7:X23" si="5">IFERROR(ROUND(12*1.358*(1/P7*U7+1/R7*V7)+T7,0),"0")</f>
        <v>0</v>
      </c>
      <c r="Y7" s="255">
        <f t="shared" ref="Y7:Y23" si="6">IFERROR(ROUND(12*1.358*(1/Q7*V7)+S7,0),"0")</f>
        <v>756</v>
      </c>
      <c r="Z7" s="347">
        <f t="shared" ref="Z7:Z23" si="7">L7*Y7+M7*W7+N7*X7</f>
        <v>99036</v>
      </c>
      <c r="AA7" s="60">
        <f t="shared" ref="AA7:AA23" si="8">ROUND((Z7-AD7)/1.358,0)</f>
        <v>70034</v>
      </c>
      <c r="AB7" s="60">
        <f t="shared" ref="AB7:AB23" si="9">Z7-AA7-AC7-AD7</f>
        <v>23671</v>
      </c>
      <c r="AC7" s="60">
        <f t="shared" ref="AC7:AC23" si="10">ROUND(AA7*2%,0)</f>
        <v>1401</v>
      </c>
      <c r="AD7" s="60">
        <f t="shared" ref="AD7:AD23" si="11">L7*S7+(M7+N7)*T7</f>
        <v>3930</v>
      </c>
      <c r="AE7" s="313">
        <f t="shared" ref="AE7:AE23" si="12">ROUND(IFERROR(M7/O7,"0")+IFERROR(N7/P7,"0"),2)</f>
        <v>0</v>
      </c>
      <c r="AF7" s="318">
        <f t="shared" ref="AF7:AF23" si="13">ROUND(IFERROR(L7/Q7,"0")+IFERROR((M7+N7)/R7,"0"),2)</f>
        <v>0.27</v>
      </c>
    </row>
    <row r="8" spans="1:38" ht="18" customHeight="1" x14ac:dyDescent="0.2">
      <c r="A8" s="92">
        <v>22</v>
      </c>
      <c r="B8" s="92">
        <v>600078540</v>
      </c>
      <c r="C8" s="92">
        <v>3412</v>
      </c>
      <c r="D8" s="24" t="s">
        <v>169</v>
      </c>
      <c r="E8" s="18">
        <v>3143</v>
      </c>
      <c r="F8" s="71" t="s">
        <v>170</v>
      </c>
      <c r="G8" s="65">
        <v>210</v>
      </c>
      <c r="H8" s="177">
        <v>7</v>
      </c>
      <c r="I8" s="208">
        <v>210</v>
      </c>
      <c r="J8" s="208">
        <v>0</v>
      </c>
      <c r="K8" s="241">
        <v>0</v>
      </c>
      <c r="L8" s="219">
        <f t="shared" si="2"/>
        <v>210</v>
      </c>
      <c r="M8" s="49">
        <f t="shared" si="3"/>
        <v>0</v>
      </c>
      <c r="N8" s="398">
        <f t="shared" si="1"/>
        <v>0</v>
      </c>
      <c r="O8" s="343">
        <f>IF(M8&gt;=0,VLOOKUP(M8,ŠD_ŠK_normativy!$A$5:$D$305,2,0))</f>
        <v>0</v>
      </c>
      <c r="P8" s="312">
        <f>IF(N8&gt;=0,VLOOKUP(N8,ŠD_ŠK_normativy!$A$4:$D$304,3,0))</f>
        <v>0</v>
      </c>
      <c r="Q8" s="312">
        <f>IF(L8&gt;=0,VLOOKUP(L8,ŠD_ŠK_normativy!$A$4:$D$304,4,0))</f>
        <v>480</v>
      </c>
      <c r="R8" s="312">
        <f>IF((M8+N8)&gt;=0,VLOOKUP((M8+N8),ŠD_ŠK_normativy!$A$4:$D$304,4,0))</f>
        <v>0</v>
      </c>
      <c r="S8" s="280">
        <f>ŠD_ŠK_normativy!$H$5</f>
        <v>30</v>
      </c>
      <c r="T8" s="280">
        <f>ŠD_ŠK_normativy!$H$6</f>
        <v>20</v>
      </c>
      <c r="U8" s="60">
        <f>ŠD_ŠK_normativy!$H$3</f>
        <v>40768</v>
      </c>
      <c r="V8" s="345">
        <f>ŠD_ŠK_normativy!$H$4</f>
        <v>21384</v>
      </c>
      <c r="W8" s="350" t="str">
        <f t="shared" si="4"/>
        <v>0</v>
      </c>
      <c r="X8" s="261" t="str">
        <f t="shared" si="5"/>
        <v>0</v>
      </c>
      <c r="Y8" s="255">
        <f t="shared" si="6"/>
        <v>756</v>
      </c>
      <c r="Z8" s="347">
        <f t="shared" si="7"/>
        <v>158760</v>
      </c>
      <c r="AA8" s="60">
        <f t="shared" si="8"/>
        <v>112268</v>
      </c>
      <c r="AB8" s="60">
        <f t="shared" si="9"/>
        <v>37947</v>
      </c>
      <c r="AC8" s="60">
        <f t="shared" si="10"/>
        <v>2245</v>
      </c>
      <c r="AD8" s="60">
        <f t="shared" si="11"/>
        <v>6300</v>
      </c>
      <c r="AE8" s="313">
        <f t="shared" si="12"/>
        <v>0</v>
      </c>
      <c r="AF8" s="318">
        <f t="shared" si="13"/>
        <v>0.44</v>
      </c>
    </row>
    <row r="9" spans="1:38" ht="18" customHeight="1" x14ac:dyDescent="0.2">
      <c r="A9" s="92">
        <v>23</v>
      </c>
      <c r="B9" s="92">
        <v>600078426</v>
      </c>
      <c r="C9" s="92">
        <v>3416</v>
      </c>
      <c r="D9" s="24" t="s">
        <v>171</v>
      </c>
      <c r="E9" s="18">
        <v>3143</v>
      </c>
      <c r="F9" s="71" t="s">
        <v>172</v>
      </c>
      <c r="G9" s="65">
        <v>165</v>
      </c>
      <c r="H9" s="177">
        <v>6</v>
      </c>
      <c r="I9" s="208">
        <v>165</v>
      </c>
      <c r="J9" s="208">
        <v>0</v>
      </c>
      <c r="K9" s="241">
        <v>0</v>
      </c>
      <c r="L9" s="219">
        <f t="shared" si="2"/>
        <v>165</v>
      </c>
      <c r="M9" s="49">
        <f t="shared" si="3"/>
        <v>0</v>
      </c>
      <c r="N9" s="398">
        <f t="shared" si="1"/>
        <v>0</v>
      </c>
      <c r="O9" s="343">
        <f>IF(M9&gt;=0,VLOOKUP(M9,ŠD_ŠK_normativy!$A$5:$D$305,2,0))</f>
        <v>0</v>
      </c>
      <c r="P9" s="312">
        <f>IF(N9&gt;=0,VLOOKUP(N9,ŠD_ŠK_normativy!$A$4:$D$304,3,0))</f>
        <v>0</v>
      </c>
      <c r="Q9" s="312">
        <f>IF(L9&gt;=0,VLOOKUP(L9,ŠD_ŠK_normativy!$A$4:$D$304,4,0))</f>
        <v>480</v>
      </c>
      <c r="R9" s="312">
        <f>IF((M9+N9)&gt;=0,VLOOKUP((M9+N9),ŠD_ŠK_normativy!$A$4:$D$304,4,0))</f>
        <v>0</v>
      </c>
      <c r="S9" s="280">
        <f>ŠD_ŠK_normativy!$H$5</f>
        <v>30</v>
      </c>
      <c r="T9" s="280">
        <f>ŠD_ŠK_normativy!$H$6</f>
        <v>20</v>
      </c>
      <c r="U9" s="60">
        <f>ŠD_ŠK_normativy!$H$3</f>
        <v>40768</v>
      </c>
      <c r="V9" s="345">
        <f>ŠD_ŠK_normativy!$H$4</f>
        <v>21384</v>
      </c>
      <c r="W9" s="350" t="str">
        <f t="shared" si="4"/>
        <v>0</v>
      </c>
      <c r="X9" s="261" t="str">
        <f t="shared" si="5"/>
        <v>0</v>
      </c>
      <c r="Y9" s="255">
        <f t="shared" si="6"/>
        <v>756</v>
      </c>
      <c r="Z9" s="347">
        <f t="shared" si="7"/>
        <v>124740</v>
      </c>
      <c r="AA9" s="60">
        <f t="shared" si="8"/>
        <v>88211</v>
      </c>
      <c r="AB9" s="60">
        <f t="shared" si="9"/>
        <v>29815</v>
      </c>
      <c r="AC9" s="60">
        <f t="shared" si="10"/>
        <v>1764</v>
      </c>
      <c r="AD9" s="60">
        <f t="shared" si="11"/>
        <v>4950</v>
      </c>
      <c r="AE9" s="313">
        <f t="shared" si="12"/>
        <v>0</v>
      </c>
      <c r="AF9" s="318">
        <f t="shared" si="13"/>
        <v>0.34</v>
      </c>
    </row>
    <row r="10" spans="1:38" ht="18" customHeight="1" x14ac:dyDescent="0.2">
      <c r="A10" s="92">
        <v>24</v>
      </c>
      <c r="B10" s="92">
        <v>600078388</v>
      </c>
      <c r="C10" s="92">
        <v>3414</v>
      </c>
      <c r="D10" s="24" t="s">
        <v>173</v>
      </c>
      <c r="E10" s="18">
        <v>3143</v>
      </c>
      <c r="F10" s="71" t="s">
        <v>174</v>
      </c>
      <c r="G10" s="65">
        <v>175</v>
      </c>
      <c r="H10" s="177">
        <v>6</v>
      </c>
      <c r="I10" s="208">
        <v>166</v>
      </c>
      <c r="J10" s="208">
        <v>0</v>
      </c>
      <c r="K10" s="241">
        <v>0</v>
      </c>
      <c r="L10" s="219">
        <f t="shared" si="2"/>
        <v>166</v>
      </c>
      <c r="M10" s="49">
        <f t="shared" si="3"/>
        <v>0</v>
      </c>
      <c r="N10" s="398">
        <f t="shared" si="1"/>
        <v>0</v>
      </c>
      <c r="O10" s="343">
        <f>IF(M10&gt;=0,VLOOKUP(M10,ŠD_ŠK_normativy!$A$5:$D$305,2,0))</f>
        <v>0</v>
      </c>
      <c r="P10" s="312">
        <f>IF(N10&gt;=0,VLOOKUP(N10,ŠD_ŠK_normativy!$A$4:$D$304,3,0))</f>
        <v>0</v>
      </c>
      <c r="Q10" s="312">
        <f>IF(L10&gt;=0,VLOOKUP(L10,ŠD_ŠK_normativy!$A$4:$D$304,4,0))</f>
        <v>480</v>
      </c>
      <c r="R10" s="312">
        <f>IF((M10+N10)&gt;=0,VLOOKUP((M10+N10),ŠD_ŠK_normativy!$A$4:$D$304,4,0))</f>
        <v>0</v>
      </c>
      <c r="S10" s="280">
        <f>ŠD_ŠK_normativy!$H$5</f>
        <v>30</v>
      </c>
      <c r="T10" s="280">
        <f>ŠD_ŠK_normativy!$H$6</f>
        <v>20</v>
      </c>
      <c r="U10" s="60">
        <f>ŠD_ŠK_normativy!$H$3</f>
        <v>40768</v>
      </c>
      <c r="V10" s="345">
        <f>ŠD_ŠK_normativy!$H$4</f>
        <v>21384</v>
      </c>
      <c r="W10" s="350" t="str">
        <f t="shared" si="4"/>
        <v>0</v>
      </c>
      <c r="X10" s="261" t="str">
        <f t="shared" si="5"/>
        <v>0</v>
      </c>
      <c r="Y10" s="255">
        <f t="shared" si="6"/>
        <v>756</v>
      </c>
      <c r="Z10" s="347">
        <f t="shared" si="7"/>
        <v>125496</v>
      </c>
      <c r="AA10" s="60">
        <f t="shared" si="8"/>
        <v>88745</v>
      </c>
      <c r="AB10" s="60">
        <f t="shared" si="9"/>
        <v>29996</v>
      </c>
      <c r="AC10" s="60">
        <f t="shared" si="10"/>
        <v>1775</v>
      </c>
      <c r="AD10" s="60">
        <f t="shared" si="11"/>
        <v>4980</v>
      </c>
      <c r="AE10" s="313">
        <f t="shared" si="12"/>
        <v>0</v>
      </c>
      <c r="AF10" s="318">
        <f t="shared" si="13"/>
        <v>0.35</v>
      </c>
    </row>
    <row r="11" spans="1:38" ht="18" customHeight="1" x14ac:dyDescent="0.2">
      <c r="A11" s="92">
        <v>25</v>
      </c>
      <c r="B11" s="92">
        <v>600078400</v>
      </c>
      <c r="C11" s="92">
        <v>3411</v>
      </c>
      <c r="D11" s="24" t="s">
        <v>175</v>
      </c>
      <c r="E11" s="18">
        <v>3143</v>
      </c>
      <c r="F11" s="71" t="s">
        <v>176</v>
      </c>
      <c r="G11" s="65">
        <v>136</v>
      </c>
      <c r="H11" s="177">
        <v>5</v>
      </c>
      <c r="I11" s="208">
        <v>136</v>
      </c>
      <c r="J11" s="208">
        <v>0</v>
      </c>
      <c r="K11" s="241">
        <v>0</v>
      </c>
      <c r="L11" s="219">
        <f t="shared" si="2"/>
        <v>136</v>
      </c>
      <c r="M11" s="49">
        <f t="shared" si="3"/>
        <v>0</v>
      </c>
      <c r="N11" s="398">
        <f t="shared" si="1"/>
        <v>0</v>
      </c>
      <c r="O11" s="343">
        <f>IF(M11&gt;=0,VLOOKUP(M11,ŠD_ŠK_normativy!$A$5:$D$305,2,0))</f>
        <v>0</v>
      </c>
      <c r="P11" s="312">
        <f>IF(N11&gt;=0,VLOOKUP(N11,ŠD_ŠK_normativy!$A$4:$D$304,3,0))</f>
        <v>0</v>
      </c>
      <c r="Q11" s="312">
        <f>IF(L11&gt;=0,VLOOKUP(L11,ŠD_ŠK_normativy!$A$4:$D$304,4,0))</f>
        <v>480</v>
      </c>
      <c r="R11" s="312">
        <f>IF((M11+N11)&gt;=0,VLOOKUP((M11+N11),ŠD_ŠK_normativy!$A$4:$D$304,4,0))</f>
        <v>0</v>
      </c>
      <c r="S11" s="280">
        <f>ŠD_ŠK_normativy!$H$5</f>
        <v>30</v>
      </c>
      <c r="T11" s="280">
        <f>ŠD_ŠK_normativy!$H$6</f>
        <v>20</v>
      </c>
      <c r="U11" s="60">
        <f>ŠD_ŠK_normativy!$H$3</f>
        <v>40768</v>
      </c>
      <c r="V11" s="345">
        <f>ŠD_ŠK_normativy!$H$4</f>
        <v>21384</v>
      </c>
      <c r="W11" s="350" t="str">
        <f t="shared" si="4"/>
        <v>0</v>
      </c>
      <c r="X11" s="261" t="str">
        <f t="shared" si="5"/>
        <v>0</v>
      </c>
      <c r="Y11" s="255">
        <f t="shared" si="6"/>
        <v>756</v>
      </c>
      <c r="Z11" s="347">
        <f t="shared" si="7"/>
        <v>102816</v>
      </c>
      <c r="AA11" s="60">
        <f t="shared" si="8"/>
        <v>72707</v>
      </c>
      <c r="AB11" s="60">
        <f t="shared" si="9"/>
        <v>24575</v>
      </c>
      <c r="AC11" s="60">
        <f t="shared" si="10"/>
        <v>1454</v>
      </c>
      <c r="AD11" s="60">
        <f t="shared" si="11"/>
        <v>4080</v>
      </c>
      <c r="AE11" s="313">
        <f t="shared" si="12"/>
        <v>0</v>
      </c>
      <c r="AF11" s="318">
        <f t="shared" si="13"/>
        <v>0.28000000000000003</v>
      </c>
    </row>
    <row r="12" spans="1:38" ht="18" customHeight="1" x14ac:dyDescent="0.2">
      <c r="A12" s="92">
        <v>26</v>
      </c>
      <c r="B12" s="92">
        <v>600078566</v>
      </c>
      <c r="C12" s="92">
        <v>3408</v>
      </c>
      <c r="D12" s="24" t="s">
        <v>177</v>
      </c>
      <c r="E12" s="18">
        <v>3143</v>
      </c>
      <c r="F12" s="71" t="s">
        <v>178</v>
      </c>
      <c r="G12" s="65">
        <v>80</v>
      </c>
      <c r="H12" s="177">
        <v>3</v>
      </c>
      <c r="I12" s="208">
        <v>77</v>
      </c>
      <c r="J12" s="208">
        <v>0</v>
      </c>
      <c r="K12" s="241">
        <v>0</v>
      </c>
      <c r="L12" s="219">
        <f t="shared" si="2"/>
        <v>77</v>
      </c>
      <c r="M12" s="49">
        <f t="shared" si="3"/>
        <v>0</v>
      </c>
      <c r="N12" s="398">
        <f t="shared" si="1"/>
        <v>0</v>
      </c>
      <c r="O12" s="343">
        <f>IF(M12&gt;=0,VLOOKUP(M12,ŠD_ŠK_normativy!$A$5:$D$305,2,0))</f>
        <v>0</v>
      </c>
      <c r="P12" s="312">
        <f>IF(N12&gt;=0,VLOOKUP(N12,ŠD_ŠK_normativy!$A$4:$D$304,3,0))</f>
        <v>0</v>
      </c>
      <c r="Q12" s="312">
        <f>IF(L12&gt;=0,VLOOKUP(L12,ŠD_ŠK_normativy!$A$4:$D$304,4,0))</f>
        <v>480</v>
      </c>
      <c r="R12" s="312">
        <f>IF((M12+N12)&gt;=0,VLOOKUP((M12+N12),ŠD_ŠK_normativy!$A$4:$D$304,4,0))</f>
        <v>0</v>
      </c>
      <c r="S12" s="280">
        <f>ŠD_ŠK_normativy!$H$5</f>
        <v>30</v>
      </c>
      <c r="T12" s="280">
        <f>ŠD_ŠK_normativy!$H$6</f>
        <v>20</v>
      </c>
      <c r="U12" s="60">
        <f>ŠD_ŠK_normativy!$H$3</f>
        <v>40768</v>
      </c>
      <c r="V12" s="345">
        <f>ŠD_ŠK_normativy!$H$4</f>
        <v>21384</v>
      </c>
      <c r="W12" s="350" t="str">
        <f t="shared" si="4"/>
        <v>0</v>
      </c>
      <c r="X12" s="261" t="str">
        <f t="shared" si="5"/>
        <v>0</v>
      </c>
      <c r="Y12" s="255">
        <f t="shared" si="6"/>
        <v>756</v>
      </c>
      <c r="Z12" s="347">
        <f t="shared" si="7"/>
        <v>58212</v>
      </c>
      <c r="AA12" s="60">
        <f t="shared" si="8"/>
        <v>41165</v>
      </c>
      <c r="AB12" s="60">
        <f t="shared" si="9"/>
        <v>13914</v>
      </c>
      <c r="AC12" s="60">
        <f t="shared" si="10"/>
        <v>823</v>
      </c>
      <c r="AD12" s="60">
        <f t="shared" si="11"/>
        <v>2310</v>
      </c>
      <c r="AE12" s="313">
        <f t="shared" si="12"/>
        <v>0</v>
      </c>
      <c r="AF12" s="318">
        <f t="shared" si="13"/>
        <v>0.16</v>
      </c>
    </row>
    <row r="13" spans="1:38" ht="18" customHeight="1" x14ac:dyDescent="0.2">
      <c r="A13" s="92">
        <v>27</v>
      </c>
      <c r="B13" s="92">
        <v>600078353</v>
      </c>
      <c r="C13" s="92">
        <v>3417</v>
      </c>
      <c r="D13" s="24" t="s">
        <v>179</v>
      </c>
      <c r="E13" s="18">
        <v>3143</v>
      </c>
      <c r="F13" s="71" t="s">
        <v>180</v>
      </c>
      <c r="G13" s="65">
        <v>85</v>
      </c>
      <c r="H13" s="177">
        <v>2</v>
      </c>
      <c r="I13" s="208">
        <v>60</v>
      </c>
      <c r="J13" s="208">
        <v>0</v>
      </c>
      <c r="K13" s="241">
        <v>0</v>
      </c>
      <c r="L13" s="219">
        <f t="shared" si="2"/>
        <v>60</v>
      </c>
      <c r="M13" s="49">
        <f t="shared" si="3"/>
        <v>0</v>
      </c>
      <c r="N13" s="398">
        <f t="shared" si="1"/>
        <v>0</v>
      </c>
      <c r="O13" s="343">
        <f>IF(M13&gt;=0,VLOOKUP(M13,ŠD_ŠK_normativy!$A$5:$D$305,2,0))</f>
        <v>0</v>
      </c>
      <c r="P13" s="312">
        <f>IF(N13&gt;=0,VLOOKUP(N13,ŠD_ŠK_normativy!$A$4:$D$304,3,0))</f>
        <v>0</v>
      </c>
      <c r="Q13" s="312">
        <f>IF(L13&gt;=0,VLOOKUP(L13,ŠD_ŠK_normativy!$A$4:$D$304,4,0))</f>
        <v>480</v>
      </c>
      <c r="R13" s="312">
        <f>IF((M13+N13)&gt;=0,VLOOKUP((M13+N13),ŠD_ŠK_normativy!$A$4:$D$304,4,0))</f>
        <v>0</v>
      </c>
      <c r="S13" s="280">
        <f>ŠD_ŠK_normativy!$H$5</f>
        <v>30</v>
      </c>
      <c r="T13" s="280">
        <f>ŠD_ŠK_normativy!$H$6</f>
        <v>20</v>
      </c>
      <c r="U13" s="60">
        <f>ŠD_ŠK_normativy!$H$3</f>
        <v>40768</v>
      </c>
      <c r="V13" s="345">
        <f>ŠD_ŠK_normativy!$H$4</f>
        <v>21384</v>
      </c>
      <c r="W13" s="350" t="str">
        <f t="shared" si="4"/>
        <v>0</v>
      </c>
      <c r="X13" s="261" t="str">
        <f t="shared" si="5"/>
        <v>0</v>
      </c>
      <c r="Y13" s="255">
        <f t="shared" si="6"/>
        <v>756</v>
      </c>
      <c r="Z13" s="347">
        <f t="shared" si="7"/>
        <v>45360</v>
      </c>
      <c r="AA13" s="60">
        <f t="shared" si="8"/>
        <v>32077</v>
      </c>
      <c r="AB13" s="60">
        <f t="shared" si="9"/>
        <v>10841</v>
      </c>
      <c r="AC13" s="60">
        <f t="shared" si="10"/>
        <v>642</v>
      </c>
      <c r="AD13" s="60">
        <f t="shared" si="11"/>
        <v>1800</v>
      </c>
      <c r="AE13" s="313">
        <f t="shared" si="12"/>
        <v>0</v>
      </c>
      <c r="AF13" s="318">
        <f t="shared" si="13"/>
        <v>0.13</v>
      </c>
    </row>
    <row r="14" spans="1:38" ht="18" customHeight="1" x14ac:dyDescent="0.2">
      <c r="A14" s="92">
        <v>28</v>
      </c>
      <c r="B14" s="92">
        <v>650038550</v>
      </c>
      <c r="C14" s="92">
        <v>3410</v>
      </c>
      <c r="D14" s="24" t="s">
        <v>181</v>
      </c>
      <c r="E14" s="18">
        <v>3143</v>
      </c>
      <c r="F14" s="71" t="s">
        <v>182</v>
      </c>
      <c r="G14" s="66">
        <v>120</v>
      </c>
      <c r="H14" s="177">
        <v>2</v>
      </c>
      <c r="I14" s="208">
        <v>60</v>
      </c>
      <c r="J14" s="208">
        <v>0</v>
      </c>
      <c r="K14" s="241">
        <v>0</v>
      </c>
      <c r="L14" s="219">
        <f t="shared" si="2"/>
        <v>60</v>
      </c>
      <c r="M14" s="49">
        <f t="shared" si="3"/>
        <v>0</v>
      </c>
      <c r="N14" s="398">
        <f t="shared" si="1"/>
        <v>0</v>
      </c>
      <c r="O14" s="343">
        <f>IF(M14&gt;=0,VLOOKUP(M14,ŠD_ŠK_normativy!$A$5:$D$305,2,0))</f>
        <v>0</v>
      </c>
      <c r="P14" s="312">
        <f>IF(N14&gt;=0,VLOOKUP(N14,ŠD_ŠK_normativy!$A$4:$D$304,3,0))</f>
        <v>0</v>
      </c>
      <c r="Q14" s="312">
        <f>IF(L14&gt;=0,VLOOKUP(L14,ŠD_ŠK_normativy!$A$4:$D$304,4,0))</f>
        <v>480</v>
      </c>
      <c r="R14" s="312">
        <f>IF((M14+N14)&gt;=0,VLOOKUP((M14+N14),ŠD_ŠK_normativy!$A$4:$D$304,4,0))</f>
        <v>0</v>
      </c>
      <c r="S14" s="280">
        <f>ŠD_ŠK_normativy!$H$5</f>
        <v>30</v>
      </c>
      <c r="T14" s="280">
        <f>ŠD_ŠK_normativy!$H$6</f>
        <v>20</v>
      </c>
      <c r="U14" s="60">
        <f>ŠD_ŠK_normativy!$H$3</f>
        <v>40768</v>
      </c>
      <c r="V14" s="345">
        <f>ŠD_ŠK_normativy!$H$4</f>
        <v>21384</v>
      </c>
      <c r="W14" s="350" t="str">
        <f t="shared" si="4"/>
        <v>0</v>
      </c>
      <c r="X14" s="261" t="str">
        <f t="shared" si="5"/>
        <v>0</v>
      </c>
      <c r="Y14" s="255">
        <f t="shared" si="6"/>
        <v>756</v>
      </c>
      <c r="Z14" s="347">
        <f t="shared" si="7"/>
        <v>45360</v>
      </c>
      <c r="AA14" s="60">
        <f t="shared" si="8"/>
        <v>32077</v>
      </c>
      <c r="AB14" s="60">
        <f t="shared" si="9"/>
        <v>10841</v>
      </c>
      <c r="AC14" s="60">
        <f t="shared" si="10"/>
        <v>642</v>
      </c>
      <c r="AD14" s="60">
        <f t="shared" si="11"/>
        <v>1800</v>
      </c>
      <c r="AE14" s="313">
        <f t="shared" si="12"/>
        <v>0</v>
      </c>
      <c r="AF14" s="318">
        <f t="shared" si="13"/>
        <v>0.13</v>
      </c>
    </row>
    <row r="15" spans="1:38" ht="18" customHeight="1" x14ac:dyDescent="0.2">
      <c r="A15" s="92">
        <v>28</v>
      </c>
      <c r="B15" s="92">
        <v>650038550</v>
      </c>
      <c r="C15" s="92">
        <v>3410</v>
      </c>
      <c r="D15" s="24" t="s">
        <v>181</v>
      </c>
      <c r="E15" s="18">
        <v>3143</v>
      </c>
      <c r="F15" s="71" t="s">
        <v>183</v>
      </c>
      <c r="G15" s="66">
        <v>120</v>
      </c>
      <c r="H15" s="177">
        <v>2</v>
      </c>
      <c r="I15" s="208">
        <v>60</v>
      </c>
      <c r="J15" s="208">
        <v>0</v>
      </c>
      <c r="K15" s="241">
        <v>0</v>
      </c>
      <c r="L15" s="219">
        <f t="shared" si="2"/>
        <v>60</v>
      </c>
      <c r="M15" s="49">
        <f t="shared" si="3"/>
        <v>0</v>
      </c>
      <c r="N15" s="398">
        <f t="shared" si="1"/>
        <v>0</v>
      </c>
      <c r="O15" s="343">
        <f>IF(M15&gt;=0,VLOOKUP(M15,ŠD_ŠK_normativy!$A$5:$D$305,2,0))</f>
        <v>0</v>
      </c>
      <c r="P15" s="312">
        <f>IF(N15&gt;=0,VLOOKUP(N15,ŠD_ŠK_normativy!$A$4:$D$304,3,0))</f>
        <v>0</v>
      </c>
      <c r="Q15" s="312">
        <f>IF(L15&gt;=0,VLOOKUP(L15,ŠD_ŠK_normativy!$A$4:$D$304,4,0))</f>
        <v>480</v>
      </c>
      <c r="R15" s="312">
        <f>IF((M15+N15)&gt;=0,VLOOKUP((M15+N15),ŠD_ŠK_normativy!$A$4:$D$304,4,0))</f>
        <v>0</v>
      </c>
      <c r="S15" s="280">
        <f>ŠD_ŠK_normativy!$H$5</f>
        <v>30</v>
      </c>
      <c r="T15" s="280">
        <f>ŠD_ŠK_normativy!$H$6</f>
        <v>20</v>
      </c>
      <c r="U15" s="60">
        <f>ŠD_ŠK_normativy!$H$3</f>
        <v>40768</v>
      </c>
      <c r="V15" s="345">
        <f>ŠD_ŠK_normativy!$H$4</f>
        <v>21384</v>
      </c>
      <c r="W15" s="350" t="str">
        <f t="shared" si="4"/>
        <v>0</v>
      </c>
      <c r="X15" s="261" t="str">
        <f t="shared" si="5"/>
        <v>0</v>
      </c>
      <c r="Y15" s="255">
        <f t="shared" si="6"/>
        <v>756</v>
      </c>
      <c r="Z15" s="347">
        <f t="shared" si="7"/>
        <v>45360</v>
      </c>
      <c r="AA15" s="60">
        <f t="shared" si="8"/>
        <v>32077</v>
      </c>
      <c r="AB15" s="60">
        <f t="shared" si="9"/>
        <v>10841</v>
      </c>
      <c r="AC15" s="60">
        <f t="shared" si="10"/>
        <v>642</v>
      </c>
      <c r="AD15" s="60">
        <f t="shared" si="11"/>
        <v>1800</v>
      </c>
      <c r="AE15" s="313">
        <f t="shared" si="12"/>
        <v>0</v>
      </c>
      <c r="AF15" s="318">
        <f t="shared" si="13"/>
        <v>0.13</v>
      </c>
      <c r="AI15" s="39"/>
      <c r="AJ15" s="39"/>
      <c r="AK15" s="39"/>
      <c r="AL15" s="39"/>
    </row>
    <row r="16" spans="1:38" ht="18" customHeight="1" x14ac:dyDescent="0.2">
      <c r="A16" s="92">
        <v>30</v>
      </c>
      <c r="B16" s="92">
        <v>600078434</v>
      </c>
      <c r="C16" s="92">
        <v>3419</v>
      </c>
      <c r="D16" s="6" t="s">
        <v>184</v>
      </c>
      <c r="E16" s="19">
        <v>3143</v>
      </c>
      <c r="F16" s="40" t="s">
        <v>185</v>
      </c>
      <c r="G16" s="65">
        <v>50</v>
      </c>
      <c r="H16" s="177">
        <v>2</v>
      </c>
      <c r="I16" s="208">
        <v>48</v>
      </c>
      <c r="J16" s="208">
        <v>0</v>
      </c>
      <c r="K16" s="241">
        <v>0</v>
      </c>
      <c r="L16" s="219">
        <f t="shared" si="2"/>
        <v>48</v>
      </c>
      <c r="M16" s="49">
        <f t="shared" si="3"/>
        <v>0</v>
      </c>
      <c r="N16" s="398">
        <f t="shared" si="1"/>
        <v>0</v>
      </c>
      <c r="O16" s="343">
        <f>IF(M16&gt;=0,VLOOKUP(M16,ŠD_ŠK_normativy!$A$5:$D$305,2,0))</f>
        <v>0</v>
      </c>
      <c r="P16" s="312">
        <f>IF(N16&gt;=0,VLOOKUP(N16,ŠD_ŠK_normativy!$A$4:$D$304,3,0))</f>
        <v>0</v>
      </c>
      <c r="Q16" s="312">
        <f>IF(L16&gt;=0,VLOOKUP(L16,ŠD_ŠK_normativy!$A$4:$D$304,4,0))</f>
        <v>480</v>
      </c>
      <c r="R16" s="312">
        <f>IF((M16+N16)&gt;=0,VLOOKUP((M16+N16),ŠD_ŠK_normativy!$A$4:$D$304,4,0))</f>
        <v>0</v>
      </c>
      <c r="S16" s="280">
        <f>ŠD_ŠK_normativy!$H$5</f>
        <v>30</v>
      </c>
      <c r="T16" s="280">
        <f>ŠD_ŠK_normativy!$H$6</f>
        <v>20</v>
      </c>
      <c r="U16" s="60">
        <f>ŠD_ŠK_normativy!$H$3</f>
        <v>40768</v>
      </c>
      <c r="V16" s="345">
        <f>ŠD_ŠK_normativy!$H$4</f>
        <v>21384</v>
      </c>
      <c r="W16" s="350" t="str">
        <f t="shared" si="4"/>
        <v>0</v>
      </c>
      <c r="X16" s="261" t="str">
        <f t="shared" si="5"/>
        <v>0</v>
      </c>
      <c r="Y16" s="255">
        <f t="shared" si="6"/>
        <v>756</v>
      </c>
      <c r="Z16" s="347">
        <f t="shared" si="7"/>
        <v>36288</v>
      </c>
      <c r="AA16" s="60">
        <f t="shared" si="8"/>
        <v>25661</v>
      </c>
      <c r="AB16" s="60">
        <f t="shared" si="9"/>
        <v>8674</v>
      </c>
      <c r="AC16" s="60">
        <f t="shared" si="10"/>
        <v>513</v>
      </c>
      <c r="AD16" s="60">
        <f t="shared" si="11"/>
        <v>1440</v>
      </c>
      <c r="AE16" s="313">
        <f t="shared" si="12"/>
        <v>0</v>
      </c>
      <c r="AF16" s="318">
        <f t="shared" si="13"/>
        <v>0.1</v>
      </c>
    </row>
    <row r="17" spans="1:38" ht="18" customHeight="1" x14ac:dyDescent="0.2">
      <c r="A17" s="92">
        <v>30</v>
      </c>
      <c r="B17" s="92">
        <v>600078434</v>
      </c>
      <c r="C17" s="92">
        <v>3419</v>
      </c>
      <c r="D17" s="6" t="s">
        <v>184</v>
      </c>
      <c r="E17" s="19">
        <v>3143</v>
      </c>
      <c r="F17" s="40" t="s">
        <v>186</v>
      </c>
      <c r="G17" s="65">
        <v>25</v>
      </c>
      <c r="H17" s="177">
        <v>0</v>
      </c>
      <c r="I17" s="208">
        <v>0</v>
      </c>
      <c r="J17" s="208">
        <v>0</v>
      </c>
      <c r="K17" s="241">
        <v>24</v>
      </c>
      <c r="L17" s="219">
        <f t="shared" si="2"/>
        <v>0</v>
      </c>
      <c r="M17" s="49">
        <f t="shared" si="3"/>
        <v>0</v>
      </c>
      <c r="N17" s="398">
        <f t="shared" si="1"/>
        <v>24</v>
      </c>
      <c r="O17" s="343">
        <f>IF(M17&gt;=0,VLOOKUP(M17,ŠD_ŠK_normativy!$A$5:$D$305,2,0))</f>
        <v>0</v>
      </c>
      <c r="P17" s="312">
        <f>IF(N17&gt;=0,VLOOKUP(N17,ŠD_ŠK_normativy!$A$4:$D$304,3,0))</f>
        <v>87.348921665274077</v>
      </c>
      <c r="Q17" s="312">
        <f>IF(L17&gt;=0,VLOOKUP(L17,ŠD_ŠK_normativy!$A$4:$D$304,4,0))</f>
        <v>0</v>
      </c>
      <c r="R17" s="312">
        <f>IF((M17+N17)&gt;=0,VLOOKUP((M17+N17),ŠD_ŠK_normativy!$A$4:$D$304,4,0))</f>
        <v>480</v>
      </c>
      <c r="S17" s="280">
        <f>ŠD_ŠK_normativy!$H$5</f>
        <v>30</v>
      </c>
      <c r="T17" s="280">
        <f>ŠD_ŠK_normativy!$H$6</f>
        <v>20</v>
      </c>
      <c r="U17" s="60">
        <f>ŠD_ŠK_normativy!$H$3</f>
        <v>40768</v>
      </c>
      <c r="V17" s="345">
        <f>ŠD_ŠK_normativy!$H$4</f>
        <v>21384</v>
      </c>
      <c r="W17" s="350" t="str">
        <f t="shared" si="4"/>
        <v>0</v>
      </c>
      <c r="X17" s="261">
        <f t="shared" si="5"/>
        <v>8352</v>
      </c>
      <c r="Y17" s="255" t="str">
        <f t="shared" si="6"/>
        <v>0</v>
      </c>
      <c r="Z17" s="347">
        <f t="shared" si="7"/>
        <v>200448</v>
      </c>
      <c r="AA17" s="60">
        <f t="shared" si="8"/>
        <v>147252</v>
      </c>
      <c r="AB17" s="60">
        <f t="shared" si="9"/>
        <v>49771</v>
      </c>
      <c r="AC17" s="60">
        <f t="shared" si="10"/>
        <v>2945</v>
      </c>
      <c r="AD17" s="60">
        <f t="shared" si="11"/>
        <v>480</v>
      </c>
      <c r="AE17" s="313">
        <f t="shared" si="12"/>
        <v>0.27</v>
      </c>
      <c r="AF17" s="318">
        <f t="shared" si="13"/>
        <v>0.05</v>
      </c>
    </row>
    <row r="18" spans="1:38" ht="18" customHeight="1" x14ac:dyDescent="0.2">
      <c r="A18" s="92">
        <v>31</v>
      </c>
      <c r="B18" s="92">
        <v>600078591</v>
      </c>
      <c r="C18" s="92">
        <v>3422</v>
      </c>
      <c r="D18" s="6" t="s">
        <v>187</v>
      </c>
      <c r="E18" s="18">
        <v>3143</v>
      </c>
      <c r="F18" s="40" t="s">
        <v>188</v>
      </c>
      <c r="G18" s="65">
        <v>30</v>
      </c>
      <c r="H18" s="177">
        <v>1</v>
      </c>
      <c r="I18" s="208">
        <v>30</v>
      </c>
      <c r="J18" s="208">
        <v>0</v>
      </c>
      <c r="K18" s="241">
        <v>0</v>
      </c>
      <c r="L18" s="219">
        <f t="shared" si="2"/>
        <v>30</v>
      </c>
      <c r="M18" s="49">
        <f t="shared" si="3"/>
        <v>0</v>
      </c>
      <c r="N18" s="398">
        <f t="shared" si="1"/>
        <v>0</v>
      </c>
      <c r="O18" s="343">
        <f>IF(M18&gt;=0,VLOOKUP(M18,ŠD_ŠK_normativy!$A$5:$D$305,2,0))</f>
        <v>0</v>
      </c>
      <c r="P18" s="312">
        <f>IF(N18&gt;=0,VLOOKUP(N18,ŠD_ŠK_normativy!$A$4:$D$304,3,0))</f>
        <v>0</v>
      </c>
      <c r="Q18" s="312">
        <f>IF(L18&gt;=0,VLOOKUP(L18,ŠD_ŠK_normativy!$A$4:$D$304,4,0))</f>
        <v>480</v>
      </c>
      <c r="R18" s="312">
        <f>IF((M18+N18)&gt;=0,VLOOKUP((M18+N18),ŠD_ŠK_normativy!$A$4:$D$304,4,0))</f>
        <v>0</v>
      </c>
      <c r="S18" s="280">
        <f>ŠD_ŠK_normativy!$H$5</f>
        <v>30</v>
      </c>
      <c r="T18" s="280">
        <f>ŠD_ŠK_normativy!$H$6</f>
        <v>20</v>
      </c>
      <c r="U18" s="60">
        <f>ŠD_ŠK_normativy!$H$3</f>
        <v>40768</v>
      </c>
      <c r="V18" s="345">
        <f>ŠD_ŠK_normativy!$H$4</f>
        <v>21384</v>
      </c>
      <c r="W18" s="350" t="str">
        <f t="shared" si="4"/>
        <v>0</v>
      </c>
      <c r="X18" s="261" t="str">
        <f t="shared" si="5"/>
        <v>0</v>
      </c>
      <c r="Y18" s="255">
        <f t="shared" si="6"/>
        <v>756</v>
      </c>
      <c r="Z18" s="347">
        <f t="shared" si="7"/>
        <v>22680</v>
      </c>
      <c r="AA18" s="60">
        <f t="shared" si="8"/>
        <v>16038</v>
      </c>
      <c r="AB18" s="60">
        <f t="shared" si="9"/>
        <v>5421</v>
      </c>
      <c r="AC18" s="60">
        <f t="shared" si="10"/>
        <v>321</v>
      </c>
      <c r="AD18" s="60">
        <f t="shared" si="11"/>
        <v>900</v>
      </c>
      <c r="AE18" s="313">
        <f t="shared" si="12"/>
        <v>0</v>
      </c>
      <c r="AF18" s="318">
        <f t="shared" si="13"/>
        <v>0.06</v>
      </c>
    </row>
    <row r="19" spans="1:38" ht="18" customHeight="1" x14ac:dyDescent="0.2">
      <c r="A19" s="92">
        <v>33</v>
      </c>
      <c r="B19" s="92">
        <v>600078451</v>
      </c>
      <c r="C19" s="92">
        <v>3425</v>
      </c>
      <c r="D19" s="24" t="s">
        <v>189</v>
      </c>
      <c r="E19" s="18">
        <v>3143</v>
      </c>
      <c r="F19" s="71" t="s">
        <v>190</v>
      </c>
      <c r="G19" s="66">
        <v>53</v>
      </c>
      <c r="H19" s="177">
        <v>1</v>
      </c>
      <c r="I19" s="208">
        <v>23</v>
      </c>
      <c r="J19" s="208">
        <v>0</v>
      </c>
      <c r="K19" s="241">
        <v>0</v>
      </c>
      <c r="L19" s="219">
        <f t="shared" si="2"/>
        <v>23</v>
      </c>
      <c r="M19" s="49">
        <f t="shared" si="3"/>
        <v>0</v>
      </c>
      <c r="N19" s="398">
        <f t="shared" si="1"/>
        <v>0</v>
      </c>
      <c r="O19" s="343">
        <f>IF(M19&gt;=0,VLOOKUP(M19,ŠD_ŠK_normativy!$A$5:$D$305,2,0))</f>
        <v>0</v>
      </c>
      <c r="P19" s="312">
        <f>IF(N19&gt;=0,VLOOKUP(N19,ŠD_ŠK_normativy!$A$4:$D$304,3,0))</f>
        <v>0</v>
      </c>
      <c r="Q19" s="312">
        <f>IF(L19&gt;=0,VLOOKUP(L19,ŠD_ŠK_normativy!$A$4:$D$304,4,0))</f>
        <v>480</v>
      </c>
      <c r="R19" s="312">
        <f>IF((M19+N19)&gt;=0,VLOOKUP((M19+N19),ŠD_ŠK_normativy!$A$4:$D$304,4,0))</f>
        <v>0</v>
      </c>
      <c r="S19" s="280">
        <f>ŠD_ŠK_normativy!$H$5</f>
        <v>30</v>
      </c>
      <c r="T19" s="280">
        <f>ŠD_ŠK_normativy!$H$6</f>
        <v>20</v>
      </c>
      <c r="U19" s="60">
        <f>ŠD_ŠK_normativy!$H$3</f>
        <v>40768</v>
      </c>
      <c r="V19" s="345">
        <f>ŠD_ŠK_normativy!$H$4</f>
        <v>21384</v>
      </c>
      <c r="W19" s="350" t="str">
        <f t="shared" si="4"/>
        <v>0</v>
      </c>
      <c r="X19" s="261" t="str">
        <f t="shared" si="5"/>
        <v>0</v>
      </c>
      <c r="Y19" s="255">
        <f t="shared" si="6"/>
        <v>756</v>
      </c>
      <c r="Z19" s="347">
        <f t="shared" si="7"/>
        <v>17388</v>
      </c>
      <c r="AA19" s="60">
        <f t="shared" si="8"/>
        <v>12296</v>
      </c>
      <c r="AB19" s="60">
        <f t="shared" si="9"/>
        <v>4156</v>
      </c>
      <c r="AC19" s="60">
        <f t="shared" si="10"/>
        <v>246</v>
      </c>
      <c r="AD19" s="60">
        <f t="shared" si="11"/>
        <v>690</v>
      </c>
      <c r="AE19" s="313">
        <f t="shared" si="12"/>
        <v>0</v>
      </c>
      <c r="AF19" s="318">
        <f t="shared" si="13"/>
        <v>0.05</v>
      </c>
      <c r="AI19" s="39"/>
      <c r="AJ19" s="39"/>
      <c r="AK19" s="39"/>
      <c r="AL19" s="39"/>
    </row>
    <row r="20" spans="1:38" ht="18" customHeight="1" x14ac:dyDescent="0.2">
      <c r="A20" s="92">
        <v>33</v>
      </c>
      <c r="B20" s="92">
        <v>600078451</v>
      </c>
      <c r="C20" s="92">
        <v>3425</v>
      </c>
      <c r="D20" s="24" t="s">
        <v>189</v>
      </c>
      <c r="E20" s="18">
        <v>3143</v>
      </c>
      <c r="F20" s="71" t="s">
        <v>191</v>
      </c>
      <c r="G20" s="66">
        <v>53</v>
      </c>
      <c r="H20" s="177">
        <v>1</v>
      </c>
      <c r="I20" s="208">
        <v>30</v>
      </c>
      <c r="J20" s="208">
        <v>0</v>
      </c>
      <c r="K20" s="241">
        <v>0</v>
      </c>
      <c r="L20" s="219">
        <f t="shared" si="2"/>
        <v>30</v>
      </c>
      <c r="M20" s="49">
        <f t="shared" si="3"/>
        <v>0</v>
      </c>
      <c r="N20" s="398">
        <f t="shared" si="1"/>
        <v>0</v>
      </c>
      <c r="O20" s="343">
        <f>IF(M20&gt;=0,VLOOKUP(M20,ŠD_ŠK_normativy!$A$5:$D$305,2,0))</f>
        <v>0</v>
      </c>
      <c r="P20" s="312">
        <f>IF(N20&gt;=0,VLOOKUP(N20,ŠD_ŠK_normativy!$A$4:$D$304,3,0))</f>
        <v>0</v>
      </c>
      <c r="Q20" s="312">
        <f>IF(L20&gt;=0,VLOOKUP(L20,ŠD_ŠK_normativy!$A$4:$D$304,4,0))</f>
        <v>480</v>
      </c>
      <c r="R20" s="312">
        <f>IF((M20+N20)&gt;=0,VLOOKUP((M20+N20),ŠD_ŠK_normativy!$A$4:$D$304,4,0))</f>
        <v>0</v>
      </c>
      <c r="S20" s="280">
        <f>ŠD_ŠK_normativy!$H$5</f>
        <v>30</v>
      </c>
      <c r="T20" s="280">
        <f>ŠD_ŠK_normativy!$H$6</f>
        <v>20</v>
      </c>
      <c r="U20" s="60">
        <f>ŠD_ŠK_normativy!$H$3</f>
        <v>40768</v>
      </c>
      <c r="V20" s="345">
        <f>ŠD_ŠK_normativy!$H$4</f>
        <v>21384</v>
      </c>
      <c r="W20" s="350" t="str">
        <f t="shared" si="4"/>
        <v>0</v>
      </c>
      <c r="X20" s="261" t="str">
        <f t="shared" si="5"/>
        <v>0</v>
      </c>
      <c r="Y20" s="255">
        <f t="shared" si="6"/>
        <v>756</v>
      </c>
      <c r="Z20" s="347">
        <f t="shared" si="7"/>
        <v>22680</v>
      </c>
      <c r="AA20" s="60">
        <f t="shared" si="8"/>
        <v>16038</v>
      </c>
      <c r="AB20" s="60">
        <f t="shared" si="9"/>
        <v>5421</v>
      </c>
      <c r="AC20" s="60">
        <f t="shared" si="10"/>
        <v>321</v>
      </c>
      <c r="AD20" s="60">
        <f t="shared" si="11"/>
        <v>900</v>
      </c>
      <c r="AE20" s="313">
        <f t="shared" si="12"/>
        <v>0</v>
      </c>
      <c r="AF20" s="318">
        <f t="shared" si="13"/>
        <v>0.06</v>
      </c>
    </row>
    <row r="21" spans="1:38" ht="18" customHeight="1" x14ac:dyDescent="0.2">
      <c r="A21" s="92">
        <v>35</v>
      </c>
      <c r="B21" s="92">
        <v>600078311</v>
      </c>
      <c r="C21" s="92">
        <v>3428</v>
      </c>
      <c r="D21" s="24" t="s">
        <v>192</v>
      </c>
      <c r="E21" s="18">
        <v>3143</v>
      </c>
      <c r="F21" s="71" t="s">
        <v>193</v>
      </c>
      <c r="G21" s="65">
        <v>30</v>
      </c>
      <c r="H21" s="177">
        <v>1</v>
      </c>
      <c r="I21" s="208">
        <v>30</v>
      </c>
      <c r="J21" s="208">
        <v>0</v>
      </c>
      <c r="K21" s="241">
        <v>0</v>
      </c>
      <c r="L21" s="219">
        <f t="shared" si="2"/>
        <v>30</v>
      </c>
      <c r="M21" s="49">
        <f t="shared" si="3"/>
        <v>0</v>
      </c>
      <c r="N21" s="398">
        <f t="shared" si="1"/>
        <v>0</v>
      </c>
      <c r="O21" s="343">
        <f>IF(M21&gt;=0,VLOOKUP(M21,ŠD_ŠK_normativy!$A$5:$D$305,2,0))</f>
        <v>0</v>
      </c>
      <c r="P21" s="312">
        <f>IF(N21&gt;=0,VLOOKUP(N21,ŠD_ŠK_normativy!$A$4:$D$304,3,0))</f>
        <v>0</v>
      </c>
      <c r="Q21" s="312">
        <f>IF(L21&gt;=0,VLOOKUP(L21,ŠD_ŠK_normativy!$A$4:$D$304,4,0))</f>
        <v>480</v>
      </c>
      <c r="R21" s="312">
        <f>IF((M21+N21)&gt;=0,VLOOKUP((M21+N21),ŠD_ŠK_normativy!$A$4:$D$304,4,0))</f>
        <v>0</v>
      </c>
      <c r="S21" s="280">
        <f>ŠD_ŠK_normativy!$H$5</f>
        <v>30</v>
      </c>
      <c r="T21" s="280">
        <f>ŠD_ŠK_normativy!$H$6</f>
        <v>20</v>
      </c>
      <c r="U21" s="60">
        <f>ŠD_ŠK_normativy!$H$3</f>
        <v>40768</v>
      </c>
      <c r="V21" s="345">
        <f>ŠD_ŠK_normativy!$H$4</f>
        <v>21384</v>
      </c>
      <c r="W21" s="350" t="str">
        <f t="shared" si="4"/>
        <v>0</v>
      </c>
      <c r="X21" s="261" t="str">
        <f t="shared" si="5"/>
        <v>0</v>
      </c>
      <c r="Y21" s="255">
        <f t="shared" si="6"/>
        <v>756</v>
      </c>
      <c r="Z21" s="347">
        <f t="shared" si="7"/>
        <v>22680</v>
      </c>
      <c r="AA21" s="60">
        <f t="shared" si="8"/>
        <v>16038</v>
      </c>
      <c r="AB21" s="60">
        <f t="shared" si="9"/>
        <v>5421</v>
      </c>
      <c r="AC21" s="60">
        <f t="shared" si="10"/>
        <v>321</v>
      </c>
      <c r="AD21" s="60">
        <f t="shared" si="11"/>
        <v>900</v>
      </c>
      <c r="AE21" s="313">
        <f t="shared" si="12"/>
        <v>0</v>
      </c>
      <c r="AF21" s="318">
        <f t="shared" si="13"/>
        <v>0.06</v>
      </c>
    </row>
    <row r="22" spans="1:38" ht="18" customHeight="1" x14ac:dyDescent="0.2">
      <c r="A22" s="92">
        <v>37</v>
      </c>
      <c r="B22" s="92">
        <v>600078329</v>
      </c>
      <c r="C22" s="92">
        <v>3432</v>
      </c>
      <c r="D22" s="24" t="s">
        <v>194</v>
      </c>
      <c r="E22" s="18">
        <v>3143</v>
      </c>
      <c r="F22" s="71" t="s">
        <v>195</v>
      </c>
      <c r="G22" s="65">
        <v>25</v>
      </c>
      <c r="H22" s="177">
        <v>1</v>
      </c>
      <c r="I22" s="208">
        <v>25</v>
      </c>
      <c r="J22" s="208">
        <v>0</v>
      </c>
      <c r="K22" s="241">
        <v>0</v>
      </c>
      <c r="L22" s="219">
        <f t="shared" si="2"/>
        <v>25</v>
      </c>
      <c r="M22" s="49">
        <f t="shared" si="3"/>
        <v>0</v>
      </c>
      <c r="N22" s="398">
        <f t="shared" si="1"/>
        <v>0</v>
      </c>
      <c r="O22" s="343">
        <f>IF(M22&gt;=0,VLOOKUP(M22,ŠD_ŠK_normativy!$A$5:$D$305,2,0))</f>
        <v>0</v>
      </c>
      <c r="P22" s="312">
        <f>IF(N22&gt;=0,VLOOKUP(N22,ŠD_ŠK_normativy!$A$4:$D$304,3,0))</f>
        <v>0</v>
      </c>
      <c r="Q22" s="312">
        <f>IF(L22&gt;=0,VLOOKUP(L22,ŠD_ŠK_normativy!$A$4:$D$304,4,0))</f>
        <v>480</v>
      </c>
      <c r="R22" s="312">
        <f>IF((M22+N22)&gt;=0,VLOOKUP((M22+N22),ŠD_ŠK_normativy!$A$4:$D$304,4,0))</f>
        <v>0</v>
      </c>
      <c r="S22" s="280">
        <f>ŠD_ŠK_normativy!$H$5</f>
        <v>30</v>
      </c>
      <c r="T22" s="280">
        <f>ŠD_ŠK_normativy!$H$6</f>
        <v>20</v>
      </c>
      <c r="U22" s="60">
        <f>ŠD_ŠK_normativy!$H$3</f>
        <v>40768</v>
      </c>
      <c r="V22" s="345">
        <f>ŠD_ŠK_normativy!$H$4</f>
        <v>21384</v>
      </c>
      <c r="W22" s="350" t="str">
        <f t="shared" si="4"/>
        <v>0</v>
      </c>
      <c r="X22" s="261" t="str">
        <f t="shared" si="5"/>
        <v>0</v>
      </c>
      <c r="Y22" s="255">
        <f t="shared" si="6"/>
        <v>756</v>
      </c>
      <c r="Z22" s="347">
        <f t="shared" si="7"/>
        <v>18900</v>
      </c>
      <c r="AA22" s="60">
        <f t="shared" si="8"/>
        <v>13365</v>
      </c>
      <c r="AB22" s="60">
        <f t="shared" si="9"/>
        <v>4518</v>
      </c>
      <c r="AC22" s="60">
        <f t="shared" si="10"/>
        <v>267</v>
      </c>
      <c r="AD22" s="60">
        <f t="shared" si="11"/>
        <v>750</v>
      </c>
      <c r="AE22" s="313">
        <f t="shared" si="12"/>
        <v>0</v>
      </c>
      <c r="AF22" s="318">
        <f t="shared" si="13"/>
        <v>0.05</v>
      </c>
    </row>
    <row r="23" spans="1:38" ht="18" customHeight="1" thickBot="1" x14ac:dyDescent="0.25">
      <c r="A23" s="93">
        <v>38</v>
      </c>
      <c r="B23" s="93">
        <v>650022131</v>
      </c>
      <c r="C23" s="93">
        <v>3435</v>
      </c>
      <c r="D23" s="30" t="s">
        <v>196</v>
      </c>
      <c r="E23" s="32">
        <v>3143</v>
      </c>
      <c r="F23" s="40" t="s">
        <v>197</v>
      </c>
      <c r="G23" s="69">
        <v>92</v>
      </c>
      <c r="H23" s="292">
        <v>3</v>
      </c>
      <c r="I23" s="210">
        <v>78</v>
      </c>
      <c r="J23" s="210">
        <v>0</v>
      </c>
      <c r="K23" s="242">
        <v>0</v>
      </c>
      <c r="L23" s="221">
        <f t="shared" si="2"/>
        <v>78</v>
      </c>
      <c r="M23" s="290">
        <f t="shared" si="3"/>
        <v>0</v>
      </c>
      <c r="N23" s="398">
        <f t="shared" si="1"/>
        <v>0</v>
      </c>
      <c r="O23" s="343">
        <f>IF(M23&gt;=0,VLOOKUP(M23,ŠD_ŠK_normativy!$A$5:$D$305,2,0))</f>
        <v>0</v>
      </c>
      <c r="P23" s="351">
        <f>IF(N23&gt;=0,VLOOKUP(N23,ŠD_ŠK_normativy!$A$4:$D$304,3,0))</f>
        <v>0</v>
      </c>
      <c r="Q23" s="351">
        <f>IF(L23&gt;=0,VLOOKUP(L23,ŠD_ŠK_normativy!$A$4:$D$304,4,0))</f>
        <v>480</v>
      </c>
      <c r="R23" s="351">
        <f>IF((M23+N23)&gt;=0,VLOOKUP((M23+N23),ŠD_ŠK_normativy!$A$4:$D$304,4,0))</f>
        <v>0</v>
      </c>
      <c r="S23" s="352">
        <f>ŠD_ŠK_normativy!$H$5</f>
        <v>30</v>
      </c>
      <c r="T23" s="352">
        <f>ŠD_ŠK_normativy!$H$6</f>
        <v>20</v>
      </c>
      <c r="U23" s="55">
        <f>ŠD_ŠK_normativy!$H$3</f>
        <v>40768</v>
      </c>
      <c r="V23" s="353">
        <f>ŠD_ŠK_normativy!$H$4</f>
        <v>21384</v>
      </c>
      <c r="W23" s="354" t="str">
        <f t="shared" si="4"/>
        <v>0</v>
      </c>
      <c r="X23" s="355" t="str">
        <f t="shared" si="5"/>
        <v>0</v>
      </c>
      <c r="Y23" s="257">
        <f t="shared" si="6"/>
        <v>756</v>
      </c>
      <c r="Z23" s="356">
        <f t="shared" si="7"/>
        <v>58968</v>
      </c>
      <c r="AA23" s="55">
        <f t="shared" si="8"/>
        <v>41700</v>
      </c>
      <c r="AB23" s="55">
        <f t="shared" si="9"/>
        <v>14094</v>
      </c>
      <c r="AC23" s="55">
        <f t="shared" si="10"/>
        <v>834</v>
      </c>
      <c r="AD23" s="55">
        <f t="shared" si="11"/>
        <v>2340</v>
      </c>
      <c r="AE23" s="357">
        <f t="shared" si="12"/>
        <v>0</v>
      </c>
      <c r="AF23" s="358">
        <f t="shared" si="13"/>
        <v>0.16</v>
      </c>
    </row>
    <row r="24" spans="1:38" ht="18" customHeight="1" thickBot="1" x14ac:dyDescent="0.25">
      <c r="A24" s="118"/>
      <c r="B24" s="118"/>
      <c r="C24" s="118"/>
      <c r="D24" s="13" t="s">
        <v>6</v>
      </c>
      <c r="E24" s="47"/>
      <c r="F24" s="34"/>
      <c r="G24" s="70"/>
      <c r="H24" s="51">
        <f>SUM(H6:H23)</f>
        <v>53</v>
      </c>
      <c r="I24" s="52">
        <f t="shared" ref="I24:K24" si="14">SUM(I6:I23)</f>
        <v>1447</v>
      </c>
      <c r="J24" s="52">
        <f t="shared" si="14"/>
        <v>0</v>
      </c>
      <c r="K24" s="249">
        <f t="shared" si="14"/>
        <v>24</v>
      </c>
      <c r="L24" s="51">
        <f t="shared" ref="L24" si="15">SUM(L6:L23)</f>
        <v>1447</v>
      </c>
      <c r="M24" s="52">
        <f t="shared" ref="M24" si="16">SUM(M6:M23)</f>
        <v>0</v>
      </c>
      <c r="N24" s="249">
        <f t="shared" ref="N24" si="17">SUM(N6:N23)</f>
        <v>24</v>
      </c>
      <c r="O24" s="359" t="s">
        <v>37</v>
      </c>
      <c r="P24" s="230" t="s">
        <v>37</v>
      </c>
      <c r="Q24" s="230" t="s">
        <v>37</v>
      </c>
      <c r="R24" s="230" t="s">
        <v>37</v>
      </c>
      <c r="S24" s="54" t="s">
        <v>37</v>
      </c>
      <c r="T24" s="61" t="s">
        <v>37</v>
      </c>
      <c r="U24" s="61" t="s">
        <v>37</v>
      </c>
      <c r="V24" s="212" t="s">
        <v>37</v>
      </c>
      <c r="W24" s="360" t="s">
        <v>37</v>
      </c>
      <c r="X24" s="61" t="s">
        <v>37</v>
      </c>
      <c r="Y24" s="22" t="s">
        <v>37</v>
      </c>
      <c r="Z24" s="326">
        <f t="shared" ref="Z24" si="18">SUM(Z6:Z23)</f>
        <v>1294380</v>
      </c>
      <c r="AA24" s="361">
        <f t="shared" ref="AA24" si="19">SUM(AA6:AA23)</f>
        <v>920833</v>
      </c>
      <c r="AB24" s="361">
        <f t="shared" ref="AB24" si="20">SUM(AB6:AB23)</f>
        <v>311239</v>
      </c>
      <c r="AC24" s="361">
        <f t="shared" ref="AC24" si="21">SUM(AC6:AC23)</f>
        <v>18418</v>
      </c>
      <c r="AD24" s="361">
        <f t="shared" ref="AD24" si="22">SUM(AD6:AD23)</f>
        <v>43890</v>
      </c>
      <c r="AE24" s="362">
        <f t="shared" ref="AE24" si="23">SUM(AE6:AE23)</f>
        <v>0.27</v>
      </c>
      <c r="AF24" s="323">
        <f t="shared" ref="AF24" si="24">SUM(AF6:AF23)</f>
        <v>3.0699999999999994</v>
      </c>
    </row>
    <row r="25" spans="1:38" ht="12.75" x14ac:dyDescent="0.2">
      <c r="Z25" s="25">
        <f>SUM(AA24:AD24)</f>
        <v>1294380</v>
      </c>
    </row>
    <row r="26" spans="1:38" ht="12.75" x14ac:dyDescent="0.2"/>
    <row r="27" spans="1:38" ht="24.75" customHeight="1" x14ac:dyDescent="0.2">
      <c r="Q27" s="39"/>
      <c r="R27" s="39"/>
      <c r="S27" s="39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24"/>
  <sheetViews>
    <sheetView zoomScaleNormal="100" workbookViewId="0">
      <pane xSplit="7" ySplit="5" topLeftCell="H6" activePane="bottomRight" state="frozen"/>
      <selection activeCell="D11" sqref="D11"/>
      <selection pane="topRight" activeCell="D11" sqref="D11"/>
      <selection pane="bottomLeft" activeCell="D11" sqref="D11"/>
      <selection pane="bottomRight" activeCell="L5" sqref="L5:N5"/>
    </sheetView>
  </sheetViews>
  <sheetFormatPr defaultColWidth="11.28515625" defaultRowHeight="18" customHeight="1" x14ac:dyDescent="0.2"/>
  <cols>
    <col min="1" max="1" width="6.140625" style="117" customWidth="1"/>
    <col min="2" max="2" width="10.140625" style="117" customWidth="1"/>
    <col min="3" max="3" width="7.140625" style="117" customWidth="1"/>
    <col min="4" max="4" width="26.85546875" style="1" customWidth="1"/>
    <col min="5" max="5" width="5.140625" style="1" customWidth="1"/>
    <col min="6" max="6" width="34.42578125" style="1" customWidth="1"/>
    <col min="7" max="7" width="7.42578125" style="81" bestFit="1" customWidth="1"/>
    <col min="8" max="14" width="9.7109375" style="81" customWidth="1"/>
    <col min="15" max="15" width="8.7109375" style="81" customWidth="1"/>
    <col min="16" max="16" width="8.7109375" style="26" customWidth="1"/>
    <col min="17" max="25" width="8.7109375" style="1" customWidth="1"/>
    <col min="26" max="27" width="8.7109375" style="1" bestFit="1" customWidth="1"/>
    <col min="28" max="32" width="7.7109375" style="1" customWidth="1"/>
    <col min="33" max="33" width="3.7109375" style="1" customWidth="1"/>
    <col min="34" max="38" width="8" style="1" customWidth="1"/>
    <col min="39" max="16384" width="11.28515625" style="1"/>
  </cols>
  <sheetData>
    <row r="1" spans="1:39" ht="24.75" customHeight="1" x14ac:dyDescent="0.3">
      <c r="A1" s="157" t="s">
        <v>446</v>
      </c>
      <c r="B1" s="158"/>
      <c r="C1" s="158"/>
      <c r="D1" s="158"/>
      <c r="E1" s="7"/>
      <c r="Q1" s="26"/>
      <c r="R1" s="26"/>
      <c r="S1" s="26"/>
      <c r="U1" s="26"/>
    </row>
    <row r="2" spans="1:39" ht="24.75" customHeight="1" x14ac:dyDescent="0.2">
      <c r="E2" s="9"/>
      <c r="F2" s="37" t="s">
        <v>53</v>
      </c>
      <c r="Q2" s="26"/>
      <c r="R2" s="26"/>
      <c r="S2" s="26"/>
      <c r="U2" s="26"/>
    </row>
    <row r="3" spans="1:39" ht="16.5" customHeight="1" x14ac:dyDescent="0.2">
      <c r="E3" s="5"/>
      <c r="F3" s="294" t="s">
        <v>49</v>
      </c>
      <c r="Q3" s="26"/>
      <c r="R3" s="26"/>
      <c r="S3" s="26"/>
      <c r="U3" s="26"/>
    </row>
    <row r="4" spans="1:39" ht="24" customHeight="1" thickBot="1" x14ac:dyDescent="0.3">
      <c r="A4" s="159" t="s">
        <v>127</v>
      </c>
      <c r="E4" s="2"/>
      <c r="F4" s="27" t="s">
        <v>51</v>
      </c>
      <c r="H4" s="176" t="s">
        <v>449</v>
      </c>
      <c r="R4" s="26"/>
      <c r="S4" s="26"/>
      <c r="U4" s="26"/>
      <c r="Z4" s="1" t="s">
        <v>118</v>
      </c>
      <c r="AA4" s="58"/>
      <c r="AB4" s="58"/>
      <c r="AC4" s="58"/>
      <c r="AD4" s="58"/>
      <c r="AE4" s="58"/>
      <c r="AF4" s="58"/>
    </row>
    <row r="5" spans="1:39" ht="57" thickBot="1" x14ac:dyDescent="0.25">
      <c r="A5" s="20" t="s">
        <v>429</v>
      </c>
      <c r="B5" s="20" t="s">
        <v>428</v>
      </c>
      <c r="C5" s="20" t="s">
        <v>38</v>
      </c>
      <c r="D5" s="28" t="s">
        <v>39</v>
      </c>
      <c r="E5" s="4" t="s">
        <v>0</v>
      </c>
      <c r="F5" s="33" t="s">
        <v>1</v>
      </c>
      <c r="G5" s="53" t="s">
        <v>2</v>
      </c>
      <c r="H5" s="57" t="s">
        <v>64</v>
      </c>
      <c r="I5" s="269" t="s">
        <v>463</v>
      </c>
      <c r="J5" s="269" t="s">
        <v>462</v>
      </c>
      <c r="K5" s="270" t="s">
        <v>448</v>
      </c>
      <c r="L5" s="216" t="s">
        <v>464</v>
      </c>
      <c r="M5" s="245" t="s">
        <v>465</v>
      </c>
      <c r="N5" s="217" t="s">
        <v>455</v>
      </c>
      <c r="O5" s="271" t="s">
        <v>456</v>
      </c>
      <c r="P5" s="272" t="s">
        <v>122</v>
      </c>
      <c r="Q5" s="273" t="s">
        <v>466</v>
      </c>
      <c r="R5" s="273" t="s">
        <v>467</v>
      </c>
      <c r="S5" s="273" t="s">
        <v>65</v>
      </c>
      <c r="T5" s="274" t="s">
        <v>124</v>
      </c>
      <c r="U5" s="275" t="s">
        <v>443</v>
      </c>
      <c r="V5" s="276" t="s">
        <v>433</v>
      </c>
      <c r="W5" s="277" t="s">
        <v>468</v>
      </c>
      <c r="X5" s="278" t="s">
        <v>470</v>
      </c>
      <c r="Y5" s="279" t="s">
        <v>469</v>
      </c>
      <c r="Z5" s="307" t="s">
        <v>36</v>
      </c>
      <c r="AA5" s="308" t="s">
        <v>117</v>
      </c>
      <c r="AB5" s="308" t="s">
        <v>24</v>
      </c>
      <c r="AC5" s="308" t="s">
        <v>35</v>
      </c>
      <c r="AD5" s="309" t="s">
        <v>25</v>
      </c>
      <c r="AE5" s="310" t="s">
        <v>434</v>
      </c>
      <c r="AF5" s="311" t="s">
        <v>116</v>
      </c>
    </row>
    <row r="6" spans="1:39" ht="18" customHeight="1" x14ac:dyDescent="0.2">
      <c r="A6" s="92">
        <v>3</v>
      </c>
      <c r="B6" s="92">
        <v>600010473</v>
      </c>
      <c r="C6" s="92">
        <v>3439</v>
      </c>
      <c r="D6" s="95" t="s">
        <v>198</v>
      </c>
      <c r="E6" s="18">
        <v>3143</v>
      </c>
      <c r="F6" s="71" t="s">
        <v>199</v>
      </c>
      <c r="G6" s="324">
        <v>85</v>
      </c>
      <c r="H6" s="175">
        <v>2</v>
      </c>
      <c r="I6" s="289">
        <v>42</v>
      </c>
      <c r="J6" s="289">
        <v>0</v>
      </c>
      <c r="K6" s="306">
        <v>0</v>
      </c>
      <c r="L6" s="218">
        <f t="shared" ref="L6" si="0">IF(I6&lt;=G6,I6,G6)</f>
        <v>42</v>
      </c>
      <c r="M6" s="399">
        <f>IF(J6&lt;=G6,J6,G6)</f>
        <v>0</v>
      </c>
      <c r="N6" s="400">
        <f t="shared" ref="N6:N18" si="1">IF(J6&lt;=G6,IF((J6+K6)&gt;=G6,G6-J6,K6),0)</f>
        <v>0</v>
      </c>
      <c r="O6" s="342">
        <f>IF(M6&gt;=0,VLOOKUP(M6,ŠD_ŠK_normativy!$A$4:$D$304,2,0))</f>
        <v>0</v>
      </c>
      <c r="P6" s="314">
        <f>IF(N6&gt;=0,VLOOKUP(N6,ŠD_ŠK_normativy!$A$4:$D$304,3,0))</f>
        <v>0</v>
      </c>
      <c r="Q6" s="314">
        <f>IF(L6&gt;=0,VLOOKUP(L6,ŠD_ŠK_normativy!$A$4:$D$304,4,0))</f>
        <v>480</v>
      </c>
      <c r="R6" s="314">
        <f>IF((M6+N6)&gt;=0,VLOOKUP((M6+N6),ŠD_ŠK_normativy!$A$4:$D$304,4,0))</f>
        <v>0</v>
      </c>
      <c r="S6" s="282">
        <f>ŠD_ŠK_normativy!$H$5</f>
        <v>30</v>
      </c>
      <c r="T6" s="282">
        <f>ŠD_ŠK_normativy!$H$6</f>
        <v>20</v>
      </c>
      <c r="U6" s="283">
        <f>ŠD_ŠK_normativy!$H$3</f>
        <v>40768</v>
      </c>
      <c r="V6" s="344">
        <f>ŠD_ŠK_normativy!$H$4</f>
        <v>21384</v>
      </c>
      <c r="W6" s="348" t="str">
        <f>IFERROR(ROUND(12*1.358*(1/O6*U6+1/R6*V6)+T6,0),"0")</f>
        <v>0</v>
      </c>
      <c r="X6" s="315" t="str">
        <f>IFERROR(ROUND(12*1.358*(1/P6*U6+1/R6*V6)+T6,0),"0")</f>
        <v>0</v>
      </c>
      <c r="Y6" s="349">
        <f>IFERROR(ROUND(12*1.358*(1/Q6*V6)+S6,0),"0")</f>
        <v>756</v>
      </c>
      <c r="Z6" s="365">
        <f>L6*Y6+M6*W6+N6*X6</f>
        <v>31752</v>
      </c>
      <c r="AA6" s="283">
        <f>ROUND((Z6-AD6)/1.358,0)</f>
        <v>22454</v>
      </c>
      <c r="AB6" s="283">
        <f>Z6-AA6-AC6-AD6</f>
        <v>7589</v>
      </c>
      <c r="AC6" s="283">
        <f>ROUND(AA6*2%,0)</f>
        <v>449</v>
      </c>
      <c r="AD6" s="283">
        <f>L6*S6+(M6+N6)*T6</f>
        <v>1260</v>
      </c>
      <c r="AE6" s="316">
        <f>ROUND(IFERROR(M6/O6,"0")+IFERROR(N6/P6,"0"),2)</f>
        <v>0</v>
      </c>
      <c r="AF6" s="317">
        <f>ROUND(IFERROR(L6/Q6,"0")+IFERROR((M6+N6)/R6,"0"),2)</f>
        <v>0.09</v>
      </c>
    </row>
    <row r="7" spans="1:39" ht="18" customHeight="1" x14ac:dyDescent="0.2">
      <c r="A7" s="92">
        <v>3</v>
      </c>
      <c r="B7" s="92">
        <v>600010473</v>
      </c>
      <c r="C7" s="92">
        <v>3439</v>
      </c>
      <c r="D7" s="95" t="s">
        <v>198</v>
      </c>
      <c r="E7" s="18">
        <v>3143</v>
      </c>
      <c r="F7" s="71" t="s">
        <v>200</v>
      </c>
      <c r="G7" s="66">
        <v>85</v>
      </c>
      <c r="H7" s="35">
        <v>2</v>
      </c>
      <c r="I7" s="208">
        <v>43</v>
      </c>
      <c r="J7" s="208">
        <v>0</v>
      </c>
      <c r="K7" s="241">
        <v>0</v>
      </c>
      <c r="L7" s="219">
        <f t="shared" ref="L7:L18" si="2">IF(I7&lt;=G7,I7,G7)</f>
        <v>43</v>
      </c>
      <c r="M7" s="49">
        <f t="shared" ref="M7:M18" si="3">IF(J7&lt;=G7,J7,G7)</f>
        <v>0</v>
      </c>
      <c r="N7" s="398">
        <f t="shared" si="1"/>
        <v>0</v>
      </c>
      <c r="O7" s="343">
        <f>IF(M7&gt;=0,VLOOKUP(M7,ŠD_ŠK_normativy!$A$5:$D$305,2,0))</f>
        <v>0</v>
      </c>
      <c r="P7" s="312">
        <f>IF(N7&gt;=0,VLOOKUP(N7,ŠD_ŠK_normativy!$A$4:$D$304,3,0))</f>
        <v>0</v>
      </c>
      <c r="Q7" s="312">
        <f>IF(L7&gt;=0,VLOOKUP(L7,ŠD_ŠK_normativy!$A$4:$D$304,4,0))</f>
        <v>480</v>
      </c>
      <c r="R7" s="312">
        <f>IF((M7+N7)&gt;=0,VLOOKUP((M7+N7),ŠD_ŠK_normativy!$A$4:$D$304,4,0))</f>
        <v>0</v>
      </c>
      <c r="S7" s="280">
        <f>ŠD_ŠK_normativy!$H$5</f>
        <v>30</v>
      </c>
      <c r="T7" s="280">
        <f>ŠD_ŠK_normativy!$H$6</f>
        <v>20</v>
      </c>
      <c r="U7" s="60">
        <f>ŠD_ŠK_normativy!$H$3</f>
        <v>40768</v>
      </c>
      <c r="V7" s="345">
        <f>ŠD_ŠK_normativy!$H$4</f>
        <v>21384</v>
      </c>
      <c r="W7" s="350" t="str">
        <f t="shared" ref="W7:W18" si="4">IFERROR(ROUND(12*1.358*(1/O7*U7+1/R7*V7)+T7,0),"0")</f>
        <v>0</v>
      </c>
      <c r="X7" s="261" t="str">
        <f t="shared" ref="X7:X18" si="5">IFERROR(ROUND(12*1.358*(1/P7*U7+1/R7*V7)+T7,0),"0")</f>
        <v>0</v>
      </c>
      <c r="Y7" s="255">
        <f t="shared" ref="Y7:Y18" si="6">IFERROR(ROUND(12*1.358*(1/Q7*V7)+S7,0),"0")</f>
        <v>756</v>
      </c>
      <c r="Z7" s="21">
        <f t="shared" ref="Z7:Z18" si="7">L7*Y7+M7*W7+N7*X7</f>
        <v>32508</v>
      </c>
      <c r="AA7" s="60">
        <f t="shared" ref="AA7:AA18" si="8">ROUND((Z7-AD7)/1.358,0)</f>
        <v>22988</v>
      </c>
      <c r="AB7" s="60">
        <f t="shared" ref="AB7:AB18" si="9">Z7-AA7-AC7-AD7</f>
        <v>7770</v>
      </c>
      <c r="AC7" s="60">
        <f t="shared" ref="AC7:AC18" si="10">ROUND(AA7*2%,0)</f>
        <v>460</v>
      </c>
      <c r="AD7" s="60">
        <f t="shared" ref="AD7:AD18" si="11">L7*S7+(M7+N7)*T7</f>
        <v>1290</v>
      </c>
      <c r="AE7" s="313">
        <f t="shared" ref="AE7:AE18" si="12">ROUND(IFERROR(M7/O7,"0")+IFERROR(N7/P7,"0"),2)</f>
        <v>0</v>
      </c>
      <c r="AF7" s="318">
        <f t="shared" ref="AF7:AF18" si="13">ROUND(IFERROR(L7/Q7,"0")+IFERROR((M7+N7)/R7,"0"),2)</f>
        <v>0.09</v>
      </c>
      <c r="AI7" s="39"/>
      <c r="AJ7" s="39"/>
      <c r="AK7" s="39"/>
      <c r="AL7" s="39"/>
      <c r="AM7" s="39"/>
    </row>
    <row r="8" spans="1:39" ht="18" customHeight="1" x14ac:dyDescent="0.2">
      <c r="A8" s="92">
        <v>3</v>
      </c>
      <c r="B8" s="92">
        <v>600010473</v>
      </c>
      <c r="C8" s="92">
        <v>3439</v>
      </c>
      <c r="D8" s="95" t="s">
        <v>198</v>
      </c>
      <c r="E8" s="18">
        <v>3143</v>
      </c>
      <c r="F8" s="71" t="s">
        <v>201</v>
      </c>
      <c r="G8" s="65">
        <v>35</v>
      </c>
      <c r="H8" s="177">
        <v>0</v>
      </c>
      <c r="I8" s="208">
        <v>0</v>
      </c>
      <c r="J8" s="208">
        <v>0</v>
      </c>
      <c r="K8" s="241">
        <v>35</v>
      </c>
      <c r="L8" s="219">
        <f t="shared" si="2"/>
        <v>0</v>
      </c>
      <c r="M8" s="49">
        <f t="shared" si="3"/>
        <v>0</v>
      </c>
      <c r="N8" s="398">
        <f t="shared" si="1"/>
        <v>35</v>
      </c>
      <c r="O8" s="343">
        <f>IF(M8&gt;=0,VLOOKUP(M8,ŠD_ŠK_normativy!$A$5:$D$305,2,0))</f>
        <v>0</v>
      </c>
      <c r="P8" s="312">
        <f>IF(N8&gt;=0,VLOOKUP(N8,ŠD_ŠK_normativy!$A$4:$D$304,3,0))</f>
        <v>100.05832770483124</v>
      </c>
      <c r="Q8" s="312">
        <f>IF(L8&gt;=0,VLOOKUP(L8,ŠD_ŠK_normativy!$A$4:$D$304,4,0))</f>
        <v>0</v>
      </c>
      <c r="R8" s="312">
        <f>IF((M8+N8)&gt;=0,VLOOKUP((M8+N8),ŠD_ŠK_normativy!$A$4:$D$304,4,0))</f>
        <v>480</v>
      </c>
      <c r="S8" s="280">
        <f>ŠD_ŠK_normativy!$H$5</f>
        <v>30</v>
      </c>
      <c r="T8" s="280">
        <f>ŠD_ŠK_normativy!$H$6</f>
        <v>20</v>
      </c>
      <c r="U8" s="60">
        <f>ŠD_ŠK_normativy!$H$3</f>
        <v>40768</v>
      </c>
      <c r="V8" s="345">
        <f>ŠD_ŠK_normativy!$H$4</f>
        <v>21384</v>
      </c>
      <c r="W8" s="350" t="str">
        <f t="shared" si="4"/>
        <v>0</v>
      </c>
      <c r="X8" s="261">
        <f t="shared" si="5"/>
        <v>7386</v>
      </c>
      <c r="Y8" s="255" t="str">
        <f t="shared" si="6"/>
        <v>0</v>
      </c>
      <c r="Z8" s="21">
        <f t="shared" si="7"/>
        <v>258510</v>
      </c>
      <c r="AA8" s="60">
        <f t="shared" si="8"/>
        <v>189845</v>
      </c>
      <c r="AB8" s="60">
        <f t="shared" si="9"/>
        <v>64168</v>
      </c>
      <c r="AC8" s="60">
        <f t="shared" si="10"/>
        <v>3797</v>
      </c>
      <c r="AD8" s="60">
        <f t="shared" si="11"/>
        <v>700</v>
      </c>
      <c r="AE8" s="313">
        <f t="shared" si="12"/>
        <v>0.35</v>
      </c>
      <c r="AF8" s="318">
        <f t="shared" si="13"/>
        <v>7.0000000000000007E-2</v>
      </c>
    </row>
    <row r="9" spans="1:39" ht="18" customHeight="1" x14ac:dyDescent="0.2">
      <c r="A9" s="92">
        <v>4</v>
      </c>
      <c r="B9" s="92">
        <v>600078493</v>
      </c>
      <c r="C9" s="92">
        <v>3438</v>
      </c>
      <c r="D9" s="6" t="s">
        <v>202</v>
      </c>
      <c r="E9" s="18">
        <v>3143</v>
      </c>
      <c r="F9" s="40" t="s">
        <v>437</v>
      </c>
      <c r="G9" s="65">
        <v>90</v>
      </c>
      <c r="H9" s="35">
        <v>3</v>
      </c>
      <c r="I9" s="208">
        <v>86</v>
      </c>
      <c r="J9" s="208">
        <v>0</v>
      </c>
      <c r="K9" s="241">
        <v>0</v>
      </c>
      <c r="L9" s="219">
        <f t="shared" si="2"/>
        <v>86</v>
      </c>
      <c r="M9" s="49">
        <f t="shared" si="3"/>
        <v>0</v>
      </c>
      <c r="N9" s="398">
        <f t="shared" si="1"/>
        <v>0</v>
      </c>
      <c r="O9" s="343">
        <f>IF(M9&gt;=0,VLOOKUP(M9,ŠD_ŠK_normativy!$A$5:$D$305,2,0))</f>
        <v>0</v>
      </c>
      <c r="P9" s="312">
        <f>IF(N9&gt;=0,VLOOKUP(N9,ŠD_ŠK_normativy!$A$4:$D$304,3,0))</f>
        <v>0</v>
      </c>
      <c r="Q9" s="312">
        <f>IF(L9&gt;=0,VLOOKUP(L9,ŠD_ŠK_normativy!$A$4:$D$304,4,0))</f>
        <v>480</v>
      </c>
      <c r="R9" s="312">
        <f>IF((M9+N9)&gt;=0,VLOOKUP((M9+N9),ŠD_ŠK_normativy!$A$4:$D$304,4,0))</f>
        <v>0</v>
      </c>
      <c r="S9" s="280">
        <f>ŠD_ŠK_normativy!$H$5</f>
        <v>30</v>
      </c>
      <c r="T9" s="280">
        <f>ŠD_ŠK_normativy!$H$6</f>
        <v>20</v>
      </c>
      <c r="U9" s="60">
        <f>ŠD_ŠK_normativy!$H$3</f>
        <v>40768</v>
      </c>
      <c r="V9" s="345">
        <f>ŠD_ŠK_normativy!$H$4</f>
        <v>21384</v>
      </c>
      <c r="W9" s="350" t="str">
        <f t="shared" si="4"/>
        <v>0</v>
      </c>
      <c r="X9" s="261" t="str">
        <f t="shared" si="5"/>
        <v>0</v>
      </c>
      <c r="Y9" s="255">
        <f t="shared" si="6"/>
        <v>756</v>
      </c>
      <c r="Z9" s="21">
        <f t="shared" si="7"/>
        <v>65016</v>
      </c>
      <c r="AA9" s="60">
        <f t="shared" si="8"/>
        <v>45976</v>
      </c>
      <c r="AB9" s="60">
        <f t="shared" si="9"/>
        <v>15540</v>
      </c>
      <c r="AC9" s="60">
        <f t="shared" si="10"/>
        <v>920</v>
      </c>
      <c r="AD9" s="60">
        <f t="shared" si="11"/>
        <v>2580</v>
      </c>
      <c r="AE9" s="313">
        <f t="shared" si="12"/>
        <v>0</v>
      </c>
      <c r="AF9" s="318">
        <f t="shared" si="13"/>
        <v>0.18</v>
      </c>
    </row>
    <row r="10" spans="1:39" ht="18" customHeight="1" x14ac:dyDescent="0.2">
      <c r="A10" s="92">
        <v>6</v>
      </c>
      <c r="B10" s="92">
        <v>650023404</v>
      </c>
      <c r="C10" s="92">
        <v>3401</v>
      </c>
      <c r="D10" s="6" t="s">
        <v>203</v>
      </c>
      <c r="E10" s="18">
        <v>3143</v>
      </c>
      <c r="F10" s="77" t="s">
        <v>204</v>
      </c>
      <c r="G10" s="65">
        <v>29</v>
      </c>
      <c r="H10" s="35">
        <v>1</v>
      </c>
      <c r="I10" s="208">
        <v>29</v>
      </c>
      <c r="J10" s="208">
        <v>0</v>
      </c>
      <c r="K10" s="241">
        <v>0</v>
      </c>
      <c r="L10" s="219">
        <f t="shared" si="2"/>
        <v>29</v>
      </c>
      <c r="M10" s="49">
        <f t="shared" si="3"/>
        <v>0</v>
      </c>
      <c r="N10" s="398">
        <f t="shared" si="1"/>
        <v>0</v>
      </c>
      <c r="O10" s="343">
        <f>IF(M10&gt;=0,VLOOKUP(M10,ŠD_ŠK_normativy!$A$5:$D$305,2,0))</f>
        <v>0</v>
      </c>
      <c r="P10" s="312">
        <f>IF(N10&gt;=0,VLOOKUP(N10,ŠD_ŠK_normativy!$A$4:$D$304,3,0))</f>
        <v>0</v>
      </c>
      <c r="Q10" s="312">
        <f>IF(L10&gt;=0,VLOOKUP(L10,ŠD_ŠK_normativy!$A$4:$D$304,4,0))</f>
        <v>480</v>
      </c>
      <c r="R10" s="312">
        <f>IF((M10+N10)&gt;=0,VLOOKUP((M10+N10),ŠD_ŠK_normativy!$A$4:$D$304,4,0))</f>
        <v>0</v>
      </c>
      <c r="S10" s="280">
        <f>ŠD_ŠK_normativy!$H$5</f>
        <v>30</v>
      </c>
      <c r="T10" s="280">
        <f>ŠD_ŠK_normativy!$H$6</f>
        <v>20</v>
      </c>
      <c r="U10" s="60">
        <f>ŠD_ŠK_normativy!$H$3</f>
        <v>40768</v>
      </c>
      <c r="V10" s="345">
        <f>ŠD_ŠK_normativy!$H$4</f>
        <v>21384</v>
      </c>
      <c r="W10" s="350" t="str">
        <f t="shared" si="4"/>
        <v>0</v>
      </c>
      <c r="X10" s="261" t="str">
        <f t="shared" si="5"/>
        <v>0</v>
      </c>
      <c r="Y10" s="255">
        <f t="shared" si="6"/>
        <v>756</v>
      </c>
      <c r="Z10" s="21">
        <f t="shared" si="7"/>
        <v>21924</v>
      </c>
      <c r="AA10" s="60">
        <f t="shared" si="8"/>
        <v>15504</v>
      </c>
      <c r="AB10" s="60">
        <f t="shared" si="9"/>
        <v>5240</v>
      </c>
      <c r="AC10" s="60">
        <f t="shared" si="10"/>
        <v>310</v>
      </c>
      <c r="AD10" s="60">
        <f t="shared" si="11"/>
        <v>870</v>
      </c>
      <c r="AE10" s="313">
        <f t="shared" si="12"/>
        <v>0</v>
      </c>
      <c r="AF10" s="318">
        <f t="shared" si="13"/>
        <v>0.06</v>
      </c>
    </row>
    <row r="11" spans="1:39" ht="18" customHeight="1" x14ac:dyDescent="0.2">
      <c r="A11" s="92">
        <v>7</v>
      </c>
      <c r="B11" s="92">
        <v>650023021</v>
      </c>
      <c r="C11" s="92">
        <v>3404</v>
      </c>
      <c r="D11" s="6" t="s">
        <v>205</v>
      </c>
      <c r="E11" s="82">
        <v>3143</v>
      </c>
      <c r="F11" s="40" t="s">
        <v>206</v>
      </c>
      <c r="G11" s="65">
        <v>75</v>
      </c>
      <c r="H11" s="35">
        <v>2</v>
      </c>
      <c r="I11" s="208">
        <v>60</v>
      </c>
      <c r="J11" s="208">
        <v>0</v>
      </c>
      <c r="K11" s="241">
        <v>0</v>
      </c>
      <c r="L11" s="219">
        <f t="shared" si="2"/>
        <v>60</v>
      </c>
      <c r="M11" s="49">
        <f t="shared" si="3"/>
        <v>0</v>
      </c>
      <c r="N11" s="398">
        <f t="shared" si="1"/>
        <v>0</v>
      </c>
      <c r="O11" s="343">
        <f>IF(M11&gt;=0,VLOOKUP(M11,ŠD_ŠK_normativy!$A$5:$D$305,2,0))</f>
        <v>0</v>
      </c>
      <c r="P11" s="312">
        <f>IF(N11&gt;=0,VLOOKUP(N11,ŠD_ŠK_normativy!$A$4:$D$304,3,0))</f>
        <v>0</v>
      </c>
      <c r="Q11" s="312">
        <f>IF(L11&gt;=0,VLOOKUP(L11,ŠD_ŠK_normativy!$A$4:$D$304,4,0))</f>
        <v>480</v>
      </c>
      <c r="R11" s="312">
        <f>IF((M11+N11)&gt;=0,VLOOKUP((M11+N11),ŠD_ŠK_normativy!$A$4:$D$304,4,0))</f>
        <v>0</v>
      </c>
      <c r="S11" s="280">
        <f>ŠD_ŠK_normativy!$H$5</f>
        <v>30</v>
      </c>
      <c r="T11" s="280">
        <f>ŠD_ŠK_normativy!$H$6</f>
        <v>20</v>
      </c>
      <c r="U11" s="60">
        <f>ŠD_ŠK_normativy!$H$3</f>
        <v>40768</v>
      </c>
      <c r="V11" s="345">
        <f>ŠD_ŠK_normativy!$H$4</f>
        <v>21384</v>
      </c>
      <c r="W11" s="350" t="str">
        <f t="shared" si="4"/>
        <v>0</v>
      </c>
      <c r="X11" s="261" t="str">
        <f t="shared" si="5"/>
        <v>0</v>
      </c>
      <c r="Y11" s="255">
        <f t="shared" si="6"/>
        <v>756</v>
      </c>
      <c r="Z11" s="21">
        <f t="shared" si="7"/>
        <v>45360</v>
      </c>
      <c r="AA11" s="60">
        <f t="shared" si="8"/>
        <v>32077</v>
      </c>
      <c r="AB11" s="60">
        <f t="shared" si="9"/>
        <v>10841</v>
      </c>
      <c r="AC11" s="60">
        <f t="shared" si="10"/>
        <v>642</v>
      </c>
      <c r="AD11" s="60">
        <f t="shared" si="11"/>
        <v>1800</v>
      </c>
      <c r="AE11" s="313">
        <f t="shared" si="12"/>
        <v>0</v>
      </c>
      <c r="AF11" s="318">
        <f t="shared" si="13"/>
        <v>0.13</v>
      </c>
    </row>
    <row r="12" spans="1:39" ht="18" customHeight="1" x14ac:dyDescent="0.2">
      <c r="A12" s="92">
        <v>9</v>
      </c>
      <c r="B12" s="92">
        <v>600099164</v>
      </c>
      <c r="C12" s="92">
        <v>5408</v>
      </c>
      <c r="D12" s="6" t="s">
        <v>207</v>
      </c>
      <c r="E12" s="18">
        <v>3143</v>
      </c>
      <c r="F12" s="77" t="s">
        <v>208</v>
      </c>
      <c r="G12" s="65">
        <v>30</v>
      </c>
      <c r="H12" s="35">
        <v>1</v>
      </c>
      <c r="I12" s="208">
        <v>29</v>
      </c>
      <c r="J12" s="208">
        <v>0</v>
      </c>
      <c r="K12" s="241">
        <v>0</v>
      </c>
      <c r="L12" s="219">
        <f t="shared" si="2"/>
        <v>29</v>
      </c>
      <c r="M12" s="49">
        <f t="shared" si="3"/>
        <v>0</v>
      </c>
      <c r="N12" s="398">
        <f t="shared" si="1"/>
        <v>0</v>
      </c>
      <c r="O12" s="343">
        <f>IF(M12&gt;=0,VLOOKUP(M12,ŠD_ŠK_normativy!$A$5:$D$305,2,0))</f>
        <v>0</v>
      </c>
      <c r="P12" s="312">
        <f>IF(N12&gt;=0,VLOOKUP(N12,ŠD_ŠK_normativy!$A$4:$D$304,3,0))</f>
        <v>0</v>
      </c>
      <c r="Q12" s="312">
        <f>IF(L12&gt;=0,VLOOKUP(L12,ŠD_ŠK_normativy!$A$4:$D$304,4,0))</f>
        <v>480</v>
      </c>
      <c r="R12" s="312">
        <f>IF((M12+N12)&gt;=0,VLOOKUP((M12+N12),ŠD_ŠK_normativy!$A$4:$D$304,4,0))</f>
        <v>0</v>
      </c>
      <c r="S12" s="280">
        <f>ŠD_ŠK_normativy!$H$5</f>
        <v>30</v>
      </c>
      <c r="T12" s="280">
        <f>ŠD_ŠK_normativy!$H$6</f>
        <v>20</v>
      </c>
      <c r="U12" s="60">
        <f>ŠD_ŠK_normativy!$H$3</f>
        <v>40768</v>
      </c>
      <c r="V12" s="345">
        <f>ŠD_ŠK_normativy!$H$4</f>
        <v>21384</v>
      </c>
      <c r="W12" s="350" t="str">
        <f t="shared" si="4"/>
        <v>0</v>
      </c>
      <c r="X12" s="261" t="str">
        <f t="shared" si="5"/>
        <v>0</v>
      </c>
      <c r="Y12" s="255">
        <f t="shared" si="6"/>
        <v>756</v>
      </c>
      <c r="Z12" s="21">
        <f t="shared" si="7"/>
        <v>21924</v>
      </c>
      <c r="AA12" s="60">
        <f t="shared" si="8"/>
        <v>15504</v>
      </c>
      <c r="AB12" s="60">
        <f t="shared" si="9"/>
        <v>5240</v>
      </c>
      <c r="AC12" s="60">
        <f t="shared" si="10"/>
        <v>310</v>
      </c>
      <c r="AD12" s="60">
        <f t="shared" si="11"/>
        <v>870</v>
      </c>
      <c r="AE12" s="313">
        <f t="shared" si="12"/>
        <v>0</v>
      </c>
      <c r="AF12" s="318">
        <f t="shared" si="13"/>
        <v>0.06</v>
      </c>
    </row>
    <row r="13" spans="1:39" ht="18" customHeight="1" x14ac:dyDescent="0.2">
      <c r="A13" s="92">
        <v>10</v>
      </c>
      <c r="B13" s="92">
        <v>650040384</v>
      </c>
      <c r="C13" s="92">
        <v>3424</v>
      </c>
      <c r="D13" s="6" t="s">
        <v>209</v>
      </c>
      <c r="E13" s="18">
        <v>3143</v>
      </c>
      <c r="F13" s="77" t="s">
        <v>210</v>
      </c>
      <c r="G13" s="65">
        <v>25</v>
      </c>
      <c r="H13" s="35">
        <v>1</v>
      </c>
      <c r="I13" s="208">
        <v>23</v>
      </c>
      <c r="J13" s="208">
        <v>0</v>
      </c>
      <c r="K13" s="241">
        <v>0</v>
      </c>
      <c r="L13" s="219">
        <f t="shared" si="2"/>
        <v>23</v>
      </c>
      <c r="M13" s="49">
        <f t="shared" si="3"/>
        <v>0</v>
      </c>
      <c r="N13" s="398">
        <f t="shared" si="1"/>
        <v>0</v>
      </c>
      <c r="O13" s="343">
        <f>IF(M13&gt;=0,VLOOKUP(M13,ŠD_ŠK_normativy!$A$5:$D$305,2,0))</f>
        <v>0</v>
      </c>
      <c r="P13" s="312">
        <f>IF(N13&gt;=0,VLOOKUP(N13,ŠD_ŠK_normativy!$A$4:$D$304,3,0))</f>
        <v>0</v>
      </c>
      <c r="Q13" s="312">
        <f>IF(L13&gt;=0,VLOOKUP(L13,ŠD_ŠK_normativy!$A$4:$D$304,4,0))</f>
        <v>480</v>
      </c>
      <c r="R13" s="312">
        <f>IF((M13+N13)&gt;=0,VLOOKUP((M13+N13),ŠD_ŠK_normativy!$A$4:$D$304,4,0))</f>
        <v>0</v>
      </c>
      <c r="S13" s="280">
        <f>ŠD_ŠK_normativy!$H$5</f>
        <v>30</v>
      </c>
      <c r="T13" s="280">
        <f>ŠD_ŠK_normativy!$H$6</f>
        <v>20</v>
      </c>
      <c r="U13" s="60">
        <f>ŠD_ŠK_normativy!$H$3</f>
        <v>40768</v>
      </c>
      <c r="V13" s="345">
        <f>ŠD_ŠK_normativy!$H$4</f>
        <v>21384</v>
      </c>
      <c r="W13" s="350" t="str">
        <f t="shared" si="4"/>
        <v>0</v>
      </c>
      <c r="X13" s="261" t="str">
        <f t="shared" si="5"/>
        <v>0</v>
      </c>
      <c r="Y13" s="255">
        <f t="shared" si="6"/>
        <v>756</v>
      </c>
      <c r="Z13" s="21">
        <f t="shared" si="7"/>
        <v>17388</v>
      </c>
      <c r="AA13" s="60">
        <f t="shared" si="8"/>
        <v>12296</v>
      </c>
      <c r="AB13" s="60">
        <f t="shared" si="9"/>
        <v>4156</v>
      </c>
      <c r="AC13" s="60">
        <f t="shared" si="10"/>
        <v>246</v>
      </c>
      <c r="AD13" s="60">
        <f t="shared" si="11"/>
        <v>690</v>
      </c>
      <c r="AE13" s="313">
        <f t="shared" si="12"/>
        <v>0</v>
      </c>
      <c r="AF13" s="318">
        <f t="shared" si="13"/>
        <v>0.05</v>
      </c>
    </row>
    <row r="14" spans="1:39" ht="18" customHeight="1" x14ac:dyDescent="0.2">
      <c r="A14" s="92">
        <v>12</v>
      </c>
      <c r="B14" s="92">
        <v>600078370</v>
      </c>
      <c r="C14" s="92">
        <v>3431</v>
      </c>
      <c r="D14" s="6" t="s">
        <v>211</v>
      </c>
      <c r="E14" s="43">
        <v>3143</v>
      </c>
      <c r="F14" s="40" t="s">
        <v>212</v>
      </c>
      <c r="G14" s="65">
        <v>30</v>
      </c>
      <c r="H14" s="35">
        <v>1</v>
      </c>
      <c r="I14" s="208">
        <v>27</v>
      </c>
      <c r="J14" s="208">
        <v>0</v>
      </c>
      <c r="K14" s="241">
        <v>0</v>
      </c>
      <c r="L14" s="219">
        <f t="shared" si="2"/>
        <v>27</v>
      </c>
      <c r="M14" s="49">
        <f t="shared" si="3"/>
        <v>0</v>
      </c>
      <c r="N14" s="398">
        <f t="shared" si="1"/>
        <v>0</v>
      </c>
      <c r="O14" s="343">
        <f>IF(M14&gt;=0,VLOOKUP(M14,ŠD_ŠK_normativy!$A$5:$D$305,2,0))</f>
        <v>0</v>
      </c>
      <c r="P14" s="312">
        <f>IF(N14&gt;=0,VLOOKUP(N14,ŠD_ŠK_normativy!$A$4:$D$304,3,0))</f>
        <v>0</v>
      </c>
      <c r="Q14" s="312">
        <f>IF(L14&gt;=0,VLOOKUP(L14,ŠD_ŠK_normativy!$A$4:$D$304,4,0))</f>
        <v>480</v>
      </c>
      <c r="R14" s="312">
        <f>IF((M14+N14)&gt;=0,VLOOKUP((M14+N14),ŠD_ŠK_normativy!$A$4:$D$304,4,0))</f>
        <v>0</v>
      </c>
      <c r="S14" s="280">
        <f>ŠD_ŠK_normativy!$H$5</f>
        <v>30</v>
      </c>
      <c r="T14" s="280">
        <f>ŠD_ŠK_normativy!$H$6</f>
        <v>20</v>
      </c>
      <c r="U14" s="60">
        <f>ŠD_ŠK_normativy!$H$3</f>
        <v>40768</v>
      </c>
      <c r="V14" s="345">
        <f>ŠD_ŠK_normativy!$H$4</f>
        <v>21384</v>
      </c>
      <c r="W14" s="350" t="str">
        <f t="shared" si="4"/>
        <v>0</v>
      </c>
      <c r="X14" s="261" t="str">
        <f t="shared" si="5"/>
        <v>0</v>
      </c>
      <c r="Y14" s="255">
        <f t="shared" si="6"/>
        <v>756</v>
      </c>
      <c r="Z14" s="21">
        <f t="shared" si="7"/>
        <v>20412</v>
      </c>
      <c r="AA14" s="60">
        <f t="shared" si="8"/>
        <v>14434</v>
      </c>
      <c r="AB14" s="60">
        <f t="shared" si="9"/>
        <v>4879</v>
      </c>
      <c r="AC14" s="60">
        <f t="shared" si="10"/>
        <v>289</v>
      </c>
      <c r="AD14" s="60">
        <f t="shared" si="11"/>
        <v>810</v>
      </c>
      <c r="AE14" s="313">
        <f t="shared" si="12"/>
        <v>0</v>
      </c>
      <c r="AF14" s="318">
        <f t="shared" si="13"/>
        <v>0.06</v>
      </c>
    </row>
    <row r="15" spans="1:39" ht="18" customHeight="1" x14ac:dyDescent="0.2">
      <c r="A15" s="92">
        <v>14</v>
      </c>
      <c r="B15" s="92">
        <v>600078485</v>
      </c>
      <c r="C15" s="92">
        <v>3436</v>
      </c>
      <c r="D15" s="6" t="s">
        <v>213</v>
      </c>
      <c r="E15" s="43">
        <v>3143</v>
      </c>
      <c r="F15" s="40" t="s">
        <v>214</v>
      </c>
      <c r="G15" s="65">
        <v>109</v>
      </c>
      <c r="H15" s="35">
        <v>4</v>
      </c>
      <c r="I15" s="208">
        <v>109</v>
      </c>
      <c r="J15" s="208">
        <v>0</v>
      </c>
      <c r="K15" s="241">
        <v>0</v>
      </c>
      <c r="L15" s="219">
        <f t="shared" si="2"/>
        <v>109</v>
      </c>
      <c r="M15" s="49">
        <f t="shared" si="3"/>
        <v>0</v>
      </c>
      <c r="N15" s="398">
        <f t="shared" si="1"/>
        <v>0</v>
      </c>
      <c r="O15" s="343">
        <f>IF(M15&gt;=0,VLOOKUP(M15,ŠD_ŠK_normativy!$A$5:$D$305,2,0))</f>
        <v>0</v>
      </c>
      <c r="P15" s="312">
        <f>IF(N15&gt;=0,VLOOKUP(N15,ŠD_ŠK_normativy!$A$4:$D$304,3,0))</f>
        <v>0</v>
      </c>
      <c r="Q15" s="312">
        <f>IF(L15&gt;=0,VLOOKUP(L15,ŠD_ŠK_normativy!$A$4:$D$304,4,0))</f>
        <v>480</v>
      </c>
      <c r="R15" s="312">
        <f>IF((M15+N15)&gt;=0,VLOOKUP((M15+N15),ŠD_ŠK_normativy!$A$4:$D$304,4,0))</f>
        <v>0</v>
      </c>
      <c r="S15" s="280">
        <f>ŠD_ŠK_normativy!$H$5</f>
        <v>30</v>
      </c>
      <c r="T15" s="280">
        <f>ŠD_ŠK_normativy!$H$6</f>
        <v>20</v>
      </c>
      <c r="U15" s="60">
        <f>ŠD_ŠK_normativy!$H$3</f>
        <v>40768</v>
      </c>
      <c r="V15" s="345">
        <f>ŠD_ŠK_normativy!$H$4</f>
        <v>21384</v>
      </c>
      <c r="W15" s="350" t="str">
        <f t="shared" si="4"/>
        <v>0</v>
      </c>
      <c r="X15" s="261" t="str">
        <f t="shared" si="5"/>
        <v>0</v>
      </c>
      <c r="Y15" s="255">
        <f t="shared" si="6"/>
        <v>756</v>
      </c>
      <c r="Z15" s="21">
        <f t="shared" si="7"/>
        <v>82404</v>
      </c>
      <c r="AA15" s="60">
        <f t="shared" si="8"/>
        <v>58272</v>
      </c>
      <c r="AB15" s="60">
        <f t="shared" si="9"/>
        <v>19697</v>
      </c>
      <c r="AC15" s="60">
        <f t="shared" si="10"/>
        <v>1165</v>
      </c>
      <c r="AD15" s="60">
        <f t="shared" si="11"/>
        <v>3270</v>
      </c>
      <c r="AE15" s="313">
        <f t="shared" si="12"/>
        <v>0</v>
      </c>
      <c r="AF15" s="318">
        <f t="shared" si="13"/>
        <v>0.23</v>
      </c>
    </row>
    <row r="16" spans="1:39" ht="18" customHeight="1" x14ac:dyDescent="0.2">
      <c r="A16" s="92">
        <v>16</v>
      </c>
      <c r="B16" s="92">
        <v>600078264</v>
      </c>
      <c r="C16" s="92">
        <v>3452</v>
      </c>
      <c r="D16" s="84" t="s">
        <v>215</v>
      </c>
      <c r="E16" s="18">
        <v>3143</v>
      </c>
      <c r="F16" s="77" t="s">
        <v>216</v>
      </c>
      <c r="G16" s="66">
        <v>76</v>
      </c>
      <c r="H16" s="35">
        <v>1</v>
      </c>
      <c r="I16" s="208">
        <v>14</v>
      </c>
      <c r="J16" s="208">
        <v>0</v>
      </c>
      <c r="K16" s="241">
        <v>0</v>
      </c>
      <c r="L16" s="219">
        <f t="shared" si="2"/>
        <v>14</v>
      </c>
      <c r="M16" s="49">
        <f t="shared" si="3"/>
        <v>0</v>
      </c>
      <c r="N16" s="398">
        <f t="shared" si="1"/>
        <v>0</v>
      </c>
      <c r="O16" s="343">
        <f>IF(M16&gt;=0,VLOOKUP(M16,ŠD_ŠK_normativy!$A$5:$D$305,2,0))</f>
        <v>0</v>
      </c>
      <c r="P16" s="312">
        <f>IF(N16&gt;=0,VLOOKUP(N16,ŠD_ŠK_normativy!$A$4:$D$304,3,0))</f>
        <v>0</v>
      </c>
      <c r="Q16" s="312">
        <f>IF(L16&gt;=0,VLOOKUP(L16,ŠD_ŠK_normativy!$A$4:$D$304,4,0))</f>
        <v>480</v>
      </c>
      <c r="R16" s="312">
        <f>IF((M16+N16)&gt;=0,VLOOKUP((M16+N16),ŠD_ŠK_normativy!$A$4:$D$304,4,0))</f>
        <v>0</v>
      </c>
      <c r="S16" s="280">
        <f>ŠD_ŠK_normativy!$H$5</f>
        <v>30</v>
      </c>
      <c r="T16" s="280">
        <f>ŠD_ŠK_normativy!$H$6</f>
        <v>20</v>
      </c>
      <c r="U16" s="60">
        <f>ŠD_ŠK_normativy!$H$3</f>
        <v>40768</v>
      </c>
      <c r="V16" s="345">
        <f>ŠD_ŠK_normativy!$H$4</f>
        <v>21384</v>
      </c>
      <c r="W16" s="350" t="str">
        <f t="shared" si="4"/>
        <v>0</v>
      </c>
      <c r="X16" s="261" t="str">
        <f t="shared" si="5"/>
        <v>0</v>
      </c>
      <c r="Y16" s="255">
        <f t="shared" si="6"/>
        <v>756</v>
      </c>
      <c r="Z16" s="21">
        <f t="shared" si="7"/>
        <v>10584</v>
      </c>
      <c r="AA16" s="60">
        <f t="shared" si="8"/>
        <v>7485</v>
      </c>
      <c r="AB16" s="60">
        <f t="shared" si="9"/>
        <v>2529</v>
      </c>
      <c r="AC16" s="60">
        <f t="shared" si="10"/>
        <v>150</v>
      </c>
      <c r="AD16" s="60">
        <f t="shared" si="11"/>
        <v>420</v>
      </c>
      <c r="AE16" s="313">
        <f t="shared" si="12"/>
        <v>0</v>
      </c>
      <c r="AF16" s="318">
        <f t="shared" si="13"/>
        <v>0.03</v>
      </c>
      <c r="AI16" s="39"/>
      <c r="AJ16" s="39"/>
      <c r="AK16" s="39"/>
      <c r="AL16" s="39"/>
      <c r="AM16" s="39"/>
    </row>
    <row r="17" spans="1:37" ht="18" customHeight="1" x14ac:dyDescent="0.2">
      <c r="A17" s="92">
        <v>16</v>
      </c>
      <c r="B17" s="92">
        <v>600078264</v>
      </c>
      <c r="C17" s="92">
        <v>3452</v>
      </c>
      <c r="D17" s="84" t="s">
        <v>215</v>
      </c>
      <c r="E17" s="18">
        <v>3143</v>
      </c>
      <c r="F17" s="40" t="s">
        <v>217</v>
      </c>
      <c r="G17" s="66">
        <v>76</v>
      </c>
      <c r="H17" s="35">
        <v>2</v>
      </c>
      <c r="I17" s="208">
        <v>60</v>
      </c>
      <c r="J17" s="208">
        <v>0</v>
      </c>
      <c r="K17" s="241">
        <v>0</v>
      </c>
      <c r="L17" s="219">
        <f t="shared" si="2"/>
        <v>60</v>
      </c>
      <c r="M17" s="49">
        <f t="shared" si="3"/>
        <v>0</v>
      </c>
      <c r="N17" s="398">
        <f t="shared" si="1"/>
        <v>0</v>
      </c>
      <c r="O17" s="343">
        <f>IF(M17&gt;=0,VLOOKUP(M17,ŠD_ŠK_normativy!$A$5:$D$305,2,0))</f>
        <v>0</v>
      </c>
      <c r="P17" s="312">
        <f>IF(N17&gt;=0,VLOOKUP(N17,ŠD_ŠK_normativy!$A$4:$D$304,3,0))</f>
        <v>0</v>
      </c>
      <c r="Q17" s="312">
        <f>IF(L17&gt;=0,VLOOKUP(L17,ŠD_ŠK_normativy!$A$4:$D$304,4,0))</f>
        <v>480</v>
      </c>
      <c r="R17" s="312">
        <f>IF((M17+N17)&gt;=0,VLOOKUP((M17+N17),ŠD_ŠK_normativy!$A$4:$D$304,4,0))</f>
        <v>0</v>
      </c>
      <c r="S17" s="280">
        <f>ŠD_ŠK_normativy!$H$5</f>
        <v>30</v>
      </c>
      <c r="T17" s="280">
        <f>ŠD_ŠK_normativy!$H$6</f>
        <v>20</v>
      </c>
      <c r="U17" s="60">
        <f>ŠD_ŠK_normativy!$H$3</f>
        <v>40768</v>
      </c>
      <c r="V17" s="345">
        <f>ŠD_ŠK_normativy!$H$4</f>
        <v>21384</v>
      </c>
      <c r="W17" s="350" t="str">
        <f t="shared" si="4"/>
        <v>0</v>
      </c>
      <c r="X17" s="261" t="str">
        <f t="shared" si="5"/>
        <v>0</v>
      </c>
      <c r="Y17" s="255">
        <f t="shared" si="6"/>
        <v>756</v>
      </c>
      <c r="Z17" s="21">
        <f t="shared" si="7"/>
        <v>45360</v>
      </c>
      <c r="AA17" s="60">
        <f t="shared" si="8"/>
        <v>32077</v>
      </c>
      <c r="AB17" s="60">
        <f t="shared" si="9"/>
        <v>10841</v>
      </c>
      <c r="AC17" s="60">
        <f t="shared" si="10"/>
        <v>642</v>
      </c>
      <c r="AD17" s="60">
        <f t="shared" si="11"/>
        <v>1800</v>
      </c>
      <c r="AE17" s="313">
        <f t="shared" si="12"/>
        <v>0</v>
      </c>
      <c r="AF17" s="318">
        <f t="shared" si="13"/>
        <v>0.13</v>
      </c>
    </row>
    <row r="18" spans="1:37" ht="18" customHeight="1" thickBot="1" x14ac:dyDescent="0.25">
      <c r="A18" s="93">
        <v>17</v>
      </c>
      <c r="B18" s="93">
        <v>600078604</v>
      </c>
      <c r="C18" s="93">
        <v>3445</v>
      </c>
      <c r="D18" s="86" t="s">
        <v>218</v>
      </c>
      <c r="E18" s="32">
        <v>3143</v>
      </c>
      <c r="F18" s="78" t="s">
        <v>219</v>
      </c>
      <c r="G18" s="293">
        <v>30</v>
      </c>
      <c r="H18" s="50">
        <v>1</v>
      </c>
      <c r="I18" s="210">
        <v>18</v>
      </c>
      <c r="J18" s="210">
        <v>0</v>
      </c>
      <c r="K18" s="242">
        <v>0</v>
      </c>
      <c r="L18" s="221">
        <f t="shared" si="2"/>
        <v>18</v>
      </c>
      <c r="M18" s="290">
        <f t="shared" si="3"/>
        <v>0</v>
      </c>
      <c r="N18" s="398">
        <f t="shared" si="1"/>
        <v>0</v>
      </c>
      <c r="O18" s="343">
        <f>IF(M18&gt;=0,VLOOKUP(M18,ŠD_ŠK_normativy!$A$5:$D$305,2,0))</f>
        <v>0</v>
      </c>
      <c r="P18" s="351">
        <f>IF(N18&gt;=0,VLOOKUP(N18,ŠD_ŠK_normativy!$A$4:$D$304,3,0))</f>
        <v>0</v>
      </c>
      <c r="Q18" s="351">
        <f>IF(L18&gt;=0,VLOOKUP(L18,ŠD_ŠK_normativy!$A$4:$D$304,4,0))</f>
        <v>480</v>
      </c>
      <c r="R18" s="351">
        <f>IF((M18+N18)&gt;=0,VLOOKUP((M18+N18),ŠD_ŠK_normativy!$A$4:$D$304,4,0))</f>
        <v>0</v>
      </c>
      <c r="S18" s="352">
        <f>ŠD_ŠK_normativy!$H$5</f>
        <v>30</v>
      </c>
      <c r="T18" s="352">
        <f>ŠD_ŠK_normativy!$H$6</f>
        <v>20</v>
      </c>
      <c r="U18" s="55">
        <f>ŠD_ŠK_normativy!$H$3</f>
        <v>40768</v>
      </c>
      <c r="V18" s="353">
        <f>ŠD_ŠK_normativy!$H$4</f>
        <v>21384</v>
      </c>
      <c r="W18" s="354" t="str">
        <f t="shared" si="4"/>
        <v>0</v>
      </c>
      <c r="X18" s="355" t="str">
        <f t="shared" si="5"/>
        <v>0</v>
      </c>
      <c r="Y18" s="257">
        <f t="shared" si="6"/>
        <v>756</v>
      </c>
      <c r="Z18" s="366">
        <f t="shared" si="7"/>
        <v>13608</v>
      </c>
      <c r="AA18" s="55">
        <f t="shared" si="8"/>
        <v>9623</v>
      </c>
      <c r="AB18" s="55">
        <f t="shared" si="9"/>
        <v>3253</v>
      </c>
      <c r="AC18" s="55">
        <f t="shared" si="10"/>
        <v>192</v>
      </c>
      <c r="AD18" s="55">
        <f t="shared" si="11"/>
        <v>540</v>
      </c>
      <c r="AE18" s="357">
        <f t="shared" si="12"/>
        <v>0</v>
      </c>
      <c r="AF18" s="358">
        <f t="shared" si="13"/>
        <v>0.04</v>
      </c>
    </row>
    <row r="19" spans="1:37" ht="18" customHeight="1" thickBot="1" x14ac:dyDescent="0.25">
      <c r="A19" s="118"/>
      <c r="B19" s="118"/>
      <c r="C19" s="118"/>
      <c r="D19" s="13" t="s">
        <v>6</v>
      </c>
      <c r="E19" s="47"/>
      <c r="F19" s="34"/>
      <c r="G19" s="70"/>
      <c r="H19" s="51">
        <f t="shared" ref="H19" si="14">SUM(H6:H18)</f>
        <v>21</v>
      </c>
      <c r="I19" s="52">
        <f t="shared" ref="I19" si="15">SUM(I6:I18)</f>
        <v>540</v>
      </c>
      <c r="J19" s="52">
        <f t="shared" ref="J19" si="16">SUM(J6:J18)</f>
        <v>0</v>
      </c>
      <c r="K19" s="249">
        <f t="shared" ref="K19" si="17">SUM(K6:K18)</f>
        <v>35</v>
      </c>
      <c r="L19" s="51">
        <f t="shared" ref="L19" si="18">SUM(L6:L18)</f>
        <v>540</v>
      </c>
      <c r="M19" s="52">
        <f t="shared" ref="M19" si="19">SUM(M6:M18)</f>
        <v>0</v>
      </c>
      <c r="N19" s="249">
        <f t="shared" ref="N19" si="20">SUM(N6:N18)</f>
        <v>35</v>
      </c>
      <c r="O19" s="325" t="s">
        <v>37</v>
      </c>
      <c r="P19" s="363" t="s">
        <v>37</v>
      </c>
      <c r="Q19" s="363" t="s">
        <v>37</v>
      </c>
      <c r="R19" s="363" t="s">
        <v>37</v>
      </c>
      <c r="S19" s="363" t="s">
        <v>37</v>
      </c>
      <c r="T19" s="363" t="s">
        <v>37</v>
      </c>
      <c r="U19" s="363" t="s">
        <v>37</v>
      </c>
      <c r="V19" s="364" t="s">
        <v>37</v>
      </c>
      <c r="W19" s="325" t="s">
        <v>37</v>
      </c>
      <c r="X19" s="363" t="s">
        <v>37</v>
      </c>
      <c r="Y19" s="367" t="s">
        <v>37</v>
      </c>
      <c r="Z19" s="322">
        <f t="shared" ref="Z19" si="21">SUM(Z6:Z18)</f>
        <v>666750</v>
      </c>
      <c r="AA19" s="361">
        <f t="shared" ref="AA19" si="22">SUM(AA6:AA18)</f>
        <v>478535</v>
      </c>
      <c r="AB19" s="361">
        <f t="shared" ref="AB19" si="23">SUM(AB6:AB18)</f>
        <v>161743</v>
      </c>
      <c r="AC19" s="361">
        <f t="shared" ref="AC19" si="24">SUM(AC6:AC18)</f>
        <v>9572</v>
      </c>
      <c r="AD19" s="361">
        <f t="shared" ref="AD19" si="25">SUM(AD6:AD18)</f>
        <v>16900</v>
      </c>
      <c r="AE19" s="362">
        <f t="shared" ref="AE19" si="26">SUM(AE6:AE18)</f>
        <v>0.35</v>
      </c>
      <c r="AF19" s="323">
        <f t="shared" ref="AF19" si="27">SUM(AF6:AF18)</f>
        <v>1.2200000000000002</v>
      </c>
    </row>
    <row r="20" spans="1:37" ht="11.25" x14ac:dyDescent="0.2">
      <c r="Z20" s="25">
        <f>SUM(AA19:AD19)</f>
        <v>666750</v>
      </c>
    </row>
    <row r="21" spans="1:37" ht="11.25" x14ac:dyDescent="0.2"/>
    <row r="22" spans="1:37" ht="24.75" customHeight="1" x14ac:dyDescent="0.2">
      <c r="Q22" s="39"/>
      <c r="R22" s="39"/>
      <c r="S22" s="39"/>
    </row>
    <row r="24" spans="1:37" ht="18" customHeight="1" x14ac:dyDescent="0.2"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</row>
  </sheetData>
  <phoneticPr fontId="0" type="noConversion"/>
  <pageMargins left="0.78740157499999996" right="0.78740157499999996" top="0.984251969" bottom="0.984251969" header="0.4921259845" footer="0.4921259845"/>
  <pageSetup paperSize="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24"/>
  <sheetViews>
    <sheetView workbookViewId="0">
      <pane xSplit="7" ySplit="5" topLeftCell="H6" activePane="bottomRight" state="frozen"/>
      <selection pane="topRight" activeCell="H1" sqref="H1"/>
      <selection pane="bottomLeft" activeCell="A6" sqref="A6"/>
      <selection pane="bottomRight" activeCell="F17" sqref="F17"/>
    </sheetView>
  </sheetViews>
  <sheetFormatPr defaultColWidth="11.28515625" defaultRowHeight="18" customHeight="1" x14ac:dyDescent="0.2"/>
  <cols>
    <col min="1" max="1" width="6.85546875" style="117" customWidth="1"/>
    <col min="2" max="2" width="9.140625" style="1" customWidth="1"/>
    <col min="3" max="3" width="7.140625" style="117" customWidth="1"/>
    <col min="4" max="4" width="25.5703125" style="1" customWidth="1"/>
    <col min="5" max="5" width="5.140625" style="1" customWidth="1"/>
    <col min="6" max="6" width="30.85546875" style="1" customWidth="1"/>
    <col min="7" max="7" width="7.42578125" style="81" bestFit="1" customWidth="1"/>
    <col min="8" max="14" width="9.7109375" style="81" customWidth="1"/>
    <col min="15" max="15" width="8.7109375" style="81" customWidth="1"/>
    <col min="16" max="16" width="8.7109375" style="26" customWidth="1"/>
    <col min="17" max="25" width="8.7109375" style="1" customWidth="1"/>
    <col min="26" max="27" width="8.7109375" style="1" bestFit="1" customWidth="1"/>
    <col min="28" max="32" width="7.7109375" style="1" customWidth="1"/>
    <col min="33" max="33" width="3.7109375" style="1" customWidth="1"/>
    <col min="34" max="38" width="8" style="1" customWidth="1"/>
    <col min="39" max="16384" width="11.28515625" style="1"/>
  </cols>
  <sheetData>
    <row r="1" spans="1:32" ht="24.75" customHeight="1" x14ac:dyDescent="0.3">
      <c r="A1" s="157" t="s">
        <v>446</v>
      </c>
      <c r="B1" s="158"/>
      <c r="C1" s="158"/>
      <c r="D1" s="158"/>
      <c r="E1" s="7"/>
      <c r="Q1" s="26"/>
      <c r="R1" s="26"/>
      <c r="S1" s="26"/>
      <c r="U1" s="26"/>
    </row>
    <row r="2" spans="1:32" ht="24.75" customHeight="1" x14ac:dyDescent="0.2">
      <c r="E2" s="9"/>
      <c r="F2" s="37" t="s">
        <v>53</v>
      </c>
      <c r="Q2" s="26"/>
      <c r="R2" s="26"/>
      <c r="S2" s="26"/>
      <c r="U2" s="26"/>
    </row>
    <row r="3" spans="1:32" ht="16.5" customHeight="1" x14ac:dyDescent="0.2">
      <c r="E3" s="5"/>
      <c r="F3" s="3" t="s">
        <v>49</v>
      </c>
      <c r="Q3" s="26"/>
      <c r="R3" s="26"/>
      <c r="S3" s="26"/>
      <c r="U3" s="26"/>
    </row>
    <row r="4" spans="1:32" ht="24" customHeight="1" thickBot="1" x14ac:dyDescent="0.3">
      <c r="A4" s="159" t="s">
        <v>128</v>
      </c>
      <c r="E4" s="2"/>
      <c r="F4" s="27" t="s">
        <v>51</v>
      </c>
      <c r="H4" s="176" t="s">
        <v>449</v>
      </c>
      <c r="R4" s="26"/>
      <c r="S4" s="26"/>
      <c r="U4" s="26"/>
      <c r="Z4" s="1" t="s">
        <v>118</v>
      </c>
      <c r="AA4" s="58"/>
      <c r="AB4" s="58"/>
      <c r="AC4" s="58"/>
      <c r="AD4" s="58"/>
      <c r="AE4" s="58"/>
      <c r="AF4" s="58"/>
    </row>
    <row r="5" spans="1:32" ht="57" thickBot="1" x14ac:dyDescent="0.25">
      <c r="A5" s="20" t="s">
        <v>429</v>
      </c>
      <c r="B5" s="20" t="s">
        <v>428</v>
      </c>
      <c r="C5" s="20" t="s">
        <v>38</v>
      </c>
      <c r="D5" s="28" t="s">
        <v>39</v>
      </c>
      <c r="E5" s="4" t="s">
        <v>0</v>
      </c>
      <c r="F5" s="33" t="s">
        <v>1</v>
      </c>
      <c r="G5" s="53" t="s">
        <v>2</v>
      </c>
      <c r="H5" s="57" t="s">
        <v>64</v>
      </c>
      <c r="I5" s="269" t="s">
        <v>463</v>
      </c>
      <c r="J5" s="269" t="s">
        <v>462</v>
      </c>
      <c r="K5" s="270" t="s">
        <v>448</v>
      </c>
      <c r="L5" s="216" t="s">
        <v>464</v>
      </c>
      <c r="M5" s="245" t="s">
        <v>465</v>
      </c>
      <c r="N5" s="217" t="s">
        <v>455</v>
      </c>
      <c r="O5" s="232" t="s">
        <v>456</v>
      </c>
      <c r="P5" s="233" t="s">
        <v>122</v>
      </c>
      <c r="Q5" s="234" t="s">
        <v>466</v>
      </c>
      <c r="R5" s="234" t="s">
        <v>467</v>
      </c>
      <c r="S5" s="234" t="s">
        <v>65</v>
      </c>
      <c r="T5" s="235" t="s">
        <v>124</v>
      </c>
      <c r="U5" s="62" t="s">
        <v>443</v>
      </c>
      <c r="V5" s="382" t="s">
        <v>433</v>
      </c>
      <c r="W5" s="277" t="s">
        <v>468</v>
      </c>
      <c r="X5" s="278" t="s">
        <v>470</v>
      </c>
      <c r="Y5" s="279" t="s">
        <v>469</v>
      </c>
      <c r="Z5" s="307" t="s">
        <v>36</v>
      </c>
      <c r="AA5" s="308" t="s">
        <v>117</v>
      </c>
      <c r="AB5" s="308" t="s">
        <v>24</v>
      </c>
      <c r="AC5" s="308" t="s">
        <v>35</v>
      </c>
      <c r="AD5" s="309" t="s">
        <v>25</v>
      </c>
      <c r="AE5" s="310" t="s">
        <v>434</v>
      </c>
      <c r="AF5" s="311" t="s">
        <v>116</v>
      </c>
    </row>
    <row r="6" spans="1:32" ht="18" customHeight="1" x14ac:dyDescent="0.2">
      <c r="A6" s="92">
        <v>5</v>
      </c>
      <c r="B6" s="72">
        <v>600078531</v>
      </c>
      <c r="C6" s="92">
        <v>3447</v>
      </c>
      <c r="D6" s="6" t="s">
        <v>220</v>
      </c>
      <c r="E6" s="18">
        <v>3143</v>
      </c>
      <c r="F6" s="71" t="s">
        <v>221</v>
      </c>
      <c r="G6" s="65">
        <v>60</v>
      </c>
      <c r="H6" s="291">
        <v>3</v>
      </c>
      <c r="I6" s="289">
        <v>60</v>
      </c>
      <c r="J6" s="289">
        <v>0</v>
      </c>
      <c r="K6" s="306">
        <v>0</v>
      </c>
      <c r="L6" s="218">
        <f t="shared" ref="L6" si="0">IF(I6&lt;=G6,I6,G6)</f>
        <v>60</v>
      </c>
      <c r="M6" s="399">
        <f>IF(J6&lt;=G6,J6,G6)</f>
        <v>0</v>
      </c>
      <c r="N6" s="400">
        <f t="shared" ref="N6:N11" si="1">IF(J6&lt;=G6,IF((J6+K6)&gt;=G6,G6-J6,K6),0)</f>
        <v>0</v>
      </c>
      <c r="O6" s="342">
        <f>IF(M6&gt;=0,VLOOKUP(M6,ŠD_ŠK_normativy!$A$4:$D$304,2,0))</f>
        <v>0</v>
      </c>
      <c r="P6" s="314">
        <f>IF(N6&gt;=0,VLOOKUP(N6,ŠD_ŠK_normativy!$A$4:$D$304,3,0))</f>
        <v>0</v>
      </c>
      <c r="Q6" s="314">
        <f>IF(L6&gt;=0,VLOOKUP(L6,ŠD_ŠK_normativy!$A$4:$D$304,4,0))</f>
        <v>480</v>
      </c>
      <c r="R6" s="314">
        <f>IF((M6+N6)&gt;=0,VLOOKUP((M6+N6),ŠD_ŠK_normativy!$A$4:$D$304,4,0))</f>
        <v>0</v>
      </c>
      <c r="S6" s="282">
        <f>ŠD_ŠK_normativy!$H$5</f>
        <v>30</v>
      </c>
      <c r="T6" s="282">
        <f>ŠD_ŠK_normativy!$H$6</f>
        <v>20</v>
      </c>
      <c r="U6" s="283">
        <f>ŠD_ŠK_normativy!$H$3</f>
        <v>40768</v>
      </c>
      <c r="V6" s="380">
        <f>ŠD_ŠK_normativy!$H$4</f>
        <v>21384</v>
      </c>
      <c r="W6" s="376" t="str">
        <f>IFERROR(ROUND(12*1.358*(1/O6*U6+1/R6*V6)+T6,0),"0")</f>
        <v>0</v>
      </c>
      <c r="X6" s="315" t="str">
        <f>IFERROR(ROUND(12*1.358*(1/P6*U6+1/R6*V6)+T6,0),"0")</f>
        <v>0</v>
      </c>
      <c r="Y6" s="349">
        <f>IFERROR(ROUND(12*1.358*(1/Q6*V6)+S6,0),"0")</f>
        <v>756</v>
      </c>
      <c r="Z6" s="365">
        <f>L6*Y6+M6*W6+N6*X6</f>
        <v>45360</v>
      </c>
      <c r="AA6" s="283">
        <f>ROUND((Z6-AD6)/1.358,0)</f>
        <v>32077</v>
      </c>
      <c r="AB6" s="283">
        <f>Z6-AA6-AC6-AD6</f>
        <v>10841</v>
      </c>
      <c r="AC6" s="283">
        <f>ROUND(AA6*2%,0)</f>
        <v>642</v>
      </c>
      <c r="AD6" s="283">
        <f>L6*S6+(M6+N6)*T6</f>
        <v>1800</v>
      </c>
      <c r="AE6" s="316">
        <f>ROUND(IFERROR(M6/O6,"0")+IFERROR(N6/P6,"0"),2)</f>
        <v>0</v>
      </c>
      <c r="AF6" s="317">
        <f>ROUND(IFERROR(L6/Q6,"0")+IFERROR((M6+N6)/R6,"0"),2)</f>
        <v>0.13</v>
      </c>
    </row>
    <row r="7" spans="1:32" ht="18" customHeight="1" x14ac:dyDescent="0.2">
      <c r="A7" s="92">
        <v>6</v>
      </c>
      <c r="B7" s="72">
        <v>600078515</v>
      </c>
      <c r="C7" s="92">
        <v>3446</v>
      </c>
      <c r="D7" s="6" t="s">
        <v>222</v>
      </c>
      <c r="E7" s="18">
        <v>3143</v>
      </c>
      <c r="F7" s="71" t="s">
        <v>223</v>
      </c>
      <c r="G7" s="65">
        <v>90</v>
      </c>
      <c r="H7" s="177">
        <v>3</v>
      </c>
      <c r="I7" s="208">
        <v>73</v>
      </c>
      <c r="J7" s="208">
        <v>0</v>
      </c>
      <c r="K7" s="241">
        <v>0</v>
      </c>
      <c r="L7" s="219">
        <f t="shared" ref="L7:L11" si="2">IF(I7&lt;=G7,I7,G7)</f>
        <v>73</v>
      </c>
      <c r="M7" s="49">
        <f t="shared" ref="M7:M11" si="3">IF(J7&lt;=G7,J7,G7)</f>
        <v>0</v>
      </c>
      <c r="N7" s="398">
        <f t="shared" si="1"/>
        <v>0</v>
      </c>
      <c r="O7" s="343">
        <f>IF(M7&gt;=0,VLOOKUP(M7,ŠD_ŠK_normativy!$A$4:$D$304,2,0))</f>
        <v>0</v>
      </c>
      <c r="P7" s="312">
        <f>IF(N7&gt;=0,VLOOKUP(N7,ŠD_ŠK_normativy!$A$4:$D$304,3,0))</f>
        <v>0</v>
      </c>
      <c r="Q7" s="312">
        <f>IF(L7&gt;=0,VLOOKUP(L7,ŠD_ŠK_normativy!$A$4:$D$304,4,0))</f>
        <v>480</v>
      </c>
      <c r="R7" s="312">
        <f>IF((M7+N7)&gt;=0,VLOOKUP((M7+N7),ŠD_ŠK_normativy!$A$4:$D$304,4,0))</f>
        <v>0</v>
      </c>
      <c r="S7" s="280">
        <f>ŠD_ŠK_normativy!$H$5</f>
        <v>30</v>
      </c>
      <c r="T7" s="280">
        <f>ŠD_ŠK_normativy!$H$6</f>
        <v>20</v>
      </c>
      <c r="U7" s="60">
        <f>ŠD_ŠK_normativy!$H$3</f>
        <v>40768</v>
      </c>
      <c r="V7" s="76">
        <f>ŠD_ŠK_normativy!$H$4</f>
        <v>21384</v>
      </c>
      <c r="W7" s="377" t="str">
        <f t="shared" ref="W7:W11" si="4">IFERROR(ROUND(12*1.358*(1/O7*U7+1/R7*V7)+T7,0),"0")</f>
        <v>0</v>
      </c>
      <c r="X7" s="261" t="str">
        <f t="shared" ref="X7:X11" si="5">IFERROR(ROUND(12*1.358*(1/P7*U7+1/R7*V7)+T7,0),"0")</f>
        <v>0</v>
      </c>
      <c r="Y7" s="255">
        <f t="shared" ref="Y7:Y11" si="6">IFERROR(ROUND(12*1.358*(1/Q7*V7)+S7,0),"0")</f>
        <v>756</v>
      </c>
      <c r="Z7" s="21">
        <f t="shared" ref="Z7:Z11" si="7">L7*Y7+M7*W7+N7*X7</f>
        <v>55188</v>
      </c>
      <c r="AA7" s="60">
        <f t="shared" ref="AA7:AA11" si="8">ROUND((Z7-AD7)/1.358,0)</f>
        <v>39027</v>
      </c>
      <c r="AB7" s="60">
        <f t="shared" ref="AB7:AB11" si="9">Z7-AA7-AC7-AD7</f>
        <v>13190</v>
      </c>
      <c r="AC7" s="60">
        <f t="shared" ref="AC7:AC11" si="10">ROUND(AA7*2%,0)</f>
        <v>781</v>
      </c>
      <c r="AD7" s="60">
        <f t="shared" ref="AD7:AD11" si="11">L7*S7+(M7+N7)*T7</f>
        <v>2190</v>
      </c>
      <c r="AE7" s="313">
        <f t="shared" ref="AE7:AE11" si="12">ROUND(IFERROR(M7/O7,"0")+IFERROR(N7/P7,"0"),2)</f>
        <v>0</v>
      </c>
      <c r="AF7" s="318">
        <f t="shared" ref="AF7:AF11" si="13">ROUND(IFERROR(L7/Q7,"0")+IFERROR((M7+N7)/R7,"0"),2)</f>
        <v>0.15</v>
      </c>
    </row>
    <row r="8" spans="1:32" ht="18" customHeight="1" x14ac:dyDescent="0.2">
      <c r="A8" s="92">
        <v>9</v>
      </c>
      <c r="B8" s="72">
        <v>600078299</v>
      </c>
      <c r="C8" s="92">
        <v>3448</v>
      </c>
      <c r="D8" s="6" t="s">
        <v>224</v>
      </c>
      <c r="E8" s="18">
        <v>3143</v>
      </c>
      <c r="F8" s="71" t="s">
        <v>225</v>
      </c>
      <c r="G8" s="65">
        <v>30</v>
      </c>
      <c r="H8" s="177">
        <v>1</v>
      </c>
      <c r="I8" s="208">
        <v>30</v>
      </c>
      <c r="J8" s="208">
        <v>0</v>
      </c>
      <c r="K8" s="241">
        <v>0</v>
      </c>
      <c r="L8" s="219">
        <f t="shared" si="2"/>
        <v>30</v>
      </c>
      <c r="M8" s="49">
        <f t="shared" si="3"/>
        <v>0</v>
      </c>
      <c r="N8" s="398">
        <f t="shared" si="1"/>
        <v>0</v>
      </c>
      <c r="O8" s="343">
        <f>IF(M8&gt;=0,VLOOKUP(M8,ŠD_ŠK_normativy!$A$4:$D$304,2,0))</f>
        <v>0</v>
      </c>
      <c r="P8" s="312">
        <f>IF(N8&gt;=0,VLOOKUP(N8,ŠD_ŠK_normativy!$A$4:$D$304,3,0))</f>
        <v>0</v>
      </c>
      <c r="Q8" s="312">
        <f>IF(L8&gt;=0,VLOOKUP(L8,ŠD_ŠK_normativy!$A$4:$D$304,4,0))</f>
        <v>480</v>
      </c>
      <c r="R8" s="312">
        <f>IF((M8+N8)&gt;=0,VLOOKUP((M8+N8),ŠD_ŠK_normativy!$A$4:$D$304,4,0))</f>
        <v>0</v>
      </c>
      <c r="S8" s="280">
        <f>ŠD_ŠK_normativy!$H$5</f>
        <v>30</v>
      </c>
      <c r="T8" s="280">
        <f>ŠD_ŠK_normativy!$H$6</f>
        <v>20</v>
      </c>
      <c r="U8" s="60">
        <f>ŠD_ŠK_normativy!$H$3</f>
        <v>40768</v>
      </c>
      <c r="V8" s="76">
        <f>ŠD_ŠK_normativy!$H$4</f>
        <v>21384</v>
      </c>
      <c r="W8" s="377" t="str">
        <f t="shared" si="4"/>
        <v>0</v>
      </c>
      <c r="X8" s="261" t="str">
        <f t="shared" si="5"/>
        <v>0</v>
      </c>
      <c r="Y8" s="255">
        <f t="shared" si="6"/>
        <v>756</v>
      </c>
      <c r="Z8" s="21">
        <f t="shared" si="7"/>
        <v>22680</v>
      </c>
      <c r="AA8" s="60">
        <f t="shared" si="8"/>
        <v>16038</v>
      </c>
      <c r="AB8" s="60">
        <f t="shared" si="9"/>
        <v>5421</v>
      </c>
      <c r="AC8" s="60">
        <f t="shared" si="10"/>
        <v>321</v>
      </c>
      <c r="AD8" s="60">
        <f t="shared" si="11"/>
        <v>900</v>
      </c>
      <c r="AE8" s="313">
        <f t="shared" si="12"/>
        <v>0</v>
      </c>
      <c r="AF8" s="318">
        <f t="shared" si="13"/>
        <v>0.06</v>
      </c>
    </row>
    <row r="9" spans="1:32" ht="18" customHeight="1" x14ac:dyDescent="0.2">
      <c r="A9" s="92">
        <v>11</v>
      </c>
      <c r="B9" s="72">
        <v>600078256</v>
      </c>
      <c r="C9" s="92">
        <v>3429</v>
      </c>
      <c r="D9" s="96" t="s">
        <v>226</v>
      </c>
      <c r="E9" s="18">
        <v>3143</v>
      </c>
      <c r="F9" s="180" t="s">
        <v>227</v>
      </c>
      <c r="G9" s="65">
        <v>60</v>
      </c>
      <c r="H9" s="177">
        <v>3</v>
      </c>
      <c r="I9" s="208">
        <v>54</v>
      </c>
      <c r="J9" s="208">
        <v>0</v>
      </c>
      <c r="K9" s="241">
        <v>0</v>
      </c>
      <c r="L9" s="219">
        <f t="shared" si="2"/>
        <v>54</v>
      </c>
      <c r="M9" s="49">
        <f t="shared" si="3"/>
        <v>0</v>
      </c>
      <c r="N9" s="398">
        <f t="shared" si="1"/>
        <v>0</v>
      </c>
      <c r="O9" s="343">
        <f>IF(M9&gt;=0,VLOOKUP(M9,ŠD_ŠK_normativy!$A$4:$D$304,2,0))</f>
        <v>0</v>
      </c>
      <c r="P9" s="312">
        <f>IF(N9&gt;=0,VLOOKUP(N9,ŠD_ŠK_normativy!$A$4:$D$304,3,0))</f>
        <v>0</v>
      </c>
      <c r="Q9" s="312">
        <f>IF(L9&gt;=0,VLOOKUP(L9,ŠD_ŠK_normativy!$A$4:$D$304,4,0))</f>
        <v>480</v>
      </c>
      <c r="R9" s="312">
        <f>IF((M9+N9)&gt;=0,VLOOKUP((M9+N9),ŠD_ŠK_normativy!$A$4:$D$304,4,0))</f>
        <v>0</v>
      </c>
      <c r="S9" s="280">
        <f>ŠD_ŠK_normativy!$H$5</f>
        <v>30</v>
      </c>
      <c r="T9" s="280">
        <f>ŠD_ŠK_normativy!$H$6</f>
        <v>20</v>
      </c>
      <c r="U9" s="60">
        <f>ŠD_ŠK_normativy!$H$3</f>
        <v>40768</v>
      </c>
      <c r="V9" s="76">
        <f>ŠD_ŠK_normativy!$H$4</f>
        <v>21384</v>
      </c>
      <c r="W9" s="377" t="str">
        <f t="shared" si="4"/>
        <v>0</v>
      </c>
      <c r="X9" s="261" t="str">
        <f t="shared" si="5"/>
        <v>0</v>
      </c>
      <c r="Y9" s="255">
        <f t="shared" si="6"/>
        <v>756</v>
      </c>
      <c r="Z9" s="21">
        <f t="shared" si="7"/>
        <v>40824</v>
      </c>
      <c r="AA9" s="60">
        <f t="shared" si="8"/>
        <v>28869</v>
      </c>
      <c r="AB9" s="60">
        <f t="shared" si="9"/>
        <v>9758</v>
      </c>
      <c r="AC9" s="60">
        <f t="shared" si="10"/>
        <v>577</v>
      </c>
      <c r="AD9" s="60">
        <f t="shared" si="11"/>
        <v>1620</v>
      </c>
      <c r="AE9" s="313">
        <f t="shared" si="12"/>
        <v>0</v>
      </c>
      <c r="AF9" s="318">
        <f t="shared" si="13"/>
        <v>0.11</v>
      </c>
    </row>
    <row r="10" spans="1:32" ht="18" customHeight="1" x14ac:dyDescent="0.2">
      <c r="A10" s="92">
        <v>12</v>
      </c>
      <c r="B10" s="72">
        <v>600078337</v>
      </c>
      <c r="C10" s="92">
        <v>3405</v>
      </c>
      <c r="D10" s="6" t="s">
        <v>228</v>
      </c>
      <c r="E10" s="18">
        <v>3143</v>
      </c>
      <c r="F10" s="40" t="s">
        <v>229</v>
      </c>
      <c r="G10" s="65">
        <v>15</v>
      </c>
      <c r="H10" s="177">
        <v>1</v>
      </c>
      <c r="I10" s="208">
        <v>15</v>
      </c>
      <c r="J10" s="208">
        <v>0</v>
      </c>
      <c r="K10" s="241">
        <v>0</v>
      </c>
      <c r="L10" s="219">
        <f t="shared" si="2"/>
        <v>15</v>
      </c>
      <c r="M10" s="49">
        <f t="shared" si="3"/>
        <v>0</v>
      </c>
      <c r="N10" s="398">
        <f t="shared" si="1"/>
        <v>0</v>
      </c>
      <c r="O10" s="343">
        <f>IF(M10&gt;=0,VLOOKUP(M10,ŠD_ŠK_normativy!$A$4:$D$304,2,0))</f>
        <v>0</v>
      </c>
      <c r="P10" s="312">
        <f>IF(N10&gt;=0,VLOOKUP(N10,ŠD_ŠK_normativy!$A$4:$D$304,3,0))</f>
        <v>0</v>
      </c>
      <c r="Q10" s="312">
        <f>IF(L10&gt;=0,VLOOKUP(L10,ŠD_ŠK_normativy!$A$4:$D$304,4,0))</f>
        <v>480</v>
      </c>
      <c r="R10" s="312">
        <f>IF((M10+N10)&gt;=0,VLOOKUP((M10+N10),ŠD_ŠK_normativy!$A$4:$D$304,4,0))</f>
        <v>0</v>
      </c>
      <c r="S10" s="280">
        <f>ŠD_ŠK_normativy!$H$5</f>
        <v>30</v>
      </c>
      <c r="T10" s="280">
        <f>ŠD_ŠK_normativy!$H$6</f>
        <v>20</v>
      </c>
      <c r="U10" s="60">
        <f>ŠD_ŠK_normativy!$H$3</f>
        <v>40768</v>
      </c>
      <c r="V10" s="76">
        <f>ŠD_ŠK_normativy!$H$4</f>
        <v>21384</v>
      </c>
      <c r="W10" s="377" t="str">
        <f t="shared" si="4"/>
        <v>0</v>
      </c>
      <c r="X10" s="261" t="str">
        <f t="shared" si="5"/>
        <v>0</v>
      </c>
      <c r="Y10" s="255">
        <f t="shared" si="6"/>
        <v>756</v>
      </c>
      <c r="Z10" s="21">
        <f t="shared" si="7"/>
        <v>11340</v>
      </c>
      <c r="AA10" s="60">
        <f t="shared" si="8"/>
        <v>8019</v>
      </c>
      <c r="AB10" s="60">
        <f t="shared" si="9"/>
        <v>2711</v>
      </c>
      <c r="AC10" s="60">
        <f t="shared" si="10"/>
        <v>160</v>
      </c>
      <c r="AD10" s="60">
        <f t="shared" si="11"/>
        <v>450</v>
      </c>
      <c r="AE10" s="313">
        <f t="shared" si="12"/>
        <v>0</v>
      </c>
      <c r="AF10" s="318">
        <f t="shared" si="13"/>
        <v>0.03</v>
      </c>
    </row>
    <row r="11" spans="1:32" ht="18" customHeight="1" thickBot="1" x14ac:dyDescent="0.25">
      <c r="A11" s="106">
        <v>14</v>
      </c>
      <c r="B11" s="73">
        <v>600078582</v>
      </c>
      <c r="C11" s="106">
        <v>3443</v>
      </c>
      <c r="D11" s="30" t="s">
        <v>230</v>
      </c>
      <c r="E11" s="32">
        <v>3143</v>
      </c>
      <c r="F11" s="74" t="s">
        <v>231</v>
      </c>
      <c r="G11" s="293">
        <v>48</v>
      </c>
      <c r="H11" s="292">
        <v>2</v>
      </c>
      <c r="I11" s="210">
        <v>46</v>
      </c>
      <c r="J11" s="210">
        <v>0</v>
      </c>
      <c r="K11" s="242">
        <v>0</v>
      </c>
      <c r="L11" s="221">
        <f t="shared" si="2"/>
        <v>46</v>
      </c>
      <c r="M11" s="290">
        <f t="shared" si="3"/>
        <v>0</v>
      </c>
      <c r="N11" s="398">
        <f t="shared" si="1"/>
        <v>0</v>
      </c>
      <c r="O11" s="369">
        <f>IF(M11&gt;=0,VLOOKUP(M11,ŠD_ŠK_normativy!$A$4:$D$304,2,0))</f>
        <v>0</v>
      </c>
      <c r="P11" s="319">
        <f>IF(N11&gt;=0,VLOOKUP(N11,ŠD_ŠK_normativy!$A$4:$D$304,3,0))</f>
        <v>0</v>
      </c>
      <c r="Q11" s="319">
        <f>IF(L11&gt;=0,VLOOKUP(L11,ŠD_ŠK_normativy!$A$4:$D$304,4,0))</f>
        <v>480</v>
      </c>
      <c r="R11" s="319">
        <f>IF((M11+N11)&gt;=0,VLOOKUP((M11+N11),ŠD_ŠK_normativy!$A$4:$D$304,4,0))</f>
        <v>0</v>
      </c>
      <c r="S11" s="320">
        <f>ŠD_ŠK_normativy!$H$5</f>
        <v>30</v>
      </c>
      <c r="T11" s="320">
        <f>ŠD_ŠK_normativy!$H$6</f>
        <v>20</v>
      </c>
      <c r="U11" s="321">
        <f>ŠD_ŠK_normativy!$H$3</f>
        <v>40768</v>
      </c>
      <c r="V11" s="381">
        <f>ŠD_ŠK_normativy!$H$4</f>
        <v>21384</v>
      </c>
      <c r="W11" s="378" t="str">
        <f t="shared" si="4"/>
        <v>0</v>
      </c>
      <c r="X11" s="355" t="str">
        <f t="shared" si="5"/>
        <v>0</v>
      </c>
      <c r="Y11" s="257">
        <f t="shared" si="6"/>
        <v>756</v>
      </c>
      <c r="Z11" s="366">
        <f t="shared" si="7"/>
        <v>34776</v>
      </c>
      <c r="AA11" s="55">
        <f t="shared" si="8"/>
        <v>24592</v>
      </c>
      <c r="AB11" s="55">
        <f t="shared" si="9"/>
        <v>8312</v>
      </c>
      <c r="AC11" s="55">
        <f t="shared" si="10"/>
        <v>492</v>
      </c>
      <c r="AD11" s="55">
        <f t="shared" si="11"/>
        <v>1380</v>
      </c>
      <c r="AE11" s="357">
        <f t="shared" si="12"/>
        <v>0</v>
      </c>
      <c r="AF11" s="358">
        <f t="shared" si="13"/>
        <v>0.1</v>
      </c>
    </row>
    <row r="12" spans="1:32" ht="18" customHeight="1" thickBot="1" x14ac:dyDescent="0.25">
      <c r="A12" s="118"/>
      <c r="B12" s="23"/>
      <c r="C12" s="118"/>
      <c r="D12" s="13" t="s">
        <v>6</v>
      </c>
      <c r="E12" s="47"/>
      <c r="F12" s="34"/>
      <c r="G12" s="70"/>
      <c r="H12" s="51">
        <f t="shared" ref="H12" si="14">SUM(H6:H11)</f>
        <v>13</v>
      </c>
      <c r="I12" s="52">
        <f t="shared" ref="I12" si="15">SUM(I6:I11)</f>
        <v>278</v>
      </c>
      <c r="J12" s="52">
        <f t="shared" ref="J12" si="16">SUM(J6:J11)</f>
        <v>0</v>
      </c>
      <c r="K12" s="249">
        <f t="shared" ref="K12" si="17">SUM(K6:K11)</f>
        <v>0</v>
      </c>
      <c r="L12" s="51">
        <f t="shared" ref="L12" si="18">SUM(L6:L11)</f>
        <v>278</v>
      </c>
      <c r="M12" s="52">
        <f t="shared" ref="M12" si="19">SUM(M6:M11)</f>
        <v>0</v>
      </c>
      <c r="N12" s="249">
        <f t="shared" ref="N12" si="20">SUM(N6:N11)</f>
        <v>0</v>
      </c>
      <c r="O12" s="368" t="s">
        <v>37</v>
      </c>
      <c r="P12" s="379" t="s">
        <v>37</v>
      </c>
      <c r="Q12" s="379" t="s">
        <v>37</v>
      </c>
      <c r="R12" s="379" t="s">
        <v>37</v>
      </c>
      <c r="S12" s="379" t="s">
        <v>37</v>
      </c>
      <c r="T12" s="379" t="s">
        <v>37</v>
      </c>
      <c r="U12" s="379" t="s">
        <v>37</v>
      </c>
      <c r="V12" s="384" t="s">
        <v>37</v>
      </c>
      <c r="W12" s="325" t="s">
        <v>37</v>
      </c>
      <c r="X12" s="363" t="s">
        <v>37</v>
      </c>
      <c r="Y12" s="367" t="s">
        <v>37</v>
      </c>
      <c r="Z12" s="322">
        <f t="shared" ref="Z12" si="21">SUM(Z6:Z11)</f>
        <v>210168</v>
      </c>
      <c r="AA12" s="361">
        <f t="shared" ref="AA12" si="22">SUM(AA6:AA11)</f>
        <v>148622</v>
      </c>
      <c r="AB12" s="361">
        <f t="shared" ref="AB12" si="23">SUM(AB6:AB11)</f>
        <v>50233</v>
      </c>
      <c r="AC12" s="361">
        <f t="shared" ref="AC12" si="24">SUM(AC6:AC11)</f>
        <v>2973</v>
      </c>
      <c r="AD12" s="361">
        <f t="shared" ref="AD12" si="25">SUM(AD6:AD11)</f>
        <v>8340</v>
      </c>
      <c r="AE12" s="362">
        <f t="shared" ref="AE12" si="26">SUM(AE6:AE11)</f>
        <v>0</v>
      </c>
      <c r="AF12" s="323">
        <f t="shared" ref="AF12" si="27">SUM(AF6:AF11)</f>
        <v>0.57999999999999996</v>
      </c>
    </row>
    <row r="13" spans="1:32" ht="11.25" x14ac:dyDescent="0.2">
      <c r="Z13" s="25">
        <f>SUM(AA12:AD12)</f>
        <v>210168</v>
      </c>
    </row>
    <row r="14" spans="1:32" ht="11.25" x14ac:dyDescent="0.2"/>
    <row r="15" spans="1:32" ht="24.75" customHeight="1" x14ac:dyDescent="0.2">
      <c r="Q15" s="39"/>
      <c r="R15" s="39"/>
      <c r="S15" s="39"/>
    </row>
    <row r="24" spans="16:34" ht="18" customHeight="1" x14ac:dyDescent="0.2"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51"/>
  <sheetViews>
    <sheetView zoomScaleNormal="100" workbookViewId="0">
      <pane xSplit="7" ySplit="5" topLeftCell="H34" activePane="bottomRight" state="frozen"/>
      <selection activeCell="D11" sqref="D11"/>
      <selection pane="topRight" activeCell="D11" sqref="D11"/>
      <selection pane="bottomLeft" activeCell="D11" sqref="D11"/>
      <selection pane="bottomRight" activeCell="N47" sqref="N47"/>
    </sheetView>
  </sheetViews>
  <sheetFormatPr defaultColWidth="11.28515625" defaultRowHeight="24.75" customHeight="1" x14ac:dyDescent="0.2"/>
  <cols>
    <col min="1" max="1" width="6.85546875" style="1" customWidth="1"/>
    <col min="2" max="2" width="9.42578125" style="1" customWidth="1"/>
    <col min="3" max="3" width="7.140625" style="1" customWidth="1"/>
    <col min="4" max="4" width="26.85546875" style="1" customWidth="1"/>
    <col min="5" max="5" width="5.140625" style="1" customWidth="1"/>
    <col min="6" max="6" width="31.7109375" style="1" customWidth="1"/>
    <col min="7" max="7" width="7.42578125" style="81" bestFit="1" customWidth="1"/>
    <col min="8" max="14" width="9.7109375" style="81" customWidth="1"/>
    <col min="15" max="15" width="8.7109375" style="81" customWidth="1"/>
    <col min="16" max="16" width="8.7109375" style="26" customWidth="1"/>
    <col min="17" max="27" width="8.7109375" style="1" customWidth="1"/>
    <col min="28" max="32" width="7.7109375" style="1" customWidth="1"/>
    <col min="33" max="33" width="3.7109375" style="1" customWidth="1"/>
    <col min="34" max="38" width="8" style="1" customWidth="1"/>
    <col min="39" max="16384" width="11.28515625" style="1"/>
  </cols>
  <sheetData>
    <row r="1" spans="1:32" ht="24.75" customHeight="1" x14ac:dyDescent="0.3">
      <c r="A1" s="157" t="s">
        <v>446</v>
      </c>
      <c r="B1" s="158"/>
      <c r="C1" s="158"/>
      <c r="D1" s="158"/>
      <c r="E1" s="7"/>
      <c r="Q1" s="26"/>
      <c r="R1" s="26"/>
      <c r="S1" s="26"/>
      <c r="U1" s="26"/>
    </row>
    <row r="2" spans="1:32" ht="24.75" customHeight="1" x14ac:dyDescent="0.2">
      <c r="E2" s="9"/>
      <c r="F2" s="37" t="s">
        <v>53</v>
      </c>
      <c r="Q2" s="26"/>
      <c r="R2" s="26"/>
      <c r="S2" s="26"/>
      <c r="U2" s="26"/>
    </row>
    <row r="3" spans="1:32" ht="16.5" customHeight="1" x14ac:dyDescent="0.2">
      <c r="E3" s="5"/>
      <c r="F3" s="3" t="s">
        <v>49</v>
      </c>
      <c r="Q3" s="26"/>
      <c r="R3" s="26"/>
      <c r="S3" s="26"/>
      <c r="U3" s="26"/>
    </row>
    <row r="4" spans="1:32" ht="24" customHeight="1" thickBot="1" x14ac:dyDescent="0.3">
      <c r="A4" s="8" t="s">
        <v>129</v>
      </c>
      <c r="E4" s="2"/>
      <c r="F4" s="27" t="s">
        <v>51</v>
      </c>
      <c r="H4" s="176" t="s">
        <v>449</v>
      </c>
      <c r="R4" s="26"/>
      <c r="S4" s="26"/>
      <c r="U4" s="26"/>
      <c r="Z4" s="1" t="s">
        <v>118</v>
      </c>
      <c r="AA4" s="58"/>
      <c r="AB4" s="58"/>
      <c r="AC4" s="58"/>
      <c r="AD4" s="58"/>
      <c r="AE4" s="58"/>
      <c r="AF4" s="58"/>
    </row>
    <row r="5" spans="1:32" ht="57" thickBot="1" x14ac:dyDescent="0.25">
      <c r="A5" s="20" t="s">
        <v>429</v>
      </c>
      <c r="B5" s="20" t="s">
        <v>428</v>
      </c>
      <c r="C5" s="20" t="s">
        <v>38</v>
      </c>
      <c r="D5" s="28" t="s">
        <v>39</v>
      </c>
      <c r="E5" s="4" t="s">
        <v>0</v>
      </c>
      <c r="F5" s="33" t="s">
        <v>1</v>
      </c>
      <c r="G5" s="53" t="s">
        <v>2</v>
      </c>
      <c r="H5" s="131" t="s">
        <v>64</v>
      </c>
      <c r="I5" s="179" t="s">
        <v>463</v>
      </c>
      <c r="J5" s="179" t="s">
        <v>462</v>
      </c>
      <c r="K5" s="213" t="s">
        <v>448</v>
      </c>
      <c r="L5" s="216" t="s">
        <v>464</v>
      </c>
      <c r="M5" s="245" t="s">
        <v>465</v>
      </c>
      <c r="N5" s="217" t="s">
        <v>455</v>
      </c>
      <c r="O5" s="232" t="s">
        <v>456</v>
      </c>
      <c r="P5" s="233" t="s">
        <v>122</v>
      </c>
      <c r="Q5" s="234" t="s">
        <v>466</v>
      </c>
      <c r="R5" s="234" t="s">
        <v>467</v>
      </c>
      <c r="S5" s="234" t="s">
        <v>65</v>
      </c>
      <c r="T5" s="235" t="s">
        <v>124</v>
      </c>
      <c r="U5" s="62" t="s">
        <v>443</v>
      </c>
      <c r="V5" s="382" t="s">
        <v>433</v>
      </c>
      <c r="W5" s="277" t="s">
        <v>468</v>
      </c>
      <c r="X5" s="278" t="s">
        <v>470</v>
      </c>
      <c r="Y5" s="279" t="s">
        <v>469</v>
      </c>
      <c r="Z5" s="307" t="s">
        <v>36</v>
      </c>
      <c r="AA5" s="308" t="s">
        <v>117</v>
      </c>
      <c r="AB5" s="308" t="s">
        <v>24</v>
      </c>
      <c r="AC5" s="308" t="s">
        <v>35</v>
      </c>
      <c r="AD5" s="309" t="s">
        <v>25</v>
      </c>
      <c r="AE5" s="310" t="s">
        <v>434</v>
      </c>
      <c r="AF5" s="311" t="s">
        <v>116</v>
      </c>
    </row>
    <row r="6" spans="1:32" ht="18" customHeight="1" x14ac:dyDescent="0.2">
      <c r="A6" s="92">
        <v>10</v>
      </c>
      <c r="B6" s="92">
        <v>600074951</v>
      </c>
      <c r="C6" s="92">
        <v>4439</v>
      </c>
      <c r="D6" s="6" t="s">
        <v>232</v>
      </c>
      <c r="E6" s="18">
        <v>3143</v>
      </c>
      <c r="F6" s="40" t="s">
        <v>233</v>
      </c>
      <c r="G6" s="65">
        <v>93</v>
      </c>
      <c r="H6" s="296">
        <v>4</v>
      </c>
      <c r="I6" s="207">
        <v>93</v>
      </c>
      <c r="J6" s="207">
        <v>0</v>
      </c>
      <c r="K6" s="207">
        <v>0</v>
      </c>
      <c r="L6" s="248">
        <f t="shared" ref="L6" si="0">IF(I6&lt;=G6,I6,G6)</f>
        <v>93</v>
      </c>
      <c r="M6" s="327">
        <f>IF(J6&lt;=G6,J6,G6)</f>
        <v>0</v>
      </c>
      <c r="N6" s="398">
        <f t="shared" ref="N6:N47" si="1">IF(J6&lt;=G6,IF((J6+K6)&gt;=G6,G6-J6,K6),0)</f>
        <v>0</v>
      </c>
      <c r="O6" s="342">
        <f>IF(M6&gt;=0,VLOOKUP(M6,ŠD_ŠK_normativy!$A$4:$D$304,2,0))</f>
        <v>0</v>
      </c>
      <c r="P6" s="314">
        <f>IF(N6&gt;=0,VLOOKUP(N6,ŠD_ŠK_normativy!$A$4:$D$304,3,0))</f>
        <v>0</v>
      </c>
      <c r="Q6" s="314">
        <f>IF(L6&gt;=0,VLOOKUP(L6,ŠD_ŠK_normativy!$A$4:$D$304,4,0))</f>
        <v>480</v>
      </c>
      <c r="R6" s="314">
        <f>IF((M6+N6)&gt;=0,VLOOKUP((M6+N6),ŠD_ŠK_normativy!$A$4:$D$304,4,0))</f>
        <v>0</v>
      </c>
      <c r="S6" s="282">
        <f>ŠD_ŠK_normativy!$H$5</f>
        <v>30</v>
      </c>
      <c r="T6" s="282">
        <f>ŠD_ŠK_normativy!$H$6</f>
        <v>20</v>
      </c>
      <c r="U6" s="283">
        <f>ŠD_ŠK_normativy!$H$3</f>
        <v>40768</v>
      </c>
      <c r="V6" s="380">
        <f>ŠD_ŠK_normativy!$H$4</f>
        <v>21384</v>
      </c>
      <c r="W6" s="376" t="str">
        <f>IFERROR(ROUND(12*1.358*(1/O6*U6+1/R6*V6)+T6,0),"0")</f>
        <v>0</v>
      </c>
      <c r="X6" s="315" t="str">
        <f>IFERROR(ROUND(12*1.358*(1/P6*U6+1/R6*V6)+T6,0),"0")</f>
        <v>0</v>
      </c>
      <c r="Y6" s="349">
        <f>IFERROR(ROUND(12*1.358*(1/Q6*V6)+S6,0),"0")</f>
        <v>756</v>
      </c>
      <c r="Z6" s="346">
        <f>L6*Y6+M6*W6+N6*X6</f>
        <v>70308</v>
      </c>
      <c r="AA6" s="283">
        <f>ROUND((Z6-AD6)/1.358,0)</f>
        <v>49719</v>
      </c>
      <c r="AB6" s="283">
        <f>Z6-AA6-AC6-AD6</f>
        <v>16805</v>
      </c>
      <c r="AC6" s="283">
        <f>ROUND(AA6*2%,0)</f>
        <v>994</v>
      </c>
      <c r="AD6" s="283">
        <f>L6*S6+(M6+N6)*T6</f>
        <v>2790</v>
      </c>
      <c r="AE6" s="316">
        <f>ROUND(IFERROR(M6/O6,"0")+IFERROR(N6/P6,"0"),2)</f>
        <v>0</v>
      </c>
      <c r="AF6" s="317">
        <f>ROUND(IFERROR(L6/Q6,"0")+IFERROR((M6+N6)/R6,"0"),2)</f>
        <v>0.19</v>
      </c>
    </row>
    <row r="7" spans="1:32" ht="18" customHeight="1" x14ac:dyDescent="0.2">
      <c r="A7" s="92">
        <v>11</v>
      </c>
      <c r="B7" s="92">
        <v>600074994</v>
      </c>
      <c r="C7" s="92">
        <v>4443</v>
      </c>
      <c r="D7" s="6" t="s">
        <v>234</v>
      </c>
      <c r="E7" s="18">
        <v>3143</v>
      </c>
      <c r="F7" s="40" t="s">
        <v>235</v>
      </c>
      <c r="G7" s="65">
        <v>215</v>
      </c>
      <c r="H7" s="177">
        <v>8</v>
      </c>
      <c r="I7" s="208">
        <v>215</v>
      </c>
      <c r="J7" s="208">
        <v>0</v>
      </c>
      <c r="K7" s="208">
        <v>0</v>
      </c>
      <c r="L7" s="218">
        <f t="shared" ref="L7:L47" si="2">IF(I7&lt;=G7,I7,G7)</f>
        <v>215</v>
      </c>
      <c r="M7" s="247">
        <f t="shared" ref="M7:M47" si="3">IF(J7&lt;=G7,J7,G7)</f>
        <v>0</v>
      </c>
      <c r="N7" s="398">
        <f t="shared" si="1"/>
        <v>0</v>
      </c>
      <c r="O7" s="343">
        <f>IF(M7&gt;=0,VLOOKUP(M7,ŠD_ŠK_normativy!$A$4:$D$304,2,0))</f>
        <v>0</v>
      </c>
      <c r="P7" s="312">
        <f>IF(N7&gt;=0,VLOOKUP(N7,ŠD_ŠK_normativy!$A$4:$D$304,3,0))</f>
        <v>0</v>
      </c>
      <c r="Q7" s="312">
        <f>IF(L7&gt;=0,VLOOKUP(L7,ŠD_ŠK_normativy!$A$4:$D$304,4,0))</f>
        <v>480</v>
      </c>
      <c r="R7" s="312">
        <f>IF((M7+N7)&gt;=0,VLOOKUP((M7+N7),ŠD_ŠK_normativy!$A$4:$D$304,4,0))</f>
        <v>0</v>
      </c>
      <c r="S7" s="280">
        <f>ŠD_ŠK_normativy!$H$5</f>
        <v>30</v>
      </c>
      <c r="T7" s="280">
        <f>ŠD_ŠK_normativy!$H$6</f>
        <v>20</v>
      </c>
      <c r="U7" s="60">
        <f>ŠD_ŠK_normativy!$H$3</f>
        <v>40768</v>
      </c>
      <c r="V7" s="76">
        <f>ŠD_ŠK_normativy!$H$4</f>
        <v>21384</v>
      </c>
      <c r="W7" s="377" t="str">
        <f t="shared" ref="W7:W47" si="4">IFERROR(ROUND(12*1.358*(1/O7*U7+1/R7*V7)+T7,0),"0")</f>
        <v>0</v>
      </c>
      <c r="X7" s="261" t="str">
        <f t="shared" ref="X7:X47" si="5">IFERROR(ROUND(12*1.358*(1/P7*U7+1/R7*V7)+T7,0),"0")</f>
        <v>0</v>
      </c>
      <c r="Y7" s="255">
        <f t="shared" ref="Y7:Y47" si="6">IFERROR(ROUND(12*1.358*(1/Q7*V7)+S7,0),"0")</f>
        <v>756</v>
      </c>
      <c r="Z7" s="347">
        <f t="shared" ref="Z7:Z47" si="7">L7*Y7+M7*W7+N7*X7</f>
        <v>162540</v>
      </c>
      <c r="AA7" s="60">
        <f t="shared" ref="AA7:AA47" si="8">ROUND((Z7-AD7)/1.358,0)</f>
        <v>114941</v>
      </c>
      <c r="AB7" s="60">
        <f t="shared" ref="AB7:AB47" si="9">Z7-AA7-AC7-AD7</f>
        <v>38850</v>
      </c>
      <c r="AC7" s="60">
        <f t="shared" ref="AC7:AC47" si="10">ROUND(AA7*2%,0)</f>
        <v>2299</v>
      </c>
      <c r="AD7" s="60">
        <f t="shared" ref="AD7:AD47" si="11">L7*S7+(M7+N7)*T7</f>
        <v>6450</v>
      </c>
      <c r="AE7" s="313">
        <f t="shared" ref="AE7:AE47" si="12">ROUND(IFERROR(M7/O7,"0")+IFERROR(N7/P7,"0"),2)</f>
        <v>0</v>
      </c>
      <c r="AF7" s="318">
        <f t="shared" ref="AF7:AF47" si="13">ROUND(IFERROR(L7/Q7,"0")+IFERROR((M7+N7)/R7,"0"),2)</f>
        <v>0.45</v>
      </c>
    </row>
    <row r="8" spans="1:32" ht="18" customHeight="1" x14ac:dyDescent="0.2">
      <c r="A8" s="92">
        <v>11</v>
      </c>
      <c r="B8" s="92">
        <v>600074994</v>
      </c>
      <c r="C8" s="92">
        <v>4443</v>
      </c>
      <c r="D8" s="6" t="s">
        <v>234</v>
      </c>
      <c r="E8" s="18">
        <v>3143</v>
      </c>
      <c r="F8" s="40" t="s">
        <v>236</v>
      </c>
      <c r="G8" s="65">
        <v>30</v>
      </c>
      <c r="H8" s="177">
        <v>0</v>
      </c>
      <c r="I8" s="208">
        <v>0</v>
      </c>
      <c r="J8" s="208">
        <v>30</v>
      </c>
      <c r="K8" s="208">
        <v>0</v>
      </c>
      <c r="L8" s="218">
        <f t="shared" si="2"/>
        <v>0</v>
      </c>
      <c r="M8" s="247">
        <f t="shared" si="3"/>
        <v>30</v>
      </c>
      <c r="N8" s="398">
        <f t="shared" si="1"/>
        <v>0</v>
      </c>
      <c r="O8" s="343">
        <f>IF(M8&gt;=0,VLOOKUP(M8,ŠD_ŠK_normativy!$A$4:$D$304,2,0))</f>
        <v>52.409352773239462</v>
      </c>
      <c r="P8" s="312">
        <f>IF(N8&gt;=0,VLOOKUP(N8,ŠD_ŠK_normativy!$A$4:$D$304,3,0))</f>
        <v>0</v>
      </c>
      <c r="Q8" s="312">
        <f>IF(L8&gt;=0,VLOOKUP(L8,ŠD_ŠK_normativy!$A$4:$D$304,4,0))</f>
        <v>0</v>
      </c>
      <c r="R8" s="312">
        <f>IF((M8+N8)&gt;=0,VLOOKUP((M8+N8),ŠD_ŠK_normativy!$A$4:$D$304,4,0))</f>
        <v>480</v>
      </c>
      <c r="S8" s="280">
        <f>ŠD_ŠK_normativy!$H$5</f>
        <v>30</v>
      </c>
      <c r="T8" s="280">
        <f>ŠD_ŠK_normativy!$H$6</f>
        <v>20</v>
      </c>
      <c r="U8" s="60">
        <f>ŠD_ŠK_normativy!$H$3</f>
        <v>40768</v>
      </c>
      <c r="V8" s="76">
        <f>ŠD_ŠK_normativy!$H$4</f>
        <v>21384</v>
      </c>
      <c r="W8" s="377">
        <f t="shared" si="4"/>
        <v>13422</v>
      </c>
      <c r="X8" s="261" t="str">
        <f t="shared" si="5"/>
        <v>0</v>
      </c>
      <c r="Y8" s="255" t="str">
        <f t="shared" si="6"/>
        <v>0</v>
      </c>
      <c r="Z8" s="347">
        <f t="shared" si="7"/>
        <v>402660</v>
      </c>
      <c r="AA8" s="60">
        <f t="shared" si="8"/>
        <v>296068</v>
      </c>
      <c r="AB8" s="60">
        <f t="shared" si="9"/>
        <v>100071</v>
      </c>
      <c r="AC8" s="60">
        <f t="shared" si="10"/>
        <v>5921</v>
      </c>
      <c r="AD8" s="60">
        <f t="shared" si="11"/>
        <v>600</v>
      </c>
      <c r="AE8" s="313">
        <f t="shared" si="12"/>
        <v>0.56999999999999995</v>
      </c>
      <c r="AF8" s="318">
        <f t="shared" si="13"/>
        <v>0.06</v>
      </c>
    </row>
    <row r="9" spans="1:32" ht="18" customHeight="1" x14ac:dyDescent="0.2">
      <c r="A9" s="92">
        <v>12</v>
      </c>
      <c r="B9" s="92">
        <v>600074871</v>
      </c>
      <c r="C9" s="92">
        <v>4438</v>
      </c>
      <c r="D9" s="6" t="s">
        <v>237</v>
      </c>
      <c r="E9" s="18">
        <v>3143</v>
      </c>
      <c r="F9" s="46" t="s">
        <v>238</v>
      </c>
      <c r="G9" s="331">
        <v>143</v>
      </c>
      <c r="H9" s="177">
        <v>5</v>
      </c>
      <c r="I9" s="208">
        <v>137</v>
      </c>
      <c r="J9" s="208">
        <v>0</v>
      </c>
      <c r="K9" s="208">
        <v>0</v>
      </c>
      <c r="L9" s="218">
        <f t="shared" si="2"/>
        <v>137</v>
      </c>
      <c r="M9" s="247">
        <f t="shared" si="3"/>
        <v>0</v>
      </c>
      <c r="N9" s="398">
        <f t="shared" si="1"/>
        <v>0</v>
      </c>
      <c r="O9" s="343">
        <f>IF(M9&gt;=0,VLOOKUP(M9,ŠD_ŠK_normativy!$A$4:$D$304,2,0))</f>
        <v>0</v>
      </c>
      <c r="P9" s="312">
        <f>IF(N9&gt;=0,VLOOKUP(N9,ŠD_ŠK_normativy!$A$4:$D$304,3,0))</f>
        <v>0</v>
      </c>
      <c r="Q9" s="312">
        <f>IF(L9&gt;=0,VLOOKUP(L9,ŠD_ŠK_normativy!$A$4:$D$304,4,0))</f>
        <v>480</v>
      </c>
      <c r="R9" s="312">
        <f>IF((M9+N9)&gt;=0,VLOOKUP((M9+N9),ŠD_ŠK_normativy!$A$4:$D$304,4,0))</f>
        <v>0</v>
      </c>
      <c r="S9" s="280">
        <f>ŠD_ŠK_normativy!$H$5</f>
        <v>30</v>
      </c>
      <c r="T9" s="280">
        <f>ŠD_ŠK_normativy!$H$6</f>
        <v>20</v>
      </c>
      <c r="U9" s="60">
        <f>ŠD_ŠK_normativy!$H$3</f>
        <v>40768</v>
      </c>
      <c r="V9" s="76">
        <f>ŠD_ŠK_normativy!$H$4</f>
        <v>21384</v>
      </c>
      <c r="W9" s="377" t="str">
        <f t="shared" si="4"/>
        <v>0</v>
      </c>
      <c r="X9" s="261" t="str">
        <f t="shared" si="5"/>
        <v>0</v>
      </c>
      <c r="Y9" s="255">
        <f t="shared" si="6"/>
        <v>756</v>
      </c>
      <c r="Z9" s="347">
        <f t="shared" si="7"/>
        <v>103572</v>
      </c>
      <c r="AA9" s="60">
        <f t="shared" si="8"/>
        <v>73242</v>
      </c>
      <c r="AB9" s="60">
        <f t="shared" si="9"/>
        <v>24755</v>
      </c>
      <c r="AC9" s="60">
        <f t="shared" si="10"/>
        <v>1465</v>
      </c>
      <c r="AD9" s="60">
        <f t="shared" si="11"/>
        <v>4110</v>
      </c>
      <c r="AE9" s="313">
        <f t="shared" si="12"/>
        <v>0</v>
      </c>
      <c r="AF9" s="318">
        <f t="shared" si="13"/>
        <v>0.28999999999999998</v>
      </c>
    </row>
    <row r="10" spans="1:32" ht="18" customHeight="1" x14ac:dyDescent="0.2">
      <c r="A10" s="92">
        <v>12</v>
      </c>
      <c r="B10" s="92">
        <v>600074871</v>
      </c>
      <c r="C10" s="92">
        <v>4438</v>
      </c>
      <c r="D10" s="6" t="s">
        <v>237</v>
      </c>
      <c r="E10" s="18">
        <v>3143</v>
      </c>
      <c r="F10" s="46" t="s">
        <v>431</v>
      </c>
      <c r="G10" s="331">
        <v>143</v>
      </c>
      <c r="H10" s="177">
        <v>0</v>
      </c>
      <c r="I10" s="208">
        <v>0</v>
      </c>
      <c r="J10" s="208">
        <v>0</v>
      </c>
      <c r="K10" s="208">
        <v>0</v>
      </c>
      <c r="L10" s="218">
        <f t="shared" si="2"/>
        <v>0</v>
      </c>
      <c r="M10" s="247">
        <f t="shared" si="3"/>
        <v>0</v>
      </c>
      <c r="N10" s="398">
        <f t="shared" si="1"/>
        <v>0</v>
      </c>
      <c r="O10" s="343">
        <f>IF(M10&gt;=0,VLOOKUP(M10,ŠD_ŠK_normativy!$A$4:$D$304,2,0))</f>
        <v>0</v>
      </c>
      <c r="P10" s="312">
        <f>IF(N10&gt;=0,VLOOKUP(N10,ŠD_ŠK_normativy!$A$4:$D$304,3,0))</f>
        <v>0</v>
      </c>
      <c r="Q10" s="312">
        <f>IF(L10&gt;=0,VLOOKUP(L10,ŠD_ŠK_normativy!$A$4:$D$304,4,0))</f>
        <v>0</v>
      </c>
      <c r="R10" s="312">
        <f>IF((M10+N10)&gt;=0,VLOOKUP((M10+N10),ŠD_ŠK_normativy!$A$4:$D$304,4,0))</f>
        <v>0</v>
      </c>
      <c r="S10" s="280">
        <f>ŠD_ŠK_normativy!$H$5</f>
        <v>30</v>
      </c>
      <c r="T10" s="280">
        <f>ŠD_ŠK_normativy!$H$6</f>
        <v>20</v>
      </c>
      <c r="U10" s="60">
        <f>ŠD_ŠK_normativy!$H$3</f>
        <v>40768</v>
      </c>
      <c r="V10" s="76">
        <f>ŠD_ŠK_normativy!$H$4</f>
        <v>21384</v>
      </c>
      <c r="W10" s="377" t="str">
        <f t="shared" si="4"/>
        <v>0</v>
      </c>
      <c r="X10" s="261" t="str">
        <f t="shared" si="5"/>
        <v>0</v>
      </c>
      <c r="Y10" s="255" t="str">
        <f t="shared" si="6"/>
        <v>0</v>
      </c>
      <c r="Z10" s="347">
        <f t="shared" si="7"/>
        <v>0</v>
      </c>
      <c r="AA10" s="60">
        <f t="shared" si="8"/>
        <v>0</v>
      </c>
      <c r="AB10" s="60">
        <f t="shared" si="9"/>
        <v>0</v>
      </c>
      <c r="AC10" s="60">
        <f t="shared" si="10"/>
        <v>0</v>
      </c>
      <c r="AD10" s="60">
        <f t="shared" si="11"/>
        <v>0</v>
      </c>
      <c r="AE10" s="313">
        <f t="shared" si="12"/>
        <v>0</v>
      </c>
      <c r="AF10" s="318">
        <f t="shared" si="13"/>
        <v>0</v>
      </c>
    </row>
    <row r="11" spans="1:32" ht="18" customHeight="1" x14ac:dyDescent="0.2">
      <c r="A11" s="92">
        <v>12</v>
      </c>
      <c r="B11" s="92">
        <v>600074871</v>
      </c>
      <c r="C11" s="92">
        <v>4438</v>
      </c>
      <c r="D11" s="6" t="s">
        <v>237</v>
      </c>
      <c r="E11" s="18">
        <v>3143</v>
      </c>
      <c r="F11" s="46" t="s">
        <v>239</v>
      </c>
      <c r="G11" s="65">
        <v>90</v>
      </c>
      <c r="H11" s="177">
        <v>0</v>
      </c>
      <c r="I11" s="208">
        <v>0</v>
      </c>
      <c r="J11" s="208">
        <v>18</v>
      </c>
      <c r="K11" s="208">
        <v>0</v>
      </c>
      <c r="L11" s="218">
        <f t="shared" si="2"/>
        <v>0</v>
      </c>
      <c r="M11" s="247">
        <f t="shared" si="3"/>
        <v>18</v>
      </c>
      <c r="N11" s="398">
        <f t="shared" si="1"/>
        <v>0</v>
      </c>
      <c r="O11" s="343">
        <f>IF(M11&gt;=0,VLOOKUP(M11,ŠD_ŠK_normativy!$A$4:$D$304,2,0))</f>
        <v>52.409352773239462</v>
      </c>
      <c r="P11" s="312">
        <f>IF(N11&gt;=0,VLOOKUP(N11,ŠD_ŠK_normativy!$A$4:$D$304,3,0))</f>
        <v>0</v>
      </c>
      <c r="Q11" s="312">
        <f>IF(L11&gt;=0,VLOOKUP(L11,ŠD_ŠK_normativy!$A$4:$D$304,4,0))</f>
        <v>0</v>
      </c>
      <c r="R11" s="312">
        <f>IF((M11+N11)&gt;=0,VLOOKUP((M11+N11),ŠD_ŠK_normativy!$A$4:$D$304,4,0))</f>
        <v>480</v>
      </c>
      <c r="S11" s="280">
        <f>ŠD_ŠK_normativy!$H$5</f>
        <v>30</v>
      </c>
      <c r="T11" s="280">
        <f>ŠD_ŠK_normativy!$H$6</f>
        <v>20</v>
      </c>
      <c r="U11" s="60">
        <f>ŠD_ŠK_normativy!$H$3</f>
        <v>40768</v>
      </c>
      <c r="V11" s="76">
        <f>ŠD_ŠK_normativy!$H$4</f>
        <v>21384</v>
      </c>
      <c r="W11" s="377">
        <f t="shared" si="4"/>
        <v>13422</v>
      </c>
      <c r="X11" s="261" t="str">
        <f t="shared" si="5"/>
        <v>0</v>
      </c>
      <c r="Y11" s="255" t="str">
        <f t="shared" si="6"/>
        <v>0</v>
      </c>
      <c r="Z11" s="347">
        <f t="shared" si="7"/>
        <v>241596</v>
      </c>
      <c r="AA11" s="60">
        <f t="shared" si="8"/>
        <v>177641</v>
      </c>
      <c r="AB11" s="60">
        <f t="shared" si="9"/>
        <v>60042</v>
      </c>
      <c r="AC11" s="60">
        <f t="shared" si="10"/>
        <v>3553</v>
      </c>
      <c r="AD11" s="60">
        <f t="shared" si="11"/>
        <v>360</v>
      </c>
      <c r="AE11" s="313">
        <f t="shared" si="12"/>
        <v>0.34</v>
      </c>
      <c r="AF11" s="318">
        <f t="shared" si="13"/>
        <v>0.04</v>
      </c>
    </row>
    <row r="12" spans="1:32" ht="18" customHeight="1" x14ac:dyDescent="0.2">
      <c r="A12" s="92">
        <v>13</v>
      </c>
      <c r="B12" s="92">
        <v>600074889</v>
      </c>
      <c r="C12" s="92">
        <v>4455</v>
      </c>
      <c r="D12" s="6" t="s">
        <v>240</v>
      </c>
      <c r="E12" s="18">
        <v>3143</v>
      </c>
      <c r="F12" s="40" t="s">
        <v>241</v>
      </c>
      <c r="G12" s="65">
        <v>180</v>
      </c>
      <c r="H12" s="177">
        <v>6</v>
      </c>
      <c r="I12" s="208">
        <v>142</v>
      </c>
      <c r="J12" s="208">
        <v>0</v>
      </c>
      <c r="K12" s="208">
        <v>0</v>
      </c>
      <c r="L12" s="218">
        <f t="shared" si="2"/>
        <v>142</v>
      </c>
      <c r="M12" s="247">
        <f t="shared" si="3"/>
        <v>0</v>
      </c>
      <c r="N12" s="398">
        <f t="shared" si="1"/>
        <v>0</v>
      </c>
      <c r="O12" s="343">
        <f>IF(M12&gt;=0,VLOOKUP(M12,ŠD_ŠK_normativy!$A$4:$D$304,2,0))</f>
        <v>0</v>
      </c>
      <c r="P12" s="312">
        <f>IF(N12&gt;=0,VLOOKUP(N12,ŠD_ŠK_normativy!$A$4:$D$304,3,0))</f>
        <v>0</v>
      </c>
      <c r="Q12" s="312">
        <f>IF(L12&gt;=0,VLOOKUP(L12,ŠD_ŠK_normativy!$A$4:$D$304,4,0))</f>
        <v>480</v>
      </c>
      <c r="R12" s="312">
        <f>IF((M12+N12)&gt;=0,VLOOKUP((M12+N12),ŠD_ŠK_normativy!$A$4:$D$304,4,0))</f>
        <v>0</v>
      </c>
      <c r="S12" s="280">
        <f>ŠD_ŠK_normativy!$H$5</f>
        <v>30</v>
      </c>
      <c r="T12" s="280">
        <f>ŠD_ŠK_normativy!$H$6</f>
        <v>20</v>
      </c>
      <c r="U12" s="60">
        <f>ŠD_ŠK_normativy!$H$3</f>
        <v>40768</v>
      </c>
      <c r="V12" s="76">
        <f>ŠD_ŠK_normativy!$H$4</f>
        <v>21384</v>
      </c>
      <c r="W12" s="377" t="str">
        <f t="shared" si="4"/>
        <v>0</v>
      </c>
      <c r="X12" s="261" t="str">
        <f t="shared" si="5"/>
        <v>0</v>
      </c>
      <c r="Y12" s="255">
        <f t="shared" si="6"/>
        <v>756</v>
      </c>
      <c r="Z12" s="347">
        <f t="shared" si="7"/>
        <v>107352</v>
      </c>
      <c r="AA12" s="60">
        <f t="shared" si="8"/>
        <v>75915</v>
      </c>
      <c r="AB12" s="60">
        <f t="shared" si="9"/>
        <v>25659</v>
      </c>
      <c r="AC12" s="60">
        <f t="shared" si="10"/>
        <v>1518</v>
      </c>
      <c r="AD12" s="60">
        <f t="shared" si="11"/>
        <v>4260</v>
      </c>
      <c r="AE12" s="313">
        <f t="shared" si="12"/>
        <v>0</v>
      </c>
      <c r="AF12" s="318">
        <f t="shared" si="13"/>
        <v>0.3</v>
      </c>
    </row>
    <row r="13" spans="1:32" ht="18" customHeight="1" x14ac:dyDescent="0.2">
      <c r="A13" s="92">
        <v>13</v>
      </c>
      <c r="B13" s="92">
        <v>600074889</v>
      </c>
      <c r="C13" s="92">
        <v>4455</v>
      </c>
      <c r="D13" s="6" t="s">
        <v>240</v>
      </c>
      <c r="E13" s="18">
        <v>3143</v>
      </c>
      <c r="F13" s="40" t="s">
        <v>242</v>
      </c>
      <c r="G13" s="65">
        <v>60</v>
      </c>
      <c r="H13" s="177">
        <v>0</v>
      </c>
      <c r="I13" s="208">
        <v>0</v>
      </c>
      <c r="J13" s="208">
        <v>22</v>
      </c>
      <c r="K13" s="208">
        <v>1</v>
      </c>
      <c r="L13" s="218">
        <f t="shared" si="2"/>
        <v>0</v>
      </c>
      <c r="M13" s="247">
        <f t="shared" si="3"/>
        <v>22</v>
      </c>
      <c r="N13" s="398">
        <f t="shared" si="1"/>
        <v>1</v>
      </c>
      <c r="O13" s="343">
        <f>IF(M13&gt;=0,VLOOKUP(M13,ŠD_ŠK_normativy!$A$4:$D$304,2,0))</f>
        <v>52.409352773239462</v>
      </c>
      <c r="P13" s="312">
        <f>IF(N13&gt;=0,VLOOKUP(N13,ŠD_ŠK_normativy!$A$4:$D$304,3,0))</f>
        <v>87.348921665274077</v>
      </c>
      <c r="Q13" s="312">
        <f>IF(L13&gt;=0,VLOOKUP(L13,ŠD_ŠK_normativy!$A$4:$D$304,4,0))</f>
        <v>0</v>
      </c>
      <c r="R13" s="312">
        <f>IF((M13+N13)&gt;=0,VLOOKUP((M13+N13),ŠD_ŠK_normativy!$A$4:$D$304,4,0))</f>
        <v>480</v>
      </c>
      <c r="S13" s="280">
        <f>ŠD_ŠK_normativy!$H$5</f>
        <v>30</v>
      </c>
      <c r="T13" s="280">
        <f>ŠD_ŠK_normativy!$H$6</f>
        <v>20</v>
      </c>
      <c r="U13" s="60">
        <f>ŠD_ŠK_normativy!$H$3</f>
        <v>40768</v>
      </c>
      <c r="V13" s="76">
        <f>ŠD_ŠK_normativy!$H$4</f>
        <v>21384</v>
      </c>
      <c r="W13" s="377">
        <f t="shared" si="4"/>
        <v>13422</v>
      </c>
      <c r="X13" s="261">
        <f t="shared" si="5"/>
        <v>8352</v>
      </c>
      <c r="Y13" s="255" t="str">
        <f t="shared" si="6"/>
        <v>0</v>
      </c>
      <c r="Z13" s="347">
        <f t="shared" si="7"/>
        <v>303636</v>
      </c>
      <c r="AA13" s="60">
        <f t="shared" si="8"/>
        <v>223252</v>
      </c>
      <c r="AB13" s="60">
        <f t="shared" si="9"/>
        <v>75459</v>
      </c>
      <c r="AC13" s="60">
        <f t="shared" si="10"/>
        <v>4465</v>
      </c>
      <c r="AD13" s="60">
        <f t="shared" si="11"/>
        <v>460</v>
      </c>
      <c r="AE13" s="313">
        <f t="shared" si="12"/>
        <v>0.43</v>
      </c>
      <c r="AF13" s="318">
        <f t="shared" si="13"/>
        <v>0.05</v>
      </c>
    </row>
    <row r="14" spans="1:32" ht="18" customHeight="1" x14ac:dyDescent="0.2">
      <c r="A14" s="92">
        <v>14</v>
      </c>
      <c r="B14" s="92">
        <v>600074897</v>
      </c>
      <c r="C14" s="92">
        <v>4440</v>
      </c>
      <c r="D14" s="6" t="s">
        <v>243</v>
      </c>
      <c r="E14" s="43">
        <v>3143</v>
      </c>
      <c r="F14" s="40" t="s">
        <v>244</v>
      </c>
      <c r="G14" s="65">
        <v>120</v>
      </c>
      <c r="H14" s="177">
        <v>4</v>
      </c>
      <c r="I14" s="208">
        <v>117</v>
      </c>
      <c r="J14" s="208">
        <v>0</v>
      </c>
      <c r="K14" s="208">
        <v>0</v>
      </c>
      <c r="L14" s="218">
        <f t="shared" si="2"/>
        <v>117</v>
      </c>
      <c r="M14" s="247">
        <f t="shared" si="3"/>
        <v>0</v>
      </c>
      <c r="N14" s="398">
        <f t="shared" si="1"/>
        <v>0</v>
      </c>
      <c r="O14" s="343">
        <f>IF(M14&gt;=0,VLOOKUP(M14,ŠD_ŠK_normativy!$A$4:$D$304,2,0))</f>
        <v>0</v>
      </c>
      <c r="P14" s="312">
        <f>IF(N14&gt;=0,VLOOKUP(N14,ŠD_ŠK_normativy!$A$4:$D$304,3,0))</f>
        <v>0</v>
      </c>
      <c r="Q14" s="312">
        <f>IF(L14&gt;=0,VLOOKUP(L14,ŠD_ŠK_normativy!$A$4:$D$304,4,0))</f>
        <v>480</v>
      </c>
      <c r="R14" s="312">
        <f>IF((M14+N14)&gt;=0,VLOOKUP((M14+N14),ŠD_ŠK_normativy!$A$4:$D$304,4,0))</f>
        <v>0</v>
      </c>
      <c r="S14" s="280">
        <f>ŠD_ŠK_normativy!$H$5</f>
        <v>30</v>
      </c>
      <c r="T14" s="280">
        <f>ŠD_ŠK_normativy!$H$6</f>
        <v>20</v>
      </c>
      <c r="U14" s="60">
        <f>ŠD_ŠK_normativy!$H$3</f>
        <v>40768</v>
      </c>
      <c r="V14" s="76">
        <f>ŠD_ŠK_normativy!$H$4</f>
        <v>21384</v>
      </c>
      <c r="W14" s="377" t="str">
        <f t="shared" si="4"/>
        <v>0</v>
      </c>
      <c r="X14" s="261" t="str">
        <f t="shared" si="5"/>
        <v>0</v>
      </c>
      <c r="Y14" s="255">
        <f t="shared" si="6"/>
        <v>756</v>
      </c>
      <c r="Z14" s="347">
        <f t="shared" si="7"/>
        <v>88452</v>
      </c>
      <c r="AA14" s="60">
        <f t="shared" si="8"/>
        <v>62549</v>
      </c>
      <c r="AB14" s="60">
        <f t="shared" si="9"/>
        <v>21142</v>
      </c>
      <c r="AC14" s="60">
        <f t="shared" si="10"/>
        <v>1251</v>
      </c>
      <c r="AD14" s="60">
        <f t="shared" si="11"/>
        <v>3510</v>
      </c>
      <c r="AE14" s="313">
        <f t="shared" si="12"/>
        <v>0</v>
      </c>
      <c r="AF14" s="318">
        <f t="shared" si="13"/>
        <v>0.24</v>
      </c>
    </row>
    <row r="15" spans="1:32" ht="18" customHeight="1" x14ac:dyDescent="0.2">
      <c r="A15" s="92">
        <v>15</v>
      </c>
      <c r="B15" s="92">
        <v>600074901</v>
      </c>
      <c r="C15" s="92">
        <v>4442</v>
      </c>
      <c r="D15" s="6" t="s">
        <v>245</v>
      </c>
      <c r="E15" s="43">
        <v>3143</v>
      </c>
      <c r="F15" s="46" t="s">
        <v>246</v>
      </c>
      <c r="G15" s="65">
        <v>77</v>
      </c>
      <c r="H15" s="177">
        <v>3</v>
      </c>
      <c r="I15" s="208">
        <v>76</v>
      </c>
      <c r="J15" s="208">
        <v>0</v>
      </c>
      <c r="K15" s="208">
        <v>0</v>
      </c>
      <c r="L15" s="218">
        <f t="shared" si="2"/>
        <v>76</v>
      </c>
      <c r="M15" s="247">
        <f t="shared" si="3"/>
        <v>0</v>
      </c>
      <c r="N15" s="398">
        <f t="shared" si="1"/>
        <v>0</v>
      </c>
      <c r="O15" s="343">
        <f>IF(M15&gt;=0,VLOOKUP(M15,ŠD_ŠK_normativy!$A$4:$D$304,2,0))</f>
        <v>0</v>
      </c>
      <c r="P15" s="312">
        <f>IF(N15&gt;=0,VLOOKUP(N15,ŠD_ŠK_normativy!$A$4:$D$304,3,0))</f>
        <v>0</v>
      </c>
      <c r="Q15" s="312">
        <f>IF(L15&gt;=0,VLOOKUP(L15,ŠD_ŠK_normativy!$A$4:$D$304,4,0))</f>
        <v>480</v>
      </c>
      <c r="R15" s="312">
        <f>IF((M15+N15)&gt;=0,VLOOKUP((M15+N15),ŠD_ŠK_normativy!$A$4:$D$304,4,0))</f>
        <v>0</v>
      </c>
      <c r="S15" s="280">
        <f>ŠD_ŠK_normativy!$H$5</f>
        <v>30</v>
      </c>
      <c r="T15" s="280">
        <f>ŠD_ŠK_normativy!$H$6</f>
        <v>20</v>
      </c>
      <c r="U15" s="60">
        <f>ŠD_ŠK_normativy!$H$3</f>
        <v>40768</v>
      </c>
      <c r="V15" s="76">
        <f>ŠD_ŠK_normativy!$H$4</f>
        <v>21384</v>
      </c>
      <c r="W15" s="377" t="str">
        <f t="shared" si="4"/>
        <v>0</v>
      </c>
      <c r="X15" s="261" t="str">
        <f t="shared" si="5"/>
        <v>0</v>
      </c>
      <c r="Y15" s="255">
        <f t="shared" si="6"/>
        <v>756</v>
      </c>
      <c r="Z15" s="347">
        <f t="shared" si="7"/>
        <v>57456</v>
      </c>
      <c r="AA15" s="60">
        <f t="shared" si="8"/>
        <v>40630</v>
      </c>
      <c r="AB15" s="60">
        <f t="shared" si="9"/>
        <v>13733</v>
      </c>
      <c r="AC15" s="60">
        <f t="shared" si="10"/>
        <v>813</v>
      </c>
      <c r="AD15" s="60">
        <f t="shared" si="11"/>
        <v>2280</v>
      </c>
      <c r="AE15" s="313">
        <f t="shared" si="12"/>
        <v>0</v>
      </c>
      <c r="AF15" s="318">
        <f t="shared" si="13"/>
        <v>0.16</v>
      </c>
    </row>
    <row r="16" spans="1:32" ht="18" customHeight="1" x14ac:dyDescent="0.2">
      <c r="A16" s="92">
        <v>15</v>
      </c>
      <c r="B16" s="92">
        <v>600074901</v>
      </c>
      <c r="C16" s="92">
        <v>4442</v>
      </c>
      <c r="D16" s="6" t="s">
        <v>245</v>
      </c>
      <c r="E16" s="43">
        <v>3143</v>
      </c>
      <c r="F16" s="46" t="s">
        <v>247</v>
      </c>
      <c r="G16" s="65">
        <v>50</v>
      </c>
      <c r="H16" s="177">
        <v>0</v>
      </c>
      <c r="I16" s="208">
        <v>0</v>
      </c>
      <c r="J16" s="208">
        <v>19</v>
      </c>
      <c r="K16" s="208">
        <v>0</v>
      </c>
      <c r="L16" s="218">
        <f t="shared" si="2"/>
        <v>0</v>
      </c>
      <c r="M16" s="247">
        <f t="shared" si="3"/>
        <v>19</v>
      </c>
      <c r="N16" s="398">
        <f t="shared" si="1"/>
        <v>0</v>
      </c>
      <c r="O16" s="343">
        <f>IF(M16&gt;=0,VLOOKUP(M16,ŠD_ŠK_normativy!$A$4:$D$304,2,0))</f>
        <v>52.409352773239462</v>
      </c>
      <c r="P16" s="312">
        <f>IF(N16&gt;=0,VLOOKUP(N16,ŠD_ŠK_normativy!$A$4:$D$304,3,0))</f>
        <v>0</v>
      </c>
      <c r="Q16" s="312">
        <f>IF(L16&gt;=0,VLOOKUP(L16,ŠD_ŠK_normativy!$A$4:$D$304,4,0))</f>
        <v>0</v>
      </c>
      <c r="R16" s="312">
        <f>IF((M16+N16)&gt;=0,VLOOKUP((M16+N16),ŠD_ŠK_normativy!$A$4:$D$304,4,0))</f>
        <v>480</v>
      </c>
      <c r="S16" s="280">
        <f>ŠD_ŠK_normativy!$H$5</f>
        <v>30</v>
      </c>
      <c r="T16" s="280">
        <f>ŠD_ŠK_normativy!$H$6</f>
        <v>20</v>
      </c>
      <c r="U16" s="60">
        <f>ŠD_ŠK_normativy!$H$3</f>
        <v>40768</v>
      </c>
      <c r="V16" s="76">
        <f>ŠD_ŠK_normativy!$H$4</f>
        <v>21384</v>
      </c>
      <c r="W16" s="377">
        <f t="shared" si="4"/>
        <v>13422</v>
      </c>
      <c r="X16" s="261" t="str">
        <f t="shared" si="5"/>
        <v>0</v>
      </c>
      <c r="Y16" s="255" t="str">
        <f t="shared" si="6"/>
        <v>0</v>
      </c>
      <c r="Z16" s="347">
        <f t="shared" si="7"/>
        <v>255018</v>
      </c>
      <c r="AA16" s="60">
        <f t="shared" si="8"/>
        <v>187510</v>
      </c>
      <c r="AB16" s="60">
        <f t="shared" si="9"/>
        <v>63378</v>
      </c>
      <c r="AC16" s="60">
        <f t="shared" si="10"/>
        <v>3750</v>
      </c>
      <c r="AD16" s="60">
        <f t="shared" si="11"/>
        <v>380</v>
      </c>
      <c r="AE16" s="313">
        <f t="shared" si="12"/>
        <v>0.36</v>
      </c>
      <c r="AF16" s="318">
        <f t="shared" si="13"/>
        <v>0.04</v>
      </c>
    </row>
    <row r="17" spans="1:39" ht="18" customHeight="1" x14ac:dyDescent="0.2">
      <c r="A17" s="92">
        <v>16</v>
      </c>
      <c r="B17" s="92">
        <v>600074986</v>
      </c>
      <c r="C17" s="92">
        <v>4436</v>
      </c>
      <c r="D17" s="6" t="s">
        <v>248</v>
      </c>
      <c r="E17" s="18">
        <v>3143</v>
      </c>
      <c r="F17" s="40" t="s">
        <v>249</v>
      </c>
      <c r="G17" s="65">
        <v>130</v>
      </c>
      <c r="H17" s="177">
        <v>5</v>
      </c>
      <c r="I17" s="208">
        <v>123</v>
      </c>
      <c r="J17" s="208">
        <v>0</v>
      </c>
      <c r="K17" s="208">
        <v>0</v>
      </c>
      <c r="L17" s="218">
        <f t="shared" si="2"/>
        <v>123</v>
      </c>
      <c r="M17" s="247">
        <f t="shared" si="3"/>
        <v>0</v>
      </c>
      <c r="N17" s="398">
        <f t="shared" si="1"/>
        <v>0</v>
      </c>
      <c r="O17" s="343">
        <f>IF(M17&gt;=0,VLOOKUP(M17,ŠD_ŠK_normativy!$A$4:$D$304,2,0))</f>
        <v>0</v>
      </c>
      <c r="P17" s="312">
        <f>IF(N17&gt;=0,VLOOKUP(N17,ŠD_ŠK_normativy!$A$4:$D$304,3,0))</f>
        <v>0</v>
      </c>
      <c r="Q17" s="312">
        <f>IF(L17&gt;=0,VLOOKUP(L17,ŠD_ŠK_normativy!$A$4:$D$304,4,0))</f>
        <v>480</v>
      </c>
      <c r="R17" s="312">
        <f>IF((M17+N17)&gt;=0,VLOOKUP((M17+N17),ŠD_ŠK_normativy!$A$4:$D$304,4,0))</f>
        <v>0</v>
      </c>
      <c r="S17" s="280">
        <f>ŠD_ŠK_normativy!$H$5</f>
        <v>30</v>
      </c>
      <c r="T17" s="280">
        <f>ŠD_ŠK_normativy!$H$6</f>
        <v>20</v>
      </c>
      <c r="U17" s="60">
        <f>ŠD_ŠK_normativy!$H$3</f>
        <v>40768</v>
      </c>
      <c r="V17" s="76">
        <f>ŠD_ŠK_normativy!$H$4</f>
        <v>21384</v>
      </c>
      <c r="W17" s="377" t="str">
        <f t="shared" si="4"/>
        <v>0</v>
      </c>
      <c r="X17" s="261" t="str">
        <f t="shared" si="5"/>
        <v>0</v>
      </c>
      <c r="Y17" s="255">
        <f t="shared" si="6"/>
        <v>756</v>
      </c>
      <c r="Z17" s="347">
        <f t="shared" si="7"/>
        <v>92988</v>
      </c>
      <c r="AA17" s="60">
        <f t="shared" si="8"/>
        <v>65757</v>
      </c>
      <c r="AB17" s="60">
        <f t="shared" si="9"/>
        <v>22226</v>
      </c>
      <c r="AC17" s="60">
        <f t="shared" si="10"/>
        <v>1315</v>
      </c>
      <c r="AD17" s="60">
        <f t="shared" si="11"/>
        <v>3690</v>
      </c>
      <c r="AE17" s="313">
        <f t="shared" si="12"/>
        <v>0</v>
      </c>
      <c r="AF17" s="318">
        <f t="shared" si="13"/>
        <v>0.26</v>
      </c>
    </row>
    <row r="18" spans="1:39" ht="18" customHeight="1" x14ac:dyDescent="0.2">
      <c r="A18" s="92">
        <v>17</v>
      </c>
      <c r="B18" s="92">
        <v>600074811</v>
      </c>
      <c r="C18" s="92">
        <v>4454</v>
      </c>
      <c r="D18" s="6" t="s">
        <v>250</v>
      </c>
      <c r="E18" s="18">
        <v>3143</v>
      </c>
      <c r="F18" s="40" t="s">
        <v>251</v>
      </c>
      <c r="G18" s="65">
        <v>125</v>
      </c>
      <c r="H18" s="177">
        <v>4</v>
      </c>
      <c r="I18" s="208">
        <v>119</v>
      </c>
      <c r="J18" s="208">
        <v>0</v>
      </c>
      <c r="K18" s="208">
        <v>0</v>
      </c>
      <c r="L18" s="218">
        <f t="shared" si="2"/>
        <v>119</v>
      </c>
      <c r="M18" s="247">
        <f t="shared" si="3"/>
        <v>0</v>
      </c>
      <c r="N18" s="398">
        <f t="shared" si="1"/>
        <v>0</v>
      </c>
      <c r="O18" s="343">
        <f>IF(M18&gt;=0,VLOOKUP(M18,ŠD_ŠK_normativy!$A$4:$D$304,2,0))</f>
        <v>0</v>
      </c>
      <c r="P18" s="312">
        <f>IF(N18&gt;=0,VLOOKUP(N18,ŠD_ŠK_normativy!$A$4:$D$304,3,0))</f>
        <v>0</v>
      </c>
      <c r="Q18" s="312">
        <f>IF(L18&gt;=0,VLOOKUP(L18,ŠD_ŠK_normativy!$A$4:$D$304,4,0))</f>
        <v>480</v>
      </c>
      <c r="R18" s="312">
        <f>IF((M18+N18)&gt;=0,VLOOKUP((M18+N18),ŠD_ŠK_normativy!$A$4:$D$304,4,0))</f>
        <v>0</v>
      </c>
      <c r="S18" s="280">
        <f>ŠD_ŠK_normativy!$H$5</f>
        <v>30</v>
      </c>
      <c r="T18" s="280">
        <f>ŠD_ŠK_normativy!$H$6</f>
        <v>20</v>
      </c>
      <c r="U18" s="60">
        <f>ŠD_ŠK_normativy!$H$3</f>
        <v>40768</v>
      </c>
      <c r="V18" s="76">
        <f>ŠD_ŠK_normativy!$H$4</f>
        <v>21384</v>
      </c>
      <c r="W18" s="377" t="str">
        <f t="shared" si="4"/>
        <v>0</v>
      </c>
      <c r="X18" s="261" t="str">
        <f t="shared" si="5"/>
        <v>0</v>
      </c>
      <c r="Y18" s="255">
        <f t="shared" si="6"/>
        <v>756</v>
      </c>
      <c r="Z18" s="347">
        <f t="shared" si="7"/>
        <v>89964</v>
      </c>
      <c r="AA18" s="60">
        <f t="shared" si="8"/>
        <v>63619</v>
      </c>
      <c r="AB18" s="60">
        <f t="shared" si="9"/>
        <v>21503</v>
      </c>
      <c r="AC18" s="60">
        <f t="shared" si="10"/>
        <v>1272</v>
      </c>
      <c r="AD18" s="60">
        <f t="shared" si="11"/>
        <v>3570</v>
      </c>
      <c r="AE18" s="313">
        <f t="shared" si="12"/>
        <v>0</v>
      </c>
      <c r="AF18" s="318">
        <f t="shared" si="13"/>
        <v>0.25</v>
      </c>
    </row>
    <row r="19" spans="1:39" ht="18" customHeight="1" x14ac:dyDescent="0.2">
      <c r="A19" s="92">
        <v>18</v>
      </c>
      <c r="B19" s="92">
        <v>600075150</v>
      </c>
      <c r="C19" s="92">
        <v>4479</v>
      </c>
      <c r="D19" s="6" t="s">
        <v>252</v>
      </c>
      <c r="E19" s="18">
        <v>3143</v>
      </c>
      <c r="F19" s="40" t="s">
        <v>253</v>
      </c>
      <c r="G19" s="66">
        <v>42</v>
      </c>
      <c r="H19" s="177">
        <v>1</v>
      </c>
      <c r="I19" s="208">
        <v>14</v>
      </c>
      <c r="J19" s="208">
        <v>0</v>
      </c>
      <c r="K19" s="208">
        <v>0</v>
      </c>
      <c r="L19" s="218">
        <f t="shared" si="2"/>
        <v>14</v>
      </c>
      <c r="M19" s="247">
        <f t="shared" si="3"/>
        <v>0</v>
      </c>
      <c r="N19" s="398">
        <f t="shared" si="1"/>
        <v>0</v>
      </c>
      <c r="O19" s="343">
        <f>IF(M19&gt;=0,VLOOKUP(M19,ŠD_ŠK_normativy!$A$4:$D$304,2,0))</f>
        <v>0</v>
      </c>
      <c r="P19" s="312">
        <f>IF(N19&gt;=0,VLOOKUP(N19,ŠD_ŠK_normativy!$A$4:$D$304,3,0))</f>
        <v>0</v>
      </c>
      <c r="Q19" s="312">
        <f>IF(L19&gt;=0,VLOOKUP(L19,ŠD_ŠK_normativy!$A$4:$D$304,4,0))</f>
        <v>480</v>
      </c>
      <c r="R19" s="312">
        <f>IF((M19+N19)&gt;=0,VLOOKUP((M19+N19),ŠD_ŠK_normativy!$A$4:$D$304,4,0))</f>
        <v>0</v>
      </c>
      <c r="S19" s="280">
        <f>ŠD_ŠK_normativy!$H$5</f>
        <v>30</v>
      </c>
      <c r="T19" s="280">
        <f>ŠD_ŠK_normativy!$H$6</f>
        <v>20</v>
      </c>
      <c r="U19" s="60">
        <f>ŠD_ŠK_normativy!$H$3</f>
        <v>40768</v>
      </c>
      <c r="V19" s="76">
        <f>ŠD_ŠK_normativy!$H$4</f>
        <v>21384</v>
      </c>
      <c r="W19" s="377" t="str">
        <f t="shared" si="4"/>
        <v>0</v>
      </c>
      <c r="X19" s="261" t="str">
        <f t="shared" si="5"/>
        <v>0</v>
      </c>
      <c r="Y19" s="255">
        <f t="shared" si="6"/>
        <v>756</v>
      </c>
      <c r="Z19" s="347">
        <f t="shared" si="7"/>
        <v>10584</v>
      </c>
      <c r="AA19" s="60">
        <f t="shared" si="8"/>
        <v>7485</v>
      </c>
      <c r="AB19" s="60">
        <f t="shared" si="9"/>
        <v>2529</v>
      </c>
      <c r="AC19" s="60">
        <f t="shared" si="10"/>
        <v>150</v>
      </c>
      <c r="AD19" s="60">
        <f t="shared" si="11"/>
        <v>420</v>
      </c>
      <c r="AE19" s="313">
        <f t="shared" si="12"/>
        <v>0</v>
      </c>
      <c r="AF19" s="318">
        <f t="shared" si="13"/>
        <v>0.03</v>
      </c>
    </row>
    <row r="20" spans="1:39" ht="18" customHeight="1" x14ac:dyDescent="0.2">
      <c r="A20" s="92">
        <v>18</v>
      </c>
      <c r="B20" s="92">
        <v>600075150</v>
      </c>
      <c r="C20" s="92">
        <v>4479</v>
      </c>
      <c r="D20" s="6" t="s">
        <v>252</v>
      </c>
      <c r="E20" s="18">
        <v>3143</v>
      </c>
      <c r="F20" s="40" t="s">
        <v>254</v>
      </c>
      <c r="G20" s="66">
        <v>42</v>
      </c>
      <c r="H20" s="177">
        <v>3</v>
      </c>
      <c r="I20" s="208">
        <v>26</v>
      </c>
      <c r="J20" s="208">
        <v>0</v>
      </c>
      <c r="K20" s="208">
        <v>0</v>
      </c>
      <c r="L20" s="218">
        <f t="shared" si="2"/>
        <v>26</v>
      </c>
      <c r="M20" s="247">
        <f t="shared" si="3"/>
        <v>0</v>
      </c>
      <c r="N20" s="398">
        <f t="shared" si="1"/>
        <v>0</v>
      </c>
      <c r="O20" s="343">
        <f>IF(M20&gt;=0,VLOOKUP(M20,ŠD_ŠK_normativy!$A$4:$D$304,2,0))</f>
        <v>0</v>
      </c>
      <c r="P20" s="312">
        <f>IF(N20&gt;=0,VLOOKUP(N20,ŠD_ŠK_normativy!$A$4:$D$304,3,0))</f>
        <v>0</v>
      </c>
      <c r="Q20" s="312">
        <f>IF(L20&gt;=0,VLOOKUP(L20,ŠD_ŠK_normativy!$A$4:$D$304,4,0))</f>
        <v>480</v>
      </c>
      <c r="R20" s="312">
        <f>IF((M20+N20)&gt;=0,VLOOKUP((M20+N20),ŠD_ŠK_normativy!$A$4:$D$304,4,0))</f>
        <v>0</v>
      </c>
      <c r="S20" s="280">
        <f>ŠD_ŠK_normativy!$H$5</f>
        <v>30</v>
      </c>
      <c r="T20" s="280">
        <f>ŠD_ŠK_normativy!$H$6</f>
        <v>20</v>
      </c>
      <c r="U20" s="60">
        <f>ŠD_ŠK_normativy!$H$3</f>
        <v>40768</v>
      </c>
      <c r="V20" s="76">
        <f>ŠD_ŠK_normativy!$H$4</f>
        <v>21384</v>
      </c>
      <c r="W20" s="377" t="str">
        <f t="shared" si="4"/>
        <v>0</v>
      </c>
      <c r="X20" s="261" t="str">
        <f t="shared" si="5"/>
        <v>0</v>
      </c>
      <c r="Y20" s="255">
        <f t="shared" si="6"/>
        <v>756</v>
      </c>
      <c r="Z20" s="347">
        <f t="shared" si="7"/>
        <v>19656</v>
      </c>
      <c r="AA20" s="60">
        <f t="shared" si="8"/>
        <v>13900</v>
      </c>
      <c r="AB20" s="60">
        <f t="shared" si="9"/>
        <v>4698</v>
      </c>
      <c r="AC20" s="60">
        <f t="shared" si="10"/>
        <v>278</v>
      </c>
      <c r="AD20" s="60">
        <f t="shared" si="11"/>
        <v>780</v>
      </c>
      <c r="AE20" s="313">
        <f t="shared" si="12"/>
        <v>0</v>
      </c>
      <c r="AF20" s="318">
        <f t="shared" si="13"/>
        <v>0.05</v>
      </c>
      <c r="AI20" s="39"/>
      <c r="AJ20" s="39"/>
      <c r="AK20" s="39"/>
      <c r="AL20" s="39"/>
      <c r="AM20" s="39"/>
    </row>
    <row r="21" spans="1:39" ht="18" customHeight="1" x14ac:dyDescent="0.2">
      <c r="A21" s="92">
        <v>18</v>
      </c>
      <c r="B21" s="92">
        <v>600075150</v>
      </c>
      <c r="C21" s="92">
        <v>4479</v>
      </c>
      <c r="D21" s="6" t="s">
        <v>252</v>
      </c>
      <c r="E21" s="18">
        <v>3143</v>
      </c>
      <c r="F21" s="40" t="s">
        <v>255</v>
      </c>
      <c r="G21" s="66">
        <v>65</v>
      </c>
      <c r="H21" s="177">
        <v>0</v>
      </c>
      <c r="I21" s="208">
        <v>0</v>
      </c>
      <c r="J21" s="208">
        <v>0</v>
      </c>
      <c r="K21" s="208">
        <v>0</v>
      </c>
      <c r="L21" s="218">
        <f t="shared" si="2"/>
        <v>0</v>
      </c>
      <c r="M21" s="247">
        <f t="shared" si="3"/>
        <v>0</v>
      </c>
      <c r="N21" s="398">
        <f t="shared" si="1"/>
        <v>0</v>
      </c>
      <c r="O21" s="343">
        <f>IF(M21&gt;=0,VLOOKUP(M21,ŠD_ŠK_normativy!$A$4:$D$304,2,0))</f>
        <v>0</v>
      </c>
      <c r="P21" s="312">
        <f>IF(N21&gt;=0,VLOOKUP(N21,ŠD_ŠK_normativy!$A$4:$D$304,3,0))</f>
        <v>0</v>
      </c>
      <c r="Q21" s="312">
        <f>IF(L21&gt;=0,VLOOKUP(L21,ŠD_ŠK_normativy!$A$4:$D$304,4,0))</f>
        <v>0</v>
      </c>
      <c r="R21" s="312">
        <f>IF((M21+N21)&gt;=0,VLOOKUP((M21+N21),ŠD_ŠK_normativy!$A$4:$D$304,4,0))</f>
        <v>0</v>
      </c>
      <c r="S21" s="280">
        <f>ŠD_ŠK_normativy!$H$5</f>
        <v>30</v>
      </c>
      <c r="T21" s="280">
        <f>ŠD_ŠK_normativy!$H$6</f>
        <v>20</v>
      </c>
      <c r="U21" s="60">
        <f>ŠD_ŠK_normativy!$H$3</f>
        <v>40768</v>
      </c>
      <c r="V21" s="76">
        <f>ŠD_ŠK_normativy!$H$4</f>
        <v>21384</v>
      </c>
      <c r="W21" s="377" t="str">
        <f t="shared" si="4"/>
        <v>0</v>
      </c>
      <c r="X21" s="261" t="str">
        <f t="shared" si="5"/>
        <v>0</v>
      </c>
      <c r="Y21" s="255" t="str">
        <f t="shared" si="6"/>
        <v>0</v>
      </c>
      <c r="Z21" s="347">
        <f t="shared" si="7"/>
        <v>0</v>
      </c>
      <c r="AA21" s="60">
        <f t="shared" si="8"/>
        <v>0</v>
      </c>
      <c r="AB21" s="60">
        <f t="shared" si="9"/>
        <v>0</v>
      </c>
      <c r="AC21" s="60">
        <f t="shared" si="10"/>
        <v>0</v>
      </c>
      <c r="AD21" s="60">
        <f t="shared" si="11"/>
        <v>0</v>
      </c>
      <c r="AE21" s="313">
        <f t="shared" si="12"/>
        <v>0</v>
      </c>
      <c r="AF21" s="318">
        <f t="shared" si="13"/>
        <v>0</v>
      </c>
    </row>
    <row r="22" spans="1:39" ht="18" customHeight="1" x14ac:dyDescent="0.2">
      <c r="A22" s="92">
        <v>18</v>
      </c>
      <c r="B22" s="92">
        <v>600075150</v>
      </c>
      <c r="C22" s="92">
        <v>4479</v>
      </c>
      <c r="D22" s="6" t="s">
        <v>252</v>
      </c>
      <c r="E22" s="18">
        <v>3143</v>
      </c>
      <c r="F22" s="40" t="s">
        <v>256</v>
      </c>
      <c r="G22" s="66">
        <v>65</v>
      </c>
      <c r="H22" s="177">
        <v>0</v>
      </c>
      <c r="I22" s="208">
        <v>0</v>
      </c>
      <c r="J22" s="208">
        <v>15</v>
      </c>
      <c r="K22" s="208">
        <v>1</v>
      </c>
      <c r="L22" s="218">
        <f t="shared" si="2"/>
        <v>0</v>
      </c>
      <c r="M22" s="247">
        <f t="shared" si="3"/>
        <v>15</v>
      </c>
      <c r="N22" s="398">
        <f t="shared" si="1"/>
        <v>1</v>
      </c>
      <c r="O22" s="343">
        <f>IF(M22&gt;=0,VLOOKUP(M22,ŠD_ŠK_normativy!$A$4:$D$304,2,0))</f>
        <v>52.409352773239462</v>
      </c>
      <c r="P22" s="312">
        <f>IF(N22&gt;=0,VLOOKUP(N22,ŠD_ŠK_normativy!$A$4:$D$304,3,0))</f>
        <v>87.348921665274077</v>
      </c>
      <c r="Q22" s="312">
        <f>IF(L22&gt;=0,VLOOKUP(L22,ŠD_ŠK_normativy!$A$4:$D$304,4,0))</f>
        <v>0</v>
      </c>
      <c r="R22" s="312">
        <f>IF((M22+N22)&gt;=0,VLOOKUP((M22+N22),ŠD_ŠK_normativy!$A$4:$D$304,4,0))</f>
        <v>480</v>
      </c>
      <c r="S22" s="280">
        <f>ŠD_ŠK_normativy!$H$5</f>
        <v>30</v>
      </c>
      <c r="T22" s="280">
        <f>ŠD_ŠK_normativy!$H$6</f>
        <v>20</v>
      </c>
      <c r="U22" s="60">
        <f>ŠD_ŠK_normativy!$H$3</f>
        <v>40768</v>
      </c>
      <c r="V22" s="76">
        <f>ŠD_ŠK_normativy!$H$4</f>
        <v>21384</v>
      </c>
      <c r="W22" s="377">
        <f t="shared" si="4"/>
        <v>13422</v>
      </c>
      <c r="X22" s="261">
        <f t="shared" si="5"/>
        <v>8352</v>
      </c>
      <c r="Y22" s="255" t="str">
        <f t="shared" si="6"/>
        <v>0</v>
      </c>
      <c r="Z22" s="347">
        <f t="shared" si="7"/>
        <v>209682</v>
      </c>
      <c r="AA22" s="60">
        <f t="shared" si="8"/>
        <v>154169</v>
      </c>
      <c r="AB22" s="60">
        <f t="shared" si="9"/>
        <v>52110</v>
      </c>
      <c r="AC22" s="60">
        <f t="shared" si="10"/>
        <v>3083</v>
      </c>
      <c r="AD22" s="60">
        <f t="shared" si="11"/>
        <v>320</v>
      </c>
      <c r="AE22" s="313">
        <f t="shared" si="12"/>
        <v>0.3</v>
      </c>
      <c r="AF22" s="318">
        <f t="shared" si="13"/>
        <v>0.03</v>
      </c>
    </row>
    <row r="23" spans="1:39" ht="18" customHeight="1" x14ac:dyDescent="0.2">
      <c r="A23" s="105">
        <v>21</v>
      </c>
      <c r="B23" s="105">
        <v>650034295</v>
      </c>
      <c r="C23" s="105">
        <v>4435</v>
      </c>
      <c r="D23" s="6" t="s">
        <v>257</v>
      </c>
      <c r="E23" s="18">
        <v>3143</v>
      </c>
      <c r="F23" s="40" t="s">
        <v>258</v>
      </c>
      <c r="G23" s="65">
        <v>30</v>
      </c>
      <c r="H23" s="177">
        <v>1</v>
      </c>
      <c r="I23" s="208">
        <v>28</v>
      </c>
      <c r="J23" s="208">
        <v>0</v>
      </c>
      <c r="K23" s="208">
        <v>0</v>
      </c>
      <c r="L23" s="218">
        <f t="shared" si="2"/>
        <v>28</v>
      </c>
      <c r="M23" s="247">
        <f t="shared" si="3"/>
        <v>0</v>
      </c>
      <c r="N23" s="398">
        <f t="shared" si="1"/>
        <v>0</v>
      </c>
      <c r="O23" s="343">
        <f>IF(M23&gt;=0,VLOOKUP(M23,ŠD_ŠK_normativy!$A$4:$D$304,2,0))</f>
        <v>0</v>
      </c>
      <c r="P23" s="312">
        <f>IF(N23&gt;=0,VLOOKUP(N23,ŠD_ŠK_normativy!$A$4:$D$304,3,0))</f>
        <v>0</v>
      </c>
      <c r="Q23" s="312">
        <f>IF(L23&gt;=0,VLOOKUP(L23,ŠD_ŠK_normativy!$A$4:$D$304,4,0))</f>
        <v>480</v>
      </c>
      <c r="R23" s="312">
        <f>IF((M23+N23)&gt;=0,VLOOKUP((M23+N23),ŠD_ŠK_normativy!$A$4:$D$304,4,0))</f>
        <v>0</v>
      </c>
      <c r="S23" s="280">
        <f>ŠD_ŠK_normativy!$H$5</f>
        <v>30</v>
      </c>
      <c r="T23" s="280">
        <f>ŠD_ŠK_normativy!$H$6</f>
        <v>20</v>
      </c>
      <c r="U23" s="60">
        <f>ŠD_ŠK_normativy!$H$3</f>
        <v>40768</v>
      </c>
      <c r="V23" s="76">
        <f>ŠD_ŠK_normativy!$H$4</f>
        <v>21384</v>
      </c>
      <c r="W23" s="377" t="str">
        <f t="shared" si="4"/>
        <v>0</v>
      </c>
      <c r="X23" s="261" t="str">
        <f t="shared" si="5"/>
        <v>0</v>
      </c>
      <c r="Y23" s="255">
        <f t="shared" si="6"/>
        <v>756</v>
      </c>
      <c r="Z23" s="347">
        <f t="shared" si="7"/>
        <v>21168</v>
      </c>
      <c r="AA23" s="60">
        <f t="shared" si="8"/>
        <v>14969</v>
      </c>
      <c r="AB23" s="60">
        <f t="shared" si="9"/>
        <v>5060</v>
      </c>
      <c r="AC23" s="60">
        <f t="shared" si="10"/>
        <v>299</v>
      </c>
      <c r="AD23" s="60">
        <f t="shared" si="11"/>
        <v>840</v>
      </c>
      <c r="AE23" s="313">
        <f t="shared" si="12"/>
        <v>0</v>
      </c>
      <c r="AF23" s="318">
        <f t="shared" si="13"/>
        <v>0.06</v>
      </c>
    </row>
    <row r="24" spans="1:39" ht="18" customHeight="1" x14ac:dyDescent="0.2">
      <c r="A24" s="92">
        <v>23</v>
      </c>
      <c r="B24" s="92">
        <v>600074455</v>
      </c>
      <c r="C24" s="92">
        <v>4413</v>
      </c>
      <c r="D24" s="6" t="s">
        <v>259</v>
      </c>
      <c r="E24" s="18">
        <v>3143</v>
      </c>
      <c r="F24" s="40" t="s">
        <v>260</v>
      </c>
      <c r="G24" s="65">
        <v>35</v>
      </c>
      <c r="H24" s="177">
        <v>2</v>
      </c>
      <c r="I24" s="208">
        <v>35</v>
      </c>
      <c r="J24" s="208">
        <v>0</v>
      </c>
      <c r="K24" s="208">
        <v>0</v>
      </c>
      <c r="L24" s="218">
        <f t="shared" si="2"/>
        <v>35</v>
      </c>
      <c r="M24" s="247">
        <f t="shared" si="3"/>
        <v>0</v>
      </c>
      <c r="N24" s="398">
        <f t="shared" si="1"/>
        <v>0</v>
      </c>
      <c r="O24" s="343">
        <f>IF(M24&gt;=0,VLOOKUP(M24,ŠD_ŠK_normativy!$A$4:$D$304,2,0))</f>
        <v>0</v>
      </c>
      <c r="P24" s="312">
        <f>IF(N24&gt;=0,VLOOKUP(N24,ŠD_ŠK_normativy!$A$4:$D$304,3,0))</f>
        <v>0</v>
      </c>
      <c r="Q24" s="312">
        <f>IF(L24&gt;=0,VLOOKUP(L24,ŠD_ŠK_normativy!$A$4:$D$304,4,0))</f>
        <v>480</v>
      </c>
      <c r="R24" s="312">
        <f>IF((M24+N24)&gt;=0,VLOOKUP((M24+N24),ŠD_ŠK_normativy!$A$4:$D$304,4,0))</f>
        <v>0</v>
      </c>
      <c r="S24" s="280">
        <f>ŠD_ŠK_normativy!$H$5</f>
        <v>30</v>
      </c>
      <c r="T24" s="280">
        <f>ŠD_ŠK_normativy!$H$6</f>
        <v>20</v>
      </c>
      <c r="U24" s="60">
        <f>ŠD_ŠK_normativy!$H$3</f>
        <v>40768</v>
      </c>
      <c r="V24" s="76">
        <f>ŠD_ŠK_normativy!$H$4</f>
        <v>21384</v>
      </c>
      <c r="W24" s="377" t="str">
        <f t="shared" si="4"/>
        <v>0</v>
      </c>
      <c r="X24" s="261" t="str">
        <f t="shared" si="5"/>
        <v>0</v>
      </c>
      <c r="Y24" s="255">
        <f t="shared" si="6"/>
        <v>756</v>
      </c>
      <c r="Z24" s="347">
        <f t="shared" si="7"/>
        <v>26460</v>
      </c>
      <c r="AA24" s="60">
        <f t="shared" si="8"/>
        <v>18711</v>
      </c>
      <c r="AB24" s="60">
        <f t="shared" si="9"/>
        <v>6325</v>
      </c>
      <c r="AC24" s="60">
        <f t="shared" si="10"/>
        <v>374</v>
      </c>
      <c r="AD24" s="60">
        <f t="shared" si="11"/>
        <v>1050</v>
      </c>
      <c r="AE24" s="313">
        <f t="shared" si="12"/>
        <v>0</v>
      </c>
      <c r="AF24" s="318">
        <f t="shared" si="13"/>
        <v>7.0000000000000007E-2</v>
      </c>
    </row>
    <row r="25" spans="1:39" ht="18" customHeight="1" x14ac:dyDescent="0.2">
      <c r="A25" s="92">
        <v>24</v>
      </c>
      <c r="B25" s="92">
        <v>600074595</v>
      </c>
      <c r="C25" s="92">
        <v>4429</v>
      </c>
      <c r="D25" s="6" t="s">
        <v>261</v>
      </c>
      <c r="E25" s="18">
        <v>3143</v>
      </c>
      <c r="F25" s="40" t="s">
        <v>262</v>
      </c>
      <c r="G25" s="65">
        <v>30</v>
      </c>
      <c r="H25" s="177">
        <v>2</v>
      </c>
      <c r="I25" s="208">
        <v>27</v>
      </c>
      <c r="J25" s="208">
        <v>0</v>
      </c>
      <c r="K25" s="208">
        <v>0</v>
      </c>
      <c r="L25" s="218">
        <f t="shared" si="2"/>
        <v>27</v>
      </c>
      <c r="M25" s="247">
        <f t="shared" si="3"/>
        <v>0</v>
      </c>
      <c r="N25" s="398">
        <f t="shared" si="1"/>
        <v>0</v>
      </c>
      <c r="O25" s="343">
        <f>IF(M25&gt;=0,VLOOKUP(M25,ŠD_ŠK_normativy!$A$4:$D$304,2,0))</f>
        <v>0</v>
      </c>
      <c r="P25" s="312">
        <f>IF(N25&gt;=0,VLOOKUP(N25,ŠD_ŠK_normativy!$A$4:$D$304,3,0))</f>
        <v>0</v>
      </c>
      <c r="Q25" s="312">
        <f>IF(L25&gt;=0,VLOOKUP(L25,ŠD_ŠK_normativy!$A$4:$D$304,4,0))</f>
        <v>480</v>
      </c>
      <c r="R25" s="312">
        <f>IF((M25+N25)&gt;=0,VLOOKUP((M25+N25),ŠD_ŠK_normativy!$A$4:$D$304,4,0))</f>
        <v>0</v>
      </c>
      <c r="S25" s="280">
        <f>ŠD_ŠK_normativy!$H$5</f>
        <v>30</v>
      </c>
      <c r="T25" s="280">
        <f>ŠD_ŠK_normativy!$H$6</f>
        <v>20</v>
      </c>
      <c r="U25" s="60">
        <f>ŠD_ŠK_normativy!$H$3</f>
        <v>40768</v>
      </c>
      <c r="V25" s="76">
        <f>ŠD_ŠK_normativy!$H$4</f>
        <v>21384</v>
      </c>
      <c r="W25" s="377" t="str">
        <f t="shared" si="4"/>
        <v>0</v>
      </c>
      <c r="X25" s="261" t="str">
        <f t="shared" si="5"/>
        <v>0</v>
      </c>
      <c r="Y25" s="255">
        <f t="shared" si="6"/>
        <v>756</v>
      </c>
      <c r="Z25" s="347">
        <f t="shared" si="7"/>
        <v>20412</v>
      </c>
      <c r="AA25" s="60">
        <f t="shared" si="8"/>
        <v>14434</v>
      </c>
      <c r="AB25" s="60">
        <f t="shared" si="9"/>
        <v>4879</v>
      </c>
      <c r="AC25" s="60">
        <f t="shared" si="10"/>
        <v>289</v>
      </c>
      <c r="AD25" s="60">
        <f t="shared" si="11"/>
        <v>810</v>
      </c>
      <c r="AE25" s="313">
        <f t="shared" si="12"/>
        <v>0</v>
      </c>
      <c r="AF25" s="318">
        <f t="shared" si="13"/>
        <v>0.06</v>
      </c>
    </row>
    <row r="26" spans="1:39" ht="18" customHeight="1" x14ac:dyDescent="0.2">
      <c r="A26" s="92">
        <v>25</v>
      </c>
      <c r="B26" s="92">
        <v>600074919</v>
      </c>
      <c r="C26" s="92">
        <v>4452</v>
      </c>
      <c r="D26" s="6" t="s">
        <v>263</v>
      </c>
      <c r="E26" s="18">
        <v>3143</v>
      </c>
      <c r="F26" s="40" t="s">
        <v>450</v>
      </c>
      <c r="G26" s="65">
        <v>120</v>
      </c>
      <c r="H26" s="177">
        <v>3</v>
      </c>
      <c r="I26" s="208">
        <v>89</v>
      </c>
      <c r="J26" s="208">
        <v>0</v>
      </c>
      <c r="K26" s="208">
        <v>0</v>
      </c>
      <c r="L26" s="218">
        <f t="shared" si="2"/>
        <v>89</v>
      </c>
      <c r="M26" s="247">
        <f t="shared" si="3"/>
        <v>0</v>
      </c>
      <c r="N26" s="398">
        <f t="shared" si="1"/>
        <v>0</v>
      </c>
      <c r="O26" s="343">
        <f>IF(M26&gt;=0,VLOOKUP(M26,ŠD_ŠK_normativy!$A$4:$D$304,2,0))</f>
        <v>0</v>
      </c>
      <c r="P26" s="312">
        <f>IF(N26&gt;=0,VLOOKUP(N26,ŠD_ŠK_normativy!$A$4:$D$304,3,0))</f>
        <v>0</v>
      </c>
      <c r="Q26" s="312">
        <f>IF(L26&gt;=0,VLOOKUP(L26,ŠD_ŠK_normativy!$A$4:$D$304,4,0))</f>
        <v>480</v>
      </c>
      <c r="R26" s="312">
        <f>IF((M26+N26)&gt;=0,VLOOKUP((M26+N26),ŠD_ŠK_normativy!$A$4:$D$304,4,0))</f>
        <v>0</v>
      </c>
      <c r="S26" s="280">
        <f>ŠD_ŠK_normativy!$H$5</f>
        <v>30</v>
      </c>
      <c r="T26" s="280">
        <f>ŠD_ŠK_normativy!$H$6</f>
        <v>20</v>
      </c>
      <c r="U26" s="60">
        <f>ŠD_ŠK_normativy!$H$3</f>
        <v>40768</v>
      </c>
      <c r="V26" s="76">
        <f>ŠD_ŠK_normativy!$H$4</f>
        <v>21384</v>
      </c>
      <c r="W26" s="377" t="str">
        <f t="shared" si="4"/>
        <v>0</v>
      </c>
      <c r="X26" s="261" t="str">
        <f t="shared" si="5"/>
        <v>0</v>
      </c>
      <c r="Y26" s="255">
        <f t="shared" si="6"/>
        <v>756</v>
      </c>
      <c r="Z26" s="347">
        <f t="shared" si="7"/>
        <v>67284</v>
      </c>
      <c r="AA26" s="60">
        <f t="shared" si="8"/>
        <v>47580</v>
      </c>
      <c r="AB26" s="60">
        <f t="shared" si="9"/>
        <v>16082</v>
      </c>
      <c r="AC26" s="60">
        <f t="shared" si="10"/>
        <v>952</v>
      </c>
      <c r="AD26" s="60">
        <f t="shared" si="11"/>
        <v>2670</v>
      </c>
      <c r="AE26" s="313">
        <f t="shared" si="12"/>
        <v>0</v>
      </c>
      <c r="AF26" s="318">
        <f t="shared" si="13"/>
        <v>0.19</v>
      </c>
    </row>
    <row r="27" spans="1:39" ht="18" customHeight="1" x14ac:dyDescent="0.2">
      <c r="A27" s="92">
        <v>28</v>
      </c>
      <c r="B27" s="92">
        <v>600074731</v>
      </c>
      <c r="C27" s="92">
        <v>4444</v>
      </c>
      <c r="D27" s="6" t="s">
        <v>264</v>
      </c>
      <c r="E27" s="43">
        <v>3143</v>
      </c>
      <c r="F27" s="40" t="s">
        <v>265</v>
      </c>
      <c r="G27" s="65">
        <v>70</v>
      </c>
      <c r="H27" s="177">
        <v>3</v>
      </c>
      <c r="I27" s="208">
        <v>70</v>
      </c>
      <c r="J27" s="208">
        <v>0</v>
      </c>
      <c r="K27" s="208">
        <v>0</v>
      </c>
      <c r="L27" s="218">
        <f t="shared" si="2"/>
        <v>70</v>
      </c>
      <c r="M27" s="247">
        <f t="shared" si="3"/>
        <v>0</v>
      </c>
      <c r="N27" s="398">
        <f t="shared" si="1"/>
        <v>0</v>
      </c>
      <c r="O27" s="343">
        <f>IF(M27&gt;=0,VLOOKUP(M27,ŠD_ŠK_normativy!$A$4:$D$304,2,0))</f>
        <v>0</v>
      </c>
      <c r="P27" s="312">
        <f>IF(N27&gt;=0,VLOOKUP(N27,ŠD_ŠK_normativy!$A$4:$D$304,3,0))</f>
        <v>0</v>
      </c>
      <c r="Q27" s="312">
        <f>IF(L27&gt;=0,VLOOKUP(L27,ŠD_ŠK_normativy!$A$4:$D$304,4,0))</f>
        <v>480</v>
      </c>
      <c r="R27" s="312">
        <f>IF((M27+N27)&gt;=0,VLOOKUP((M27+N27),ŠD_ŠK_normativy!$A$4:$D$304,4,0))</f>
        <v>0</v>
      </c>
      <c r="S27" s="280">
        <f>ŠD_ŠK_normativy!$H$5</f>
        <v>30</v>
      </c>
      <c r="T27" s="280">
        <f>ŠD_ŠK_normativy!$H$6</f>
        <v>20</v>
      </c>
      <c r="U27" s="60">
        <f>ŠD_ŠK_normativy!$H$3</f>
        <v>40768</v>
      </c>
      <c r="V27" s="76">
        <f>ŠD_ŠK_normativy!$H$4</f>
        <v>21384</v>
      </c>
      <c r="W27" s="377" t="str">
        <f t="shared" si="4"/>
        <v>0</v>
      </c>
      <c r="X27" s="261" t="str">
        <f t="shared" si="5"/>
        <v>0</v>
      </c>
      <c r="Y27" s="255">
        <f t="shared" si="6"/>
        <v>756</v>
      </c>
      <c r="Z27" s="347">
        <f t="shared" si="7"/>
        <v>52920</v>
      </c>
      <c r="AA27" s="60">
        <f t="shared" si="8"/>
        <v>37423</v>
      </c>
      <c r="AB27" s="60">
        <f t="shared" si="9"/>
        <v>12649</v>
      </c>
      <c r="AC27" s="60">
        <f t="shared" si="10"/>
        <v>748</v>
      </c>
      <c r="AD27" s="60">
        <f t="shared" si="11"/>
        <v>2100</v>
      </c>
      <c r="AE27" s="313">
        <f t="shared" si="12"/>
        <v>0</v>
      </c>
      <c r="AF27" s="318">
        <f t="shared" si="13"/>
        <v>0.15</v>
      </c>
    </row>
    <row r="28" spans="1:39" ht="18" customHeight="1" x14ac:dyDescent="0.2">
      <c r="A28" s="92">
        <v>28</v>
      </c>
      <c r="B28" s="92">
        <v>600074731</v>
      </c>
      <c r="C28" s="92">
        <v>4444</v>
      </c>
      <c r="D28" s="6" t="s">
        <v>264</v>
      </c>
      <c r="E28" s="43">
        <v>3143</v>
      </c>
      <c r="F28" s="40" t="s">
        <v>266</v>
      </c>
      <c r="G28" s="65">
        <v>20</v>
      </c>
      <c r="H28" s="177">
        <v>0</v>
      </c>
      <c r="I28" s="208">
        <v>0</v>
      </c>
      <c r="J28" s="208">
        <v>0</v>
      </c>
      <c r="K28" s="208">
        <v>17</v>
      </c>
      <c r="L28" s="218">
        <f t="shared" si="2"/>
        <v>0</v>
      </c>
      <c r="M28" s="247">
        <f t="shared" si="3"/>
        <v>0</v>
      </c>
      <c r="N28" s="398">
        <f t="shared" si="1"/>
        <v>17</v>
      </c>
      <c r="O28" s="343">
        <f>IF(M28&gt;=0,VLOOKUP(M28,ŠD_ŠK_normativy!$A$4:$D$304,2,0))</f>
        <v>0</v>
      </c>
      <c r="P28" s="312">
        <f>IF(N28&gt;=0,VLOOKUP(N28,ŠD_ŠK_normativy!$A$4:$D$304,3,0))</f>
        <v>87.348921665274077</v>
      </c>
      <c r="Q28" s="312">
        <f>IF(L28&gt;=0,VLOOKUP(L28,ŠD_ŠK_normativy!$A$4:$D$304,4,0))</f>
        <v>0</v>
      </c>
      <c r="R28" s="312">
        <f>IF((M28+N28)&gt;=0,VLOOKUP((M28+N28),ŠD_ŠK_normativy!$A$4:$D$304,4,0))</f>
        <v>480</v>
      </c>
      <c r="S28" s="280">
        <f>ŠD_ŠK_normativy!$H$5</f>
        <v>30</v>
      </c>
      <c r="T28" s="280">
        <f>ŠD_ŠK_normativy!$H$6</f>
        <v>20</v>
      </c>
      <c r="U28" s="60">
        <f>ŠD_ŠK_normativy!$H$3</f>
        <v>40768</v>
      </c>
      <c r="V28" s="76">
        <f>ŠD_ŠK_normativy!$H$4</f>
        <v>21384</v>
      </c>
      <c r="W28" s="377" t="str">
        <f t="shared" si="4"/>
        <v>0</v>
      </c>
      <c r="X28" s="261">
        <f t="shared" si="5"/>
        <v>8352</v>
      </c>
      <c r="Y28" s="255" t="str">
        <f t="shared" si="6"/>
        <v>0</v>
      </c>
      <c r="Z28" s="347">
        <f t="shared" si="7"/>
        <v>141984</v>
      </c>
      <c r="AA28" s="60">
        <f t="shared" si="8"/>
        <v>104303</v>
      </c>
      <c r="AB28" s="60">
        <f t="shared" si="9"/>
        <v>35255</v>
      </c>
      <c r="AC28" s="60">
        <f t="shared" si="10"/>
        <v>2086</v>
      </c>
      <c r="AD28" s="60">
        <f t="shared" si="11"/>
        <v>340</v>
      </c>
      <c r="AE28" s="313">
        <f t="shared" si="12"/>
        <v>0.19</v>
      </c>
      <c r="AF28" s="318">
        <f t="shared" si="13"/>
        <v>0.04</v>
      </c>
    </row>
    <row r="29" spans="1:39" ht="18" customHeight="1" x14ac:dyDescent="0.2">
      <c r="A29" s="92">
        <v>29</v>
      </c>
      <c r="B29" s="92">
        <v>600075044</v>
      </c>
      <c r="C29" s="92">
        <v>4445</v>
      </c>
      <c r="D29" s="6" t="s">
        <v>267</v>
      </c>
      <c r="E29" s="18">
        <v>3143</v>
      </c>
      <c r="F29" s="40" t="s">
        <v>268</v>
      </c>
      <c r="G29" s="65">
        <v>45</v>
      </c>
      <c r="H29" s="177">
        <v>2</v>
      </c>
      <c r="I29" s="208">
        <v>36</v>
      </c>
      <c r="J29" s="208">
        <v>0</v>
      </c>
      <c r="K29" s="208">
        <v>0</v>
      </c>
      <c r="L29" s="218">
        <f t="shared" si="2"/>
        <v>36</v>
      </c>
      <c r="M29" s="247">
        <f t="shared" si="3"/>
        <v>0</v>
      </c>
      <c r="N29" s="398">
        <f t="shared" si="1"/>
        <v>0</v>
      </c>
      <c r="O29" s="343">
        <f>IF(M29&gt;=0,VLOOKUP(M29,ŠD_ŠK_normativy!$A$4:$D$304,2,0))</f>
        <v>0</v>
      </c>
      <c r="P29" s="312">
        <f>IF(N29&gt;=0,VLOOKUP(N29,ŠD_ŠK_normativy!$A$4:$D$304,3,0))</f>
        <v>0</v>
      </c>
      <c r="Q29" s="312">
        <f>IF(L29&gt;=0,VLOOKUP(L29,ŠD_ŠK_normativy!$A$4:$D$304,4,0))</f>
        <v>480</v>
      </c>
      <c r="R29" s="312">
        <f>IF((M29+N29)&gt;=0,VLOOKUP((M29+N29),ŠD_ŠK_normativy!$A$4:$D$304,4,0))</f>
        <v>0</v>
      </c>
      <c r="S29" s="280">
        <f>ŠD_ŠK_normativy!$H$5</f>
        <v>30</v>
      </c>
      <c r="T29" s="280">
        <f>ŠD_ŠK_normativy!$H$6</f>
        <v>20</v>
      </c>
      <c r="U29" s="60">
        <f>ŠD_ŠK_normativy!$H$3</f>
        <v>40768</v>
      </c>
      <c r="V29" s="76">
        <f>ŠD_ŠK_normativy!$H$4</f>
        <v>21384</v>
      </c>
      <c r="W29" s="377" t="str">
        <f t="shared" si="4"/>
        <v>0</v>
      </c>
      <c r="X29" s="261" t="str">
        <f t="shared" si="5"/>
        <v>0</v>
      </c>
      <c r="Y29" s="255">
        <f t="shared" si="6"/>
        <v>756</v>
      </c>
      <c r="Z29" s="347">
        <f t="shared" si="7"/>
        <v>27216</v>
      </c>
      <c r="AA29" s="60">
        <f t="shared" si="8"/>
        <v>19246</v>
      </c>
      <c r="AB29" s="60">
        <f t="shared" si="9"/>
        <v>6505</v>
      </c>
      <c r="AC29" s="60">
        <f t="shared" si="10"/>
        <v>385</v>
      </c>
      <c r="AD29" s="60">
        <f t="shared" si="11"/>
        <v>1080</v>
      </c>
      <c r="AE29" s="313">
        <f t="shared" si="12"/>
        <v>0</v>
      </c>
      <c r="AF29" s="318">
        <f t="shared" si="13"/>
        <v>0.08</v>
      </c>
    </row>
    <row r="30" spans="1:39" ht="18" customHeight="1" x14ac:dyDescent="0.2">
      <c r="A30" s="105">
        <v>30</v>
      </c>
      <c r="B30" s="105">
        <v>600074587</v>
      </c>
      <c r="C30" s="105">
        <v>4446</v>
      </c>
      <c r="D30" s="6" t="s">
        <v>269</v>
      </c>
      <c r="E30" s="18">
        <v>3143</v>
      </c>
      <c r="F30" s="40" t="s">
        <v>270</v>
      </c>
      <c r="G30" s="65">
        <v>25</v>
      </c>
      <c r="H30" s="177">
        <v>1</v>
      </c>
      <c r="I30" s="208">
        <v>22</v>
      </c>
      <c r="J30" s="208">
        <v>0</v>
      </c>
      <c r="K30" s="208">
        <v>0</v>
      </c>
      <c r="L30" s="218">
        <f t="shared" si="2"/>
        <v>22</v>
      </c>
      <c r="M30" s="247">
        <f t="shared" si="3"/>
        <v>0</v>
      </c>
      <c r="N30" s="398">
        <f t="shared" si="1"/>
        <v>0</v>
      </c>
      <c r="O30" s="343">
        <f>IF(M30&gt;=0,VLOOKUP(M30,ŠD_ŠK_normativy!$A$4:$D$304,2,0))</f>
        <v>0</v>
      </c>
      <c r="P30" s="312">
        <f>IF(N30&gt;=0,VLOOKUP(N30,ŠD_ŠK_normativy!$A$4:$D$304,3,0))</f>
        <v>0</v>
      </c>
      <c r="Q30" s="312">
        <f>IF(L30&gt;=0,VLOOKUP(L30,ŠD_ŠK_normativy!$A$4:$D$304,4,0))</f>
        <v>480</v>
      </c>
      <c r="R30" s="312">
        <f>IF((M30+N30)&gt;=0,VLOOKUP((M30+N30),ŠD_ŠK_normativy!$A$4:$D$304,4,0))</f>
        <v>0</v>
      </c>
      <c r="S30" s="280">
        <f>ŠD_ŠK_normativy!$H$5</f>
        <v>30</v>
      </c>
      <c r="T30" s="280">
        <f>ŠD_ŠK_normativy!$H$6</f>
        <v>20</v>
      </c>
      <c r="U30" s="60">
        <f>ŠD_ŠK_normativy!$H$3</f>
        <v>40768</v>
      </c>
      <c r="V30" s="76">
        <f>ŠD_ŠK_normativy!$H$4</f>
        <v>21384</v>
      </c>
      <c r="W30" s="377" t="str">
        <f t="shared" si="4"/>
        <v>0</v>
      </c>
      <c r="X30" s="261" t="str">
        <f t="shared" si="5"/>
        <v>0</v>
      </c>
      <c r="Y30" s="255">
        <f t="shared" si="6"/>
        <v>756</v>
      </c>
      <c r="Z30" s="347">
        <f t="shared" si="7"/>
        <v>16632</v>
      </c>
      <c r="AA30" s="60">
        <f t="shared" si="8"/>
        <v>11761</v>
      </c>
      <c r="AB30" s="60">
        <f t="shared" si="9"/>
        <v>3976</v>
      </c>
      <c r="AC30" s="60">
        <f t="shared" si="10"/>
        <v>235</v>
      </c>
      <c r="AD30" s="60">
        <f t="shared" si="11"/>
        <v>660</v>
      </c>
      <c r="AE30" s="313">
        <f t="shared" si="12"/>
        <v>0</v>
      </c>
      <c r="AF30" s="318">
        <f t="shared" si="13"/>
        <v>0.05</v>
      </c>
    </row>
    <row r="31" spans="1:39" ht="18" customHeight="1" x14ac:dyDescent="0.2">
      <c r="A31" s="92">
        <v>31</v>
      </c>
      <c r="B31" s="92">
        <v>600074820</v>
      </c>
      <c r="C31" s="92">
        <v>4431</v>
      </c>
      <c r="D31" s="6" t="s">
        <v>271</v>
      </c>
      <c r="E31" s="18">
        <v>3143</v>
      </c>
      <c r="F31" s="40" t="s">
        <v>272</v>
      </c>
      <c r="G31" s="65">
        <v>25</v>
      </c>
      <c r="H31" s="177">
        <v>1</v>
      </c>
      <c r="I31" s="208">
        <v>25</v>
      </c>
      <c r="J31" s="208">
        <v>0</v>
      </c>
      <c r="K31" s="208">
        <v>0</v>
      </c>
      <c r="L31" s="218">
        <f t="shared" si="2"/>
        <v>25</v>
      </c>
      <c r="M31" s="247">
        <f t="shared" si="3"/>
        <v>0</v>
      </c>
      <c r="N31" s="398">
        <f t="shared" si="1"/>
        <v>0</v>
      </c>
      <c r="O31" s="343">
        <f>IF(M31&gt;=0,VLOOKUP(M31,ŠD_ŠK_normativy!$A$4:$D$304,2,0))</f>
        <v>0</v>
      </c>
      <c r="P31" s="312">
        <f>IF(N31&gt;=0,VLOOKUP(N31,ŠD_ŠK_normativy!$A$4:$D$304,3,0))</f>
        <v>0</v>
      </c>
      <c r="Q31" s="312">
        <f>IF(L31&gt;=0,VLOOKUP(L31,ŠD_ŠK_normativy!$A$4:$D$304,4,0))</f>
        <v>480</v>
      </c>
      <c r="R31" s="312">
        <f>IF((M31+N31)&gt;=0,VLOOKUP((M31+N31),ŠD_ŠK_normativy!$A$4:$D$304,4,0))</f>
        <v>0</v>
      </c>
      <c r="S31" s="280">
        <f>ŠD_ŠK_normativy!$H$5</f>
        <v>30</v>
      </c>
      <c r="T31" s="280">
        <f>ŠD_ŠK_normativy!$H$6</f>
        <v>20</v>
      </c>
      <c r="U31" s="60">
        <f>ŠD_ŠK_normativy!$H$3</f>
        <v>40768</v>
      </c>
      <c r="V31" s="76">
        <f>ŠD_ŠK_normativy!$H$4</f>
        <v>21384</v>
      </c>
      <c r="W31" s="377" t="str">
        <f t="shared" si="4"/>
        <v>0</v>
      </c>
      <c r="X31" s="261" t="str">
        <f t="shared" si="5"/>
        <v>0</v>
      </c>
      <c r="Y31" s="255">
        <f t="shared" si="6"/>
        <v>756</v>
      </c>
      <c r="Z31" s="347">
        <f t="shared" si="7"/>
        <v>18900</v>
      </c>
      <c r="AA31" s="60">
        <f t="shared" si="8"/>
        <v>13365</v>
      </c>
      <c r="AB31" s="60">
        <f t="shared" si="9"/>
        <v>4518</v>
      </c>
      <c r="AC31" s="60">
        <f t="shared" si="10"/>
        <v>267</v>
      </c>
      <c r="AD31" s="60">
        <f t="shared" si="11"/>
        <v>750</v>
      </c>
      <c r="AE31" s="313">
        <f t="shared" si="12"/>
        <v>0</v>
      </c>
      <c r="AF31" s="318">
        <f t="shared" si="13"/>
        <v>0.05</v>
      </c>
    </row>
    <row r="32" spans="1:39" ht="18" customHeight="1" x14ac:dyDescent="0.2">
      <c r="A32" s="92">
        <v>32</v>
      </c>
      <c r="B32" s="92">
        <v>600074153</v>
      </c>
      <c r="C32" s="92">
        <v>4416</v>
      </c>
      <c r="D32" s="6" t="s">
        <v>273</v>
      </c>
      <c r="E32" s="18">
        <v>3143</v>
      </c>
      <c r="F32" s="40" t="s">
        <v>452</v>
      </c>
      <c r="G32" s="65">
        <v>40</v>
      </c>
      <c r="H32" s="177">
        <v>2</v>
      </c>
      <c r="I32" s="208">
        <v>40</v>
      </c>
      <c r="J32" s="208">
        <v>0</v>
      </c>
      <c r="K32" s="208">
        <v>0</v>
      </c>
      <c r="L32" s="218">
        <f t="shared" si="2"/>
        <v>40</v>
      </c>
      <c r="M32" s="247">
        <f t="shared" si="3"/>
        <v>0</v>
      </c>
      <c r="N32" s="398">
        <f t="shared" si="1"/>
        <v>0</v>
      </c>
      <c r="O32" s="343">
        <f>IF(M32&gt;=0,VLOOKUP(M32,ŠD_ŠK_normativy!$A$4:$D$304,2,0))</f>
        <v>0</v>
      </c>
      <c r="P32" s="312">
        <f>IF(N32&gt;=0,VLOOKUP(N32,ŠD_ŠK_normativy!$A$4:$D$304,3,0))</f>
        <v>0</v>
      </c>
      <c r="Q32" s="312">
        <f>IF(L32&gt;=0,VLOOKUP(L32,ŠD_ŠK_normativy!$A$4:$D$304,4,0))</f>
        <v>480</v>
      </c>
      <c r="R32" s="312">
        <f>IF((M32+N32)&gt;=0,VLOOKUP((M32+N32),ŠD_ŠK_normativy!$A$4:$D$304,4,0))</f>
        <v>0</v>
      </c>
      <c r="S32" s="280">
        <f>ŠD_ŠK_normativy!$H$5</f>
        <v>30</v>
      </c>
      <c r="T32" s="280">
        <f>ŠD_ŠK_normativy!$H$6</f>
        <v>20</v>
      </c>
      <c r="U32" s="60">
        <f>ŠD_ŠK_normativy!$H$3</f>
        <v>40768</v>
      </c>
      <c r="V32" s="76">
        <f>ŠD_ŠK_normativy!$H$4</f>
        <v>21384</v>
      </c>
      <c r="W32" s="377" t="str">
        <f t="shared" si="4"/>
        <v>0</v>
      </c>
      <c r="X32" s="261" t="str">
        <f t="shared" si="5"/>
        <v>0</v>
      </c>
      <c r="Y32" s="255">
        <f t="shared" si="6"/>
        <v>756</v>
      </c>
      <c r="Z32" s="347">
        <f t="shared" si="7"/>
        <v>30240</v>
      </c>
      <c r="AA32" s="60">
        <f t="shared" si="8"/>
        <v>21384</v>
      </c>
      <c r="AB32" s="60">
        <f t="shared" si="9"/>
        <v>7228</v>
      </c>
      <c r="AC32" s="60">
        <f t="shared" si="10"/>
        <v>428</v>
      </c>
      <c r="AD32" s="60">
        <f t="shared" si="11"/>
        <v>1200</v>
      </c>
      <c r="AE32" s="313">
        <f t="shared" si="12"/>
        <v>0</v>
      </c>
      <c r="AF32" s="318">
        <f t="shared" si="13"/>
        <v>0.08</v>
      </c>
    </row>
    <row r="33" spans="1:39" ht="18" customHeight="1" x14ac:dyDescent="0.2">
      <c r="A33" s="105">
        <v>34</v>
      </c>
      <c r="B33" s="105">
        <v>650037090</v>
      </c>
      <c r="C33" s="105">
        <v>4449</v>
      </c>
      <c r="D33" s="6" t="s">
        <v>274</v>
      </c>
      <c r="E33" s="18">
        <v>3143</v>
      </c>
      <c r="F33" s="40" t="s">
        <v>275</v>
      </c>
      <c r="G33" s="66">
        <v>45</v>
      </c>
      <c r="H33" s="177">
        <v>1</v>
      </c>
      <c r="I33" s="208">
        <v>15</v>
      </c>
      <c r="J33" s="208">
        <v>0</v>
      </c>
      <c r="K33" s="208">
        <v>0</v>
      </c>
      <c r="L33" s="218">
        <f t="shared" si="2"/>
        <v>15</v>
      </c>
      <c r="M33" s="247">
        <f t="shared" si="3"/>
        <v>0</v>
      </c>
      <c r="N33" s="398">
        <f t="shared" si="1"/>
        <v>0</v>
      </c>
      <c r="O33" s="343">
        <f>IF(M33&gt;=0,VLOOKUP(M33,ŠD_ŠK_normativy!$A$4:$D$304,2,0))</f>
        <v>0</v>
      </c>
      <c r="P33" s="312">
        <f>IF(N33&gt;=0,VLOOKUP(N33,ŠD_ŠK_normativy!$A$4:$D$304,3,0))</f>
        <v>0</v>
      </c>
      <c r="Q33" s="312">
        <f>IF(L33&gt;=0,VLOOKUP(L33,ŠD_ŠK_normativy!$A$4:$D$304,4,0))</f>
        <v>480</v>
      </c>
      <c r="R33" s="312">
        <f>IF((M33+N33)&gt;=0,VLOOKUP((M33+N33),ŠD_ŠK_normativy!$A$4:$D$304,4,0))</f>
        <v>0</v>
      </c>
      <c r="S33" s="280">
        <f>ŠD_ŠK_normativy!$H$5</f>
        <v>30</v>
      </c>
      <c r="T33" s="280">
        <f>ŠD_ŠK_normativy!$H$6</f>
        <v>20</v>
      </c>
      <c r="U33" s="60">
        <f>ŠD_ŠK_normativy!$H$3</f>
        <v>40768</v>
      </c>
      <c r="V33" s="76">
        <f>ŠD_ŠK_normativy!$H$4</f>
        <v>21384</v>
      </c>
      <c r="W33" s="377" t="str">
        <f t="shared" si="4"/>
        <v>0</v>
      </c>
      <c r="X33" s="261" t="str">
        <f t="shared" si="5"/>
        <v>0</v>
      </c>
      <c r="Y33" s="255">
        <f t="shared" si="6"/>
        <v>756</v>
      </c>
      <c r="Z33" s="347">
        <f t="shared" si="7"/>
        <v>11340</v>
      </c>
      <c r="AA33" s="60">
        <f t="shared" si="8"/>
        <v>8019</v>
      </c>
      <c r="AB33" s="60">
        <f t="shared" si="9"/>
        <v>2711</v>
      </c>
      <c r="AC33" s="60">
        <f t="shared" si="10"/>
        <v>160</v>
      </c>
      <c r="AD33" s="60">
        <f t="shared" si="11"/>
        <v>450</v>
      </c>
      <c r="AE33" s="313">
        <f t="shared" si="12"/>
        <v>0</v>
      </c>
      <c r="AF33" s="318">
        <f t="shared" si="13"/>
        <v>0.03</v>
      </c>
    </row>
    <row r="34" spans="1:39" ht="18" customHeight="1" x14ac:dyDescent="0.2">
      <c r="A34" s="105">
        <v>34</v>
      </c>
      <c r="B34" s="105">
        <v>650037090</v>
      </c>
      <c r="C34" s="105">
        <v>4449</v>
      </c>
      <c r="D34" s="6" t="s">
        <v>274</v>
      </c>
      <c r="E34" s="18">
        <v>3143</v>
      </c>
      <c r="F34" s="40" t="s">
        <v>276</v>
      </c>
      <c r="G34" s="66">
        <v>45</v>
      </c>
      <c r="H34" s="177">
        <v>1</v>
      </c>
      <c r="I34" s="208">
        <v>30</v>
      </c>
      <c r="J34" s="208">
        <v>0</v>
      </c>
      <c r="K34" s="208">
        <v>0</v>
      </c>
      <c r="L34" s="218">
        <f t="shared" si="2"/>
        <v>30</v>
      </c>
      <c r="M34" s="247">
        <f t="shared" si="3"/>
        <v>0</v>
      </c>
      <c r="N34" s="398">
        <f t="shared" si="1"/>
        <v>0</v>
      </c>
      <c r="O34" s="343">
        <f>IF(M34&gt;=0,VLOOKUP(M34,ŠD_ŠK_normativy!$A$4:$D$304,2,0))</f>
        <v>0</v>
      </c>
      <c r="P34" s="312">
        <f>IF(N34&gt;=0,VLOOKUP(N34,ŠD_ŠK_normativy!$A$4:$D$304,3,0))</f>
        <v>0</v>
      </c>
      <c r="Q34" s="312">
        <f>IF(L34&gt;=0,VLOOKUP(L34,ŠD_ŠK_normativy!$A$4:$D$304,4,0))</f>
        <v>480</v>
      </c>
      <c r="R34" s="312">
        <f>IF((M34+N34)&gt;=0,VLOOKUP((M34+N34),ŠD_ŠK_normativy!$A$4:$D$304,4,0))</f>
        <v>0</v>
      </c>
      <c r="S34" s="280">
        <f>ŠD_ŠK_normativy!$H$5</f>
        <v>30</v>
      </c>
      <c r="T34" s="280">
        <f>ŠD_ŠK_normativy!$H$6</f>
        <v>20</v>
      </c>
      <c r="U34" s="60">
        <f>ŠD_ŠK_normativy!$H$3</f>
        <v>40768</v>
      </c>
      <c r="V34" s="76">
        <f>ŠD_ŠK_normativy!$H$4</f>
        <v>21384</v>
      </c>
      <c r="W34" s="377" t="str">
        <f t="shared" si="4"/>
        <v>0</v>
      </c>
      <c r="X34" s="261" t="str">
        <f t="shared" si="5"/>
        <v>0</v>
      </c>
      <c r="Y34" s="255">
        <f t="shared" si="6"/>
        <v>756</v>
      </c>
      <c r="Z34" s="347">
        <f t="shared" si="7"/>
        <v>22680</v>
      </c>
      <c r="AA34" s="60">
        <f t="shared" si="8"/>
        <v>16038</v>
      </c>
      <c r="AB34" s="60">
        <f t="shared" si="9"/>
        <v>5421</v>
      </c>
      <c r="AC34" s="60">
        <f t="shared" si="10"/>
        <v>321</v>
      </c>
      <c r="AD34" s="60">
        <f t="shared" si="11"/>
        <v>900</v>
      </c>
      <c r="AE34" s="313">
        <f t="shared" si="12"/>
        <v>0</v>
      </c>
      <c r="AF34" s="318">
        <f t="shared" si="13"/>
        <v>0.06</v>
      </c>
      <c r="AI34" s="39"/>
      <c r="AJ34" s="39"/>
      <c r="AK34" s="39"/>
      <c r="AL34" s="39"/>
      <c r="AM34" s="39"/>
    </row>
    <row r="35" spans="1:39" ht="18" customHeight="1" x14ac:dyDescent="0.2">
      <c r="A35" s="92">
        <v>36</v>
      </c>
      <c r="B35" s="92">
        <v>600074790</v>
      </c>
      <c r="C35" s="92">
        <v>4453</v>
      </c>
      <c r="D35" s="6" t="s">
        <v>277</v>
      </c>
      <c r="E35" s="18">
        <v>3143</v>
      </c>
      <c r="F35" s="40" t="s">
        <v>278</v>
      </c>
      <c r="G35" s="65">
        <v>50</v>
      </c>
      <c r="H35" s="177">
        <v>2</v>
      </c>
      <c r="I35" s="208">
        <v>43</v>
      </c>
      <c r="J35" s="208">
        <v>0</v>
      </c>
      <c r="K35" s="208">
        <v>0</v>
      </c>
      <c r="L35" s="218">
        <f t="shared" si="2"/>
        <v>43</v>
      </c>
      <c r="M35" s="247">
        <f t="shared" si="3"/>
        <v>0</v>
      </c>
      <c r="N35" s="398">
        <f t="shared" si="1"/>
        <v>0</v>
      </c>
      <c r="O35" s="343">
        <f>IF(M35&gt;=0,VLOOKUP(M35,ŠD_ŠK_normativy!$A$4:$D$304,2,0))</f>
        <v>0</v>
      </c>
      <c r="P35" s="312">
        <f>IF(N35&gt;=0,VLOOKUP(N35,ŠD_ŠK_normativy!$A$4:$D$304,3,0))</f>
        <v>0</v>
      </c>
      <c r="Q35" s="312">
        <f>IF(L35&gt;=0,VLOOKUP(L35,ŠD_ŠK_normativy!$A$4:$D$304,4,0))</f>
        <v>480</v>
      </c>
      <c r="R35" s="312">
        <f>IF((M35+N35)&gt;=0,VLOOKUP((M35+N35),ŠD_ŠK_normativy!$A$4:$D$304,4,0))</f>
        <v>0</v>
      </c>
      <c r="S35" s="280">
        <f>ŠD_ŠK_normativy!$H$5</f>
        <v>30</v>
      </c>
      <c r="T35" s="280">
        <f>ŠD_ŠK_normativy!$H$6</f>
        <v>20</v>
      </c>
      <c r="U35" s="60">
        <f>ŠD_ŠK_normativy!$H$3</f>
        <v>40768</v>
      </c>
      <c r="V35" s="76">
        <f>ŠD_ŠK_normativy!$H$4</f>
        <v>21384</v>
      </c>
      <c r="W35" s="377" t="str">
        <f t="shared" si="4"/>
        <v>0</v>
      </c>
      <c r="X35" s="261" t="str">
        <f t="shared" si="5"/>
        <v>0</v>
      </c>
      <c r="Y35" s="255">
        <f t="shared" si="6"/>
        <v>756</v>
      </c>
      <c r="Z35" s="347">
        <f t="shared" si="7"/>
        <v>32508</v>
      </c>
      <c r="AA35" s="60">
        <f t="shared" si="8"/>
        <v>22988</v>
      </c>
      <c r="AB35" s="60">
        <f t="shared" si="9"/>
        <v>7770</v>
      </c>
      <c r="AC35" s="60">
        <f t="shared" si="10"/>
        <v>460</v>
      </c>
      <c r="AD35" s="60">
        <f t="shared" si="11"/>
        <v>1290</v>
      </c>
      <c r="AE35" s="313">
        <f t="shared" si="12"/>
        <v>0</v>
      </c>
      <c r="AF35" s="318">
        <f t="shared" si="13"/>
        <v>0.09</v>
      </c>
    </row>
    <row r="36" spans="1:39" ht="18" customHeight="1" x14ac:dyDescent="0.2">
      <c r="A36" s="92">
        <v>37</v>
      </c>
      <c r="B36" s="92">
        <v>600074935</v>
      </c>
      <c r="C36" s="92">
        <v>4467</v>
      </c>
      <c r="D36" s="6" t="s">
        <v>279</v>
      </c>
      <c r="E36" s="43">
        <v>3143</v>
      </c>
      <c r="F36" s="40" t="s">
        <v>280</v>
      </c>
      <c r="G36" s="66">
        <v>120</v>
      </c>
      <c r="H36" s="177">
        <v>3</v>
      </c>
      <c r="I36" s="208">
        <v>78</v>
      </c>
      <c r="J36" s="208">
        <v>0</v>
      </c>
      <c r="K36" s="208">
        <v>0</v>
      </c>
      <c r="L36" s="218">
        <f t="shared" si="2"/>
        <v>78</v>
      </c>
      <c r="M36" s="247">
        <f t="shared" si="3"/>
        <v>0</v>
      </c>
      <c r="N36" s="398">
        <f t="shared" si="1"/>
        <v>0</v>
      </c>
      <c r="O36" s="343">
        <f>IF(M36&gt;=0,VLOOKUP(M36,ŠD_ŠK_normativy!$A$4:$D$304,2,0))</f>
        <v>0</v>
      </c>
      <c r="P36" s="312">
        <f>IF(N36&gt;=0,VLOOKUP(N36,ŠD_ŠK_normativy!$A$4:$D$304,3,0))</f>
        <v>0</v>
      </c>
      <c r="Q36" s="312">
        <f>IF(L36&gt;=0,VLOOKUP(L36,ŠD_ŠK_normativy!$A$4:$D$304,4,0))</f>
        <v>480</v>
      </c>
      <c r="R36" s="312">
        <f>IF((M36+N36)&gt;=0,VLOOKUP((M36+N36),ŠD_ŠK_normativy!$A$4:$D$304,4,0))</f>
        <v>0</v>
      </c>
      <c r="S36" s="280">
        <f>ŠD_ŠK_normativy!$H$5</f>
        <v>30</v>
      </c>
      <c r="T36" s="280">
        <f>ŠD_ŠK_normativy!$H$6</f>
        <v>20</v>
      </c>
      <c r="U36" s="60">
        <f>ŠD_ŠK_normativy!$H$3</f>
        <v>40768</v>
      </c>
      <c r="V36" s="76">
        <f>ŠD_ŠK_normativy!$H$4</f>
        <v>21384</v>
      </c>
      <c r="W36" s="377" t="str">
        <f t="shared" si="4"/>
        <v>0</v>
      </c>
      <c r="X36" s="261" t="str">
        <f t="shared" si="5"/>
        <v>0</v>
      </c>
      <c r="Y36" s="255">
        <f t="shared" si="6"/>
        <v>756</v>
      </c>
      <c r="Z36" s="347">
        <f t="shared" si="7"/>
        <v>58968</v>
      </c>
      <c r="AA36" s="60">
        <f t="shared" si="8"/>
        <v>41700</v>
      </c>
      <c r="AB36" s="60">
        <f t="shared" si="9"/>
        <v>14094</v>
      </c>
      <c r="AC36" s="60">
        <f t="shared" si="10"/>
        <v>834</v>
      </c>
      <c r="AD36" s="60">
        <f t="shared" si="11"/>
        <v>2340</v>
      </c>
      <c r="AE36" s="313">
        <f t="shared" si="12"/>
        <v>0</v>
      </c>
      <c r="AF36" s="318">
        <f t="shared" si="13"/>
        <v>0.16</v>
      </c>
    </row>
    <row r="37" spans="1:39" ht="18" customHeight="1" x14ac:dyDescent="0.2">
      <c r="A37" s="92">
        <v>37</v>
      </c>
      <c r="B37" s="92">
        <v>600074935</v>
      </c>
      <c r="C37" s="92">
        <v>4467</v>
      </c>
      <c r="D37" s="6" t="s">
        <v>279</v>
      </c>
      <c r="E37" s="43">
        <v>3143</v>
      </c>
      <c r="F37" s="40" t="s">
        <v>444</v>
      </c>
      <c r="G37" s="66">
        <v>120</v>
      </c>
      <c r="H37" s="177">
        <v>1</v>
      </c>
      <c r="I37" s="208">
        <v>9</v>
      </c>
      <c r="J37" s="208">
        <v>0</v>
      </c>
      <c r="K37" s="208">
        <v>0</v>
      </c>
      <c r="L37" s="218">
        <f t="shared" si="2"/>
        <v>9</v>
      </c>
      <c r="M37" s="247">
        <f t="shared" si="3"/>
        <v>0</v>
      </c>
      <c r="N37" s="398">
        <f t="shared" si="1"/>
        <v>0</v>
      </c>
      <c r="O37" s="343">
        <f>IF(M37&gt;=0,VLOOKUP(M37,ŠD_ŠK_normativy!$A$4:$D$304,2,0))</f>
        <v>0</v>
      </c>
      <c r="P37" s="312">
        <f>IF(N37&gt;=0,VLOOKUP(N37,ŠD_ŠK_normativy!$A$4:$D$304,3,0))</f>
        <v>0</v>
      </c>
      <c r="Q37" s="312">
        <f>IF(L37&gt;=0,VLOOKUP(L37,ŠD_ŠK_normativy!$A$4:$D$304,4,0))</f>
        <v>480</v>
      </c>
      <c r="R37" s="312">
        <f>IF((M37+N37)&gt;=0,VLOOKUP((M37+N37),ŠD_ŠK_normativy!$A$4:$D$304,4,0))</f>
        <v>0</v>
      </c>
      <c r="S37" s="280">
        <f>ŠD_ŠK_normativy!$H$5</f>
        <v>30</v>
      </c>
      <c r="T37" s="280">
        <f>ŠD_ŠK_normativy!$H$6</f>
        <v>20</v>
      </c>
      <c r="U37" s="60">
        <f>ŠD_ŠK_normativy!$H$3</f>
        <v>40768</v>
      </c>
      <c r="V37" s="76">
        <f>ŠD_ŠK_normativy!$H$4</f>
        <v>21384</v>
      </c>
      <c r="W37" s="377" t="str">
        <f t="shared" si="4"/>
        <v>0</v>
      </c>
      <c r="X37" s="261" t="str">
        <f t="shared" si="5"/>
        <v>0</v>
      </c>
      <c r="Y37" s="255">
        <f t="shared" si="6"/>
        <v>756</v>
      </c>
      <c r="Z37" s="347">
        <f t="shared" si="7"/>
        <v>6804</v>
      </c>
      <c r="AA37" s="60">
        <f t="shared" si="8"/>
        <v>4811</v>
      </c>
      <c r="AB37" s="60">
        <f t="shared" si="9"/>
        <v>1627</v>
      </c>
      <c r="AC37" s="60">
        <f t="shared" si="10"/>
        <v>96</v>
      </c>
      <c r="AD37" s="60">
        <f t="shared" si="11"/>
        <v>270</v>
      </c>
      <c r="AE37" s="313">
        <f t="shared" si="12"/>
        <v>0</v>
      </c>
      <c r="AF37" s="318">
        <f t="shared" si="13"/>
        <v>0.02</v>
      </c>
      <c r="AI37" s="39"/>
      <c r="AJ37" s="39"/>
      <c r="AK37" s="39"/>
      <c r="AL37" s="39"/>
      <c r="AM37" s="39"/>
    </row>
    <row r="38" spans="1:39" ht="18" customHeight="1" x14ac:dyDescent="0.2">
      <c r="A38" s="92">
        <v>38</v>
      </c>
      <c r="B38" s="92">
        <v>600074579</v>
      </c>
      <c r="C38" s="92">
        <v>4460</v>
      </c>
      <c r="D38" s="6" t="s">
        <v>281</v>
      </c>
      <c r="E38" s="18">
        <v>3143</v>
      </c>
      <c r="F38" s="40" t="s">
        <v>282</v>
      </c>
      <c r="G38" s="65">
        <v>105</v>
      </c>
      <c r="H38" s="177">
        <v>4</v>
      </c>
      <c r="I38" s="208">
        <v>104</v>
      </c>
      <c r="J38" s="208">
        <v>0</v>
      </c>
      <c r="K38" s="208">
        <v>0</v>
      </c>
      <c r="L38" s="218">
        <f t="shared" si="2"/>
        <v>104</v>
      </c>
      <c r="M38" s="247">
        <f t="shared" si="3"/>
        <v>0</v>
      </c>
      <c r="N38" s="398">
        <f t="shared" si="1"/>
        <v>0</v>
      </c>
      <c r="O38" s="343">
        <f>IF(M38&gt;=0,VLOOKUP(M38,ŠD_ŠK_normativy!$A$4:$D$304,2,0))</f>
        <v>0</v>
      </c>
      <c r="P38" s="312">
        <f>IF(N38&gt;=0,VLOOKUP(N38,ŠD_ŠK_normativy!$A$4:$D$304,3,0))</f>
        <v>0</v>
      </c>
      <c r="Q38" s="312">
        <f>IF(L38&gt;=0,VLOOKUP(L38,ŠD_ŠK_normativy!$A$4:$D$304,4,0))</f>
        <v>480</v>
      </c>
      <c r="R38" s="312">
        <f>IF((M38+N38)&gt;=0,VLOOKUP((M38+N38),ŠD_ŠK_normativy!$A$4:$D$304,4,0))</f>
        <v>0</v>
      </c>
      <c r="S38" s="280">
        <f>ŠD_ŠK_normativy!$H$5</f>
        <v>30</v>
      </c>
      <c r="T38" s="280">
        <f>ŠD_ŠK_normativy!$H$6</f>
        <v>20</v>
      </c>
      <c r="U38" s="60">
        <f>ŠD_ŠK_normativy!$H$3</f>
        <v>40768</v>
      </c>
      <c r="V38" s="76">
        <f>ŠD_ŠK_normativy!$H$4</f>
        <v>21384</v>
      </c>
      <c r="W38" s="377" t="str">
        <f t="shared" si="4"/>
        <v>0</v>
      </c>
      <c r="X38" s="261" t="str">
        <f t="shared" si="5"/>
        <v>0</v>
      </c>
      <c r="Y38" s="255">
        <f t="shared" si="6"/>
        <v>756</v>
      </c>
      <c r="Z38" s="347">
        <f t="shared" si="7"/>
        <v>78624</v>
      </c>
      <c r="AA38" s="60">
        <f t="shared" si="8"/>
        <v>55599</v>
      </c>
      <c r="AB38" s="60">
        <f t="shared" si="9"/>
        <v>18793</v>
      </c>
      <c r="AC38" s="60">
        <f t="shared" si="10"/>
        <v>1112</v>
      </c>
      <c r="AD38" s="60">
        <f t="shared" si="11"/>
        <v>3120</v>
      </c>
      <c r="AE38" s="313">
        <f t="shared" si="12"/>
        <v>0</v>
      </c>
      <c r="AF38" s="318">
        <f t="shared" si="13"/>
        <v>0.22</v>
      </c>
    </row>
    <row r="39" spans="1:39" ht="18" customHeight="1" x14ac:dyDescent="0.2">
      <c r="A39" s="92">
        <v>41</v>
      </c>
      <c r="B39" s="92">
        <v>600074625</v>
      </c>
      <c r="C39" s="92">
        <v>4432</v>
      </c>
      <c r="D39" s="6" t="s">
        <v>283</v>
      </c>
      <c r="E39" s="18">
        <v>3143</v>
      </c>
      <c r="F39" s="40" t="s">
        <v>284</v>
      </c>
      <c r="G39" s="65">
        <v>20</v>
      </c>
      <c r="H39" s="177">
        <v>1</v>
      </c>
      <c r="I39" s="208">
        <v>20</v>
      </c>
      <c r="J39" s="208">
        <v>0</v>
      </c>
      <c r="K39" s="208">
        <v>0</v>
      </c>
      <c r="L39" s="218">
        <f t="shared" si="2"/>
        <v>20</v>
      </c>
      <c r="M39" s="247">
        <f t="shared" si="3"/>
        <v>0</v>
      </c>
      <c r="N39" s="398">
        <f t="shared" si="1"/>
        <v>0</v>
      </c>
      <c r="O39" s="343">
        <f>IF(M39&gt;=0,VLOOKUP(M39,ŠD_ŠK_normativy!$A$4:$D$304,2,0))</f>
        <v>0</v>
      </c>
      <c r="P39" s="312">
        <f>IF(N39&gt;=0,VLOOKUP(N39,ŠD_ŠK_normativy!$A$4:$D$304,3,0))</f>
        <v>0</v>
      </c>
      <c r="Q39" s="312">
        <f>IF(L39&gt;=0,VLOOKUP(L39,ŠD_ŠK_normativy!$A$4:$D$304,4,0))</f>
        <v>480</v>
      </c>
      <c r="R39" s="312">
        <f>IF((M39+N39)&gt;=0,VLOOKUP((M39+N39),ŠD_ŠK_normativy!$A$4:$D$304,4,0))</f>
        <v>0</v>
      </c>
      <c r="S39" s="280">
        <f>ŠD_ŠK_normativy!$H$5</f>
        <v>30</v>
      </c>
      <c r="T39" s="280">
        <f>ŠD_ŠK_normativy!$H$6</f>
        <v>20</v>
      </c>
      <c r="U39" s="60">
        <f>ŠD_ŠK_normativy!$H$3</f>
        <v>40768</v>
      </c>
      <c r="V39" s="76">
        <f>ŠD_ŠK_normativy!$H$4</f>
        <v>21384</v>
      </c>
      <c r="W39" s="377" t="str">
        <f t="shared" si="4"/>
        <v>0</v>
      </c>
      <c r="X39" s="261" t="str">
        <f t="shared" si="5"/>
        <v>0</v>
      </c>
      <c r="Y39" s="255">
        <f t="shared" si="6"/>
        <v>756</v>
      </c>
      <c r="Z39" s="347">
        <f t="shared" si="7"/>
        <v>15120</v>
      </c>
      <c r="AA39" s="60">
        <f t="shared" si="8"/>
        <v>10692</v>
      </c>
      <c r="AB39" s="60">
        <f t="shared" si="9"/>
        <v>3614</v>
      </c>
      <c r="AC39" s="60">
        <f t="shared" si="10"/>
        <v>214</v>
      </c>
      <c r="AD39" s="60">
        <f t="shared" si="11"/>
        <v>600</v>
      </c>
      <c r="AE39" s="313">
        <f t="shared" si="12"/>
        <v>0</v>
      </c>
      <c r="AF39" s="318">
        <f t="shared" si="13"/>
        <v>0.04</v>
      </c>
    </row>
    <row r="40" spans="1:39" ht="18" customHeight="1" x14ac:dyDescent="0.2">
      <c r="A40" s="92">
        <v>42</v>
      </c>
      <c r="B40" s="92">
        <v>650037171</v>
      </c>
      <c r="C40" s="92">
        <v>4459</v>
      </c>
      <c r="D40" s="6" t="s">
        <v>285</v>
      </c>
      <c r="E40" s="18">
        <v>3143</v>
      </c>
      <c r="F40" s="40" t="s">
        <v>286</v>
      </c>
      <c r="G40" s="65">
        <v>35</v>
      </c>
      <c r="H40" s="177">
        <v>2</v>
      </c>
      <c r="I40" s="208">
        <v>35</v>
      </c>
      <c r="J40" s="208">
        <v>0</v>
      </c>
      <c r="K40" s="208">
        <v>0</v>
      </c>
      <c r="L40" s="218">
        <f t="shared" si="2"/>
        <v>35</v>
      </c>
      <c r="M40" s="247">
        <f t="shared" si="3"/>
        <v>0</v>
      </c>
      <c r="N40" s="398">
        <f t="shared" si="1"/>
        <v>0</v>
      </c>
      <c r="O40" s="343">
        <f>IF(M40&gt;=0,VLOOKUP(M40,ŠD_ŠK_normativy!$A$4:$D$304,2,0))</f>
        <v>0</v>
      </c>
      <c r="P40" s="312">
        <f>IF(N40&gt;=0,VLOOKUP(N40,ŠD_ŠK_normativy!$A$4:$D$304,3,0))</f>
        <v>0</v>
      </c>
      <c r="Q40" s="312">
        <f>IF(L40&gt;=0,VLOOKUP(L40,ŠD_ŠK_normativy!$A$4:$D$304,4,0))</f>
        <v>480</v>
      </c>
      <c r="R40" s="312">
        <f>IF((M40+N40)&gt;=0,VLOOKUP((M40+N40),ŠD_ŠK_normativy!$A$4:$D$304,4,0))</f>
        <v>0</v>
      </c>
      <c r="S40" s="280">
        <f>ŠD_ŠK_normativy!$H$5</f>
        <v>30</v>
      </c>
      <c r="T40" s="280">
        <f>ŠD_ŠK_normativy!$H$6</f>
        <v>20</v>
      </c>
      <c r="U40" s="60">
        <f>ŠD_ŠK_normativy!$H$3</f>
        <v>40768</v>
      </c>
      <c r="V40" s="76">
        <f>ŠD_ŠK_normativy!$H$4</f>
        <v>21384</v>
      </c>
      <c r="W40" s="377" t="str">
        <f t="shared" si="4"/>
        <v>0</v>
      </c>
      <c r="X40" s="261" t="str">
        <f t="shared" si="5"/>
        <v>0</v>
      </c>
      <c r="Y40" s="255">
        <f t="shared" si="6"/>
        <v>756</v>
      </c>
      <c r="Z40" s="347">
        <f t="shared" si="7"/>
        <v>26460</v>
      </c>
      <c r="AA40" s="60">
        <f t="shared" si="8"/>
        <v>18711</v>
      </c>
      <c r="AB40" s="60">
        <f t="shared" si="9"/>
        <v>6325</v>
      </c>
      <c r="AC40" s="60">
        <f t="shared" si="10"/>
        <v>374</v>
      </c>
      <c r="AD40" s="60">
        <f t="shared" si="11"/>
        <v>1050</v>
      </c>
      <c r="AE40" s="313">
        <f t="shared" si="12"/>
        <v>0</v>
      </c>
      <c r="AF40" s="318">
        <f t="shared" si="13"/>
        <v>7.0000000000000007E-2</v>
      </c>
    </row>
    <row r="41" spans="1:39" ht="18" customHeight="1" x14ac:dyDescent="0.2">
      <c r="A41" s="92">
        <v>44</v>
      </c>
      <c r="B41" s="92">
        <v>600075036</v>
      </c>
      <c r="C41" s="92">
        <v>4489</v>
      </c>
      <c r="D41" s="6" t="s">
        <v>287</v>
      </c>
      <c r="E41" s="18">
        <v>3143</v>
      </c>
      <c r="F41" s="40" t="s">
        <v>288</v>
      </c>
      <c r="G41" s="65">
        <v>30</v>
      </c>
      <c r="H41" s="177">
        <v>1</v>
      </c>
      <c r="I41" s="208">
        <v>25</v>
      </c>
      <c r="J41" s="208">
        <v>0</v>
      </c>
      <c r="K41" s="208">
        <v>0</v>
      </c>
      <c r="L41" s="218">
        <f t="shared" si="2"/>
        <v>25</v>
      </c>
      <c r="M41" s="247">
        <f t="shared" si="3"/>
        <v>0</v>
      </c>
      <c r="N41" s="398">
        <f t="shared" si="1"/>
        <v>0</v>
      </c>
      <c r="O41" s="343">
        <f>IF(M41&gt;=0,VLOOKUP(M41,ŠD_ŠK_normativy!$A$4:$D$304,2,0))</f>
        <v>0</v>
      </c>
      <c r="P41" s="312">
        <f>IF(N41&gt;=0,VLOOKUP(N41,ŠD_ŠK_normativy!$A$4:$D$304,3,0))</f>
        <v>0</v>
      </c>
      <c r="Q41" s="312">
        <f>IF(L41&gt;=0,VLOOKUP(L41,ŠD_ŠK_normativy!$A$4:$D$304,4,0))</f>
        <v>480</v>
      </c>
      <c r="R41" s="312">
        <f>IF((M41+N41)&gt;=0,VLOOKUP((M41+N41),ŠD_ŠK_normativy!$A$4:$D$304,4,0))</f>
        <v>0</v>
      </c>
      <c r="S41" s="280">
        <f>ŠD_ŠK_normativy!$H$5</f>
        <v>30</v>
      </c>
      <c r="T41" s="280">
        <f>ŠD_ŠK_normativy!$H$6</f>
        <v>20</v>
      </c>
      <c r="U41" s="60">
        <f>ŠD_ŠK_normativy!$H$3</f>
        <v>40768</v>
      </c>
      <c r="V41" s="76">
        <f>ŠD_ŠK_normativy!$H$4</f>
        <v>21384</v>
      </c>
      <c r="W41" s="377" t="str">
        <f t="shared" si="4"/>
        <v>0</v>
      </c>
      <c r="X41" s="261" t="str">
        <f t="shared" si="5"/>
        <v>0</v>
      </c>
      <c r="Y41" s="255">
        <f t="shared" si="6"/>
        <v>756</v>
      </c>
      <c r="Z41" s="347">
        <f t="shared" si="7"/>
        <v>18900</v>
      </c>
      <c r="AA41" s="60">
        <f t="shared" si="8"/>
        <v>13365</v>
      </c>
      <c r="AB41" s="60">
        <f t="shared" si="9"/>
        <v>4518</v>
      </c>
      <c r="AC41" s="60">
        <f t="shared" si="10"/>
        <v>267</v>
      </c>
      <c r="AD41" s="60">
        <f t="shared" si="11"/>
        <v>750</v>
      </c>
      <c r="AE41" s="313">
        <f t="shared" si="12"/>
        <v>0</v>
      </c>
      <c r="AF41" s="318">
        <f t="shared" si="13"/>
        <v>0.05</v>
      </c>
    </row>
    <row r="42" spans="1:39" ht="18" customHeight="1" x14ac:dyDescent="0.2">
      <c r="A42" s="92">
        <v>46</v>
      </c>
      <c r="B42" s="92">
        <v>600074765</v>
      </c>
      <c r="C42" s="92">
        <v>4461</v>
      </c>
      <c r="D42" s="6" t="s">
        <v>289</v>
      </c>
      <c r="E42" s="82">
        <v>3143</v>
      </c>
      <c r="F42" s="40" t="s">
        <v>290</v>
      </c>
      <c r="G42" s="65">
        <v>125</v>
      </c>
      <c r="H42" s="177">
        <v>4</v>
      </c>
      <c r="I42" s="208">
        <v>109</v>
      </c>
      <c r="J42" s="208">
        <v>0</v>
      </c>
      <c r="K42" s="208">
        <v>0</v>
      </c>
      <c r="L42" s="218">
        <f t="shared" si="2"/>
        <v>109</v>
      </c>
      <c r="M42" s="247">
        <f t="shared" si="3"/>
        <v>0</v>
      </c>
      <c r="N42" s="398">
        <f t="shared" si="1"/>
        <v>0</v>
      </c>
      <c r="O42" s="343">
        <f>IF(M42&gt;=0,VLOOKUP(M42,ŠD_ŠK_normativy!$A$4:$D$304,2,0))</f>
        <v>0</v>
      </c>
      <c r="P42" s="312">
        <f>IF(N42&gt;=0,VLOOKUP(N42,ŠD_ŠK_normativy!$A$4:$D$304,3,0))</f>
        <v>0</v>
      </c>
      <c r="Q42" s="312">
        <f>IF(L42&gt;=0,VLOOKUP(L42,ŠD_ŠK_normativy!$A$4:$D$304,4,0))</f>
        <v>480</v>
      </c>
      <c r="R42" s="312">
        <f>IF((M42+N42)&gt;=0,VLOOKUP((M42+N42),ŠD_ŠK_normativy!$A$4:$D$304,4,0))</f>
        <v>0</v>
      </c>
      <c r="S42" s="280">
        <f>ŠD_ŠK_normativy!$H$5</f>
        <v>30</v>
      </c>
      <c r="T42" s="280">
        <f>ŠD_ŠK_normativy!$H$6</f>
        <v>20</v>
      </c>
      <c r="U42" s="60">
        <f>ŠD_ŠK_normativy!$H$3</f>
        <v>40768</v>
      </c>
      <c r="V42" s="76">
        <f>ŠD_ŠK_normativy!$H$4</f>
        <v>21384</v>
      </c>
      <c r="W42" s="377" t="str">
        <f t="shared" si="4"/>
        <v>0</v>
      </c>
      <c r="X42" s="261" t="str">
        <f t="shared" si="5"/>
        <v>0</v>
      </c>
      <c r="Y42" s="255">
        <f t="shared" si="6"/>
        <v>756</v>
      </c>
      <c r="Z42" s="347">
        <f t="shared" si="7"/>
        <v>82404</v>
      </c>
      <c r="AA42" s="60">
        <f t="shared" si="8"/>
        <v>58272</v>
      </c>
      <c r="AB42" s="60">
        <f t="shared" si="9"/>
        <v>19697</v>
      </c>
      <c r="AC42" s="60">
        <f t="shared" si="10"/>
        <v>1165</v>
      </c>
      <c r="AD42" s="60">
        <f t="shared" si="11"/>
        <v>3270</v>
      </c>
      <c r="AE42" s="313">
        <f t="shared" si="12"/>
        <v>0</v>
      </c>
      <c r="AF42" s="318">
        <f t="shared" si="13"/>
        <v>0.23</v>
      </c>
    </row>
    <row r="43" spans="1:39" ht="18" customHeight="1" x14ac:dyDescent="0.2">
      <c r="A43" s="92">
        <v>47</v>
      </c>
      <c r="B43" s="92">
        <v>600074188</v>
      </c>
      <c r="C43" s="92">
        <v>4427</v>
      </c>
      <c r="D43" s="6" t="s">
        <v>451</v>
      </c>
      <c r="E43" s="43">
        <v>3143</v>
      </c>
      <c r="F43" s="40" t="s">
        <v>291</v>
      </c>
      <c r="G43" s="65">
        <v>38</v>
      </c>
      <c r="H43" s="177">
        <v>1</v>
      </c>
      <c r="I43" s="208">
        <v>9</v>
      </c>
      <c r="J43" s="208">
        <v>0</v>
      </c>
      <c r="K43" s="208">
        <v>0</v>
      </c>
      <c r="L43" s="218">
        <f t="shared" si="2"/>
        <v>9</v>
      </c>
      <c r="M43" s="247">
        <f t="shared" si="3"/>
        <v>0</v>
      </c>
      <c r="N43" s="398">
        <f t="shared" si="1"/>
        <v>0</v>
      </c>
      <c r="O43" s="343">
        <f>IF(M43&gt;=0,VLOOKUP(M43,ŠD_ŠK_normativy!$A$4:$D$304,2,0))</f>
        <v>0</v>
      </c>
      <c r="P43" s="312">
        <f>IF(N43&gt;=0,VLOOKUP(N43,ŠD_ŠK_normativy!$A$4:$D$304,3,0))</f>
        <v>0</v>
      </c>
      <c r="Q43" s="312">
        <f>IF(L43&gt;=0,VLOOKUP(L43,ŠD_ŠK_normativy!$A$4:$D$304,4,0))</f>
        <v>480</v>
      </c>
      <c r="R43" s="312">
        <f>IF((M43+N43)&gt;=0,VLOOKUP((M43+N43),ŠD_ŠK_normativy!$A$4:$D$304,4,0))</f>
        <v>0</v>
      </c>
      <c r="S43" s="280">
        <f>ŠD_ŠK_normativy!$H$5</f>
        <v>30</v>
      </c>
      <c r="T43" s="280">
        <f>ŠD_ŠK_normativy!$H$6</f>
        <v>20</v>
      </c>
      <c r="U43" s="60">
        <f>ŠD_ŠK_normativy!$H$3</f>
        <v>40768</v>
      </c>
      <c r="V43" s="76">
        <f>ŠD_ŠK_normativy!$H$4</f>
        <v>21384</v>
      </c>
      <c r="W43" s="377" t="str">
        <f t="shared" si="4"/>
        <v>0</v>
      </c>
      <c r="X43" s="261" t="str">
        <f t="shared" si="5"/>
        <v>0</v>
      </c>
      <c r="Y43" s="255">
        <f t="shared" si="6"/>
        <v>756</v>
      </c>
      <c r="Z43" s="347">
        <f t="shared" si="7"/>
        <v>6804</v>
      </c>
      <c r="AA43" s="60">
        <f t="shared" si="8"/>
        <v>4811</v>
      </c>
      <c r="AB43" s="60">
        <f t="shared" si="9"/>
        <v>1627</v>
      </c>
      <c r="AC43" s="60">
        <f t="shared" si="10"/>
        <v>96</v>
      </c>
      <c r="AD43" s="60">
        <f t="shared" si="11"/>
        <v>270</v>
      </c>
      <c r="AE43" s="313">
        <f t="shared" si="12"/>
        <v>0</v>
      </c>
      <c r="AF43" s="318">
        <f t="shared" si="13"/>
        <v>0.02</v>
      </c>
    </row>
    <row r="44" spans="1:39" ht="18" customHeight="1" x14ac:dyDescent="0.2">
      <c r="A44" s="92">
        <v>49</v>
      </c>
      <c r="B44" s="92">
        <v>600074692</v>
      </c>
      <c r="C44" s="92">
        <v>4490</v>
      </c>
      <c r="D44" s="6" t="s">
        <v>292</v>
      </c>
      <c r="E44" s="18">
        <v>3143</v>
      </c>
      <c r="F44" s="40" t="s">
        <v>293</v>
      </c>
      <c r="G44" s="65">
        <v>20</v>
      </c>
      <c r="H44" s="177">
        <v>1</v>
      </c>
      <c r="I44" s="208">
        <v>18</v>
      </c>
      <c r="J44" s="208">
        <v>0</v>
      </c>
      <c r="K44" s="208">
        <v>0</v>
      </c>
      <c r="L44" s="218">
        <f t="shared" si="2"/>
        <v>18</v>
      </c>
      <c r="M44" s="247">
        <f t="shared" si="3"/>
        <v>0</v>
      </c>
      <c r="N44" s="398">
        <f t="shared" si="1"/>
        <v>0</v>
      </c>
      <c r="O44" s="343">
        <f>IF(M44&gt;=0,VLOOKUP(M44,ŠD_ŠK_normativy!$A$4:$D$304,2,0))</f>
        <v>0</v>
      </c>
      <c r="P44" s="312">
        <f>IF(N44&gt;=0,VLOOKUP(N44,ŠD_ŠK_normativy!$A$4:$D$304,3,0))</f>
        <v>0</v>
      </c>
      <c r="Q44" s="312">
        <f>IF(L44&gt;=0,VLOOKUP(L44,ŠD_ŠK_normativy!$A$4:$D$304,4,0))</f>
        <v>480</v>
      </c>
      <c r="R44" s="312">
        <f>IF((M44+N44)&gt;=0,VLOOKUP((M44+N44),ŠD_ŠK_normativy!$A$4:$D$304,4,0))</f>
        <v>0</v>
      </c>
      <c r="S44" s="280">
        <f>ŠD_ŠK_normativy!$H$5</f>
        <v>30</v>
      </c>
      <c r="T44" s="280">
        <f>ŠD_ŠK_normativy!$H$6</f>
        <v>20</v>
      </c>
      <c r="U44" s="60">
        <f>ŠD_ŠK_normativy!$H$3</f>
        <v>40768</v>
      </c>
      <c r="V44" s="76">
        <f>ŠD_ŠK_normativy!$H$4</f>
        <v>21384</v>
      </c>
      <c r="W44" s="377" t="str">
        <f t="shared" si="4"/>
        <v>0</v>
      </c>
      <c r="X44" s="261" t="str">
        <f t="shared" si="5"/>
        <v>0</v>
      </c>
      <c r="Y44" s="255">
        <f t="shared" si="6"/>
        <v>756</v>
      </c>
      <c r="Z44" s="347">
        <f t="shared" si="7"/>
        <v>13608</v>
      </c>
      <c r="AA44" s="60">
        <f t="shared" si="8"/>
        <v>9623</v>
      </c>
      <c r="AB44" s="60">
        <f t="shared" si="9"/>
        <v>3253</v>
      </c>
      <c r="AC44" s="60">
        <f t="shared" si="10"/>
        <v>192</v>
      </c>
      <c r="AD44" s="60">
        <f t="shared" si="11"/>
        <v>540</v>
      </c>
      <c r="AE44" s="313">
        <f t="shared" si="12"/>
        <v>0</v>
      </c>
      <c r="AF44" s="318">
        <f t="shared" si="13"/>
        <v>0.04</v>
      </c>
    </row>
    <row r="45" spans="1:39" ht="18" customHeight="1" x14ac:dyDescent="0.2">
      <c r="A45" s="92">
        <v>50</v>
      </c>
      <c r="B45" s="92">
        <v>650050517</v>
      </c>
      <c r="C45" s="92">
        <v>4491</v>
      </c>
      <c r="D45" s="6" t="s">
        <v>294</v>
      </c>
      <c r="E45" s="18">
        <v>3143</v>
      </c>
      <c r="F45" s="40" t="s">
        <v>295</v>
      </c>
      <c r="G45" s="65">
        <v>30</v>
      </c>
      <c r="H45" s="177">
        <v>1</v>
      </c>
      <c r="I45" s="208">
        <v>30</v>
      </c>
      <c r="J45" s="208">
        <v>0</v>
      </c>
      <c r="K45" s="208">
        <v>0</v>
      </c>
      <c r="L45" s="218">
        <f t="shared" si="2"/>
        <v>30</v>
      </c>
      <c r="M45" s="247">
        <f t="shared" si="3"/>
        <v>0</v>
      </c>
      <c r="N45" s="398">
        <f t="shared" si="1"/>
        <v>0</v>
      </c>
      <c r="O45" s="343">
        <f>IF(M45&gt;=0,VLOOKUP(M45,ŠD_ŠK_normativy!$A$4:$D$304,2,0))</f>
        <v>0</v>
      </c>
      <c r="P45" s="312">
        <f>IF(N45&gt;=0,VLOOKUP(N45,ŠD_ŠK_normativy!$A$4:$D$304,3,0))</f>
        <v>0</v>
      </c>
      <c r="Q45" s="312">
        <f>IF(L45&gt;=0,VLOOKUP(L45,ŠD_ŠK_normativy!$A$4:$D$304,4,0))</f>
        <v>480</v>
      </c>
      <c r="R45" s="312">
        <f>IF((M45+N45)&gt;=0,VLOOKUP((M45+N45),ŠD_ŠK_normativy!$A$4:$D$304,4,0))</f>
        <v>0</v>
      </c>
      <c r="S45" s="280">
        <f>ŠD_ŠK_normativy!$H$5</f>
        <v>30</v>
      </c>
      <c r="T45" s="280">
        <f>ŠD_ŠK_normativy!$H$6</f>
        <v>20</v>
      </c>
      <c r="U45" s="60">
        <f>ŠD_ŠK_normativy!$H$3</f>
        <v>40768</v>
      </c>
      <c r="V45" s="76">
        <f>ŠD_ŠK_normativy!$H$4</f>
        <v>21384</v>
      </c>
      <c r="W45" s="377" t="str">
        <f t="shared" si="4"/>
        <v>0</v>
      </c>
      <c r="X45" s="261" t="str">
        <f t="shared" si="5"/>
        <v>0</v>
      </c>
      <c r="Y45" s="255">
        <f t="shared" si="6"/>
        <v>756</v>
      </c>
      <c r="Z45" s="347">
        <f t="shared" si="7"/>
        <v>22680</v>
      </c>
      <c r="AA45" s="60">
        <f t="shared" si="8"/>
        <v>16038</v>
      </c>
      <c r="AB45" s="60">
        <f t="shared" si="9"/>
        <v>5421</v>
      </c>
      <c r="AC45" s="60">
        <f t="shared" si="10"/>
        <v>321</v>
      </c>
      <c r="AD45" s="60">
        <f t="shared" si="11"/>
        <v>900</v>
      </c>
      <c r="AE45" s="313">
        <f t="shared" si="12"/>
        <v>0</v>
      </c>
      <c r="AF45" s="318">
        <f t="shared" si="13"/>
        <v>0.06</v>
      </c>
    </row>
    <row r="46" spans="1:39" ht="18" customHeight="1" x14ac:dyDescent="0.2">
      <c r="A46" s="92">
        <v>51</v>
      </c>
      <c r="B46" s="92">
        <v>600074757</v>
      </c>
      <c r="C46" s="92">
        <v>4465</v>
      </c>
      <c r="D46" s="6" t="s">
        <v>296</v>
      </c>
      <c r="E46" s="43">
        <v>3143</v>
      </c>
      <c r="F46" s="40" t="s">
        <v>297</v>
      </c>
      <c r="G46" s="65">
        <v>90</v>
      </c>
      <c r="H46" s="177">
        <v>3</v>
      </c>
      <c r="I46" s="208">
        <v>90</v>
      </c>
      <c r="J46" s="208">
        <v>0</v>
      </c>
      <c r="K46" s="208">
        <v>0</v>
      </c>
      <c r="L46" s="218">
        <f t="shared" si="2"/>
        <v>90</v>
      </c>
      <c r="M46" s="247">
        <f t="shared" si="3"/>
        <v>0</v>
      </c>
      <c r="N46" s="398">
        <f t="shared" si="1"/>
        <v>0</v>
      </c>
      <c r="O46" s="343">
        <f>IF(M46&gt;=0,VLOOKUP(M46,ŠD_ŠK_normativy!$A$4:$D$304,2,0))</f>
        <v>0</v>
      </c>
      <c r="P46" s="312">
        <f>IF(N46&gt;=0,VLOOKUP(N46,ŠD_ŠK_normativy!$A$4:$D$304,3,0))</f>
        <v>0</v>
      </c>
      <c r="Q46" s="312">
        <f>IF(L46&gt;=0,VLOOKUP(L46,ŠD_ŠK_normativy!$A$4:$D$304,4,0))</f>
        <v>480</v>
      </c>
      <c r="R46" s="312">
        <f>IF((M46+N46)&gt;=0,VLOOKUP((M46+N46),ŠD_ŠK_normativy!$A$4:$D$304,4,0))</f>
        <v>0</v>
      </c>
      <c r="S46" s="280">
        <f>ŠD_ŠK_normativy!$H$5</f>
        <v>30</v>
      </c>
      <c r="T46" s="280">
        <f>ŠD_ŠK_normativy!$H$6</f>
        <v>20</v>
      </c>
      <c r="U46" s="60">
        <f>ŠD_ŠK_normativy!$H$3</f>
        <v>40768</v>
      </c>
      <c r="V46" s="76">
        <f>ŠD_ŠK_normativy!$H$4</f>
        <v>21384</v>
      </c>
      <c r="W46" s="377" t="str">
        <f t="shared" si="4"/>
        <v>0</v>
      </c>
      <c r="X46" s="261" t="str">
        <f t="shared" si="5"/>
        <v>0</v>
      </c>
      <c r="Y46" s="255">
        <f t="shared" si="6"/>
        <v>756</v>
      </c>
      <c r="Z46" s="347">
        <f t="shared" si="7"/>
        <v>68040</v>
      </c>
      <c r="AA46" s="60">
        <f t="shared" si="8"/>
        <v>48115</v>
      </c>
      <c r="AB46" s="60">
        <f t="shared" si="9"/>
        <v>16263</v>
      </c>
      <c r="AC46" s="60">
        <f t="shared" si="10"/>
        <v>962</v>
      </c>
      <c r="AD46" s="60">
        <f t="shared" si="11"/>
        <v>2700</v>
      </c>
      <c r="AE46" s="313">
        <f t="shared" si="12"/>
        <v>0</v>
      </c>
      <c r="AF46" s="318">
        <f t="shared" si="13"/>
        <v>0.19</v>
      </c>
    </row>
    <row r="47" spans="1:39" ht="18" customHeight="1" thickBot="1" x14ac:dyDescent="0.25">
      <c r="A47" s="93">
        <v>52</v>
      </c>
      <c r="B47" s="93">
        <v>650039017</v>
      </c>
      <c r="C47" s="93">
        <v>4466</v>
      </c>
      <c r="D47" s="30" t="s">
        <v>298</v>
      </c>
      <c r="E47" s="83">
        <v>3143</v>
      </c>
      <c r="F47" s="181" t="s">
        <v>299</v>
      </c>
      <c r="G47" s="69">
        <v>50</v>
      </c>
      <c r="H47" s="177">
        <v>2</v>
      </c>
      <c r="I47" s="208">
        <v>50</v>
      </c>
      <c r="J47" s="208">
        <v>0</v>
      </c>
      <c r="K47" s="208">
        <v>0</v>
      </c>
      <c r="L47" s="328">
        <f t="shared" si="2"/>
        <v>50</v>
      </c>
      <c r="M47" s="329">
        <f t="shared" si="3"/>
        <v>0</v>
      </c>
      <c r="N47" s="398">
        <f t="shared" si="1"/>
        <v>0</v>
      </c>
      <c r="O47" s="369">
        <f>IF(M47&gt;=0,VLOOKUP(M47,ŠD_ŠK_normativy!$A$4:$D$304,2,0))</f>
        <v>0</v>
      </c>
      <c r="P47" s="319">
        <f>IF(N47&gt;=0,VLOOKUP(N47,ŠD_ŠK_normativy!$A$4:$D$304,3,0))</f>
        <v>0</v>
      </c>
      <c r="Q47" s="319">
        <f>IF(L47&gt;=0,VLOOKUP(L47,ŠD_ŠK_normativy!$A$4:$D$304,4,0))</f>
        <v>480</v>
      </c>
      <c r="R47" s="319">
        <f>IF((M47+N47)&gt;=0,VLOOKUP((M47+N47),ŠD_ŠK_normativy!$A$4:$D$304,4,0))</f>
        <v>0</v>
      </c>
      <c r="S47" s="320">
        <f>ŠD_ŠK_normativy!$H$5</f>
        <v>30</v>
      </c>
      <c r="T47" s="320">
        <f>ŠD_ŠK_normativy!$H$6</f>
        <v>20</v>
      </c>
      <c r="U47" s="321">
        <f>ŠD_ŠK_normativy!$H$3</f>
        <v>40768</v>
      </c>
      <c r="V47" s="381">
        <f>ŠD_ŠK_normativy!$H$4</f>
        <v>21384</v>
      </c>
      <c r="W47" s="378" t="str">
        <f t="shared" si="4"/>
        <v>0</v>
      </c>
      <c r="X47" s="355" t="str">
        <f t="shared" si="5"/>
        <v>0</v>
      </c>
      <c r="Y47" s="257">
        <f t="shared" si="6"/>
        <v>756</v>
      </c>
      <c r="Z47" s="356">
        <f t="shared" si="7"/>
        <v>37800</v>
      </c>
      <c r="AA47" s="55">
        <f t="shared" si="8"/>
        <v>26730</v>
      </c>
      <c r="AB47" s="55">
        <f t="shared" si="9"/>
        <v>9035</v>
      </c>
      <c r="AC47" s="55">
        <f t="shared" si="10"/>
        <v>535</v>
      </c>
      <c r="AD47" s="55">
        <f t="shared" si="11"/>
        <v>1500</v>
      </c>
      <c r="AE47" s="357">
        <f t="shared" si="12"/>
        <v>0</v>
      </c>
      <c r="AF47" s="358">
        <f t="shared" si="13"/>
        <v>0.1</v>
      </c>
    </row>
    <row r="48" spans="1:39" ht="18" customHeight="1" thickBot="1" x14ac:dyDescent="0.25">
      <c r="A48" s="23"/>
      <c r="B48" s="23"/>
      <c r="C48" s="23"/>
      <c r="D48" s="13" t="s">
        <v>6</v>
      </c>
      <c r="E48" s="47"/>
      <c r="F48" s="34"/>
      <c r="G48" s="284"/>
      <c r="H48" s="285">
        <f t="shared" ref="H48" si="14">SUM(H6:H47)</f>
        <v>88</v>
      </c>
      <c r="I48" s="285">
        <f t="shared" ref="I48" si="15">SUM(I6:I47)</f>
        <v>2099</v>
      </c>
      <c r="J48" s="285">
        <f t="shared" ref="J48" si="16">SUM(J6:J47)</f>
        <v>104</v>
      </c>
      <c r="K48" s="244">
        <f t="shared" ref="K48" si="17">SUM(K6:K47)</f>
        <v>19</v>
      </c>
      <c r="L48" s="51">
        <f t="shared" ref="L48" si="18">SUM(L6:L47)</f>
        <v>2099</v>
      </c>
      <c r="M48" s="285">
        <f t="shared" ref="M48" si="19">SUM(M6:M47)</f>
        <v>104</v>
      </c>
      <c r="N48" s="244">
        <f t="shared" ref="N48" si="20">SUM(N6:N47)</f>
        <v>19</v>
      </c>
      <c r="O48" s="368" t="s">
        <v>37</v>
      </c>
      <c r="P48" s="379" t="s">
        <v>37</v>
      </c>
      <c r="Q48" s="379" t="s">
        <v>37</v>
      </c>
      <c r="R48" s="379" t="s">
        <v>37</v>
      </c>
      <c r="S48" s="379" t="s">
        <v>37</v>
      </c>
      <c r="T48" s="379" t="s">
        <v>37</v>
      </c>
      <c r="U48" s="379" t="s">
        <v>37</v>
      </c>
      <c r="V48" s="379" t="s">
        <v>37</v>
      </c>
      <c r="W48" s="363" t="s">
        <v>37</v>
      </c>
      <c r="X48" s="363" t="s">
        <v>37</v>
      </c>
      <c r="Y48" s="364" t="s">
        <v>37</v>
      </c>
      <c r="Z48" s="322">
        <f t="shared" ref="Z48" si="21">SUM(Z6:Z47)</f>
        <v>3141420</v>
      </c>
      <c r="AA48" s="361">
        <f t="shared" ref="AA48" si="22">SUM(AA6:AA47)</f>
        <v>2265085</v>
      </c>
      <c r="AB48" s="361">
        <f t="shared" ref="AB48" si="23">SUM(AB6:AB47)</f>
        <v>765606</v>
      </c>
      <c r="AC48" s="361">
        <f t="shared" ref="AC48" si="24">SUM(AC6:AC47)</f>
        <v>45299</v>
      </c>
      <c r="AD48" s="361">
        <f t="shared" ref="AD48" si="25">SUM(AD6:AD47)</f>
        <v>65430</v>
      </c>
      <c r="AE48" s="362">
        <f t="shared" ref="AE48" si="26">SUM(AE6:AE47)</f>
        <v>2.19</v>
      </c>
      <c r="AF48" s="323">
        <f t="shared" ref="AF48" si="27">SUM(AF6:AF47)</f>
        <v>4.6499999999999986</v>
      </c>
    </row>
    <row r="49" spans="17:26" ht="15" customHeight="1" x14ac:dyDescent="0.2">
      <c r="Z49" s="25">
        <f>SUM(AA48:AD48)</f>
        <v>3141420</v>
      </c>
    </row>
    <row r="50" spans="17:26" ht="11.25" x14ac:dyDescent="0.2">
      <c r="Q50" s="39"/>
    </row>
    <row r="51" spans="17:26" ht="24.75" customHeight="1" x14ac:dyDescent="0.2">
      <c r="Q51" s="39"/>
      <c r="R51" s="39"/>
      <c r="S51" s="39"/>
    </row>
  </sheetData>
  <phoneticPr fontId="0" type="noConversion"/>
  <pageMargins left="0.78740157499999996" right="0.78740157499999996" top="0.984251969" bottom="0.984251969" header="0.4921259845" footer="0.4921259845"/>
  <pageSetup paperSize="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24"/>
  <sheetViews>
    <sheetView workbookViewId="0">
      <pane xSplit="7" ySplit="5" topLeftCell="H6" activePane="bottomRight" state="frozen"/>
      <selection activeCell="D11" sqref="D11"/>
      <selection pane="topRight" activeCell="D11" sqref="D11"/>
      <selection pane="bottomLeft" activeCell="D11" sqref="D11"/>
      <selection pane="bottomRight" activeCell="L5" sqref="L5:N5"/>
    </sheetView>
  </sheetViews>
  <sheetFormatPr defaultColWidth="11.28515625" defaultRowHeight="18" customHeight="1" x14ac:dyDescent="0.2"/>
  <cols>
    <col min="1" max="1" width="6.5703125" style="117" customWidth="1"/>
    <col min="2" max="2" width="9.7109375" style="1" customWidth="1"/>
    <col min="3" max="3" width="7.140625" style="117" customWidth="1"/>
    <col min="4" max="4" width="30.140625" style="1" customWidth="1"/>
    <col min="5" max="5" width="5.140625" style="1" customWidth="1"/>
    <col min="6" max="6" width="34.42578125" style="1" customWidth="1"/>
    <col min="7" max="7" width="7.42578125" style="81" bestFit="1" customWidth="1"/>
    <col min="8" max="14" width="9.7109375" style="81" customWidth="1"/>
    <col min="15" max="15" width="8.7109375" style="81" customWidth="1"/>
    <col min="16" max="16" width="8.7109375" style="26" customWidth="1"/>
    <col min="17" max="25" width="8.7109375" style="1" customWidth="1"/>
    <col min="26" max="27" width="8.7109375" style="1" bestFit="1" customWidth="1"/>
    <col min="28" max="32" width="7.7109375" style="1" customWidth="1"/>
    <col min="33" max="33" width="3.7109375" style="1" customWidth="1"/>
    <col min="34" max="38" width="8" style="1" customWidth="1"/>
    <col min="39" max="16384" width="11.28515625" style="1"/>
  </cols>
  <sheetData>
    <row r="1" spans="1:32" ht="24.75" customHeight="1" x14ac:dyDescent="0.3">
      <c r="A1" s="157" t="s">
        <v>446</v>
      </c>
      <c r="B1" s="158"/>
      <c r="C1" s="158"/>
      <c r="D1" s="158"/>
      <c r="E1" s="7"/>
      <c r="Q1" s="26"/>
      <c r="R1" s="26"/>
      <c r="S1" s="26"/>
      <c r="U1" s="26"/>
    </row>
    <row r="2" spans="1:32" ht="24.75" customHeight="1" x14ac:dyDescent="0.2">
      <c r="E2" s="9"/>
      <c r="F2" s="37" t="s">
        <v>53</v>
      </c>
      <c r="Q2" s="26"/>
      <c r="R2" s="26"/>
      <c r="S2" s="26"/>
      <c r="U2" s="26"/>
    </row>
    <row r="3" spans="1:32" ht="16.5" customHeight="1" x14ac:dyDescent="0.2">
      <c r="E3" s="5"/>
      <c r="F3" s="3" t="s">
        <v>49</v>
      </c>
      <c r="Q3" s="26"/>
      <c r="R3" s="26"/>
      <c r="S3" s="26"/>
      <c r="U3" s="26"/>
    </row>
    <row r="4" spans="1:32" ht="24" customHeight="1" thickBot="1" x14ac:dyDescent="0.3">
      <c r="A4" s="159" t="s">
        <v>130</v>
      </c>
      <c r="E4" s="2"/>
      <c r="F4" s="27" t="s">
        <v>51</v>
      </c>
      <c r="H4" s="176" t="s">
        <v>449</v>
      </c>
      <c r="R4" s="26"/>
      <c r="S4" s="26"/>
      <c r="U4" s="26"/>
      <c r="Z4" s="1" t="s">
        <v>118</v>
      </c>
      <c r="AA4" s="58"/>
      <c r="AB4" s="58"/>
      <c r="AC4" s="58"/>
      <c r="AD4" s="58"/>
      <c r="AE4" s="58"/>
      <c r="AF4" s="58"/>
    </row>
    <row r="5" spans="1:32" ht="57" thickBot="1" x14ac:dyDescent="0.25">
      <c r="A5" s="20" t="s">
        <v>429</v>
      </c>
      <c r="B5" s="20" t="s">
        <v>428</v>
      </c>
      <c r="C5" s="20" t="s">
        <v>38</v>
      </c>
      <c r="D5" s="28" t="s">
        <v>39</v>
      </c>
      <c r="E5" s="4" t="s">
        <v>0</v>
      </c>
      <c r="F5" s="33" t="s">
        <v>1</v>
      </c>
      <c r="G5" s="53" t="s">
        <v>2</v>
      </c>
      <c r="H5" s="57" t="s">
        <v>64</v>
      </c>
      <c r="I5" s="269" t="s">
        <v>463</v>
      </c>
      <c r="J5" s="269" t="s">
        <v>462</v>
      </c>
      <c r="K5" s="330" t="s">
        <v>448</v>
      </c>
      <c r="L5" s="216" t="s">
        <v>464</v>
      </c>
      <c r="M5" s="245" t="s">
        <v>465</v>
      </c>
      <c r="N5" s="217" t="s">
        <v>455</v>
      </c>
      <c r="O5" s="232" t="s">
        <v>456</v>
      </c>
      <c r="P5" s="233" t="s">
        <v>122</v>
      </c>
      <c r="Q5" s="234" t="s">
        <v>466</v>
      </c>
      <c r="R5" s="234" t="s">
        <v>467</v>
      </c>
      <c r="S5" s="234" t="s">
        <v>65</v>
      </c>
      <c r="T5" s="235" t="s">
        <v>124</v>
      </c>
      <c r="U5" s="62" t="s">
        <v>443</v>
      </c>
      <c r="V5" s="382" t="s">
        <v>433</v>
      </c>
      <c r="W5" s="277" t="s">
        <v>468</v>
      </c>
      <c r="X5" s="278" t="s">
        <v>470</v>
      </c>
      <c r="Y5" s="279" t="s">
        <v>469</v>
      </c>
      <c r="Z5" s="307" t="s">
        <v>36</v>
      </c>
      <c r="AA5" s="308" t="s">
        <v>117</v>
      </c>
      <c r="AB5" s="308" t="s">
        <v>24</v>
      </c>
      <c r="AC5" s="308" t="s">
        <v>35</v>
      </c>
      <c r="AD5" s="309" t="s">
        <v>25</v>
      </c>
      <c r="AE5" s="310" t="s">
        <v>434</v>
      </c>
      <c r="AF5" s="311" t="s">
        <v>116</v>
      </c>
    </row>
    <row r="6" spans="1:32" ht="18" customHeight="1" x14ac:dyDescent="0.2">
      <c r="A6" s="119">
        <v>3</v>
      </c>
      <c r="B6" s="119">
        <v>600074943</v>
      </c>
      <c r="C6" s="119">
        <v>4464</v>
      </c>
      <c r="D6" s="186" t="s">
        <v>300</v>
      </c>
      <c r="E6" s="43">
        <v>3143</v>
      </c>
      <c r="F6" s="87" t="s">
        <v>301</v>
      </c>
      <c r="G6" s="174">
        <v>180</v>
      </c>
      <c r="H6" s="291">
        <v>6</v>
      </c>
      <c r="I6" s="289">
        <v>178</v>
      </c>
      <c r="J6" s="289">
        <v>0</v>
      </c>
      <c r="K6" s="306">
        <v>0</v>
      </c>
      <c r="L6" s="218">
        <f t="shared" ref="L6" si="0">IF(I6&lt;=G6,I6,G6)</f>
        <v>178</v>
      </c>
      <c r="M6" s="399">
        <f>IF(J6&lt;=G6,J6,G6)</f>
        <v>0</v>
      </c>
      <c r="N6" s="400">
        <f t="shared" ref="N6:N19" si="1">IF(J6&lt;=G6,IF((J6+K6)&gt;=G6,G6-J6,K6),0)</f>
        <v>0</v>
      </c>
      <c r="O6" s="342">
        <f>IF(M6&gt;=0,VLOOKUP(M6,ŠD_ŠK_normativy!$A$4:$D$304,2,0))</f>
        <v>0</v>
      </c>
      <c r="P6" s="314">
        <f>IF(N6&gt;=0,VLOOKUP(N6,ŠD_ŠK_normativy!$A$4:$D$304,3,0))</f>
        <v>0</v>
      </c>
      <c r="Q6" s="314">
        <f>IF(L6&gt;=0,VLOOKUP(L6,ŠD_ŠK_normativy!$A$4:$D$304,4,0))</f>
        <v>480</v>
      </c>
      <c r="R6" s="314">
        <f>IF((M6+N6)&gt;=0,VLOOKUP((M6+N6),ŠD_ŠK_normativy!$A$4:$D$304,4,0))</f>
        <v>0</v>
      </c>
      <c r="S6" s="282">
        <f>ŠD_ŠK_normativy!$H$5</f>
        <v>30</v>
      </c>
      <c r="T6" s="282">
        <f>ŠD_ŠK_normativy!$H$6</f>
        <v>20</v>
      </c>
      <c r="U6" s="283">
        <f>ŠD_ŠK_normativy!$H$3</f>
        <v>40768</v>
      </c>
      <c r="V6" s="380">
        <f>ŠD_ŠK_normativy!$H$4</f>
        <v>21384</v>
      </c>
      <c r="W6" s="376" t="str">
        <f>IFERROR(ROUND(12*1.358*(1/O6*U6+1/R6*V6)+T6,0),"0")</f>
        <v>0</v>
      </c>
      <c r="X6" s="315" t="str">
        <f>IFERROR(ROUND(12*1.358*(1/P6*U6+1/R6*V6)+T6,0),"0")</f>
        <v>0</v>
      </c>
      <c r="Y6" s="349">
        <f>IFERROR(ROUND(12*1.358*(1/Q6*V6)+S6,0),"0")</f>
        <v>756</v>
      </c>
      <c r="Z6" s="346">
        <f>L6*Y6+M6*W6+N6*X6</f>
        <v>134568</v>
      </c>
      <c r="AA6" s="283">
        <f>ROUND((Z6-AD6)/1.358,0)</f>
        <v>95161</v>
      </c>
      <c r="AB6" s="283">
        <f>Z6-AA6-AC6-AD6</f>
        <v>32164</v>
      </c>
      <c r="AC6" s="283">
        <f>ROUND(AA6*2%,0)</f>
        <v>1903</v>
      </c>
      <c r="AD6" s="283">
        <f>L6*S6+(M6+N6)*T6</f>
        <v>5340</v>
      </c>
      <c r="AE6" s="316">
        <f>ROUND(IFERROR(M6/O6,"0")+IFERROR(N6/P6,"0"),2)</f>
        <v>0</v>
      </c>
      <c r="AF6" s="317">
        <f>ROUND(IFERROR(L6/Q6,"0")+IFERROR((M6+N6)/R6,"0"),2)</f>
        <v>0.37</v>
      </c>
    </row>
    <row r="7" spans="1:32" ht="18" customHeight="1" x14ac:dyDescent="0.2">
      <c r="A7" s="92">
        <v>4</v>
      </c>
      <c r="B7" s="114">
        <v>600074609</v>
      </c>
      <c r="C7" s="92">
        <v>4457</v>
      </c>
      <c r="D7" s="187" t="s">
        <v>302</v>
      </c>
      <c r="E7" s="18">
        <v>3143</v>
      </c>
      <c r="F7" s="85" t="s">
        <v>303</v>
      </c>
      <c r="G7" s="65">
        <v>75</v>
      </c>
      <c r="H7" s="177">
        <v>2</v>
      </c>
      <c r="I7" s="208">
        <v>49</v>
      </c>
      <c r="J7" s="208">
        <v>0</v>
      </c>
      <c r="K7" s="241">
        <v>0</v>
      </c>
      <c r="L7" s="219">
        <f t="shared" ref="L7:L19" si="2">IF(I7&lt;=G7,I7,G7)</f>
        <v>49</v>
      </c>
      <c r="M7" s="49">
        <f t="shared" ref="M7:M19" si="3">IF(J7&lt;=G7,J7,G7)</f>
        <v>0</v>
      </c>
      <c r="N7" s="398">
        <f t="shared" si="1"/>
        <v>0</v>
      </c>
      <c r="O7" s="343">
        <f>IF(M7&gt;=0,VLOOKUP(M7,ŠD_ŠK_normativy!$A$4:$D$304,2,0))</f>
        <v>0</v>
      </c>
      <c r="P7" s="312">
        <f>IF(N7&gt;=0,VLOOKUP(N7,ŠD_ŠK_normativy!$A$4:$D$304,3,0))</f>
        <v>0</v>
      </c>
      <c r="Q7" s="312">
        <f>IF(L7&gt;=0,VLOOKUP(L7,ŠD_ŠK_normativy!$A$4:$D$304,4,0))</f>
        <v>480</v>
      </c>
      <c r="R7" s="312">
        <f>IF((M7+N7)&gt;=0,VLOOKUP((M7+N7),ŠD_ŠK_normativy!$A$4:$D$304,4,0))</f>
        <v>0</v>
      </c>
      <c r="S7" s="280">
        <f>ŠD_ŠK_normativy!$H$5</f>
        <v>30</v>
      </c>
      <c r="T7" s="280">
        <f>ŠD_ŠK_normativy!$H$6</f>
        <v>20</v>
      </c>
      <c r="U7" s="60">
        <f>ŠD_ŠK_normativy!$H$3</f>
        <v>40768</v>
      </c>
      <c r="V7" s="76">
        <f>ŠD_ŠK_normativy!$H$4</f>
        <v>21384</v>
      </c>
      <c r="W7" s="377" t="str">
        <f t="shared" ref="W7:W19" si="4">IFERROR(ROUND(12*1.358*(1/O7*U7+1/R7*V7)+T7,0),"0")</f>
        <v>0</v>
      </c>
      <c r="X7" s="261" t="str">
        <f t="shared" ref="X7:X19" si="5">IFERROR(ROUND(12*1.358*(1/P7*U7+1/R7*V7)+T7,0),"0")</f>
        <v>0</v>
      </c>
      <c r="Y7" s="255">
        <f t="shared" ref="Y7:Y19" si="6">IFERROR(ROUND(12*1.358*(1/Q7*V7)+S7,0),"0")</f>
        <v>756</v>
      </c>
      <c r="Z7" s="347">
        <f t="shared" ref="Z7:Z19" si="7">L7*Y7+M7*W7+N7*X7</f>
        <v>37044</v>
      </c>
      <c r="AA7" s="60">
        <f t="shared" ref="AA7:AA19" si="8">ROUND((Z7-AD7)/1.358,0)</f>
        <v>26196</v>
      </c>
      <c r="AB7" s="60">
        <f t="shared" ref="AB7:AB19" si="9">Z7-AA7-AC7-AD7</f>
        <v>8854</v>
      </c>
      <c r="AC7" s="60">
        <f t="shared" ref="AC7:AC19" si="10">ROUND(AA7*2%,0)</f>
        <v>524</v>
      </c>
      <c r="AD7" s="60">
        <f t="shared" ref="AD7:AD19" si="11">L7*S7+(M7+N7)*T7</f>
        <v>1470</v>
      </c>
      <c r="AE7" s="313">
        <f t="shared" ref="AE7:AE19" si="12">ROUND(IFERROR(M7/O7,"0")+IFERROR(N7/P7,"0"),2)</f>
        <v>0</v>
      </c>
      <c r="AF7" s="318">
        <f t="shared" ref="AF7:AF19" si="13">ROUND(IFERROR(L7/Q7,"0")+IFERROR((M7+N7)/R7,"0"),2)</f>
        <v>0.1</v>
      </c>
    </row>
    <row r="8" spans="1:32" ht="18" customHeight="1" x14ac:dyDescent="0.2">
      <c r="A8" s="92">
        <v>5</v>
      </c>
      <c r="B8" s="119">
        <v>600074617</v>
      </c>
      <c r="C8" s="92">
        <v>4456</v>
      </c>
      <c r="D8" s="188" t="s">
        <v>304</v>
      </c>
      <c r="E8" s="18">
        <v>3143</v>
      </c>
      <c r="F8" s="46" t="s">
        <v>305</v>
      </c>
      <c r="G8" s="65">
        <v>160</v>
      </c>
      <c r="H8" s="177">
        <v>5</v>
      </c>
      <c r="I8" s="208">
        <v>148</v>
      </c>
      <c r="J8" s="208">
        <v>0</v>
      </c>
      <c r="K8" s="241">
        <v>0</v>
      </c>
      <c r="L8" s="219">
        <f t="shared" si="2"/>
        <v>148</v>
      </c>
      <c r="M8" s="49">
        <f t="shared" si="3"/>
        <v>0</v>
      </c>
      <c r="N8" s="398">
        <f t="shared" si="1"/>
        <v>0</v>
      </c>
      <c r="O8" s="343">
        <f>IF(M8&gt;=0,VLOOKUP(M8,ŠD_ŠK_normativy!$A$4:$D$304,2,0))</f>
        <v>0</v>
      </c>
      <c r="P8" s="312">
        <f>IF(N8&gt;=0,VLOOKUP(N8,ŠD_ŠK_normativy!$A$4:$D$304,3,0))</f>
        <v>0</v>
      </c>
      <c r="Q8" s="312">
        <f>IF(L8&gt;=0,VLOOKUP(L8,ŠD_ŠK_normativy!$A$4:$D$304,4,0))</f>
        <v>480</v>
      </c>
      <c r="R8" s="312">
        <f>IF((M8+N8)&gt;=0,VLOOKUP((M8+N8),ŠD_ŠK_normativy!$A$4:$D$304,4,0))</f>
        <v>0</v>
      </c>
      <c r="S8" s="280">
        <f>ŠD_ŠK_normativy!$H$5</f>
        <v>30</v>
      </c>
      <c r="T8" s="280">
        <f>ŠD_ŠK_normativy!$H$6</f>
        <v>20</v>
      </c>
      <c r="U8" s="60">
        <f>ŠD_ŠK_normativy!$H$3</f>
        <v>40768</v>
      </c>
      <c r="V8" s="76">
        <f>ŠD_ŠK_normativy!$H$4</f>
        <v>21384</v>
      </c>
      <c r="W8" s="377" t="str">
        <f t="shared" si="4"/>
        <v>0</v>
      </c>
      <c r="X8" s="261" t="str">
        <f t="shared" si="5"/>
        <v>0</v>
      </c>
      <c r="Y8" s="255">
        <f t="shared" si="6"/>
        <v>756</v>
      </c>
      <c r="Z8" s="347">
        <f t="shared" si="7"/>
        <v>111888</v>
      </c>
      <c r="AA8" s="60">
        <f t="shared" si="8"/>
        <v>79122</v>
      </c>
      <c r="AB8" s="60">
        <f t="shared" si="9"/>
        <v>26744</v>
      </c>
      <c r="AC8" s="60">
        <f t="shared" si="10"/>
        <v>1582</v>
      </c>
      <c r="AD8" s="60">
        <f t="shared" si="11"/>
        <v>4440</v>
      </c>
      <c r="AE8" s="313">
        <f t="shared" si="12"/>
        <v>0</v>
      </c>
      <c r="AF8" s="318">
        <f t="shared" si="13"/>
        <v>0.31</v>
      </c>
    </row>
    <row r="9" spans="1:32" ht="18" customHeight="1" x14ac:dyDescent="0.2">
      <c r="A9" s="92">
        <v>6</v>
      </c>
      <c r="B9" s="119">
        <v>600075141</v>
      </c>
      <c r="C9" s="92">
        <v>4478</v>
      </c>
      <c r="D9" s="189" t="s">
        <v>306</v>
      </c>
      <c r="E9" s="18">
        <v>3143</v>
      </c>
      <c r="F9" s="78" t="s">
        <v>307</v>
      </c>
      <c r="G9" s="65">
        <v>12</v>
      </c>
      <c r="H9" s="177">
        <v>1</v>
      </c>
      <c r="I9" s="208">
        <v>10</v>
      </c>
      <c r="J9" s="208">
        <v>0</v>
      </c>
      <c r="K9" s="241">
        <v>0</v>
      </c>
      <c r="L9" s="219">
        <f t="shared" si="2"/>
        <v>10</v>
      </c>
      <c r="M9" s="49">
        <f t="shared" si="3"/>
        <v>0</v>
      </c>
      <c r="N9" s="398">
        <f t="shared" si="1"/>
        <v>0</v>
      </c>
      <c r="O9" s="343">
        <f>IF(M9&gt;=0,VLOOKUP(M9,ŠD_ŠK_normativy!$A$4:$D$304,2,0))</f>
        <v>0</v>
      </c>
      <c r="P9" s="312">
        <f>IF(N9&gt;=0,VLOOKUP(N9,ŠD_ŠK_normativy!$A$4:$D$304,3,0))</f>
        <v>0</v>
      </c>
      <c r="Q9" s="312">
        <f>IF(L9&gt;=0,VLOOKUP(L9,ŠD_ŠK_normativy!$A$4:$D$304,4,0))</f>
        <v>480</v>
      </c>
      <c r="R9" s="312">
        <f>IF((M9+N9)&gt;=0,VLOOKUP((M9+N9),ŠD_ŠK_normativy!$A$4:$D$304,4,0))</f>
        <v>0</v>
      </c>
      <c r="S9" s="280">
        <f>ŠD_ŠK_normativy!$H$5</f>
        <v>30</v>
      </c>
      <c r="T9" s="280">
        <f>ŠD_ŠK_normativy!$H$6</f>
        <v>20</v>
      </c>
      <c r="U9" s="60">
        <f>ŠD_ŠK_normativy!$H$3</f>
        <v>40768</v>
      </c>
      <c r="V9" s="76">
        <f>ŠD_ŠK_normativy!$H$4</f>
        <v>21384</v>
      </c>
      <c r="W9" s="377" t="str">
        <f t="shared" si="4"/>
        <v>0</v>
      </c>
      <c r="X9" s="261" t="str">
        <f t="shared" si="5"/>
        <v>0</v>
      </c>
      <c r="Y9" s="255">
        <f t="shared" si="6"/>
        <v>756</v>
      </c>
      <c r="Z9" s="347">
        <f t="shared" si="7"/>
        <v>7560</v>
      </c>
      <c r="AA9" s="60">
        <f t="shared" si="8"/>
        <v>5346</v>
      </c>
      <c r="AB9" s="60">
        <f t="shared" si="9"/>
        <v>1807</v>
      </c>
      <c r="AC9" s="60">
        <f t="shared" si="10"/>
        <v>107</v>
      </c>
      <c r="AD9" s="60">
        <f t="shared" si="11"/>
        <v>300</v>
      </c>
      <c r="AE9" s="313">
        <f t="shared" si="12"/>
        <v>0</v>
      </c>
      <c r="AF9" s="318">
        <f t="shared" si="13"/>
        <v>0.02</v>
      </c>
    </row>
    <row r="10" spans="1:32" ht="18" customHeight="1" x14ac:dyDescent="0.2">
      <c r="A10" s="92">
        <v>10</v>
      </c>
      <c r="B10" s="92">
        <v>600074722</v>
      </c>
      <c r="C10" s="92">
        <v>4481</v>
      </c>
      <c r="D10" s="188" t="s">
        <v>308</v>
      </c>
      <c r="E10" s="18">
        <v>3143</v>
      </c>
      <c r="F10" s="108" t="s">
        <v>309</v>
      </c>
      <c r="G10" s="65">
        <v>99</v>
      </c>
      <c r="H10" s="177">
        <v>3</v>
      </c>
      <c r="I10" s="208">
        <v>76</v>
      </c>
      <c r="J10" s="208">
        <v>0</v>
      </c>
      <c r="K10" s="241">
        <v>0</v>
      </c>
      <c r="L10" s="219">
        <f t="shared" si="2"/>
        <v>76</v>
      </c>
      <c r="M10" s="49">
        <f t="shared" si="3"/>
        <v>0</v>
      </c>
      <c r="N10" s="398">
        <f t="shared" si="1"/>
        <v>0</v>
      </c>
      <c r="O10" s="343">
        <f>IF(M10&gt;=0,VLOOKUP(M10,ŠD_ŠK_normativy!$A$4:$D$304,2,0))</f>
        <v>0</v>
      </c>
      <c r="P10" s="312">
        <f>IF(N10&gt;=0,VLOOKUP(N10,ŠD_ŠK_normativy!$A$4:$D$304,3,0))</f>
        <v>0</v>
      </c>
      <c r="Q10" s="312">
        <f>IF(L10&gt;=0,VLOOKUP(L10,ŠD_ŠK_normativy!$A$4:$D$304,4,0))</f>
        <v>480</v>
      </c>
      <c r="R10" s="312">
        <f>IF((M10+N10)&gt;=0,VLOOKUP((M10+N10),ŠD_ŠK_normativy!$A$4:$D$304,4,0))</f>
        <v>0</v>
      </c>
      <c r="S10" s="280">
        <f>ŠD_ŠK_normativy!$H$5</f>
        <v>30</v>
      </c>
      <c r="T10" s="280">
        <f>ŠD_ŠK_normativy!$H$6</f>
        <v>20</v>
      </c>
      <c r="U10" s="60">
        <f>ŠD_ŠK_normativy!$H$3</f>
        <v>40768</v>
      </c>
      <c r="V10" s="76">
        <f>ŠD_ŠK_normativy!$H$4</f>
        <v>21384</v>
      </c>
      <c r="W10" s="377" t="str">
        <f t="shared" si="4"/>
        <v>0</v>
      </c>
      <c r="X10" s="261" t="str">
        <f t="shared" si="5"/>
        <v>0</v>
      </c>
      <c r="Y10" s="255">
        <f t="shared" si="6"/>
        <v>756</v>
      </c>
      <c r="Z10" s="347">
        <f t="shared" si="7"/>
        <v>57456</v>
      </c>
      <c r="AA10" s="60">
        <f t="shared" si="8"/>
        <v>40630</v>
      </c>
      <c r="AB10" s="60">
        <f t="shared" si="9"/>
        <v>13733</v>
      </c>
      <c r="AC10" s="60">
        <f t="shared" si="10"/>
        <v>813</v>
      </c>
      <c r="AD10" s="60">
        <f t="shared" si="11"/>
        <v>2280</v>
      </c>
      <c r="AE10" s="313">
        <f t="shared" si="12"/>
        <v>0</v>
      </c>
      <c r="AF10" s="318">
        <f t="shared" si="13"/>
        <v>0.16</v>
      </c>
    </row>
    <row r="11" spans="1:32" ht="18" customHeight="1" x14ac:dyDescent="0.2">
      <c r="A11" s="92">
        <v>12</v>
      </c>
      <c r="B11" s="92">
        <v>600074927</v>
      </c>
      <c r="C11" s="92">
        <v>4451</v>
      </c>
      <c r="D11" s="188" t="s">
        <v>310</v>
      </c>
      <c r="E11" s="18">
        <v>3143</v>
      </c>
      <c r="F11" s="77" t="s">
        <v>311</v>
      </c>
      <c r="G11" s="67">
        <v>100</v>
      </c>
      <c r="H11" s="177">
        <v>4</v>
      </c>
      <c r="I11" s="385">
        <v>112</v>
      </c>
      <c r="J11" s="208">
        <v>0</v>
      </c>
      <c r="K11" s="241">
        <v>0</v>
      </c>
      <c r="L11" s="220">
        <f t="shared" si="2"/>
        <v>100</v>
      </c>
      <c r="M11" s="49">
        <f t="shared" si="3"/>
        <v>0</v>
      </c>
      <c r="N11" s="398">
        <f t="shared" si="1"/>
        <v>0</v>
      </c>
      <c r="O11" s="343">
        <f>IF(M11&gt;=0,VLOOKUP(M11,ŠD_ŠK_normativy!$A$4:$D$304,2,0))</f>
        <v>0</v>
      </c>
      <c r="P11" s="312">
        <f>IF(N11&gt;=0,VLOOKUP(N11,ŠD_ŠK_normativy!$A$4:$D$304,3,0))</f>
        <v>0</v>
      </c>
      <c r="Q11" s="312">
        <f>IF(L11&gt;=0,VLOOKUP(L11,ŠD_ŠK_normativy!$A$4:$D$304,4,0))</f>
        <v>480</v>
      </c>
      <c r="R11" s="312">
        <f>IF((M11+N11)&gt;=0,VLOOKUP((M11+N11),ŠD_ŠK_normativy!$A$4:$D$304,4,0))</f>
        <v>0</v>
      </c>
      <c r="S11" s="280">
        <f>ŠD_ŠK_normativy!$H$5</f>
        <v>30</v>
      </c>
      <c r="T11" s="280">
        <f>ŠD_ŠK_normativy!$H$6</f>
        <v>20</v>
      </c>
      <c r="U11" s="60">
        <f>ŠD_ŠK_normativy!$H$3</f>
        <v>40768</v>
      </c>
      <c r="V11" s="76">
        <f>ŠD_ŠK_normativy!$H$4</f>
        <v>21384</v>
      </c>
      <c r="W11" s="377" t="str">
        <f t="shared" si="4"/>
        <v>0</v>
      </c>
      <c r="X11" s="261" t="str">
        <f t="shared" si="5"/>
        <v>0</v>
      </c>
      <c r="Y11" s="255">
        <f t="shared" si="6"/>
        <v>756</v>
      </c>
      <c r="Z11" s="347">
        <f t="shared" si="7"/>
        <v>75600</v>
      </c>
      <c r="AA11" s="60">
        <f t="shared" si="8"/>
        <v>53461</v>
      </c>
      <c r="AB11" s="60">
        <f t="shared" si="9"/>
        <v>18070</v>
      </c>
      <c r="AC11" s="60">
        <f t="shared" si="10"/>
        <v>1069</v>
      </c>
      <c r="AD11" s="60">
        <f t="shared" si="11"/>
        <v>3000</v>
      </c>
      <c r="AE11" s="313">
        <f t="shared" si="12"/>
        <v>0</v>
      </c>
      <c r="AF11" s="318">
        <f t="shared" si="13"/>
        <v>0.21</v>
      </c>
    </row>
    <row r="12" spans="1:32" ht="18" customHeight="1" x14ac:dyDescent="0.2">
      <c r="A12" s="92">
        <v>13</v>
      </c>
      <c r="B12" s="92">
        <v>650033841</v>
      </c>
      <c r="C12" s="92">
        <v>4450</v>
      </c>
      <c r="D12" s="188" t="s">
        <v>312</v>
      </c>
      <c r="E12" s="18">
        <v>3143</v>
      </c>
      <c r="F12" s="77" t="s">
        <v>313</v>
      </c>
      <c r="G12" s="65">
        <v>25</v>
      </c>
      <c r="H12" s="177">
        <v>1</v>
      </c>
      <c r="I12" s="208">
        <v>18</v>
      </c>
      <c r="J12" s="208">
        <v>0</v>
      </c>
      <c r="K12" s="241">
        <v>0</v>
      </c>
      <c r="L12" s="219">
        <f t="shared" si="2"/>
        <v>18</v>
      </c>
      <c r="M12" s="49">
        <f t="shared" si="3"/>
        <v>0</v>
      </c>
      <c r="N12" s="398">
        <f t="shared" si="1"/>
        <v>0</v>
      </c>
      <c r="O12" s="343">
        <f>IF(M12&gt;=0,VLOOKUP(M12,ŠD_ŠK_normativy!$A$4:$D$304,2,0))</f>
        <v>0</v>
      </c>
      <c r="P12" s="312">
        <f>IF(N12&gt;=0,VLOOKUP(N12,ŠD_ŠK_normativy!$A$4:$D$304,3,0))</f>
        <v>0</v>
      </c>
      <c r="Q12" s="312">
        <f>IF(L12&gt;=0,VLOOKUP(L12,ŠD_ŠK_normativy!$A$4:$D$304,4,0))</f>
        <v>480</v>
      </c>
      <c r="R12" s="312">
        <f>IF((M12+N12)&gt;=0,VLOOKUP((M12+N12),ŠD_ŠK_normativy!$A$4:$D$304,4,0))</f>
        <v>0</v>
      </c>
      <c r="S12" s="280">
        <f>ŠD_ŠK_normativy!$H$5</f>
        <v>30</v>
      </c>
      <c r="T12" s="280">
        <f>ŠD_ŠK_normativy!$H$6</f>
        <v>20</v>
      </c>
      <c r="U12" s="60">
        <f>ŠD_ŠK_normativy!$H$3</f>
        <v>40768</v>
      </c>
      <c r="V12" s="76">
        <f>ŠD_ŠK_normativy!$H$4</f>
        <v>21384</v>
      </c>
      <c r="W12" s="377" t="str">
        <f t="shared" si="4"/>
        <v>0</v>
      </c>
      <c r="X12" s="261" t="str">
        <f t="shared" si="5"/>
        <v>0</v>
      </c>
      <c r="Y12" s="255">
        <f t="shared" si="6"/>
        <v>756</v>
      </c>
      <c r="Z12" s="347">
        <f t="shared" si="7"/>
        <v>13608</v>
      </c>
      <c r="AA12" s="60">
        <f t="shared" si="8"/>
        <v>9623</v>
      </c>
      <c r="AB12" s="60">
        <f t="shared" si="9"/>
        <v>3253</v>
      </c>
      <c r="AC12" s="60">
        <f t="shared" si="10"/>
        <v>192</v>
      </c>
      <c r="AD12" s="60">
        <f t="shared" si="11"/>
        <v>540</v>
      </c>
      <c r="AE12" s="313">
        <f t="shared" si="12"/>
        <v>0</v>
      </c>
      <c r="AF12" s="318">
        <f t="shared" si="13"/>
        <v>0.04</v>
      </c>
    </row>
    <row r="13" spans="1:32" ht="18" customHeight="1" x14ac:dyDescent="0.2">
      <c r="A13" s="92">
        <v>14</v>
      </c>
      <c r="B13" s="92">
        <v>600074862</v>
      </c>
      <c r="C13" s="92">
        <v>4430</v>
      </c>
      <c r="D13" s="190" t="s">
        <v>314</v>
      </c>
      <c r="E13" s="82">
        <v>3143</v>
      </c>
      <c r="F13" s="71" t="s">
        <v>315</v>
      </c>
      <c r="G13" s="65">
        <v>30</v>
      </c>
      <c r="H13" s="177">
        <v>1</v>
      </c>
      <c r="I13" s="208">
        <v>19</v>
      </c>
      <c r="J13" s="208">
        <v>0</v>
      </c>
      <c r="K13" s="241">
        <v>0</v>
      </c>
      <c r="L13" s="219">
        <f t="shared" si="2"/>
        <v>19</v>
      </c>
      <c r="M13" s="49">
        <f t="shared" si="3"/>
        <v>0</v>
      </c>
      <c r="N13" s="398">
        <f t="shared" si="1"/>
        <v>0</v>
      </c>
      <c r="O13" s="343">
        <f>IF(M13&gt;=0,VLOOKUP(M13,ŠD_ŠK_normativy!$A$4:$D$304,2,0))</f>
        <v>0</v>
      </c>
      <c r="P13" s="312">
        <f>IF(N13&gt;=0,VLOOKUP(N13,ŠD_ŠK_normativy!$A$4:$D$304,3,0))</f>
        <v>0</v>
      </c>
      <c r="Q13" s="312">
        <f>IF(L13&gt;=0,VLOOKUP(L13,ŠD_ŠK_normativy!$A$4:$D$304,4,0))</f>
        <v>480</v>
      </c>
      <c r="R13" s="312">
        <f>IF((M13+N13)&gt;=0,VLOOKUP((M13+N13),ŠD_ŠK_normativy!$A$4:$D$304,4,0))</f>
        <v>0</v>
      </c>
      <c r="S13" s="280">
        <f>ŠD_ŠK_normativy!$H$5</f>
        <v>30</v>
      </c>
      <c r="T13" s="280">
        <f>ŠD_ŠK_normativy!$H$6</f>
        <v>20</v>
      </c>
      <c r="U13" s="60">
        <f>ŠD_ŠK_normativy!$H$3</f>
        <v>40768</v>
      </c>
      <c r="V13" s="76">
        <f>ŠD_ŠK_normativy!$H$4</f>
        <v>21384</v>
      </c>
      <c r="W13" s="377" t="str">
        <f t="shared" si="4"/>
        <v>0</v>
      </c>
      <c r="X13" s="261" t="str">
        <f t="shared" si="5"/>
        <v>0</v>
      </c>
      <c r="Y13" s="255">
        <f t="shared" si="6"/>
        <v>756</v>
      </c>
      <c r="Z13" s="347">
        <f t="shared" si="7"/>
        <v>14364</v>
      </c>
      <c r="AA13" s="60">
        <f t="shared" si="8"/>
        <v>10158</v>
      </c>
      <c r="AB13" s="60">
        <f t="shared" si="9"/>
        <v>3433</v>
      </c>
      <c r="AC13" s="60">
        <f t="shared" si="10"/>
        <v>203</v>
      </c>
      <c r="AD13" s="60">
        <f t="shared" si="11"/>
        <v>570</v>
      </c>
      <c r="AE13" s="313">
        <f t="shared" si="12"/>
        <v>0</v>
      </c>
      <c r="AF13" s="318">
        <f t="shared" si="13"/>
        <v>0.04</v>
      </c>
    </row>
    <row r="14" spans="1:32" ht="18" customHeight="1" x14ac:dyDescent="0.2">
      <c r="A14" s="92">
        <v>15</v>
      </c>
      <c r="B14" s="92">
        <v>600075001</v>
      </c>
      <c r="C14" s="92">
        <v>4433</v>
      </c>
      <c r="D14" s="187" t="s">
        <v>316</v>
      </c>
      <c r="E14" s="18">
        <v>3143</v>
      </c>
      <c r="F14" s="71" t="s">
        <v>317</v>
      </c>
      <c r="G14" s="65">
        <v>20</v>
      </c>
      <c r="H14" s="177">
        <v>1</v>
      </c>
      <c r="I14" s="208">
        <v>10</v>
      </c>
      <c r="J14" s="208">
        <v>0</v>
      </c>
      <c r="K14" s="241">
        <v>0</v>
      </c>
      <c r="L14" s="219">
        <f t="shared" si="2"/>
        <v>10</v>
      </c>
      <c r="M14" s="49">
        <f t="shared" si="3"/>
        <v>0</v>
      </c>
      <c r="N14" s="398">
        <f t="shared" si="1"/>
        <v>0</v>
      </c>
      <c r="O14" s="343">
        <f>IF(M14&gt;=0,VLOOKUP(M14,ŠD_ŠK_normativy!$A$4:$D$304,2,0))</f>
        <v>0</v>
      </c>
      <c r="P14" s="312">
        <f>IF(N14&gt;=0,VLOOKUP(N14,ŠD_ŠK_normativy!$A$4:$D$304,3,0))</f>
        <v>0</v>
      </c>
      <c r="Q14" s="312">
        <f>IF(L14&gt;=0,VLOOKUP(L14,ŠD_ŠK_normativy!$A$4:$D$304,4,0))</f>
        <v>480</v>
      </c>
      <c r="R14" s="312">
        <f>IF((M14+N14)&gt;=0,VLOOKUP((M14+N14),ŠD_ŠK_normativy!$A$4:$D$304,4,0))</f>
        <v>0</v>
      </c>
      <c r="S14" s="280">
        <f>ŠD_ŠK_normativy!$H$5</f>
        <v>30</v>
      </c>
      <c r="T14" s="280">
        <f>ŠD_ŠK_normativy!$H$6</f>
        <v>20</v>
      </c>
      <c r="U14" s="60">
        <f>ŠD_ŠK_normativy!$H$3</f>
        <v>40768</v>
      </c>
      <c r="V14" s="76">
        <f>ŠD_ŠK_normativy!$H$4</f>
        <v>21384</v>
      </c>
      <c r="W14" s="377" t="str">
        <f t="shared" si="4"/>
        <v>0</v>
      </c>
      <c r="X14" s="261" t="str">
        <f t="shared" si="5"/>
        <v>0</v>
      </c>
      <c r="Y14" s="255">
        <f t="shared" si="6"/>
        <v>756</v>
      </c>
      <c r="Z14" s="347">
        <f t="shared" si="7"/>
        <v>7560</v>
      </c>
      <c r="AA14" s="60">
        <f t="shared" si="8"/>
        <v>5346</v>
      </c>
      <c r="AB14" s="60">
        <f t="shared" si="9"/>
        <v>1807</v>
      </c>
      <c r="AC14" s="60">
        <f t="shared" si="10"/>
        <v>107</v>
      </c>
      <c r="AD14" s="60">
        <f t="shared" si="11"/>
        <v>300</v>
      </c>
      <c r="AE14" s="313">
        <f t="shared" si="12"/>
        <v>0</v>
      </c>
      <c r="AF14" s="318">
        <f t="shared" si="13"/>
        <v>0.02</v>
      </c>
    </row>
    <row r="15" spans="1:32" ht="18" customHeight="1" x14ac:dyDescent="0.2">
      <c r="A15" s="92">
        <v>16</v>
      </c>
      <c r="B15" s="92">
        <v>600074854</v>
      </c>
      <c r="C15" s="92">
        <v>4487</v>
      </c>
      <c r="D15" s="187" t="s">
        <v>318</v>
      </c>
      <c r="E15" s="18">
        <v>3143</v>
      </c>
      <c r="F15" s="71" t="s">
        <v>319</v>
      </c>
      <c r="G15" s="65">
        <v>50</v>
      </c>
      <c r="H15" s="177">
        <v>1</v>
      </c>
      <c r="I15" s="208">
        <v>31</v>
      </c>
      <c r="J15" s="208">
        <v>0</v>
      </c>
      <c r="K15" s="241">
        <v>0</v>
      </c>
      <c r="L15" s="219">
        <f t="shared" si="2"/>
        <v>31</v>
      </c>
      <c r="M15" s="49">
        <f t="shared" si="3"/>
        <v>0</v>
      </c>
      <c r="N15" s="398">
        <f t="shared" si="1"/>
        <v>0</v>
      </c>
      <c r="O15" s="343">
        <f>IF(M15&gt;=0,VLOOKUP(M15,ŠD_ŠK_normativy!$A$4:$D$304,2,0))</f>
        <v>0</v>
      </c>
      <c r="P15" s="312">
        <f>IF(N15&gt;=0,VLOOKUP(N15,ŠD_ŠK_normativy!$A$4:$D$304,3,0))</f>
        <v>0</v>
      </c>
      <c r="Q15" s="312">
        <f>IF(L15&gt;=0,VLOOKUP(L15,ŠD_ŠK_normativy!$A$4:$D$304,4,0))</f>
        <v>480</v>
      </c>
      <c r="R15" s="312">
        <f>IF((M15+N15)&gt;=0,VLOOKUP((M15+N15),ŠD_ŠK_normativy!$A$4:$D$304,4,0))</f>
        <v>0</v>
      </c>
      <c r="S15" s="280">
        <f>ŠD_ŠK_normativy!$H$5</f>
        <v>30</v>
      </c>
      <c r="T15" s="280">
        <f>ŠD_ŠK_normativy!$H$6</f>
        <v>20</v>
      </c>
      <c r="U15" s="60">
        <f>ŠD_ŠK_normativy!$H$3</f>
        <v>40768</v>
      </c>
      <c r="V15" s="76">
        <f>ŠD_ŠK_normativy!$H$4</f>
        <v>21384</v>
      </c>
      <c r="W15" s="377" t="str">
        <f t="shared" si="4"/>
        <v>0</v>
      </c>
      <c r="X15" s="261" t="str">
        <f t="shared" si="5"/>
        <v>0</v>
      </c>
      <c r="Y15" s="255">
        <f t="shared" si="6"/>
        <v>756</v>
      </c>
      <c r="Z15" s="347">
        <f t="shared" si="7"/>
        <v>23436</v>
      </c>
      <c r="AA15" s="60">
        <f t="shared" si="8"/>
        <v>16573</v>
      </c>
      <c r="AB15" s="60">
        <f t="shared" si="9"/>
        <v>5602</v>
      </c>
      <c r="AC15" s="60">
        <f t="shared" si="10"/>
        <v>331</v>
      </c>
      <c r="AD15" s="60">
        <f t="shared" si="11"/>
        <v>930</v>
      </c>
      <c r="AE15" s="313">
        <f t="shared" si="12"/>
        <v>0</v>
      </c>
      <c r="AF15" s="318">
        <f t="shared" si="13"/>
        <v>0.06</v>
      </c>
    </row>
    <row r="16" spans="1:32" ht="18" customHeight="1" x14ac:dyDescent="0.2">
      <c r="A16" s="92">
        <v>17</v>
      </c>
      <c r="B16" s="92">
        <v>600074803</v>
      </c>
      <c r="C16" s="92">
        <v>4488</v>
      </c>
      <c r="D16" s="187" t="s">
        <v>320</v>
      </c>
      <c r="E16" s="18">
        <v>3143</v>
      </c>
      <c r="F16" s="71" t="s">
        <v>321</v>
      </c>
      <c r="G16" s="65">
        <v>25</v>
      </c>
      <c r="H16" s="177">
        <v>1</v>
      </c>
      <c r="I16" s="208">
        <v>24</v>
      </c>
      <c r="J16" s="208">
        <v>0</v>
      </c>
      <c r="K16" s="241">
        <v>0</v>
      </c>
      <c r="L16" s="219">
        <f t="shared" si="2"/>
        <v>24</v>
      </c>
      <c r="M16" s="49">
        <f t="shared" si="3"/>
        <v>0</v>
      </c>
      <c r="N16" s="398">
        <f t="shared" si="1"/>
        <v>0</v>
      </c>
      <c r="O16" s="343">
        <f>IF(M16&gt;=0,VLOOKUP(M16,ŠD_ŠK_normativy!$A$4:$D$304,2,0))</f>
        <v>0</v>
      </c>
      <c r="P16" s="312">
        <f>IF(N16&gt;=0,VLOOKUP(N16,ŠD_ŠK_normativy!$A$4:$D$304,3,0))</f>
        <v>0</v>
      </c>
      <c r="Q16" s="312">
        <f>IF(L16&gt;=0,VLOOKUP(L16,ŠD_ŠK_normativy!$A$4:$D$304,4,0))</f>
        <v>480</v>
      </c>
      <c r="R16" s="312">
        <f>IF((M16+N16)&gt;=0,VLOOKUP((M16+N16),ŠD_ŠK_normativy!$A$4:$D$304,4,0))</f>
        <v>0</v>
      </c>
      <c r="S16" s="280">
        <f>ŠD_ŠK_normativy!$H$5</f>
        <v>30</v>
      </c>
      <c r="T16" s="280">
        <f>ŠD_ŠK_normativy!$H$6</f>
        <v>20</v>
      </c>
      <c r="U16" s="60">
        <f>ŠD_ŠK_normativy!$H$3</f>
        <v>40768</v>
      </c>
      <c r="V16" s="76">
        <f>ŠD_ŠK_normativy!$H$4</f>
        <v>21384</v>
      </c>
      <c r="W16" s="377" t="str">
        <f t="shared" si="4"/>
        <v>0</v>
      </c>
      <c r="X16" s="261" t="str">
        <f t="shared" si="5"/>
        <v>0</v>
      </c>
      <c r="Y16" s="255">
        <f t="shared" si="6"/>
        <v>756</v>
      </c>
      <c r="Z16" s="347">
        <f t="shared" si="7"/>
        <v>18144</v>
      </c>
      <c r="AA16" s="60">
        <f t="shared" si="8"/>
        <v>12831</v>
      </c>
      <c r="AB16" s="60">
        <f t="shared" si="9"/>
        <v>4336</v>
      </c>
      <c r="AC16" s="60">
        <f t="shared" si="10"/>
        <v>257</v>
      </c>
      <c r="AD16" s="60">
        <f t="shared" si="11"/>
        <v>720</v>
      </c>
      <c r="AE16" s="313">
        <f t="shared" si="12"/>
        <v>0</v>
      </c>
      <c r="AF16" s="318">
        <f t="shared" si="13"/>
        <v>0.05</v>
      </c>
    </row>
    <row r="17" spans="1:33" ht="18" customHeight="1" x14ac:dyDescent="0.2">
      <c r="A17" s="92">
        <v>18</v>
      </c>
      <c r="B17" s="92">
        <v>650025768</v>
      </c>
      <c r="C17" s="92">
        <v>4434</v>
      </c>
      <c r="D17" s="187" t="s">
        <v>322</v>
      </c>
      <c r="E17" s="18">
        <v>3143</v>
      </c>
      <c r="F17" s="85" t="s">
        <v>323</v>
      </c>
      <c r="G17" s="65">
        <v>43</v>
      </c>
      <c r="H17" s="177">
        <v>2</v>
      </c>
      <c r="I17" s="208">
        <v>43</v>
      </c>
      <c r="J17" s="208">
        <v>0</v>
      </c>
      <c r="K17" s="241">
        <v>0</v>
      </c>
      <c r="L17" s="219">
        <f t="shared" si="2"/>
        <v>43</v>
      </c>
      <c r="M17" s="49">
        <f t="shared" si="3"/>
        <v>0</v>
      </c>
      <c r="N17" s="398">
        <f t="shared" si="1"/>
        <v>0</v>
      </c>
      <c r="O17" s="343">
        <f>IF(M17&gt;=0,VLOOKUP(M17,ŠD_ŠK_normativy!$A$4:$D$304,2,0))</f>
        <v>0</v>
      </c>
      <c r="P17" s="312">
        <f>IF(N17&gt;=0,VLOOKUP(N17,ŠD_ŠK_normativy!$A$4:$D$304,3,0))</f>
        <v>0</v>
      </c>
      <c r="Q17" s="312">
        <f>IF(L17&gt;=0,VLOOKUP(L17,ŠD_ŠK_normativy!$A$4:$D$304,4,0))</f>
        <v>480</v>
      </c>
      <c r="R17" s="312">
        <f>IF((M17+N17)&gt;=0,VLOOKUP((M17+N17),ŠD_ŠK_normativy!$A$4:$D$304,4,0))</f>
        <v>0</v>
      </c>
      <c r="S17" s="280">
        <f>ŠD_ŠK_normativy!$H$5</f>
        <v>30</v>
      </c>
      <c r="T17" s="280">
        <f>ŠD_ŠK_normativy!$H$6</f>
        <v>20</v>
      </c>
      <c r="U17" s="60">
        <f>ŠD_ŠK_normativy!$H$3</f>
        <v>40768</v>
      </c>
      <c r="V17" s="76">
        <f>ŠD_ŠK_normativy!$H$4</f>
        <v>21384</v>
      </c>
      <c r="W17" s="377" t="str">
        <f t="shared" si="4"/>
        <v>0</v>
      </c>
      <c r="X17" s="261" t="str">
        <f t="shared" si="5"/>
        <v>0</v>
      </c>
      <c r="Y17" s="255">
        <f t="shared" si="6"/>
        <v>756</v>
      </c>
      <c r="Z17" s="347">
        <f t="shared" si="7"/>
        <v>32508</v>
      </c>
      <c r="AA17" s="60">
        <f t="shared" si="8"/>
        <v>22988</v>
      </c>
      <c r="AB17" s="60">
        <f t="shared" si="9"/>
        <v>7770</v>
      </c>
      <c r="AC17" s="60">
        <f t="shared" si="10"/>
        <v>460</v>
      </c>
      <c r="AD17" s="60">
        <f t="shared" si="11"/>
        <v>1290</v>
      </c>
      <c r="AE17" s="313">
        <f t="shared" si="12"/>
        <v>0</v>
      </c>
      <c r="AF17" s="318">
        <f t="shared" si="13"/>
        <v>0.09</v>
      </c>
    </row>
    <row r="18" spans="1:33" ht="18" customHeight="1" x14ac:dyDescent="0.2">
      <c r="A18" s="92">
        <v>19</v>
      </c>
      <c r="B18" s="114">
        <v>600074668</v>
      </c>
      <c r="C18" s="92">
        <v>4441</v>
      </c>
      <c r="D18" s="187" t="s">
        <v>324</v>
      </c>
      <c r="E18" s="18">
        <v>3143</v>
      </c>
      <c r="F18" s="71" t="s">
        <v>325</v>
      </c>
      <c r="G18" s="65">
        <v>30</v>
      </c>
      <c r="H18" s="177">
        <v>1</v>
      </c>
      <c r="I18" s="208">
        <v>30</v>
      </c>
      <c r="J18" s="208">
        <v>0</v>
      </c>
      <c r="K18" s="241">
        <v>0</v>
      </c>
      <c r="L18" s="219">
        <f t="shared" si="2"/>
        <v>30</v>
      </c>
      <c r="M18" s="49">
        <f t="shared" si="3"/>
        <v>0</v>
      </c>
      <c r="N18" s="398">
        <f t="shared" si="1"/>
        <v>0</v>
      </c>
      <c r="O18" s="343">
        <f>IF(M18&gt;=0,VLOOKUP(M18,ŠD_ŠK_normativy!$A$4:$D$304,2,0))</f>
        <v>0</v>
      </c>
      <c r="P18" s="312">
        <f>IF(N18&gt;=0,VLOOKUP(N18,ŠD_ŠK_normativy!$A$4:$D$304,3,0))</f>
        <v>0</v>
      </c>
      <c r="Q18" s="312">
        <f>IF(L18&gt;=0,VLOOKUP(L18,ŠD_ŠK_normativy!$A$4:$D$304,4,0))</f>
        <v>480</v>
      </c>
      <c r="R18" s="312">
        <f>IF((M18+N18)&gt;=0,VLOOKUP((M18+N18),ŠD_ŠK_normativy!$A$4:$D$304,4,0))</f>
        <v>0</v>
      </c>
      <c r="S18" s="280">
        <f>ŠD_ŠK_normativy!$H$5</f>
        <v>30</v>
      </c>
      <c r="T18" s="280">
        <f>ŠD_ŠK_normativy!$H$6</f>
        <v>20</v>
      </c>
      <c r="U18" s="60">
        <f>ŠD_ŠK_normativy!$H$3</f>
        <v>40768</v>
      </c>
      <c r="V18" s="76">
        <f>ŠD_ŠK_normativy!$H$4</f>
        <v>21384</v>
      </c>
      <c r="W18" s="377" t="str">
        <f t="shared" si="4"/>
        <v>0</v>
      </c>
      <c r="X18" s="261" t="str">
        <f t="shared" si="5"/>
        <v>0</v>
      </c>
      <c r="Y18" s="255">
        <f t="shared" si="6"/>
        <v>756</v>
      </c>
      <c r="Z18" s="347">
        <f t="shared" si="7"/>
        <v>22680</v>
      </c>
      <c r="AA18" s="60">
        <f t="shared" si="8"/>
        <v>16038</v>
      </c>
      <c r="AB18" s="60">
        <f t="shared" si="9"/>
        <v>5421</v>
      </c>
      <c r="AC18" s="60">
        <f t="shared" si="10"/>
        <v>321</v>
      </c>
      <c r="AD18" s="60">
        <f t="shared" si="11"/>
        <v>900</v>
      </c>
      <c r="AE18" s="313">
        <f t="shared" si="12"/>
        <v>0</v>
      </c>
      <c r="AF18" s="318">
        <f t="shared" si="13"/>
        <v>0.06</v>
      </c>
    </row>
    <row r="19" spans="1:33" ht="18" customHeight="1" thickBot="1" x14ac:dyDescent="0.25">
      <c r="A19" s="93">
        <v>21</v>
      </c>
      <c r="B19" s="93">
        <v>600074684</v>
      </c>
      <c r="C19" s="93">
        <v>4463</v>
      </c>
      <c r="D19" s="191" t="s">
        <v>326</v>
      </c>
      <c r="E19" s="83">
        <v>3143</v>
      </c>
      <c r="F19" s="75" t="s">
        <v>327</v>
      </c>
      <c r="G19" s="293">
        <v>25</v>
      </c>
      <c r="H19" s="292">
        <v>1</v>
      </c>
      <c r="I19" s="210">
        <v>25</v>
      </c>
      <c r="J19" s="210">
        <v>0</v>
      </c>
      <c r="K19" s="242">
        <v>0</v>
      </c>
      <c r="L19" s="221">
        <f t="shared" si="2"/>
        <v>25</v>
      </c>
      <c r="M19" s="290">
        <f t="shared" si="3"/>
        <v>0</v>
      </c>
      <c r="N19" s="398">
        <f t="shared" si="1"/>
        <v>0</v>
      </c>
      <c r="O19" s="369">
        <f>IF(M19&gt;=0,VLOOKUP(M19,ŠD_ŠK_normativy!$A$4:$D$304,2,0))</f>
        <v>0</v>
      </c>
      <c r="P19" s="319">
        <f>IF(N19&gt;=0,VLOOKUP(N19,ŠD_ŠK_normativy!$A$4:$D$304,3,0))</f>
        <v>0</v>
      </c>
      <c r="Q19" s="319">
        <f>IF(L19&gt;=0,VLOOKUP(L19,ŠD_ŠK_normativy!$A$4:$D$304,4,0))</f>
        <v>480</v>
      </c>
      <c r="R19" s="319">
        <f>IF((M19+N19)&gt;=0,VLOOKUP((M19+N19),ŠD_ŠK_normativy!$A$4:$D$304,4,0))</f>
        <v>0</v>
      </c>
      <c r="S19" s="320">
        <f>ŠD_ŠK_normativy!$H$5</f>
        <v>30</v>
      </c>
      <c r="T19" s="320">
        <f>ŠD_ŠK_normativy!$H$6</f>
        <v>20</v>
      </c>
      <c r="U19" s="321">
        <f>ŠD_ŠK_normativy!$H$3</f>
        <v>40768</v>
      </c>
      <c r="V19" s="381">
        <f>ŠD_ŠK_normativy!$H$4</f>
        <v>21384</v>
      </c>
      <c r="W19" s="378" t="str">
        <f t="shared" si="4"/>
        <v>0</v>
      </c>
      <c r="X19" s="355" t="str">
        <f t="shared" si="5"/>
        <v>0</v>
      </c>
      <c r="Y19" s="257">
        <f t="shared" si="6"/>
        <v>756</v>
      </c>
      <c r="Z19" s="356">
        <f t="shared" si="7"/>
        <v>18900</v>
      </c>
      <c r="AA19" s="55">
        <f t="shared" si="8"/>
        <v>13365</v>
      </c>
      <c r="AB19" s="55">
        <f t="shared" si="9"/>
        <v>4518</v>
      </c>
      <c r="AC19" s="55">
        <f t="shared" si="10"/>
        <v>267</v>
      </c>
      <c r="AD19" s="55">
        <f t="shared" si="11"/>
        <v>750</v>
      </c>
      <c r="AE19" s="357">
        <f t="shared" si="12"/>
        <v>0</v>
      </c>
      <c r="AF19" s="358">
        <f t="shared" si="13"/>
        <v>0.05</v>
      </c>
    </row>
    <row r="20" spans="1:33" ht="18" customHeight="1" thickBot="1" x14ac:dyDescent="0.25">
      <c r="A20" s="118"/>
      <c r="B20" s="118"/>
      <c r="C20" s="118"/>
      <c r="D20" s="13" t="s">
        <v>6</v>
      </c>
      <c r="E20" s="47"/>
      <c r="F20" s="34"/>
      <c r="G20" s="70"/>
      <c r="H20" s="51">
        <f>SUM(H6:H19)</f>
        <v>30</v>
      </c>
      <c r="I20" s="52">
        <f t="shared" ref="I20:AF20" si="14">SUM(I6:I19)</f>
        <v>773</v>
      </c>
      <c r="J20" s="52">
        <f t="shared" si="14"/>
        <v>0</v>
      </c>
      <c r="K20" s="249">
        <f t="shared" si="14"/>
        <v>0</v>
      </c>
      <c r="L20" s="51">
        <f t="shared" si="14"/>
        <v>761</v>
      </c>
      <c r="M20" s="52">
        <f t="shared" si="14"/>
        <v>0</v>
      </c>
      <c r="N20" s="249">
        <f t="shared" si="14"/>
        <v>0</v>
      </c>
      <c r="O20" s="368" t="s">
        <v>37</v>
      </c>
      <c r="P20" s="379" t="s">
        <v>37</v>
      </c>
      <c r="Q20" s="379" t="s">
        <v>37</v>
      </c>
      <c r="R20" s="379" t="s">
        <v>37</v>
      </c>
      <c r="S20" s="379" t="s">
        <v>37</v>
      </c>
      <c r="T20" s="379" t="s">
        <v>37</v>
      </c>
      <c r="U20" s="379" t="s">
        <v>37</v>
      </c>
      <c r="V20" s="384" t="s">
        <v>37</v>
      </c>
      <c r="W20" s="325" t="s">
        <v>37</v>
      </c>
      <c r="X20" s="363" t="s">
        <v>37</v>
      </c>
      <c r="Y20" s="367" t="s">
        <v>37</v>
      </c>
      <c r="Z20" s="326">
        <f t="shared" si="14"/>
        <v>575316</v>
      </c>
      <c r="AA20" s="361">
        <f t="shared" si="14"/>
        <v>406838</v>
      </c>
      <c r="AB20" s="361">
        <f t="shared" si="14"/>
        <v>137512</v>
      </c>
      <c r="AC20" s="361">
        <f t="shared" si="14"/>
        <v>8136</v>
      </c>
      <c r="AD20" s="361">
        <f t="shared" si="14"/>
        <v>22830</v>
      </c>
      <c r="AE20" s="362">
        <f t="shared" si="14"/>
        <v>0</v>
      </c>
      <c r="AF20" s="323">
        <f t="shared" si="14"/>
        <v>1.5800000000000005</v>
      </c>
    </row>
    <row r="21" spans="1:33" ht="11.25" x14ac:dyDescent="0.2">
      <c r="Z21" s="25">
        <f>SUM(AA20:AD20)</f>
        <v>575316</v>
      </c>
    </row>
    <row r="22" spans="1:33" ht="11.25" x14ac:dyDescent="0.2"/>
    <row r="23" spans="1:33" ht="24.75" customHeight="1" x14ac:dyDescent="0.2">
      <c r="Q23" s="39"/>
      <c r="R23" s="39"/>
      <c r="S23" s="39"/>
    </row>
    <row r="24" spans="1:33" ht="18" customHeight="1" x14ac:dyDescent="0.2"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J29"/>
  <sheetViews>
    <sheetView tabSelected="1" workbookViewId="0">
      <pane xSplit="7" ySplit="5" topLeftCell="H6" activePane="bottomRight" state="frozen"/>
      <selection activeCell="D11" sqref="D11"/>
      <selection pane="topRight" activeCell="D11" sqref="D11"/>
      <selection pane="bottomLeft" activeCell="D11" sqref="D11"/>
      <selection pane="bottomRight" activeCell="F26" sqref="F26"/>
    </sheetView>
  </sheetViews>
  <sheetFormatPr defaultColWidth="11.28515625" defaultRowHeight="18" customHeight="1" x14ac:dyDescent="0.2"/>
  <cols>
    <col min="1" max="1" width="5.85546875" style="1" customWidth="1"/>
    <col min="2" max="2" width="9.42578125" style="1" customWidth="1"/>
    <col min="3" max="3" width="7" style="1" customWidth="1"/>
    <col min="4" max="4" width="35" style="1" customWidth="1"/>
    <col min="5" max="5" width="5.140625" style="1" customWidth="1"/>
    <col min="6" max="6" width="42" style="1" customWidth="1"/>
    <col min="7" max="7" width="7.42578125" style="81" bestFit="1" customWidth="1"/>
    <col min="8" max="14" width="9.7109375" style="81" customWidth="1"/>
    <col min="15" max="15" width="8.7109375" style="81" customWidth="1"/>
    <col min="16" max="16" width="8.7109375" style="26" customWidth="1"/>
    <col min="17" max="25" width="8.7109375" style="1" customWidth="1"/>
    <col min="26" max="27" width="8.7109375" style="1" bestFit="1" customWidth="1"/>
    <col min="28" max="32" width="7.7109375" style="1" customWidth="1"/>
    <col min="33" max="33" width="3.7109375" style="1" customWidth="1"/>
    <col min="34" max="38" width="8" style="1" customWidth="1"/>
    <col min="39" max="16384" width="11.28515625" style="1"/>
  </cols>
  <sheetData>
    <row r="1" spans="1:32" ht="24.75" customHeight="1" x14ac:dyDescent="0.3">
      <c r="A1" s="157" t="s">
        <v>446</v>
      </c>
      <c r="B1" s="158"/>
      <c r="C1" s="158"/>
      <c r="D1" s="158"/>
      <c r="E1" s="7"/>
      <c r="Q1" s="26"/>
      <c r="R1" s="26"/>
      <c r="S1" s="26"/>
      <c r="U1" s="26"/>
    </row>
    <row r="2" spans="1:32" ht="24.75" customHeight="1" x14ac:dyDescent="0.2">
      <c r="E2" s="9"/>
      <c r="F2" s="37" t="s">
        <v>53</v>
      </c>
      <c r="Q2" s="26"/>
      <c r="R2" s="26"/>
      <c r="S2" s="26"/>
      <c r="U2" s="26"/>
    </row>
    <row r="3" spans="1:32" ht="16.5" customHeight="1" x14ac:dyDescent="0.2">
      <c r="E3" s="5"/>
      <c r="F3" s="3" t="s">
        <v>49</v>
      </c>
      <c r="Q3" s="26"/>
      <c r="R3" s="26"/>
      <c r="S3" s="26"/>
      <c r="U3" s="26"/>
    </row>
    <row r="4" spans="1:32" ht="24" customHeight="1" thickBot="1" x14ac:dyDescent="0.3">
      <c r="A4" s="8" t="s">
        <v>131</v>
      </c>
      <c r="E4" s="2"/>
      <c r="F4" s="27" t="s">
        <v>51</v>
      </c>
      <c r="H4" s="176" t="s">
        <v>449</v>
      </c>
      <c r="R4" s="26"/>
      <c r="S4" s="26"/>
      <c r="U4" s="26"/>
      <c r="Z4" s="1" t="s">
        <v>118</v>
      </c>
      <c r="AA4" s="58"/>
      <c r="AB4" s="58"/>
      <c r="AC4" s="58"/>
      <c r="AD4" s="58"/>
      <c r="AE4" s="58"/>
      <c r="AF4" s="58"/>
    </row>
    <row r="5" spans="1:32" ht="57" thickBot="1" x14ac:dyDescent="0.25">
      <c r="A5" s="20" t="s">
        <v>429</v>
      </c>
      <c r="B5" s="20" t="s">
        <v>428</v>
      </c>
      <c r="C5" s="20" t="s">
        <v>38</v>
      </c>
      <c r="D5" s="28" t="s">
        <v>39</v>
      </c>
      <c r="E5" s="4" t="s">
        <v>0</v>
      </c>
      <c r="F5" s="33" t="s">
        <v>1</v>
      </c>
      <c r="G5" s="53" t="s">
        <v>2</v>
      </c>
      <c r="H5" s="131" t="s">
        <v>64</v>
      </c>
      <c r="I5" s="179" t="s">
        <v>463</v>
      </c>
      <c r="J5" s="179" t="s">
        <v>462</v>
      </c>
      <c r="K5" s="213" t="s">
        <v>448</v>
      </c>
      <c r="L5" s="216" t="s">
        <v>464</v>
      </c>
      <c r="M5" s="245" t="s">
        <v>465</v>
      </c>
      <c r="N5" s="217" t="s">
        <v>455</v>
      </c>
      <c r="O5" s="232" t="s">
        <v>456</v>
      </c>
      <c r="P5" s="233" t="s">
        <v>122</v>
      </c>
      <c r="Q5" s="234" t="s">
        <v>466</v>
      </c>
      <c r="R5" s="234" t="s">
        <v>467</v>
      </c>
      <c r="S5" s="234" t="s">
        <v>65</v>
      </c>
      <c r="T5" s="235" t="s">
        <v>124</v>
      </c>
      <c r="U5" s="62" t="s">
        <v>443</v>
      </c>
      <c r="V5" s="382" t="s">
        <v>433</v>
      </c>
      <c r="W5" s="277" t="s">
        <v>468</v>
      </c>
      <c r="X5" s="278" t="s">
        <v>470</v>
      </c>
      <c r="Y5" s="279" t="s">
        <v>469</v>
      </c>
      <c r="Z5" s="307" t="s">
        <v>36</v>
      </c>
      <c r="AA5" s="308" t="s">
        <v>117</v>
      </c>
      <c r="AB5" s="308" t="s">
        <v>24</v>
      </c>
      <c r="AC5" s="308" t="s">
        <v>35</v>
      </c>
      <c r="AD5" s="309" t="s">
        <v>25</v>
      </c>
      <c r="AE5" s="310" t="s">
        <v>434</v>
      </c>
      <c r="AF5" s="311" t="s">
        <v>116</v>
      </c>
    </row>
    <row r="6" spans="1:32" ht="18" customHeight="1" x14ac:dyDescent="0.2">
      <c r="A6" s="92">
        <v>8</v>
      </c>
      <c r="B6" s="92">
        <v>600099237</v>
      </c>
      <c r="C6" s="92">
        <v>5443</v>
      </c>
      <c r="D6" s="188" t="s">
        <v>328</v>
      </c>
      <c r="E6" s="82">
        <v>3143</v>
      </c>
      <c r="F6" s="71" t="s">
        <v>329</v>
      </c>
      <c r="G6" s="65">
        <v>96</v>
      </c>
      <c r="H6" s="296">
        <v>3</v>
      </c>
      <c r="I6" s="207">
        <v>69</v>
      </c>
      <c r="J6" s="207">
        <v>0</v>
      </c>
      <c r="K6" s="240">
        <v>0</v>
      </c>
      <c r="L6" s="218">
        <f t="shared" ref="L6" si="0">IF(I6&lt;=G6,I6,G6)</f>
        <v>69</v>
      </c>
      <c r="M6" s="399">
        <f>IF(J6&lt;=G6,J6,G6)</f>
        <v>0</v>
      </c>
      <c r="N6" s="400">
        <f t="shared" ref="N6:N22" si="1">IF(J6&lt;=G6,IF((J6+K6)&gt;=G6,G6-J6,K6),0)</f>
        <v>0</v>
      </c>
      <c r="O6" s="342">
        <f>IF(M6&gt;=0,VLOOKUP(M6,ŠD_ŠK_normativy!$A$4:$D$304,2,0))</f>
        <v>0</v>
      </c>
      <c r="P6" s="314">
        <f>IF(N6&gt;=0,VLOOKUP(N6,ŠD_ŠK_normativy!$A$4:$D$304,3,0))</f>
        <v>0</v>
      </c>
      <c r="Q6" s="314">
        <f>IF(L6&gt;=0,VLOOKUP(L6,ŠD_ŠK_normativy!$A$4:$D$304,4,0))</f>
        <v>480</v>
      </c>
      <c r="R6" s="314">
        <f>IF((M6+N6)&gt;=0,VLOOKUP((M6+N6),ŠD_ŠK_normativy!$A$4:$D$304,4,0))</f>
        <v>0</v>
      </c>
      <c r="S6" s="282">
        <f>ŠD_ŠK_normativy!$H$5</f>
        <v>30</v>
      </c>
      <c r="T6" s="282">
        <f>ŠD_ŠK_normativy!$H$6</f>
        <v>20</v>
      </c>
      <c r="U6" s="283">
        <f>ŠD_ŠK_normativy!$H$3</f>
        <v>40768</v>
      </c>
      <c r="V6" s="380">
        <f>ŠD_ŠK_normativy!$H$4</f>
        <v>21384</v>
      </c>
      <c r="W6" s="376" t="str">
        <f>IFERROR(ROUND(12*1.358*(1/O6*U6+1/R6*V6)+T6,0),"0")</f>
        <v>0</v>
      </c>
      <c r="X6" s="315" t="str">
        <f>IFERROR(ROUND(12*1.358*(1/P6*U6+1/R6*V6)+T6,0),"0")</f>
        <v>0</v>
      </c>
      <c r="Y6" s="349">
        <f>IFERROR(ROUND(12*1.358*(1/Q6*V6)+S6,0),"0")</f>
        <v>756</v>
      </c>
      <c r="Z6" s="346">
        <f>L6*Y6+M6*W6+N6*X6</f>
        <v>52164</v>
      </c>
      <c r="AA6" s="283">
        <f>ROUND((Z6-AD6)/1.358,0)</f>
        <v>36888</v>
      </c>
      <c r="AB6" s="283">
        <f>Z6-AA6-AC6-AD6</f>
        <v>12468</v>
      </c>
      <c r="AC6" s="283">
        <f>ROUND(AA6*2%,0)</f>
        <v>738</v>
      </c>
      <c r="AD6" s="283">
        <f>L6*S6+(M6+N6)*T6</f>
        <v>2070</v>
      </c>
      <c r="AE6" s="316">
        <f>ROUND(IFERROR(M6/O6,"0")+IFERROR(N6/P6,"0"),2)</f>
        <v>0</v>
      </c>
      <c r="AF6" s="317">
        <f>ROUND(IFERROR(L6/Q6,"0")+IFERROR((M6+N6)/R6,"0"),2)</f>
        <v>0.14000000000000001</v>
      </c>
    </row>
    <row r="7" spans="1:32" ht="18" customHeight="1" x14ac:dyDescent="0.2">
      <c r="A7" s="92">
        <v>9</v>
      </c>
      <c r="B7" s="92">
        <v>600099351</v>
      </c>
      <c r="C7" s="92">
        <v>5445</v>
      </c>
      <c r="D7" s="188" t="s">
        <v>330</v>
      </c>
      <c r="E7" s="18">
        <v>3143</v>
      </c>
      <c r="F7" s="44" t="s">
        <v>331</v>
      </c>
      <c r="G7" s="65">
        <v>90</v>
      </c>
      <c r="H7" s="177">
        <v>3</v>
      </c>
      <c r="I7" s="208">
        <v>71</v>
      </c>
      <c r="J7" s="208">
        <v>0</v>
      </c>
      <c r="K7" s="241">
        <v>0</v>
      </c>
      <c r="L7" s="219">
        <f t="shared" ref="L7:L22" si="2">IF(I7&lt;=G7,I7,G7)</f>
        <v>71</v>
      </c>
      <c r="M7" s="49">
        <f t="shared" ref="M7:M22" si="3">IF(J7&lt;=G7,J7,G7)</f>
        <v>0</v>
      </c>
      <c r="N7" s="398">
        <f t="shared" si="1"/>
        <v>0</v>
      </c>
      <c r="O7" s="343">
        <f>IF(M7&gt;=0,VLOOKUP(M7,ŠD_ŠK_normativy!$A$4:$D$304,2,0))</f>
        <v>0</v>
      </c>
      <c r="P7" s="312">
        <f>IF(N7&gt;=0,VLOOKUP(N7,ŠD_ŠK_normativy!$A$4:$D$304,3,0))</f>
        <v>0</v>
      </c>
      <c r="Q7" s="312">
        <f>IF(L7&gt;=0,VLOOKUP(L7,ŠD_ŠK_normativy!$A$4:$D$304,4,0))</f>
        <v>480</v>
      </c>
      <c r="R7" s="312">
        <f>IF((M7+N7)&gt;=0,VLOOKUP((M7+N7),ŠD_ŠK_normativy!$A$4:$D$304,4,0))</f>
        <v>0</v>
      </c>
      <c r="S7" s="280">
        <f>ŠD_ŠK_normativy!$H$5</f>
        <v>30</v>
      </c>
      <c r="T7" s="280">
        <f>ŠD_ŠK_normativy!$H$6</f>
        <v>20</v>
      </c>
      <c r="U7" s="60">
        <f>ŠD_ŠK_normativy!$H$3</f>
        <v>40768</v>
      </c>
      <c r="V7" s="76">
        <f>ŠD_ŠK_normativy!$H$4</f>
        <v>21384</v>
      </c>
      <c r="W7" s="377" t="str">
        <f t="shared" ref="W7:W22" si="4">IFERROR(ROUND(12*1.358*(1/O7*U7+1/R7*V7)+T7,0),"0")</f>
        <v>0</v>
      </c>
      <c r="X7" s="261" t="str">
        <f t="shared" ref="X7:X22" si="5">IFERROR(ROUND(12*1.358*(1/P7*U7+1/R7*V7)+T7,0),"0")</f>
        <v>0</v>
      </c>
      <c r="Y7" s="255">
        <f t="shared" ref="Y7:Y22" si="6">IFERROR(ROUND(12*1.358*(1/Q7*V7)+S7,0),"0")</f>
        <v>756</v>
      </c>
      <c r="Z7" s="347">
        <f t="shared" ref="Z7:Z22" si="7">L7*Y7+M7*W7+N7*X7</f>
        <v>53676</v>
      </c>
      <c r="AA7" s="60">
        <f t="shared" ref="AA7:AA22" si="8">ROUND((Z7-AD7)/1.358,0)</f>
        <v>37957</v>
      </c>
      <c r="AB7" s="60">
        <f t="shared" ref="AB7:AB22" si="9">Z7-AA7-AC7-AD7</f>
        <v>12830</v>
      </c>
      <c r="AC7" s="60">
        <f t="shared" ref="AC7:AC22" si="10">ROUND(AA7*2%,0)</f>
        <v>759</v>
      </c>
      <c r="AD7" s="60">
        <f t="shared" ref="AD7:AD22" si="11">L7*S7+(M7+N7)*T7</f>
        <v>2130</v>
      </c>
      <c r="AE7" s="313">
        <f t="shared" ref="AE7:AE22" si="12">ROUND(IFERROR(M7/O7,"0")+IFERROR(N7/P7,"0"),2)</f>
        <v>0</v>
      </c>
      <c r="AF7" s="318">
        <f t="shared" ref="AF7:AF22" si="13">ROUND(IFERROR(L7/Q7,"0")+IFERROR((M7+N7)/R7,"0"),2)</f>
        <v>0.15</v>
      </c>
    </row>
    <row r="8" spans="1:32" ht="18" customHeight="1" x14ac:dyDescent="0.2">
      <c r="A8" s="92">
        <v>9</v>
      </c>
      <c r="B8" s="92">
        <v>600099351</v>
      </c>
      <c r="C8" s="92">
        <v>5445</v>
      </c>
      <c r="D8" s="187" t="s">
        <v>435</v>
      </c>
      <c r="E8" s="18">
        <v>3143</v>
      </c>
      <c r="F8" s="40" t="s">
        <v>332</v>
      </c>
      <c r="G8" s="65">
        <v>50</v>
      </c>
      <c r="H8" s="177">
        <v>0</v>
      </c>
      <c r="I8" s="208">
        <v>0</v>
      </c>
      <c r="J8" s="208">
        <v>0</v>
      </c>
      <c r="K8" s="241">
        <v>50</v>
      </c>
      <c r="L8" s="219">
        <f t="shared" si="2"/>
        <v>0</v>
      </c>
      <c r="M8" s="49">
        <f t="shared" si="3"/>
        <v>0</v>
      </c>
      <c r="N8" s="398">
        <f t="shared" si="1"/>
        <v>50</v>
      </c>
      <c r="O8" s="343">
        <f>IF(M8&gt;=0,VLOOKUP(M8,ŠD_ŠK_normativy!$A$4:$D$304,2,0))</f>
        <v>0</v>
      </c>
      <c r="P8" s="312">
        <f>IF(N8&gt;=0,VLOOKUP(N8,ŠD_ŠK_normativy!$A$4:$D$304,3,0))</f>
        <v>137.41078877466566</v>
      </c>
      <c r="Q8" s="312">
        <f>IF(L8&gt;=0,VLOOKUP(L8,ŠD_ŠK_normativy!$A$4:$D$304,4,0))</f>
        <v>0</v>
      </c>
      <c r="R8" s="312">
        <f>IF((M8+N8)&gt;=0,VLOOKUP((M8+N8),ŠD_ŠK_normativy!$A$4:$D$304,4,0))</f>
        <v>480</v>
      </c>
      <c r="S8" s="280">
        <f>ŠD_ŠK_normativy!$H$5</f>
        <v>30</v>
      </c>
      <c r="T8" s="280">
        <f>ŠD_ŠK_normativy!$H$6</f>
        <v>20</v>
      </c>
      <c r="U8" s="60">
        <f>ŠD_ŠK_normativy!$H$3</f>
        <v>40768</v>
      </c>
      <c r="V8" s="76">
        <f>ŠD_ŠK_normativy!$H$4</f>
        <v>21384</v>
      </c>
      <c r="W8" s="377" t="str">
        <f t="shared" si="4"/>
        <v>0</v>
      </c>
      <c r="X8" s="261">
        <f t="shared" si="5"/>
        <v>5581</v>
      </c>
      <c r="Y8" s="255" t="str">
        <f t="shared" si="6"/>
        <v>0</v>
      </c>
      <c r="Z8" s="347">
        <f t="shared" si="7"/>
        <v>279050</v>
      </c>
      <c r="AA8" s="60">
        <f t="shared" si="8"/>
        <v>204750</v>
      </c>
      <c r="AB8" s="60">
        <f t="shared" si="9"/>
        <v>69205</v>
      </c>
      <c r="AC8" s="60">
        <f t="shared" si="10"/>
        <v>4095</v>
      </c>
      <c r="AD8" s="60">
        <f t="shared" si="11"/>
        <v>1000</v>
      </c>
      <c r="AE8" s="313">
        <f t="shared" si="12"/>
        <v>0.36</v>
      </c>
      <c r="AF8" s="318">
        <f t="shared" si="13"/>
        <v>0.1</v>
      </c>
    </row>
    <row r="9" spans="1:32" ht="18" customHeight="1" x14ac:dyDescent="0.2">
      <c r="A9" s="92">
        <v>6</v>
      </c>
      <c r="B9" s="92">
        <v>600099296</v>
      </c>
      <c r="C9" s="92">
        <v>5444</v>
      </c>
      <c r="D9" s="188" t="s">
        <v>333</v>
      </c>
      <c r="E9" s="18">
        <v>3143</v>
      </c>
      <c r="F9" s="40" t="s">
        <v>334</v>
      </c>
      <c r="G9" s="65">
        <v>72</v>
      </c>
      <c r="H9" s="177">
        <v>4</v>
      </c>
      <c r="I9" s="208">
        <v>72</v>
      </c>
      <c r="J9" s="208">
        <v>0</v>
      </c>
      <c r="K9" s="241">
        <v>0</v>
      </c>
      <c r="L9" s="219">
        <f t="shared" si="2"/>
        <v>72</v>
      </c>
      <c r="M9" s="49">
        <f t="shared" si="3"/>
        <v>0</v>
      </c>
      <c r="N9" s="398">
        <f t="shared" si="1"/>
        <v>0</v>
      </c>
      <c r="O9" s="343">
        <f>IF(M9&gt;=0,VLOOKUP(M9,ŠD_ŠK_normativy!$A$4:$D$304,2,0))</f>
        <v>0</v>
      </c>
      <c r="P9" s="312">
        <f>IF(N9&gt;=0,VLOOKUP(N9,ŠD_ŠK_normativy!$A$4:$D$304,3,0))</f>
        <v>0</v>
      </c>
      <c r="Q9" s="312">
        <f>IF(L9&gt;=0,VLOOKUP(L9,ŠD_ŠK_normativy!$A$4:$D$304,4,0))</f>
        <v>480</v>
      </c>
      <c r="R9" s="312">
        <f>IF((M9+N9)&gt;=0,VLOOKUP((M9+N9),ŠD_ŠK_normativy!$A$4:$D$304,4,0))</f>
        <v>0</v>
      </c>
      <c r="S9" s="280">
        <f>ŠD_ŠK_normativy!$H$5</f>
        <v>30</v>
      </c>
      <c r="T9" s="280">
        <f>ŠD_ŠK_normativy!$H$6</f>
        <v>20</v>
      </c>
      <c r="U9" s="60">
        <f>ŠD_ŠK_normativy!$H$3</f>
        <v>40768</v>
      </c>
      <c r="V9" s="76">
        <f>ŠD_ŠK_normativy!$H$4</f>
        <v>21384</v>
      </c>
      <c r="W9" s="377" t="str">
        <f t="shared" si="4"/>
        <v>0</v>
      </c>
      <c r="X9" s="261" t="str">
        <f t="shared" si="5"/>
        <v>0</v>
      </c>
      <c r="Y9" s="255">
        <f t="shared" si="6"/>
        <v>756</v>
      </c>
      <c r="Z9" s="347">
        <f t="shared" si="7"/>
        <v>54432</v>
      </c>
      <c r="AA9" s="60">
        <f t="shared" si="8"/>
        <v>38492</v>
      </c>
      <c r="AB9" s="60">
        <f t="shared" si="9"/>
        <v>13010</v>
      </c>
      <c r="AC9" s="60">
        <f t="shared" si="10"/>
        <v>770</v>
      </c>
      <c r="AD9" s="60">
        <f t="shared" si="11"/>
        <v>2160</v>
      </c>
      <c r="AE9" s="313">
        <f t="shared" si="12"/>
        <v>0</v>
      </c>
      <c r="AF9" s="318">
        <f t="shared" si="13"/>
        <v>0.15</v>
      </c>
    </row>
    <row r="10" spans="1:32" ht="18" customHeight="1" x14ac:dyDescent="0.2">
      <c r="A10" s="92">
        <v>7</v>
      </c>
      <c r="B10" s="92">
        <v>600099458</v>
      </c>
      <c r="C10" s="172">
        <v>5449</v>
      </c>
      <c r="D10" s="192" t="s">
        <v>441</v>
      </c>
      <c r="E10" s="18">
        <v>3143</v>
      </c>
      <c r="F10" s="173" t="s">
        <v>442</v>
      </c>
      <c r="G10" s="268">
        <v>4</v>
      </c>
      <c r="H10" s="295">
        <v>1</v>
      </c>
      <c r="I10" s="386">
        <v>14</v>
      </c>
      <c r="J10" s="208">
        <v>0</v>
      </c>
      <c r="K10" s="241">
        <v>0</v>
      </c>
      <c r="L10" s="220">
        <f t="shared" si="2"/>
        <v>4</v>
      </c>
      <c r="M10" s="49">
        <f t="shared" si="3"/>
        <v>0</v>
      </c>
      <c r="N10" s="398">
        <f t="shared" si="1"/>
        <v>0</v>
      </c>
      <c r="O10" s="343">
        <f>IF(M10&gt;=0,VLOOKUP(M10,ŠD_ŠK_normativy!$A$4:$D$304,2,0))</f>
        <v>0</v>
      </c>
      <c r="P10" s="312">
        <f>IF(N10&gt;=0,VLOOKUP(N10,ŠD_ŠK_normativy!$A$4:$D$304,3,0))</f>
        <v>0</v>
      </c>
      <c r="Q10" s="312">
        <f>IF(L10&gt;=0,VLOOKUP(L10,ŠD_ŠK_normativy!$A$4:$D$304,4,0))</f>
        <v>480</v>
      </c>
      <c r="R10" s="312">
        <f>IF((M10+N10)&gt;=0,VLOOKUP((M10+N10),ŠD_ŠK_normativy!$A$4:$D$304,4,0))</f>
        <v>0</v>
      </c>
      <c r="S10" s="280">
        <f>ŠD_ŠK_normativy!$H$5</f>
        <v>30</v>
      </c>
      <c r="T10" s="280">
        <f>ŠD_ŠK_normativy!$H$6</f>
        <v>20</v>
      </c>
      <c r="U10" s="60">
        <f>ŠD_ŠK_normativy!$H$3</f>
        <v>40768</v>
      </c>
      <c r="V10" s="76">
        <f>ŠD_ŠK_normativy!$H$4</f>
        <v>21384</v>
      </c>
      <c r="W10" s="377" t="str">
        <f t="shared" si="4"/>
        <v>0</v>
      </c>
      <c r="X10" s="261" t="str">
        <f t="shared" si="5"/>
        <v>0</v>
      </c>
      <c r="Y10" s="255">
        <f t="shared" si="6"/>
        <v>756</v>
      </c>
      <c r="Z10" s="347">
        <f t="shared" si="7"/>
        <v>3024</v>
      </c>
      <c r="AA10" s="60">
        <f t="shared" si="8"/>
        <v>2138</v>
      </c>
      <c r="AB10" s="60">
        <f t="shared" si="9"/>
        <v>723</v>
      </c>
      <c r="AC10" s="60">
        <f t="shared" si="10"/>
        <v>43</v>
      </c>
      <c r="AD10" s="60">
        <f t="shared" si="11"/>
        <v>120</v>
      </c>
      <c r="AE10" s="313">
        <f t="shared" si="12"/>
        <v>0</v>
      </c>
      <c r="AF10" s="318">
        <f t="shared" si="13"/>
        <v>0.01</v>
      </c>
    </row>
    <row r="11" spans="1:32" ht="18" customHeight="1" x14ac:dyDescent="0.2">
      <c r="A11" s="92">
        <v>11</v>
      </c>
      <c r="B11" s="92">
        <v>600098966</v>
      </c>
      <c r="C11" s="92">
        <v>5403</v>
      </c>
      <c r="D11" s="188" t="s">
        <v>335</v>
      </c>
      <c r="E11" s="18">
        <v>3143</v>
      </c>
      <c r="F11" s="40" t="s">
        <v>336</v>
      </c>
      <c r="G11" s="65">
        <v>30</v>
      </c>
      <c r="H11" s="177">
        <v>1</v>
      </c>
      <c r="I11" s="208">
        <v>26</v>
      </c>
      <c r="J11" s="208">
        <v>0</v>
      </c>
      <c r="K11" s="241">
        <v>0</v>
      </c>
      <c r="L11" s="219">
        <f t="shared" si="2"/>
        <v>26</v>
      </c>
      <c r="M11" s="49">
        <f t="shared" si="3"/>
        <v>0</v>
      </c>
      <c r="N11" s="398">
        <f t="shared" si="1"/>
        <v>0</v>
      </c>
      <c r="O11" s="343">
        <f>IF(M11&gt;=0,VLOOKUP(M11,ŠD_ŠK_normativy!$A$4:$D$304,2,0))</f>
        <v>0</v>
      </c>
      <c r="P11" s="312">
        <f>IF(N11&gt;=0,VLOOKUP(N11,ŠD_ŠK_normativy!$A$4:$D$304,3,0))</f>
        <v>0</v>
      </c>
      <c r="Q11" s="312">
        <f>IF(L11&gt;=0,VLOOKUP(L11,ŠD_ŠK_normativy!$A$4:$D$304,4,0))</f>
        <v>480</v>
      </c>
      <c r="R11" s="312">
        <f>IF((M11+N11)&gt;=0,VLOOKUP((M11+N11),ŠD_ŠK_normativy!$A$4:$D$304,4,0))</f>
        <v>0</v>
      </c>
      <c r="S11" s="280">
        <f>ŠD_ŠK_normativy!$H$5</f>
        <v>30</v>
      </c>
      <c r="T11" s="280">
        <f>ŠD_ŠK_normativy!$H$6</f>
        <v>20</v>
      </c>
      <c r="U11" s="60">
        <f>ŠD_ŠK_normativy!$H$3</f>
        <v>40768</v>
      </c>
      <c r="V11" s="76">
        <f>ŠD_ŠK_normativy!$H$4</f>
        <v>21384</v>
      </c>
      <c r="W11" s="377" t="str">
        <f t="shared" si="4"/>
        <v>0</v>
      </c>
      <c r="X11" s="261" t="str">
        <f t="shared" si="5"/>
        <v>0</v>
      </c>
      <c r="Y11" s="255">
        <f t="shared" si="6"/>
        <v>756</v>
      </c>
      <c r="Z11" s="347">
        <f t="shared" si="7"/>
        <v>19656</v>
      </c>
      <c r="AA11" s="60">
        <f t="shared" si="8"/>
        <v>13900</v>
      </c>
      <c r="AB11" s="60">
        <f t="shared" si="9"/>
        <v>4698</v>
      </c>
      <c r="AC11" s="60">
        <f t="shared" si="10"/>
        <v>278</v>
      </c>
      <c r="AD11" s="60">
        <f t="shared" si="11"/>
        <v>780</v>
      </c>
      <c r="AE11" s="313">
        <f t="shared" si="12"/>
        <v>0</v>
      </c>
      <c r="AF11" s="318">
        <f t="shared" si="13"/>
        <v>0.05</v>
      </c>
    </row>
    <row r="12" spans="1:32" ht="18" customHeight="1" x14ac:dyDescent="0.2">
      <c r="A12" s="92">
        <v>12</v>
      </c>
      <c r="B12" s="92">
        <v>600098974</v>
      </c>
      <c r="C12" s="92">
        <v>5404</v>
      </c>
      <c r="D12" s="188" t="s">
        <v>337</v>
      </c>
      <c r="E12" s="18">
        <v>3143</v>
      </c>
      <c r="F12" s="41" t="s">
        <v>338</v>
      </c>
      <c r="G12" s="65">
        <v>15</v>
      </c>
      <c r="H12" s="177">
        <v>1</v>
      </c>
      <c r="I12" s="208">
        <v>15</v>
      </c>
      <c r="J12" s="208">
        <v>0</v>
      </c>
      <c r="K12" s="241">
        <v>0</v>
      </c>
      <c r="L12" s="219">
        <f t="shared" si="2"/>
        <v>15</v>
      </c>
      <c r="M12" s="49">
        <f t="shared" si="3"/>
        <v>0</v>
      </c>
      <c r="N12" s="398">
        <f t="shared" si="1"/>
        <v>0</v>
      </c>
      <c r="O12" s="343">
        <f>IF(M12&gt;=0,VLOOKUP(M12,ŠD_ŠK_normativy!$A$4:$D$304,2,0))</f>
        <v>0</v>
      </c>
      <c r="P12" s="312">
        <f>IF(N12&gt;=0,VLOOKUP(N12,ŠD_ŠK_normativy!$A$4:$D$304,3,0))</f>
        <v>0</v>
      </c>
      <c r="Q12" s="312">
        <f>IF(L12&gt;=0,VLOOKUP(L12,ŠD_ŠK_normativy!$A$4:$D$304,4,0))</f>
        <v>480</v>
      </c>
      <c r="R12" s="312">
        <f>IF((M12+N12)&gt;=0,VLOOKUP((M12+N12),ŠD_ŠK_normativy!$A$4:$D$304,4,0))</f>
        <v>0</v>
      </c>
      <c r="S12" s="280">
        <f>ŠD_ŠK_normativy!$H$5</f>
        <v>30</v>
      </c>
      <c r="T12" s="280">
        <f>ŠD_ŠK_normativy!$H$6</f>
        <v>20</v>
      </c>
      <c r="U12" s="60">
        <f>ŠD_ŠK_normativy!$H$3</f>
        <v>40768</v>
      </c>
      <c r="V12" s="76">
        <f>ŠD_ŠK_normativy!$H$4</f>
        <v>21384</v>
      </c>
      <c r="W12" s="377" t="str">
        <f t="shared" si="4"/>
        <v>0</v>
      </c>
      <c r="X12" s="261" t="str">
        <f t="shared" si="5"/>
        <v>0</v>
      </c>
      <c r="Y12" s="255">
        <f t="shared" si="6"/>
        <v>756</v>
      </c>
      <c r="Z12" s="347">
        <f t="shared" si="7"/>
        <v>11340</v>
      </c>
      <c r="AA12" s="60">
        <f t="shared" si="8"/>
        <v>8019</v>
      </c>
      <c r="AB12" s="60">
        <f t="shared" si="9"/>
        <v>2711</v>
      </c>
      <c r="AC12" s="60">
        <f t="shared" si="10"/>
        <v>160</v>
      </c>
      <c r="AD12" s="60">
        <f t="shared" si="11"/>
        <v>450</v>
      </c>
      <c r="AE12" s="313">
        <f t="shared" si="12"/>
        <v>0</v>
      </c>
      <c r="AF12" s="318">
        <f t="shared" si="13"/>
        <v>0.03</v>
      </c>
    </row>
    <row r="13" spans="1:32" ht="18" customHeight="1" x14ac:dyDescent="0.2">
      <c r="A13" s="92">
        <v>13</v>
      </c>
      <c r="B13" s="92">
        <v>600099148</v>
      </c>
      <c r="C13" s="92">
        <v>5407</v>
      </c>
      <c r="D13" s="188" t="s">
        <v>339</v>
      </c>
      <c r="E13" s="18">
        <v>3143</v>
      </c>
      <c r="F13" s="40" t="s">
        <v>340</v>
      </c>
      <c r="G13" s="65">
        <v>20</v>
      </c>
      <c r="H13" s="177">
        <v>1</v>
      </c>
      <c r="I13" s="208">
        <v>20</v>
      </c>
      <c r="J13" s="208">
        <v>0</v>
      </c>
      <c r="K13" s="241">
        <v>0</v>
      </c>
      <c r="L13" s="219">
        <f t="shared" si="2"/>
        <v>20</v>
      </c>
      <c r="M13" s="49">
        <f t="shared" si="3"/>
        <v>0</v>
      </c>
      <c r="N13" s="398">
        <f t="shared" si="1"/>
        <v>0</v>
      </c>
      <c r="O13" s="343">
        <f>IF(M13&gt;=0,VLOOKUP(M13,ŠD_ŠK_normativy!$A$4:$D$304,2,0))</f>
        <v>0</v>
      </c>
      <c r="P13" s="312">
        <f>IF(N13&gt;=0,VLOOKUP(N13,ŠD_ŠK_normativy!$A$4:$D$304,3,0))</f>
        <v>0</v>
      </c>
      <c r="Q13" s="312">
        <f>IF(L13&gt;=0,VLOOKUP(L13,ŠD_ŠK_normativy!$A$4:$D$304,4,0))</f>
        <v>480</v>
      </c>
      <c r="R13" s="312">
        <f>IF((M13+N13)&gt;=0,VLOOKUP((M13+N13),ŠD_ŠK_normativy!$A$4:$D$304,4,0))</f>
        <v>0</v>
      </c>
      <c r="S13" s="280">
        <f>ŠD_ŠK_normativy!$H$5</f>
        <v>30</v>
      </c>
      <c r="T13" s="280">
        <f>ŠD_ŠK_normativy!$H$6</f>
        <v>20</v>
      </c>
      <c r="U13" s="60">
        <f>ŠD_ŠK_normativy!$H$3</f>
        <v>40768</v>
      </c>
      <c r="V13" s="76">
        <f>ŠD_ŠK_normativy!$H$4</f>
        <v>21384</v>
      </c>
      <c r="W13" s="377" t="str">
        <f t="shared" si="4"/>
        <v>0</v>
      </c>
      <c r="X13" s="261" t="str">
        <f t="shared" si="5"/>
        <v>0</v>
      </c>
      <c r="Y13" s="255">
        <f t="shared" si="6"/>
        <v>756</v>
      </c>
      <c r="Z13" s="347">
        <f t="shared" si="7"/>
        <v>15120</v>
      </c>
      <c r="AA13" s="60">
        <f t="shared" si="8"/>
        <v>10692</v>
      </c>
      <c r="AB13" s="60">
        <f t="shared" si="9"/>
        <v>3614</v>
      </c>
      <c r="AC13" s="60">
        <f t="shared" si="10"/>
        <v>214</v>
      </c>
      <c r="AD13" s="60">
        <f t="shared" si="11"/>
        <v>600</v>
      </c>
      <c r="AE13" s="313">
        <f t="shared" si="12"/>
        <v>0</v>
      </c>
      <c r="AF13" s="318">
        <f t="shared" si="13"/>
        <v>0.04</v>
      </c>
    </row>
    <row r="14" spans="1:32" ht="18" customHeight="1" x14ac:dyDescent="0.2">
      <c r="A14" s="92">
        <v>14</v>
      </c>
      <c r="B14" s="92">
        <v>650034244</v>
      </c>
      <c r="C14" s="92">
        <v>5411</v>
      </c>
      <c r="D14" s="188" t="s">
        <v>341</v>
      </c>
      <c r="E14" s="82">
        <v>3143</v>
      </c>
      <c r="F14" s="71" t="s">
        <v>342</v>
      </c>
      <c r="G14" s="65">
        <v>28</v>
      </c>
      <c r="H14" s="177">
        <v>1</v>
      </c>
      <c r="I14" s="208">
        <v>28</v>
      </c>
      <c r="J14" s="208">
        <v>0</v>
      </c>
      <c r="K14" s="241">
        <v>0</v>
      </c>
      <c r="L14" s="219">
        <f t="shared" si="2"/>
        <v>28</v>
      </c>
      <c r="M14" s="49">
        <f t="shared" si="3"/>
        <v>0</v>
      </c>
      <c r="N14" s="398">
        <f t="shared" si="1"/>
        <v>0</v>
      </c>
      <c r="O14" s="343">
        <f>IF(M14&gt;=0,VLOOKUP(M14,ŠD_ŠK_normativy!$A$4:$D$304,2,0))</f>
        <v>0</v>
      </c>
      <c r="P14" s="312">
        <f>IF(N14&gt;=0,VLOOKUP(N14,ŠD_ŠK_normativy!$A$4:$D$304,3,0))</f>
        <v>0</v>
      </c>
      <c r="Q14" s="312">
        <f>IF(L14&gt;=0,VLOOKUP(L14,ŠD_ŠK_normativy!$A$4:$D$304,4,0))</f>
        <v>480</v>
      </c>
      <c r="R14" s="312">
        <f>IF((M14+N14)&gt;=0,VLOOKUP((M14+N14),ŠD_ŠK_normativy!$A$4:$D$304,4,0))</f>
        <v>0</v>
      </c>
      <c r="S14" s="280">
        <f>ŠD_ŠK_normativy!$H$5</f>
        <v>30</v>
      </c>
      <c r="T14" s="280">
        <f>ŠD_ŠK_normativy!$H$6</f>
        <v>20</v>
      </c>
      <c r="U14" s="60">
        <f>ŠD_ŠK_normativy!$H$3</f>
        <v>40768</v>
      </c>
      <c r="V14" s="76">
        <f>ŠD_ŠK_normativy!$H$4</f>
        <v>21384</v>
      </c>
      <c r="W14" s="377" t="str">
        <f t="shared" si="4"/>
        <v>0</v>
      </c>
      <c r="X14" s="261" t="str">
        <f t="shared" si="5"/>
        <v>0</v>
      </c>
      <c r="Y14" s="255">
        <f t="shared" si="6"/>
        <v>756</v>
      </c>
      <c r="Z14" s="347">
        <f t="shared" si="7"/>
        <v>21168</v>
      </c>
      <c r="AA14" s="60">
        <f t="shared" si="8"/>
        <v>14969</v>
      </c>
      <c r="AB14" s="60">
        <f t="shared" si="9"/>
        <v>5060</v>
      </c>
      <c r="AC14" s="60">
        <f t="shared" si="10"/>
        <v>299</v>
      </c>
      <c r="AD14" s="60">
        <f t="shared" si="11"/>
        <v>840</v>
      </c>
      <c r="AE14" s="313">
        <f t="shared" si="12"/>
        <v>0</v>
      </c>
      <c r="AF14" s="318">
        <f t="shared" si="13"/>
        <v>0.06</v>
      </c>
    </row>
    <row r="15" spans="1:32" ht="18" customHeight="1" x14ac:dyDescent="0.2">
      <c r="A15" s="107">
        <v>15</v>
      </c>
      <c r="B15" s="107">
        <v>600099130</v>
      </c>
      <c r="C15" s="107">
        <v>5412</v>
      </c>
      <c r="D15" s="188" t="s">
        <v>343</v>
      </c>
      <c r="E15" s="18">
        <v>3143</v>
      </c>
      <c r="F15" s="40" t="s">
        <v>344</v>
      </c>
      <c r="G15" s="65">
        <v>10</v>
      </c>
      <c r="H15" s="177">
        <v>1</v>
      </c>
      <c r="I15" s="208">
        <v>10</v>
      </c>
      <c r="J15" s="208">
        <v>0</v>
      </c>
      <c r="K15" s="241">
        <v>0</v>
      </c>
      <c r="L15" s="219">
        <f t="shared" si="2"/>
        <v>10</v>
      </c>
      <c r="M15" s="49">
        <f t="shared" si="3"/>
        <v>0</v>
      </c>
      <c r="N15" s="398">
        <f t="shared" si="1"/>
        <v>0</v>
      </c>
      <c r="O15" s="343">
        <f>IF(M15&gt;=0,VLOOKUP(M15,ŠD_ŠK_normativy!$A$4:$D$304,2,0))</f>
        <v>0</v>
      </c>
      <c r="P15" s="312">
        <f>IF(N15&gt;=0,VLOOKUP(N15,ŠD_ŠK_normativy!$A$4:$D$304,3,0))</f>
        <v>0</v>
      </c>
      <c r="Q15" s="312">
        <f>IF(L15&gt;=0,VLOOKUP(L15,ŠD_ŠK_normativy!$A$4:$D$304,4,0))</f>
        <v>480</v>
      </c>
      <c r="R15" s="312">
        <f>IF((M15+N15)&gt;=0,VLOOKUP((M15+N15),ŠD_ŠK_normativy!$A$4:$D$304,4,0))</f>
        <v>0</v>
      </c>
      <c r="S15" s="280">
        <f>ŠD_ŠK_normativy!$H$5</f>
        <v>30</v>
      </c>
      <c r="T15" s="280">
        <f>ŠD_ŠK_normativy!$H$6</f>
        <v>20</v>
      </c>
      <c r="U15" s="60">
        <f>ŠD_ŠK_normativy!$H$3</f>
        <v>40768</v>
      </c>
      <c r="V15" s="76">
        <f>ŠD_ŠK_normativy!$H$4</f>
        <v>21384</v>
      </c>
      <c r="W15" s="377" t="str">
        <f t="shared" si="4"/>
        <v>0</v>
      </c>
      <c r="X15" s="261" t="str">
        <f t="shared" si="5"/>
        <v>0</v>
      </c>
      <c r="Y15" s="255">
        <f t="shared" si="6"/>
        <v>756</v>
      </c>
      <c r="Z15" s="347">
        <f t="shared" si="7"/>
        <v>7560</v>
      </c>
      <c r="AA15" s="60">
        <f t="shared" si="8"/>
        <v>5346</v>
      </c>
      <c r="AB15" s="60">
        <f t="shared" si="9"/>
        <v>1807</v>
      </c>
      <c r="AC15" s="60">
        <f t="shared" si="10"/>
        <v>107</v>
      </c>
      <c r="AD15" s="60">
        <f t="shared" si="11"/>
        <v>300</v>
      </c>
      <c r="AE15" s="313">
        <f t="shared" si="12"/>
        <v>0</v>
      </c>
      <c r="AF15" s="318">
        <f t="shared" si="13"/>
        <v>0.02</v>
      </c>
    </row>
    <row r="16" spans="1:32" ht="18" customHeight="1" x14ac:dyDescent="0.2">
      <c r="A16" s="92">
        <v>17</v>
      </c>
      <c r="B16" s="92">
        <v>600099113</v>
      </c>
      <c r="C16" s="92">
        <v>5417</v>
      </c>
      <c r="D16" s="188" t="s">
        <v>345</v>
      </c>
      <c r="E16" s="82">
        <v>3143</v>
      </c>
      <c r="F16" s="71" t="s">
        <v>346</v>
      </c>
      <c r="G16" s="65">
        <v>50</v>
      </c>
      <c r="H16" s="177">
        <v>1</v>
      </c>
      <c r="I16" s="208">
        <v>30</v>
      </c>
      <c r="J16" s="208">
        <v>0</v>
      </c>
      <c r="K16" s="241">
        <v>0</v>
      </c>
      <c r="L16" s="219">
        <f t="shared" si="2"/>
        <v>30</v>
      </c>
      <c r="M16" s="49">
        <f t="shared" si="3"/>
        <v>0</v>
      </c>
      <c r="N16" s="398">
        <f t="shared" si="1"/>
        <v>0</v>
      </c>
      <c r="O16" s="343">
        <f>IF(M16&gt;=0,VLOOKUP(M16,ŠD_ŠK_normativy!$A$4:$D$304,2,0))</f>
        <v>0</v>
      </c>
      <c r="P16" s="312">
        <f>IF(N16&gt;=0,VLOOKUP(N16,ŠD_ŠK_normativy!$A$4:$D$304,3,0))</f>
        <v>0</v>
      </c>
      <c r="Q16" s="312">
        <f>IF(L16&gt;=0,VLOOKUP(L16,ŠD_ŠK_normativy!$A$4:$D$304,4,0))</f>
        <v>480</v>
      </c>
      <c r="R16" s="312">
        <f>IF((M16+N16)&gt;=0,VLOOKUP((M16+N16),ŠD_ŠK_normativy!$A$4:$D$304,4,0))</f>
        <v>0</v>
      </c>
      <c r="S16" s="280">
        <f>ŠD_ŠK_normativy!$H$5</f>
        <v>30</v>
      </c>
      <c r="T16" s="280">
        <f>ŠD_ŠK_normativy!$H$6</f>
        <v>20</v>
      </c>
      <c r="U16" s="60">
        <f>ŠD_ŠK_normativy!$H$3</f>
        <v>40768</v>
      </c>
      <c r="V16" s="76">
        <f>ŠD_ŠK_normativy!$H$4</f>
        <v>21384</v>
      </c>
      <c r="W16" s="377" t="str">
        <f t="shared" si="4"/>
        <v>0</v>
      </c>
      <c r="X16" s="261" t="str">
        <f t="shared" si="5"/>
        <v>0</v>
      </c>
      <c r="Y16" s="255">
        <f t="shared" si="6"/>
        <v>756</v>
      </c>
      <c r="Z16" s="347">
        <f t="shared" si="7"/>
        <v>22680</v>
      </c>
      <c r="AA16" s="60">
        <f t="shared" si="8"/>
        <v>16038</v>
      </c>
      <c r="AB16" s="60">
        <f t="shared" si="9"/>
        <v>5421</v>
      </c>
      <c r="AC16" s="60">
        <f t="shared" si="10"/>
        <v>321</v>
      </c>
      <c r="AD16" s="60">
        <f t="shared" si="11"/>
        <v>900</v>
      </c>
      <c r="AE16" s="313">
        <f t="shared" si="12"/>
        <v>0</v>
      </c>
      <c r="AF16" s="318">
        <f t="shared" si="13"/>
        <v>0.06</v>
      </c>
    </row>
    <row r="17" spans="1:36" ht="18" customHeight="1" x14ac:dyDescent="0.2">
      <c r="A17" s="92">
        <v>19</v>
      </c>
      <c r="B17" s="92">
        <v>600099261</v>
      </c>
      <c r="C17" s="92">
        <v>5419</v>
      </c>
      <c r="D17" s="187" t="s">
        <v>347</v>
      </c>
      <c r="E17" s="18">
        <v>3143</v>
      </c>
      <c r="F17" s="71" t="s">
        <v>348</v>
      </c>
      <c r="G17" s="65">
        <v>30</v>
      </c>
      <c r="H17" s="177">
        <v>1</v>
      </c>
      <c r="I17" s="208">
        <v>26</v>
      </c>
      <c r="J17" s="208">
        <v>0</v>
      </c>
      <c r="K17" s="241">
        <v>0</v>
      </c>
      <c r="L17" s="219">
        <f t="shared" si="2"/>
        <v>26</v>
      </c>
      <c r="M17" s="49">
        <f t="shared" si="3"/>
        <v>0</v>
      </c>
      <c r="N17" s="398">
        <f t="shared" si="1"/>
        <v>0</v>
      </c>
      <c r="O17" s="343">
        <f>IF(M17&gt;=0,VLOOKUP(M17,ŠD_ŠK_normativy!$A$4:$D$304,2,0))</f>
        <v>0</v>
      </c>
      <c r="P17" s="312">
        <f>IF(N17&gt;=0,VLOOKUP(N17,ŠD_ŠK_normativy!$A$4:$D$304,3,0))</f>
        <v>0</v>
      </c>
      <c r="Q17" s="312">
        <f>IF(L17&gt;=0,VLOOKUP(L17,ŠD_ŠK_normativy!$A$4:$D$304,4,0))</f>
        <v>480</v>
      </c>
      <c r="R17" s="312">
        <f>IF((M17+N17)&gt;=0,VLOOKUP((M17+N17),ŠD_ŠK_normativy!$A$4:$D$304,4,0))</f>
        <v>0</v>
      </c>
      <c r="S17" s="280">
        <f>ŠD_ŠK_normativy!$H$5</f>
        <v>30</v>
      </c>
      <c r="T17" s="280">
        <f>ŠD_ŠK_normativy!$H$6</f>
        <v>20</v>
      </c>
      <c r="U17" s="60">
        <f>ŠD_ŠK_normativy!$H$3</f>
        <v>40768</v>
      </c>
      <c r="V17" s="76">
        <f>ŠD_ŠK_normativy!$H$4</f>
        <v>21384</v>
      </c>
      <c r="W17" s="377" t="str">
        <f t="shared" si="4"/>
        <v>0</v>
      </c>
      <c r="X17" s="261" t="str">
        <f t="shared" si="5"/>
        <v>0</v>
      </c>
      <c r="Y17" s="255">
        <f t="shared" si="6"/>
        <v>756</v>
      </c>
      <c r="Z17" s="347">
        <f t="shared" si="7"/>
        <v>19656</v>
      </c>
      <c r="AA17" s="60">
        <f t="shared" si="8"/>
        <v>13900</v>
      </c>
      <c r="AB17" s="60">
        <f t="shared" si="9"/>
        <v>4698</v>
      </c>
      <c r="AC17" s="60">
        <f t="shared" si="10"/>
        <v>278</v>
      </c>
      <c r="AD17" s="60">
        <f t="shared" si="11"/>
        <v>780</v>
      </c>
      <c r="AE17" s="313">
        <f t="shared" si="12"/>
        <v>0</v>
      </c>
      <c r="AF17" s="318">
        <f t="shared" si="13"/>
        <v>0.05</v>
      </c>
    </row>
    <row r="18" spans="1:36" ht="18" customHeight="1" x14ac:dyDescent="0.2">
      <c r="A18" s="92">
        <v>23</v>
      </c>
      <c r="B18" s="92">
        <v>600099181</v>
      </c>
      <c r="C18" s="92">
        <v>5422</v>
      </c>
      <c r="D18" s="188" t="s">
        <v>349</v>
      </c>
      <c r="E18" s="18">
        <v>3143</v>
      </c>
      <c r="F18" s="71" t="s">
        <v>350</v>
      </c>
      <c r="G18" s="65">
        <v>130</v>
      </c>
      <c r="H18" s="177">
        <v>4</v>
      </c>
      <c r="I18" s="208">
        <v>99</v>
      </c>
      <c r="J18" s="208">
        <v>0</v>
      </c>
      <c r="K18" s="241">
        <v>0</v>
      </c>
      <c r="L18" s="219">
        <f t="shared" si="2"/>
        <v>99</v>
      </c>
      <c r="M18" s="49">
        <f t="shared" si="3"/>
        <v>0</v>
      </c>
      <c r="N18" s="398">
        <f t="shared" si="1"/>
        <v>0</v>
      </c>
      <c r="O18" s="343">
        <f>IF(M18&gt;=0,VLOOKUP(M18,ŠD_ŠK_normativy!$A$4:$D$304,2,0))</f>
        <v>0</v>
      </c>
      <c r="P18" s="312">
        <f>IF(N18&gt;=0,VLOOKUP(N18,ŠD_ŠK_normativy!$A$4:$D$304,3,0))</f>
        <v>0</v>
      </c>
      <c r="Q18" s="312">
        <f>IF(L18&gt;=0,VLOOKUP(L18,ŠD_ŠK_normativy!$A$4:$D$304,4,0))</f>
        <v>480</v>
      </c>
      <c r="R18" s="312">
        <f>IF((M18+N18)&gt;=0,VLOOKUP((M18+N18),ŠD_ŠK_normativy!$A$4:$D$304,4,0))</f>
        <v>0</v>
      </c>
      <c r="S18" s="280">
        <f>ŠD_ŠK_normativy!$H$5</f>
        <v>30</v>
      </c>
      <c r="T18" s="280">
        <f>ŠD_ŠK_normativy!$H$6</f>
        <v>20</v>
      </c>
      <c r="U18" s="60">
        <f>ŠD_ŠK_normativy!$H$3</f>
        <v>40768</v>
      </c>
      <c r="V18" s="76">
        <f>ŠD_ŠK_normativy!$H$4</f>
        <v>21384</v>
      </c>
      <c r="W18" s="377" t="str">
        <f t="shared" si="4"/>
        <v>0</v>
      </c>
      <c r="X18" s="261" t="str">
        <f t="shared" si="5"/>
        <v>0</v>
      </c>
      <c r="Y18" s="255">
        <f t="shared" si="6"/>
        <v>756</v>
      </c>
      <c r="Z18" s="347">
        <f t="shared" si="7"/>
        <v>74844</v>
      </c>
      <c r="AA18" s="60">
        <f t="shared" si="8"/>
        <v>52926</v>
      </c>
      <c r="AB18" s="60">
        <f t="shared" si="9"/>
        <v>17889</v>
      </c>
      <c r="AC18" s="60">
        <f t="shared" si="10"/>
        <v>1059</v>
      </c>
      <c r="AD18" s="60">
        <f t="shared" si="11"/>
        <v>2970</v>
      </c>
      <c r="AE18" s="313">
        <f t="shared" si="12"/>
        <v>0</v>
      </c>
      <c r="AF18" s="318">
        <f t="shared" si="13"/>
        <v>0.21</v>
      </c>
    </row>
    <row r="19" spans="1:36" ht="18" customHeight="1" x14ac:dyDescent="0.2">
      <c r="A19" s="92">
        <v>26</v>
      </c>
      <c r="B19" s="92">
        <v>600099024</v>
      </c>
      <c r="C19" s="92">
        <v>5432</v>
      </c>
      <c r="D19" s="188" t="s">
        <v>351</v>
      </c>
      <c r="E19" s="18">
        <v>3143</v>
      </c>
      <c r="F19" s="40" t="s">
        <v>352</v>
      </c>
      <c r="G19" s="65">
        <v>25</v>
      </c>
      <c r="H19" s="177">
        <v>1</v>
      </c>
      <c r="I19" s="208">
        <v>24</v>
      </c>
      <c r="J19" s="208">
        <v>0</v>
      </c>
      <c r="K19" s="241">
        <v>0</v>
      </c>
      <c r="L19" s="219">
        <f t="shared" si="2"/>
        <v>24</v>
      </c>
      <c r="M19" s="49">
        <f t="shared" si="3"/>
        <v>0</v>
      </c>
      <c r="N19" s="398">
        <f t="shared" si="1"/>
        <v>0</v>
      </c>
      <c r="O19" s="343">
        <f>IF(M19&gt;=0,VLOOKUP(M19,ŠD_ŠK_normativy!$A$4:$D$304,2,0))</f>
        <v>0</v>
      </c>
      <c r="P19" s="312">
        <f>IF(N19&gt;=0,VLOOKUP(N19,ŠD_ŠK_normativy!$A$4:$D$304,3,0))</f>
        <v>0</v>
      </c>
      <c r="Q19" s="312">
        <f>IF(L19&gt;=0,VLOOKUP(L19,ŠD_ŠK_normativy!$A$4:$D$304,4,0))</f>
        <v>480</v>
      </c>
      <c r="R19" s="312">
        <f>IF((M19+N19)&gt;=0,VLOOKUP((M19+N19),ŠD_ŠK_normativy!$A$4:$D$304,4,0))</f>
        <v>0</v>
      </c>
      <c r="S19" s="280">
        <f>ŠD_ŠK_normativy!$H$5</f>
        <v>30</v>
      </c>
      <c r="T19" s="280">
        <f>ŠD_ŠK_normativy!$H$6</f>
        <v>20</v>
      </c>
      <c r="U19" s="60">
        <f>ŠD_ŠK_normativy!$H$3</f>
        <v>40768</v>
      </c>
      <c r="V19" s="76">
        <f>ŠD_ŠK_normativy!$H$4</f>
        <v>21384</v>
      </c>
      <c r="W19" s="377" t="str">
        <f t="shared" si="4"/>
        <v>0</v>
      </c>
      <c r="X19" s="261" t="str">
        <f t="shared" si="5"/>
        <v>0</v>
      </c>
      <c r="Y19" s="255">
        <f t="shared" si="6"/>
        <v>756</v>
      </c>
      <c r="Z19" s="347">
        <f t="shared" si="7"/>
        <v>18144</v>
      </c>
      <c r="AA19" s="60">
        <f t="shared" si="8"/>
        <v>12831</v>
      </c>
      <c r="AB19" s="60">
        <f t="shared" si="9"/>
        <v>4336</v>
      </c>
      <c r="AC19" s="60">
        <f t="shared" si="10"/>
        <v>257</v>
      </c>
      <c r="AD19" s="60">
        <f t="shared" si="11"/>
        <v>720</v>
      </c>
      <c r="AE19" s="313">
        <f t="shared" si="12"/>
        <v>0</v>
      </c>
      <c r="AF19" s="318">
        <f t="shared" si="13"/>
        <v>0.05</v>
      </c>
    </row>
    <row r="20" spans="1:36" ht="18" customHeight="1" x14ac:dyDescent="0.2">
      <c r="A20" s="92">
        <v>27</v>
      </c>
      <c r="B20" s="92">
        <v>600099245</v>
      </c>
      <c r="C20" s="92">
        <v>5452</v>
      </c>
      <c r="D20" s="187" t="s">
        <v>353</v>
      </c>
      <c r="E20" s="18">
        <v>3143</v>
      </c>
      <c r="F20" s="187" t="s">
        <v>472</v>
      </c>
      <c r="G20" s="65">
        <v>25</v>
      </c>
      <c r="H20" s="177">
        <v>1</v>
      </c>
      <c r="I20" s="208">
        <v>25</v>
      </c>
      <c r="J20" s="208">
        <v>0</v>
      </c>
      <c r="K20" s="241">
        <v>0</v>
      </c>
      <c r="L20" s="219">
        <f t="shared" si="2"/>
        <v>25</v>
      </c>
      <c r="M20" s="49">
        <f t="shared" si="3"/>
        <v>0</v>
      </c>
      <c r="N20" s="398">
        <f t="shared" si="1"/>
        <v>0</v>
      </c>
      <c r="O20" s="343">
        <f>IF(M20&gt;=0,VLOOKUP(M20,ŠD_ŠK_normativy!$A$4:$D$304,2,0))</f>
        <v>0</v>
      </c>
      <c r="P20" s="312">
        <f>IF(N20&gt;=0,VLOOKUP(N20,ŠD_ŠK_normativy!$A$4:$D$304,3,0))</f>
        <v>0</v>
      </c>
      <c r="Q20" s="312">
        <f>IF(L20&gt;=0,VLOOKUP(L20,ŠD_ŠK_normativy!$A$4:$D$304,4,0))</f>
        <v>480</v>
      </c>
      <c r="R20" s="312">
        <f>IF((M20+N20)&gt;=0,VLOOKUP((M20+N20),ŠD_ŠK_normativy!$A$4:$D$304,4,0))</f>
        <v>0</v>
      </c>
      <c r="S20" s="280">
        <f>ŠD_ŠK_normativy!$H$5</f>
        <v>30</v>
      </c>
      <c r="T20" s="280">
        <f>ŠD_ŠK_normativy!$H$6</f>
        <v>20</v>
      </c>
      <c r="U20" s="60">
        <f>ŠD_ŠK_normativy!$H$3</f>
        <v>40768</v>
      </c>
      <c r="V20" s="76">
        <f>ŠD_ŠK_normativy!$H$4</f>
        <v>21384</v>
      </c>
      <c r="W20" s="377" t="str">
        <f t="shared" si="4"/>
        <v>0</v>
      </c>
      <c r="X20" s="261" t="str">
        <f t="shared" si="5"/>
        <v>0</v>
      </c>
      <c r="Y20" s="255">
        <f t="shared" si="6"/>
        <v>756</v>
      </c>
      <c r="Z20" s="347">
        <f t="shared" si="7"/>
        <v>18900</v>
      </c>
      <c r="AA20" s="60">
        <f t="shared" si="8"/>
        <v>13365</v>
      </c>
      <c r="AB20" s="60">
        <f t="shared" si="9"/>
        <v>4518</v>
      </c>
      <c r="AC20" s="60">
        <f t="shared" si="10"/>
        <v>267</v>
      </c>
      <c r="AD20" s="60">
        <f t="shared" si="11"/>
        <v>750</v>
      </c>
      <c r="AE20" s="313">
        <f t="shared" si="12"/>
        <v>0</v>
      </c>
      <c r="AF20" s="318">
        <f t="shared" si="13"/>
        <v>0.05</v>
      </c>
    </row>
    <row r="21" spans="1:36" ht="18" customHeight="1" x14ac:dyDescent="0.2">
      <c r="A21" s="92">
        <v>28</v>
      </c>
      <c r="B21" s="92">
        <v>600099059</v>
      </c>
      <c r="C21" s="92">
        <v>5428</v>
      </c>
      <c r="D21" s="187" t="s">
        <v>354</v>
      </c>
      <c r="E21" s="18">
        <v>3143</v>
      </c>
      <c r="F21" s="71" t="s">
        <v>355</v>
      </c>
      <c r="G21" s="65">
        <v>25</v>
      </c>
      <c r="H21" s="177">
        <v>1</v>
      </c>
      <c r="I21" s="208">
        <v>14</v>
      </c>
      <c r="J21" s="208">
        <v>0</v>
      </c>
      <c r="K21" s="241">
        <v>0</v>
      </c>
      <c r="L21" s="219">
        <f t="shared" si="2"/>
        <v>14</v>
      </c>
      <c r="M21" s="49">
        <f t="shared" si="3"/>
        <v>0</v>
      </c>
      <c r="N21" s="398">
        <f t="shared" si="1"/>
        <v>0</v>
      </c>
      <c r="O21" s="343">
        <f>IF(M21&gt;=0,VLOOKUP(M21,ŠD_ŠK_normativy!$A$4:$D$304,2,0))</f>
        <v>0</v>
      </c>
      <c r="P21" s="312">
        <f>IF(N21&gt;=0,VLOOKUP(N21,ŠD_ŠK_normativy!$A$4:$D$304,3,0))</f>
        <v>0</v>
      </c>
      <c r="Q21" s="312">
        <f>IF(L21&gt;=0,VLOOKUP(L21,ŠD_ŠK_normativy!$A$4:$D$304,4,0))</f>
        <v>480</v>
      </c>
      <c r="R21" s="312">
        <f>IF((M21+N21)&gt;=0,VLOOKUP((M21+N21),ŠD_ŠK_normativy!$A$4:$D$304,4,0))</f>
        <v>0</v>
      </c>
      <c r="S21" s="280">
        <f>ŠD_ŠK_normativy!$H$5</f>
        <v>30</v>
      </c>
      <c r="T21" s="280">
        <f>ŠD_ŠK_normativy!$H$6</f>
        <v>20</v>
      </c>
      <c r="U21" s="60">
        <f>ŠD_ŠK_normativy!$H$3</f>
        <v>40768</v>
      </c>
      <c r="V21" s="76">
        <f>ŠD_ŠK_normativy!$H$4</f>
        <v>21384</v>
      </c>
      <c r="W21" s="377" t="str">
        <f t="shared" si="4"/>
        <v>0</v>
      </c>
      <c r="X21" s="261" t="str">
        <f t="shared" si="5"/>
        <v>0</v>
      </c>
      <c r="Y21" s="255">
        <f t="shared" si="6"/>
        <v>756</v>
      </c>
      <c r="Z21" s="347">
        <f t="shared" si="7"/>
        <v>10584</v>
      </c>
      <c r="AA21" s="60">
        <f t="shared" si="8"/>
        <v>7485</v>
      </c>
      <c r="AB21" s="60">
        <f t="shared" si="9"/>
        <v>2529</v>
      </c>
      <c r="AC21" s="60">
        <f t="shared" si="10"/>
        <v>150</v>
      </c>
      <c r="AD21" s="60">
        <f t="shared" si="11"/>
        <v>420</v>
      </c>
      <c r="AE21" s="313">
        <f t="shared" si="12"/>
        <v>0</v>
      </c>
      <c r="AF21" s="318">
        <f t="shared" si="13"/>
        <v>0.03</v>
      </c>
    </row>
    <row r="22" spans="1:36" ht="18" customHeight="1" thickBot="1" x14ac:dyDescent="0.25">
      <c r="A22" s="106">
        <v>30</v>
      </c>
      <c r="B22" s="106">
        <v>600099229</v>
      </c>
      <c r="C22" s="106">
        <v>5471</v>
      </c>
      <c r="D22" s="193" t="s">
        <v>356</v>
      </c>
      <c r="E22" s="32">
        <v>3143</v>
      </c>
      <c r="F22" s="74" t="s">
        <v>357</v>
      </c>
      <c r="G22" s="293">
        <v>45</v>
      </c>
      <c r="H22" s="292">
        <v>2</v>
      </c>
      <c r="I22" s="210">
        <v>45</v>
      </c>
      <c r="J22" s="210">
        <v>0</v>
      </c>
      <c r="K22" s="242">
        <v>0</v>
      </c>
      <c r="L22" s="221">
        <f t="shared" si="2"/>
        <v>45</v>
      </c>
      <c r="M22" s="290">
        <f t="shared" si="3"/>
        <v>0</v>
      </c>
      <c r="N22" s="398">
        <f t="shared" si="1"/>
        <v>0</v>
      </c>
      <c r="O22" s="369">
        <f>IF(M22&gt;=0,VLOOKUP(M22,ŠD_ŠK_normativy!$A$4:$D$304,2,0))</f>
        <v>0</v>
      </c>
      <c r="P22" s="319">
        <f>IF(N22&gt;=0,VLOOKUP(N22,ŠD_ŠK_normativy!$A$4:$D$304,3,0))</f>
        <v>0</v>
      </c>
      <c r="Q22" s="319">
        <f>IF(L22&gt;=0,VLOOKUP(L22,ŠD_ŠK_normativy!$A$4:$D$304,4,0))</f>
        <v>480</v>
      </c>
      <c r="R22" s="319">
        <f>IF((M22+N22)&gt;=0,VLOOKUP((M22+N22),ŠD_ŠK_normativy!$A$4:$D$304,4,0))</f>
        <v>0</v>
      </c>
      <c r="S22" s="320">
        <f>ŠD_ŠK_normativy!$H$5</f>
        <v>30</v>
      </c>
      <c r="T22" s="320">
        <f>ŠD_ŠK_normativy!$H$6</f>
        <v>20</v>
      </c>
      <c r="U22" s="321">
        <f>ŠD_ŠK_normativy!$H$3</f>
        <v>40768</v>
      </c>
      <c r="V22" s="381">
        <f>ŠD_ŠK_normativy!$H$4</f>
        <v>21384</v>
      </c>
      <c r="W22" s="378" t="str">
        <f t="shared" si="4"/>
        <v>0</v>
      </c>
      <c r="X22" s="355" t="str">
        <f t="shared" si="5"/>
        <v>0</v>
      </c>
      <c r="Y22" s="257">
        <f t="shared" si="6"/>
        <v>756</v>
      </c>
      <c r="Z22" s="356">
        <f t="shared" si="7"/>
        <v>34020</v>
      </c>
      <c r="AA22" s="55">
        <f t="shared" si="8"/>
        <v>24057</v>
      </c>
      <c r="AB22" s="55">
        <f t="shared" si="9"/>
        <v>8132</v>
      </c>
      <c r="AC22" s="55">
        <f t="shared" si="10"/>
        <v>481</v>
      </c>
      <c r="AD22" s="55">
        <f t="shared" si="11"/>
        <v>1350</v>
      </c>
      <c r="AE22" s="357">
        <f t="shared" si="12"/>
        <v>0</v>
      </c>
      <c r="AF22" s="358">
        <f t="shared" si="13"/>
        <v>0.09</v>
      </c>
    </row>
    <row r="23" spans="1:36" ht="18" customHeight="1" thickBot="1" x14ac:dyDescent="0.25">
      <c r="A23" s="23"/>
      <c r="B23" s="118"/>
      <c r="C23" s="23"/>
      <c r="D23" s="13" t="s">
        <v>6</v>
      </c>
      <c r="E23" s="47"/>
      <c r="F23" s="34"/>
      <c r="G23" s="70"/>
      <c r="H23" s="51">
        <f>SUM(H6:H22)</f>
        <v>27</v>
      </c>
      <c r="I23" s="52">
        <f t="shared" ref="I23:AF23" si="14">SUM(I6:I22)</f>
        <v>588</v>
      </c>
      <c r="J23" s="52">
        <f t="shared" si="14"/>
        <v>0</v>
      </c>
      <c r="K23" s="249">
        <f t="shared" si="14"/>
        <v>50</v>
      </c>
      <c r="L23" s="51">
        <f t="shared" si="14"/>
        <v>578</v>
      </c>
      <c r="M23" s="52">
        <f t="shared" si="14"/>
        <v>0</v>
      </c>
      <c r="N23" s="249">
        <f t="shared" si="14"/>
        <v>50</v>
      </c>
      <c r="O23" s="368" t="s">
        <v>37</v>
      </c>
      <c r="P23" s="379" t="s">
        <v>37</v>
      </c>
      <c r="Q23" s="379" t="s">
        <v>37</v>
      </c>
      <c r="R23" s="379" t="s">
        <v>37</v>
      </c>
      <c r="S23" s="379" t="s">
        <v>37</v>
      </c>
      <c r="T23" s="379" t="s">
        <v>37</v>
      </c>
      <c r="U23" s="379" t="s">
        <v>37</v>
      </c>
      <c r="V23" s="384" t="s">
        <v>37</v>
      </c>
      <c r="W23" s="325" t="s">
        <v>37</v>
      </c>
      <c r="X23" s="363" t="s">
        <v>37</v>
      </c>
      <c r="Y23" s="367" t="s">
        <v>37</v>
      </c>
      <c r="Z23" s="326">
        <f t="shared" si="14"/>
        <v>716018</v>
      </c>
      <c r="AA23" s="361">
        <f t="shared" si="14"/>
        <v>513753</v>
      </c>
      <c r="AB23" s="361">
        <f t="shared" si="14"/>
        <v>173649</v>
      </c>
      <c r="AC23" s="361">
        <f t="shared" si="14"/>
        <v>10276</v>
      </c>
      <c r="AD23" s="361">
        <f t="shared" si="14"/>
        <v>18340</v>
      </c>
      <c r="AE23" s="362">
        <f t="shared" si="14"/>
        <v>0.36</v>
      </c>
      <c r="AF23" s="323">
        <f t="shared" si="14"/>
        <v>1.2900000000000005</v>
      </c>
    </row>
    <row r="24" spans="1:36" ht="14.25" customHeight="1" x14ac:dyDescent="0.2"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25">
        <f>SUM(AA23:AD23)</f>
        <v>716018</v>
      </c>
      <c r="AA24" s="81"/>
      <c r="AB24" s="81"/>
      <c r="AC24" s="81"/>
      <c r="AD24" s="81"/>
      <c r="AE24" s="81"/>
      <c r="AF24" s="81"/>
      <c r="AG24" s="81"/>
      <c r="AH24" s="81"/>
      <c r="AI24" s="81"/>
      <c r="AJ24" s="81"/>
    </row>
    <row r="25" spans="1:36" ht="11.25" x14ac:dyDescent="0.2"/>
    <row r="26" spans="1:36" ht="24.75" customHeight="1" x14ac:dyDescent="0.2">
      <c r="Q26" s="39"/>
      <c r="R26" s="39"/>
      <c r="S26" s="39"/>
    </row>
    <row r="29" spans="1:36" ht="18" customHeight="1" x14ac:dyDescent="0.2">
      <c r="P29" s="182"/>
    </row>
  </sheetData>
  <phoneticPr fontId="1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27"/>
  <sheetViews>
    <sheetView zoomScaleNormal="100" workbookViewId="0">
      <pane xSplit="7" ySplit="5" topLeftCell="H6" activePane="bottomRight" state="frozen"/>
      <selection pane="topRight" activeCell="H1" sqref="H1"/>
      <selection pane="bottomLeft" activeCell="A6" sqref="A6"/>
      <selection pane="bottomRight" activeCell="L22" sqref="L22"/>
    </sheetView>
  </sheetViews>
  <sheetFormatPr defaultColWidth="11.28515625" defaultRowHeight="18" customHeight="1" x14ac:dyDescent="0.2"/>
  <cols>
    <col min="1" max="1" width="6.140625" style="117" customWidth="1"/>
    <col min="2" max="2" width="9.140625" style="1" customWidth="1"/>
    <col min="3" max="3" width="6.42578125" style="117" customWidth="1"/>
    <col min="4" max="4" width="26.85546875" style="1" customWidth="1"/>
    <col min="5" max="5" width="5.140625" style="1" customWidth="1"/>
    <col min="6" max="6" width="32.85546875" style="1" customWidth="1"/>
    <col min="7" max="7" width="7.42578125" style="81" bestFit="1" customWidth="1"/>
    <col min="8" max="14" width="9.7109375" style="81" customWidth="1"/>
    <col min="15" max="15" width="8.7109375" style="81" customWidth="1"/>
    <col min="16" max="16" width="8.7109375" style="26" customWidth="1"/>
    <col min="17" max="25" width="8.7109375" style="1" customWidth="1"/>
    <col min="26" max="27" width="8.7109375" style="1" bestFit="1" customWidth="1"/>
    <col min="28" max="32" width="7.7109375" style="1" customWidth="1"/>
    <col min="33" max="33" width="3.7109375" style="1" customWidth="1"/>
    <col min="34" max="38" width="8" style="1" customWidth="1"/>
    <col min="39" max="16384" width="11.28515625" style="1"/>
  </cols>
  <sheetData>
    <row r="1" spans="1:32" ht="24.75" customHeight="1" x14ac:dyDescent="0.3">
      <c r="A1" s="157" t="s">
        <v>446</v>
      </c>
      <c r="B1" s="158"/>
      <c r="C1" s="158"/>
      <c r="D1" s="158"/>
      <c r="E1" s="7"/>
      <c r="Q1" s="26"/>
      <c r="R1" s="26"/>
      <c r="S1" s="26"/>
      <c r="U1" s="26"/>
    </row>
    <row r="2" spans="1:32" ht="24.75" customHeight="1" x14ac:dyDescent="0.2">
      <c r="E2" s="9"/>
      <c r="F2" s="37" t="s">
        <v>53</v>
      </c>
      <c r="Q2" s="26"/>
      <c r="R2" s="26"/>
      <c r="S2" s="26"/>
      <c r="U2" s="26"/>
    </row>
    <row r="3" spans="1:32" ht="16.5" customHeight="1" x14ac:dyDescent="0.2">
      <c r="E3" s="5"/>
      <c r="F3" s="3" t="s">
        <v>49</v>
      </c>
      <c r="Q3" s="26"/>
      <c r="R3" s="26"/>
      <c r="S3" s="26"/>
      <c r="U3" s="26"/>
    </row>
    <row r="4" spans="1:32" ht="24" customHeight="1" thickBot="1" x14ac:dyDescent="0.3">
      <c r="A4" s="159" t="s">
        <v>132</v>
      </c>
      <c r="E4" s="2"/>
      <c r="F4" s="27" t="s">
        <v>51</v>
      </c>
      <c r="H4" s="176" t="s">
        <v>449</v>
      </c>
      <c r="R4" s="26"/>
      <c r="S4" s="26"/>
      <c r="U4" s="26"/>
      <c r="Z4" s="1" t="s">
        <v>118</v>
      </c>
      <c r="AA4" s="58"/>
      <c r="AB4" s="58"/>
      <c r="AC4" s="58"/>
      <c r="AD4" s="58"/>
      <c r="AE4" s="58"/>
      <c r="AF4" s="58"/>
    </row>
    <row r="5" spans="1:32" ht="57" thickBot="1" x14ac:dyDescent="0.25">
      <c r="A5" s="20" t="s">
        <v>429</v>
      </c>
      <c r="B5" s="148" t="s">
        <v>428</v>
      </c>
      <c r="C5" s="20" t="s">
        <v>38</v>
      </c>
      <c r="D5" s="135" t="s">
        <v>39</v>
      </c>
      <c r="E5" s="136" t="s">
        <v>0</v>
      </c>
      <c r="F5" s="137" t="s">
        <v>1</v>
      </c>
      <c r="G5" s="53" t="s">
        <v>2</v>
      </c>
      <c r="H5" s="57" t="s">
        <v>64</v>
      </c>
      <c r="I5" s="269" t="s">
        <v>463</v>
      </c>
      <c r="J5" s="269" t="s">
        <v>462</v>
      </c>
      <c r="K5" s="270" t="s">
        <v>448</v>
      </c>
      <c r="L5" s="216" t="s">
        <v>464</v>
      </c>
      <c r="M5" s="245" t="s">
        <v>465</v>
      </c>
      <c r="N5" s="217" t="s">
        <v>455</v>
      </c>
      <c r="O5" s="232" t="s">
        <v>456</v>
      </c>
      <c r="P5" s="233" t="s">
        <v>122</v>
      </c>
      <c r="Q5" s="234" t="s">
        <v>466</v>
      </c>
      <c r="R5" s="234" t="s">
        <v>467</v>
      </c>
      <c r="S5" s="234" t="s">
        <v>65</v>
      </c>
      <c r="T5" s="235" t="s">
        <v>124</v>
      </c>
      <c r="U5" s="62" t="s">
        <v>443</v>
      </c>
      <c r="V5" s="382" t="s">
        <v>433</v>
      </c>
      <c r="W5" s="277" t="s">
        <v>468</v>
      </c>
      <c r="X5" s="278" t="s">
        <v>470</v>
      </c>
      <c r="Y5" s="279" t="s">
        <v>469</v>
      </c>
      <c r="Z5" s="307" t="s">
        <v>36</v>
      </c>
      <c r="AA5" s="308" t="s">
        <v>117</v>
      </c>
      <c r="AB5" s="308" t="s">
        <v>24</v>
      </c>
      <c r="AC5" s="308" t="s">
        <v>35</v>
      </c>
      <c r="AD5" s="309" t="s">
        <v>25</v>
      </c>
      <c r="AE5" s="310" t="s">
        <v>434</v>
      </c>
      <c r="AF5" s="311" t="s">
        <v>116</v>
      </c>
    </row>
    <row r="6" spans="1:32" ht="18" customHeight="1" x14ac:dyDescent="0.2">
      <c r="A6" s="150">
        <v>2</v>
      </c>
      <c r="B6" s="147">
        <v>600099342</v>
      </c>
      <c r="C6" s="153">
        <v>5416</v>
      </c>
      <c r="D6" s="194" t="s">
        <v>358</v>
      </c>
      <c r="E6" s="141">
        <v>3143</v>
      </c>
      <c r="F6" s="142" t="s">
        <v>387</v>
      </c>
      <c r="G6" s="264">
        <v>103</v>
      </c>
      <c r="H6" s="291">
        <v>3</v>
      </c>
      <c r="I6" s="289">
        <v>89</v>
      </c>
      <c r="J6" s="289">
        <v>0</v>
      </c>
      <c r="K6" s="306">
        <v>0</v>
      </c>
      <c r="L6" s="218">
        <f t="shared" ref="L6" si="0">IF(I6&lt;=G6,I6,G6)</f>
        <v>89</v>
      </c>
      <c r="M6" s="399">
        <f>IF(J6&lt;=G6,J6,G6)</f>
        <v>0</v>
      </c>
      <c r="N6" s="400">
        <f>IF(J6&lt;=G6,IF((J6+K6)&gt;=G6,G6-J6,K6),0)</f>
        <v>0</v>
      </c>
      <c r="O6" s="342">
        <f>IF(M6&gt;=0,VLOOKUP(M6,ŠD_ŠK_normativy!$A$4:$D$304,2,0))</f>
        <v>0</v>
      </c>
      <c r="P6" s="314">
        <f>IF(N6&gt;=0,VLOOKUP(N6,ŠD_ŠK_normativy!$A$4:$D$304,3,0))</f>
        <v>0</v>
      </c>
      <c r="Q6" s="314">
        <f>IF(L6&gt;=0,VLOOKUP(L6,ŠD_ŠK_normativy!$A$4:$D$304,4,0))</f>
        <v>480</v>
      </c>
      <c r="R6" s="314">
        <f>IF((M6+N6)&gt;=0,VLOOKUP((M6+N6),ŠD_ŠK_normativy!$A$4:$D$304,4,0))</f>
        <v>0</v>
      </c>
      <c r="S6" s="282">
        <f>ŠD_ŠK_normativy!$H$5</f>
        <v>30</v>
      </c>
      <c r="T6" s="282">
        <f>ŠD_ŠK_normativy!$H$6</f>
        <v>20</v>
      </c>
      <c r="U6" s="283">
        <f>ŠD_ŠK_normativy!$H$3</f>
        <v>40768</v>
      </c>
      <c r="V6" s="380">
        <f>ŠD_ŠK_normativy!$H$4</f>
        <v>21384</v>
      </c>
      <c r="W6" s="376" t="str">
        <f>IFERROR(ROUND(12*1.358*(1/O6*U6+1/R6*V6)+T6,0),"0")</f>
        <v>0</v>
      </c>
      <c r="X6" s="315" t="str">
        <f>IFERROR(ROUND(12*1.358*(1/P6*U6+1/R6*V6)+T6,0),"0")</f>
        <v>0</v>
      </c>
      <c r="Y6" s="349">
        <f>IFERROR(ROUND(12*1.358*(1/Q6*V6)+S6,0),"0")</f>
        <v>756</v>
      </c>
      <c r="Z6" s="346">
        <f>L6*Y6+M6*W6+N6*X6</f>
        <v>67284</v>
      </c>
      <c r="AA6" s="283">
        <f>ROUND((Z6-AD6)/1.358,0)</f>
        <v>47580</v>
      </c>
      <c r="AB6" s="283">
        <f>Z6-AA6-AC6-AD6</f>
        <v>16082</v>
      </c>
      <c r="AC6" s="283">
        <f>ROUND(AA6*2%,0)</f>
        <v>952</v>
      </c>
      <c r="AD6" s="283">
        <f>L6*S6+(M6+N6)*T6</f>
        <v>2670</v>
      </c>
      <c r="AE6" s="316">
        <f>ROUND(IFERROR(M6/O6,"0")+IFERROR(N6/P6,"0"),2)</f>
        <v>0</v>
      </c>
      <c r="AF6" s="317">
        <f>ROUND(IFERROR(L6/Q6,"0")+IFERROR((M6+N6)/R6,"0"),2)</f>
        <v>0.19</v>
      </c>
    </row>
    <row r="7" spans="1:32" ht="18" customHeight="1" x14ac:dyDescent="0.2">
      <c r="A7" s="151">
        <v>3</v>
      </c>
      <c r="B7" s="92">
        <v>600099334</v>
      </c>
      <c r="C7" s="153">
        <v>5413</v>
      </c>
      <c r="D7" s="6" t="s">
        <v>359</v>
      </c>
      <c r="E7" s="18">
        <v>3143</v>
      </c>
      <c r="F7" s="143" t="s">
        <v>445</v>
      </c>
      <c r="G7" s="264">
        <v>90</v>
      </c>
      <c r="H7" s="177">
        <v>3</v>
      </c>
      <c r="I7" s="208">
        <v>87</v>
      </c>
      <c r="J7" s="208">
        <v>0</v>
      </c>
      <c r="K7" s="241">
        <v>0</v>
      </c>
      <c r="L7" s="219">
        <f t="shared" ref="L7:L22" si="1">IF(I7&lt;=G7,I7,G7)</f>
        <v>87</v>
      </c>
      <c r="M7" s="49">
        <f t="shared" ref="M7:M17" si="2">IF(J7&lt;=G7,J7,G7)</f>
        <v>0</v>
      </c>
      <c r="N7" s="398">
        <f t="shared" ref="N7:N22" si="3">IF(J7&lt;=G7,IF((J7+K7)&gt;=G7,G7-J7,K7),0)</f>
        <v>0</v>
      </c>
      <c r="O7" s="343">
        <f>IF(M7&gt;=0,VLOOKUP(M7,ŠD_ŠK_normativy!$A$4:$D$304,2,0))</f>
        <v>0</v>
      </c>
      <c r="P7" s="312">
        <f>IF(N7&gt;=0,VLOOKUP(N7,ŠD_ŠK_normativy!$A$4:$D$304,3,0))</f>
        <v>0</v>
      </c>
      <c r="Q7" s="312">
        <f>IF(L7&gt;=0,VLOOKUP(L7,ŠD_ŠK_normativy!$A$4:$D$304,4,0))</f>
        <v>480</v>
      </c>
      <c r="R7" s="312">
        <f>IF((M7+N7)&gt;=0,VLOOKUP((M7+N7),ŠD_ŠK_normativy!$A$4:$D$304,4,0))</f>
        <v>0</v>
      </c>
      <c r="S7" s="280">
        <f>ŠD_ŠK_normativy!$H$5</f>
        <v>30</v>
      </c>
      <c r="T7" s="280">
        <f>ŠD_ŠK_normativy!$H$6</f>
        <v>20</v>
      </c>
      <c r="U7" s="60">
        <f>ŠD_ŠK_normativy!$H$3</f>
        <v>40768</v>
      </c>
      <c r="V7" s="76">
        <f>ŠD_ŠK_normativy!$H$4</f>
        <v>21384</v>
      </c>
      <c r="W7" s="377" t="str">
        <f t="shared" ref="W7:W22" si="4">IFERROR(ROUND(12*1.358*(1/O7*U7+1/R7*V7)+T7,0),"0")</f>
        <v>0</v>
      </c>
      <c r="X7" s="261" t="str">
        <f t="shared" ref="X7:X22" si="5">IFERROR(ROUND(12*1.358*(1/P7*U7+1/R7*V7)+T7,0),"0")</f>
        <v>0</v>
      </c>
      <c r="Y7" s="255">
        <f t="shared" ref="Y7:Y22" si="6">IFERROR(ROUND(12*1.358*(1/Q7*V7)+S7,0),"0")</f>
        <v>756</v>
      </c>
      <c r="Z7" s="347">
        <f t="shared" ref="Z7:Z22" si="7">L7*Y7+M7*W7+N7*X7</f>
        <v>65772</v>
      </c>
      <c r="AA7" s="60">
        <f t="shared" ref="AA7:AA22" si="8">ROUND((Z7-AD7)/1.358,0)</f>
        <v>46511</v>
      </c>
      <c r="AB7" s="60">
        <f t="shared" ref="AB7:AB22" si="9">Z7-AA7-AC7-AD7</f>
        <v>15721</v>
      </c>
      <c r="AC7" s="60">
        <f t="shared" ref="AC7:AC22" si="10">ROUND(AA7*2%,0)</f>
        <v>930</v>
      </c>
      <c r="AD7" s="60">
        <f t="shared" ref="AD7:AD22" si="11">L7*S7+(M7+N7)*T7</f>
        <v>2610</v>
      </c>
      <c r="AE7" s="313">
        <f t="shared" ref="AE7:AE22" si="12">ROUND(IFERROR(M7/O7,"0")+IFERROR(N7/P7,"0"),2)</f>
        <v>0</v>
      </c>
      <c r="AF7" s="318">
        <f t="shared" ref="AF7:AF22" si="13">ROUND(IFERROR(L7/Q7,"0")+IFERROR((M7+N7)/R7,"0"),2)</f>
        <v>0.18</v>
      </c>
    </row>
    <row r="8" spans="1:32" ht="18" customHeight="1" x14ac:dyDescent="0.2">
      <c r="A8" s="151">
        <v>3</v>
      </c>
      <c r="B8" s="92">
        <v>600099334</v>
      </c>
      <c r="C8" s="153">
        <v>5413</v>
      </c>
      <c r="D8" s="6" t="s">
        <v>359</v>
      </c>
      <c r="E8" s="18">
        <v>3143</v>
      </c>
      <c r="F8" s="143" t="s">
        <v>360</v>
      </c>
      <c r="G8" s="264">
        <v>220</v>
      </c>
      <c r="H8" s="177">
        <v>0</v>
      </c>
      <c r="I8" s="208">
        <v>0</v>
      </c>
      <c r="J8" s="208">
        <v>0</v>
      </c>
      <c r="K8" s="241">
        <v>89</v>
      </c>
      <c r="L8" s="219">
        <f t="shared" si="1"/>
        <v>0</v>
      </c>
      <c r="M8" s="49">
        <f t="shared" si="2"/>
        <v>0</v>
      </c>
      <c r="N8" s="398">
        <f t="shared" si="3"/>
        <v>89</v>
      </c>
      <c r="O8" s="343">
        <f>IF(M8&gt;=0,VLOOKUP(M8,ŠD_ŠK_normativy!$A$4:$D$304,2,0))</f>
        <v>0</v>
      </c>
      <c r="P8" s="312">
        <f>IF(N8&gt;=0,VLOOKUP(N8,ŠD_ŠK_normativy!$A$4:$D$304,3,0))</f>
        <v>197.79610209292008</v>
      </c>
      <c r="Q8" s="312">
        <f>IF(L8&gt;=0,VLOOKUP(L8,ŠD_ŠK_normativy!$A$4:$D$304,4,0))</f>
        <v>0</v>
      </c>
      <c r="R8" s="312">
        <f>IF((M8+N8)&gt;=0,VLOOKUP((M8+N8),ŠD_ŠK_normativy!$A$4:$D$304,4,0))</f>
        <v>480</v>
      </c>
      <c r="S8" s="280">
        <f>ŠD_ŠK_normativy!$H$5</f>
        <v>30</v>
      </c>
      <c r="T8" s="280">
        <f>ŠD_ŠK_normativy!$H$6</f>
        <v>20</v>
      </c>
      <c r="U8" s="60">
        <f>ŠD_ŠK_normativy!$H$3</f>
        <v>40768</v>
      </c>
      <c r="V8" s="76">
        <f>ŠD_ŠK_normativy!$H$4</f>
        <v>21384</v>
      </c>
      <c r="W8" s="377" t="str">
        <f t="shared" si="4"/>
        <v>0</v>
      </c>
      <c r="X8" s="261">
        <f t="shared" si="5"/>
        <v>4105</v>
      </c>
      <c r="Y8" s="255" t="str">
        <f t="shared" si="6"/>
        <v>0</v>
      </c>
      <c r="Z8" s="347">
        <f t="shared" si="7"/>
        <v>365345</v>
      </c>
      <c r="AA8" s="60">
        <f t="shared" si="8"/>
        <v>267721</v>
      </c>
      <c r="AB8" s="60">
        <f t="shared" si="9"/>
        <v>90490</v>
      </c>
      <c r="AC8" s="60">
        <f t="shared" si="10"/>
        <v>5354</v>
      </c>
      <c r="AD8" s="60">
        <f t="shared" si="11"/>
        <v>1780</v>
      </c>
      <c r="AE8" s="313">
        <f t="shared" si="12"/>
        <v>0.45</v>
      </c>
      <c r="AF8" s="318">
        <f t="shared" si="13"/>
        <v>0.19</v>
      </c>
    </row>
    <row r="9" spans="1:32" ht="18" customHeight="1" x14ac:dyDescent="0.2">
      <c r="A9" s="151">
        <v>6</v>
      </c>
      <c r="B9" s="92">
        <v>600098958</v>
      </c>
      <c r="C9" s="153">
        <v>5402</v>
      </c>
      <c r="D9" s="6" t="s">
        <v>361</v>
      </c>
      <c r="E9" s="18">
        <v>3143</v>
      </c>
      <c r="F9" s="144" t="s">
        <v>362</v>
      </c>
      <c r="G9" s="265">
        <v>70</v>
      </c>
      <c r="H9" s="177">
        <v>1</v>
      </c>
      <c r="I9" s="208">
        <v>31</v>
      </c>
      <c r="J9" s="208">
        <v>0</v>
      </c>
      <c r="K9" s="241">
        <v>0</v>
      </c>
      <c r="L9" s="219">
        <f t="shared" si="1"/>
        <v>31</v>
      </c>
      <c r="M9" s="49">
        <f t="shared" si="2"/>
        <v>0</v>
      </c>
      <c r="N9" s="398">
        <f t="shared" si="3"/>
        <v>0</v>
      </c>
      <c r="O9" s="343">
        <f>IF(M9&gt;=0,VLOOKUP(M9,ŠD_ŠK_normativy!$A$4:$D$304,2,0))</f>
        <v>0</v>
      </c>
      <c r="P9" s="312">
        <f>IF(N9&gt;=0,VLOOKUP(N9,ŠD_ŠK_normativy!$A$4:$D$304,3,0))</f>
        <v>0</v>
      </c>
      <c r="Q9" s="312">
        <f>IF(L9&gt;=0,VLOOKUP(L9,ŠD_ŠK_normativy!$A$4:$D$304,4,0))</f>
        <v>480</v>
      </c>
      <c r="R9" s="312">
        <f>IF((M9+N9)&gt;=0,VLOOKUP((M9+N9),ŠD_ŠK_normativy!$A$4:$D$304,4,0))</f>
        <v>0</v>
      </c>
      <c r="S9" s="280">
        <f>ŠD_ŠK_normativy!$H$5</f>
        <v>30</v>
      </c>
      <c r="T9" s="280">
        <f>ŠD_ŠK_normativy!$H$6</f>
        <v>20</v>
      </c>
      <c r="U9" s="60">
        <f>ŠD_ŠK_normativy!$H$3</f>
        <v>40768</v>
      </c>
      <c r="V9" s="76">
        <f>ŠD_ŠK_normativy!$H$4</f>
        <v>21384</v>
      </c>
      <c r="W9" s="377" t="str">
        <f t="shared" si="4"/>
        <v>0</v>
      </c>
      <c r="X9" s="261" t="str">
        <f t="shared" si="5"/>
        <v>0</v>
      </c>
      <c r="Y9" s="255">
        <f t="shared" si="6"/>
        <v>756</v>
      </c>
      <c r="Z9" s="347">
        <f t="shared" si="7"/>
        <v>23436</v>
      </c>
      <c r="AA9" s="60">
        <f t="shared" si="8"/>
        <v>16573</v>
      </c>
      <c r="AB9" s="60">
        <f t="shared" si="9"/>
        <v>5602</v>
      </c>
      <c r="AC9" s="60">
        <f t="shared" si="10"/>
        <v>331</v>
      </c>
      <c r="AD9" s="60">
        <f t="shared" si="11"/>
        <v>930</v>
      </c>
      <c r="AE9" s="313">
        <f t="shared" si="12"/>
        <v>0</v>
      </c>
      <c r="AF9" s="318">
        <f t="shared" si="13"/>
        <v>0.06</v>
      </c>
    </row>
    <row r="10" spans="1:32" ht="18" customHeight="1" x14ac:dyDescent="0.2">
      <c r="A10" s="151">
        <v>6</v>
      </c>
      <c r="B10" s="92">
        <v>600098958</v>
      </c>
      <c r="C10" s="153">
        <v>5402</v>
      </c>
      <c r="D10" s="6" t="s">
        <v>363</v>
      </c>
      <c r="E10" s="18">
        <v>3143</v>
      </c>
      <c r="F10" s="145" t="s">
        <v>364</v>
      </c>
      <c r="G10" s="265">
        <v>70</v>
      </c>
      <c r="H10" s="177">
        <v>1</v>
      </c>
      <c r="I10" s="208">
        <v>23</v>
      </c>
      <c r="J10" s="208">
        <v>0</v>
      </c>
      <c r="K10" s="241">
        <v>0</v>
      </c>
      <c r="L10" s="219">
        <f t="shared" si="1"/>
        <v>23</v>
      </c>
      <c r="M10" s="49">
        <f t="shared" si="2"/>
        <v>0</v>
      </c>
      <c r="N10" s="398">
        <f t="shared" si="3"/>
        <v>0</v>
      </c>
      <c r="O10" s="343">
        <f>IF(M10&gt;=0,VLOOKUP(M10,ŠD_ŠK_normativy!$A$4:$D$304,2,0))</f>
        <v>0</v>
      </c>
      <c r="P10" s="312">
        <f>IF(N10&gt;=0,VLOOKUP(N10,ŠD_ŠK_normativy!$A$4:$D$304,3,0))</f>
        <v>0</v>
      </c>
      <c r="Q10" s="312">
        <f>IF(L10&gt;=0,VLOOKUP(L10,ŠD_ŠK_normativy!$A$4:$D$304,4,0))</f>
        <v>480</v>
      </c>
      <c r="R10" s="312">
        <f>IF((M10+N10)&gt;=0,VLOOKUP((M10+N10),ŠD_ŠK_normativy!$A$4:$D$304,4,0))</f>
        <v>0</v>
      </c>
      <c r="S10" s="280">
        <f>ŠD_ŠK_normativy!$H$5</f>
        <v>30</v>
      </c>
      <c r="T10" s="280">
        <f>ŠD_ŠK_normativy!$H$6</f>
        <v>20</v>
      </c>
      <c r="U10" s="60">
        <f>ŠD_ŠK_normativy!$H$3</f>
        <v>40768</v>
      </c>
      <c r="V10" s="76">
        <f>ŠD_ŠK_normativy!$H$4</f>
        <v>21384</v>
      </c>
      <c r="W10" s="377" t="str">
        <f t="shared" si="4"/>
        <v>0</v>
      </c>
      <c r="X10" s="261" t="str">
        <f t="shared" si="5"/>
        <v>0</v>
      </c>
      <c r="Y10" s="255">
        <f t="shared" si="6"/>
        <v>756</v>
      </c>
      <c r="Z10" s="347">
        <f t="shared" si="7"/>
        <v>17388</v>
      </c>
      <c r="AA10" s="60">
        <f t="shared" si="8"/>
        <v>12296</v>
      </c>
      <c r="AB10" s="60">
        <f t="shared" si="9"/>
        <v>4156</v>
      </c>
      <c r="AC10" s="60">
        <f t="shared" si="10"/>
        <v>246</v>
      </c>
      <c r="AD10" s="60">
        <f t="shared" si="11"/>
        <v>690</v>
      </c>
      <c r="AE10" s="313">
        <f t="shared" si="12"/>
        <v>0</v>
      </c>
      <c r="AF10" s="318">
        <f t="shared" si="13"/>
        <v>0.05</v>
      </c>
    </row>
    <row r="11" spans="1:32" ht="18" customHeight="1" x14ac:dyDescent="0.2">
      <c r="A11" s="150">
        <v>7</v>
      </c>
      <c r="B11" s="92">
        <v>600099121</v>
      </c>
      <c r="C11" s="153">
        <v>5405</v>
      </c>
      <c r="D11" s="6" t="s">
        <v>365</v>
      </c>
      <c r="E11" s="18">
        <v>3143</v>
      </c>
      <c r="F11" s="144" t="s">
        <v>366</v>
      </c>
      <c r="G11" s="264">
        <v>25</v>
      </c>
      <c r="H11" s="177">
        <v>1</v>
      </c>
      <c r="I11" s="208">
        <v>25</v>
      </c>
      <c r="J11" s="208">
        <v>0</v>
      </c>
      <c r="K11" s="241">
        <v>0</v>
      </c>
      <c r="L11" s="219">
        <f t="shared" si="1"/>
        <v>25</v>
      </c>
      <c r="M11" s="49">
        <f t="shared" si="2"/>
        <v>0</v>
      </c>
      <c r="N11" s="398">
        <f t="shared" si="3"/>
        <v>0</v>
      </c>
      <c r="O11" s="343">
        <f>IF(M11&gt;=0,VLOOKUP(M11,ŠD_ŠK_normativy!$A$4:$D$304,2,0))</f>
        <v>0</v>
      </c>
      <c r="P11" s="312">
        <f>IF(N11&gt;=0,VLOOKUP(N11,ŠD_ŠK_normativy!$A$4:$D$304,3,0))</f>
        <v>0</v>
      </c>
      <c r="Q11" s="312">
        <f>IF(L11&gt;=0,VLOOKUP(L11,ŠD_ŠK_normativy!$A$4:$D$304,4,0))</f>
        <v>480</v>
      </c>
      <c r="R11" s="312">
        <f>IF((M11+N11)&gt;=0,VLOOKUP((M11+N11),ŠD_ŠK_normativy!$A$4:$D$304,4,0))</f>
        <v>0</v>
      </c>
      <c r="S11" s="280">
        <f>ŠD_ŠK_normativy!$H$5</f>
        <v>30</v>
      </c>
      <c r="T11" s="280">
        <f>ŠD_ŠK_normativy!$H$6</f>
        <v>20</v>
      </c>
      <c r="U11" s="60">
        <f>ŠD_ŠK_normativy!$H$3</f>
        <v>40768</v>
      </c>
      <c r="V11" s="76">
        <f>ŠD_ŠK_normativy!$H$4</f>
        <v>21384</v>
      </c>
      <c r="W11" s="377" t="str">
        <f t="shared" si="4"/>
        <v>0</v>
      </c>
      <c r="X11" s="261" t="str">
        <f t="shared" si="5"/>
        <v>0</v>
      </c>
      <c r="Y11" s="255">
        <f t="shared" si="6"/>
        <v>756</v>
      </c>
      <c r="Z11" s="347">
        <f t="shared" si="7"/>
        <v>18900</v>
      </c>
      <c r="AA11" s="60">
        <f t="shared" si="8"/>
        <v>13365</v>
      </c>
      <c r="AB11" s="60">
        <f t="shared" si="9"/>
        <v>4518</v>
      </c>
      <c r="AC11" s="60">
        <f t="shared" si="10"/>
        <v>267</v>
      </c>
      <c r="AD11" s="60">
        <f t="shared" si="11"/>
        <v>750</v>
      </c>
      <c r="AE11" s="313">
        <f t="shared" si="12"/>
        <v>0</v>
      </c>
      <c r="AF11" s="318">
        <f t="shared" si="13"/>
        <v>0.05</v>
      </c>
    </row>
    <row r="12" spans="1:32" ht="18" customHeight="1" x14ac:dyDescent="0.2">
      <c r="A12" s="150">
        <v>8</v>
      </c>
      <c r="B12" s="92">
        <v>600099318</v>
      </c>
      <c r="C12" s="153">
        <v>5410</v>
      </c>
      <c r="D12" s="6" t="s">
        <v>367</v>
      </c>
      <c r="E12" s="18">
        <v>3143</v>
      </c>
      <c r="F12" s="145" t="s">
        <v>368</v>
      </c>
      <c r="G12" s="264">
        <v>46</v>
      </c>
      <c r="H12" s="177">
        <v>2</v>
      </c>
      <c r="I12" s="208">
        <v>33</v>
      </c>
      <c r="J12" s="208">
        <v>0</v>
      </c>
      <c r="K12" s="241">
        <v>0</v>
      </c>
      <c r="L12" s="219">
        <f t="shared" si="1"/>
        <v>33</v>
      </c>
      <c r="M12" s="49">
        <f t="shared" si="2"/>
        <v>0</v>
      </c>
      <c r="N12" s="398">
        <f t="shared" si="3"/>
        <v>0</v>
      </c>
      <c r="O12" s="343">
        <f>IF(M12&gt;=0,VLOOKUP(M12,ŠD_ŠK_normativy!$A$4:$D$304,2,0))</f>
        <v>0</v>
      </c>
      <c r="P12" s="312">
        <f>IF(N12&gt;=0,VLOOKUP(N12,ŠD_ŠK_normativy!$A$4:$D$304,3,0))</f>
        <v>0</v>
      </c>
      <c r="Q12" s="312">
        <f>IF(L12&gt;=0,VLOOKUP(L12,ŠD_ŠK_normativy!$A$4:$D$304,4,0))</f>
        <v>480</v>
      </c>
      <c r="R12" s="312">
        <f>IF((M12+N12)&gt;=0,VLOOKUP((M12+N12),ŠD_ŠK_normativy!$A$4:$D$304,4,0))</f>
        <v>0</v>
      </c>
      <c r="S12" s="280">
        <f>ŠD_ŠK_normativy!$H$5</f>
        <v>30</v>
      </c>
      <c r="T12" s="280">
        <f>ŠD_ŠK_normativy!$H$6</f>
        <v>20</v>
      </c>
      <c r="U12" s="60">
        <f>ŠD_ŠK_normativy!$H$3</f>
        <v>40768</v>
      </c>
      <c r="V12" s="76">
        <f>ŠD_ŠK_normativy!$H$4</f>
        <v>21384</v>
      </c>
      <c r="W12" s="377" t="str">
        <f t="shared" si="4"/>
        <v>0</v>
      </c>
      <c r="X12" s="261" t="str">
        <f t="shared" si="5"/>
        <v>0</v>
      </c>
      <c r="Y12" s="255">
        <f t="shared" si="6"/>
        <v>756</v>
      </c>
      <c r="Z12" s="347">
        <f t="shared" si="7"/>
        <v>24948</v>
      </c>
      <c r="AA12" s="60">
        <f t="shared" si="8"/>
        <v>17642</v>
      </c>
      <c r="AB12" s="60">
        <f t="shared" si="9"/>
        <v>5963</v>
      </c>
      <c r="AC12" s="60">
        <f t="shared" si="10"/>
        <v>353</v>
      </c>
      <c r="AD12" s="60">
        <f t="shared" si="11"/>
        <v>990</v>
      </c>
      <c r="AE12" s="313">
        <f t="shared" si="12"/>
        <v>0</v>
      </c>
      <c r="AF12" s="318">
        <f t="shared" si="13"/>
        <v>7.0000000000000007E-2</v>
      </c>
    </row>
    <row r="13" spans="1:32" ht="18" customHeight="1" x14ac:dyDescent="0.2">
      <c r="A13" s="150">
        <v>9</v>
      </c>
      <c r="B13" s="92">
        <v>650046072</v>
      </c>
      <c r="C13" s="153">
        <v>5476</v>
      </c>
      <c r="D13" s="6" t="s">
        <v>369</v>
      </c>
      <c r="E13" s="18">
        <v>3143</v>
      </c>
      <c r="F13" s="144" t="s">
        <v>370</v>
      </c>
      <c r="G13" s="264">
        <v>70</v>
      </c>
      <c r="H13" s="177">
        <v>2</v>
      </c>
      <c r="I13" s="208">
        <v>37</v>
      </c>
      <c r="J13" s="208">
        <v>0</v>
      </c>
      <c r="K13" s="241">
        <v>0</v>
      </c>
      <c r="L13" s="219">
        <f t="shared" si="1"/>
        <v>37</v>
      </c>
      <c r="M13" s="49">
        <f t="shared" si="2"/>
        <v>0</v>
      </c>
      <c r="N13" s="398">
        <f t="shared" si="3"/>
        <v>0</v>
      </c>
      <c r="O13" s="343">
        <f>IF(M13&gt;=0,VLOOKUP(M13,ŠD_ŠK_normativy!$A$4:$D$304,2,0))</f>
        <v>0</v>
      </c>
      <c r="P13" s="312">
        <f>IF(N13&gt;=0,VLOOKUP(N13,ŠD_ŠK_normativy!$A$4:$D$304,3,0))</f>
        <v>0</v>
      </c>
      <c r="Q13" s="312">
        <f>IF(L13&gt;=0,VLOOKUP(L13,ŠD_ŠK_normativy!$A$4:$D$304,4,0))</f>
        <v>480</v>
      </c>
      <c r="R13" s="312">
        <f>IF((M13+N13)&gt;=0,VLOOKUP((M13+N13),ŠD_ŠK_normativy!$A$4:$D$304,4,0))</f>
        <v>0</v>
      </c>
      <c r="S13" s="280">
        <f>ŠD_ŠK_normativy!$H$5</f>
        <v>30</v>
      </c>
      <c r="T13" s="280">
        <f>ŠD_ŠK_normativy!$H$6</f>
        <v>20</v>
      </c>
      <c r="U13" s="60">
        <f>ŠD_ŠK_normativy!$H$3</f>
        <v>40768</v>
      </c>
      <c r="V13" s="76">
        <f>ŠD_ŠK_normativy!$H$4</f>
        <v>21384</v>
      </c>
      <c r="W13" s="377" t="str">
        <f t="shared" si="4"/>
        <v>0</v>
      </c>
      <c r="X13" s="261" t="str">
        <f t="shared" si="5"/>
        <v>0</v>
      </c>
      <c r="Y13" s="255">
        <f t="shared" si="6"/>
        <v>756</v>
      </c>
      <c r="Z13" s="347">
        <f t="shared" si="7"/>
        <v>27972</v>
      </c>
      <c r="AA13" s="60">
        <f t="shared" si="8"/>
        <v>19781</v>
      </c>
      <c r="AB13" s="60">
        <f t="shared" si="9"/>
        <v>6685</v>
      </c>
      <c r="AC13" s="60">
        <f t="shared" si="10"/>
        <v>396</v>
      </c>
      <c r="AD13" s="60">
        <f t="shared" si="11"/>
        <v>1110</v>
      </c>
      <c r="AE13" s="313">
        <f t="shared" si="12"/>
        <v>0</v>
      </c>
      <c r="AF13" s="318">
        <f t="shared" si="13"/>
        <v>0.08</v>
      </c>
    </row>
    <row r="14" spans="1:32" ht="18" customHeight="1" x14ac:dyDescent="0.2">
      <c r="A14" s="150">
        <v>12</v>
      </c>
      <c r="B14" s="92">
        <v>650026144</v>
      </c>
      <c r="C14" s="153">
        <v>5430</v>
      </c>
      <c r="D14" s="6" t="s">
        <v>371</v>
      </c>
      <c r="E14" s="18">
        <v>3143</v>
      </c>
      <c r="F14" s="144" t="s">
        <v>372</v>
      </c>
      <c r="G14" s="264">
        <v>26</v>
      </c>
      <c r="H14" s="177">
        <v>1</v>
      </c>
      <c r="I14" s="208">
        <v>26</v>
      </c>
      <c r="J14" s="208">
        <v>0</v>
      </c>
      <c r="K14" s="241">
        <v>0</v>
      </c>
      <c r="L14" s="219">
        <f t="shared" si="1"/>
        <v>26</v>
      </c>
      <c r="M14" s="49">
        <f t="shared" si="2"/>
        <v>0</v>
      </c>
      <c r="N14" s="398">
        <f t="shared" si="3"/>
        <v>0</v>
      </c>
      <c r="O14" s="343">
        <f>IF(M14&gt;=0,VLOOKUP(M14,ŠD_ŠK_normativy!$A$4:$D$304,2,0))</f>
        <v>0</v>
      </c>
      <c r="P14" s="312">
        <f>IF(N14&gt;=0,VLOOKUP(N14,ŠD_ŠK_normativy!$A$4:$D$304,3,0))</f>
        <v>0</v>
      </c>
      <c r="Q14" s="312">
        <f>IF(L14&gt;=0,VLOOKUP(L14,ŠD_ŠK_normativy!$A$4:$D$304,4,0))</f>
        <v>480</v>
      </c>
      <c r="R14" s="312">
        <f>IF((M14+N14)&gt;=0,VLOOKUP((M14+N14),ŠD_ŠK_normativy!$A$4:$D$304,4,0))</f>
        <v>0</v>
      </c>
      <c r="S14" s="280">
        <f>ŠD_ŠK_normativy!$H$5</f>
        <v>30</v>
      </c>
      <c r="T14" s="280">
        <f>ŠD_ŠK_normativy!$H$6</f>
        <v>20</v>
      </c>
      <c r="U14" s="60">
        <f>ŠD_ŠK_normativy!$H$3</f>
        <v>40768</v>
      </c>
      <c r="V14" s="76">
        <f>ŠD_ŠK_normativy!$H$4</f>
        <v>21384</v>
      </c>
      <c r="W14" s="377" t="str">
        <f t="shared" si="4"/>
        <v>0</v>
      </c>
      <c r="X14" s="261" t="str">
        <f t="shared" si="5"/>
        <v>0</v>
      </c>
      <c r="Y14" s="255">
        <f t="shared" si="6"/>
        <v>756</v>
      </c>
      <c r="Z14" s="347">
        <f t="shared" si="7"/>
        <v>19656</v>
      </c>
      <c r="AA14" s="60">
        <f t="shared" si="8"/>
        <v>13900</v>
      </c>
      <c r="AB14" s="60">
        <f t="shared" si="9"/>
        <v>4698</v>
      </c>
      <c r="AC14" s="60">
        <f t="shared" si="10"/>
        <v>278</v>
      </c>
      <c r="AD14" s="60">
        <f t="shared" si="11"/>
        <v>780</v>
      </c>
      <c r="AE14" s="313">
        <f t="shared" si="12"/>
        <v>0</v>
      </c>
      <c r="AF14" s="318">
        <f t="shared" si="13"/>
        <v>0.05</v>
      </c>
    </row>
    <row r="15" spans="1:32" ht="18" customHeight="1" x14ac:dyDescent="0.2">
      <c r="A15" s="150">
        <v>13</v>
      </c>
      <c r="B15" s="92">
        <v>600099016</v>
      </c>
      <c r="C15" s="153">
        <v>5431</v>
      </c>
      <c r="D15" s="6" t="s">
        <v>373</v>
      </c>
      <c r="E15" s="18">
        <v>3143</v>
      </c>
      <c r="F15" s="144" t="s">
        <v>374</v>
      </c>
      <c r="G15" s="264">
        <v>20</v>
      </c>
      <c r="H15" s="177">
        <v>1</v>
      </c>
      <c r="I15" s="208">
        <v>20</v>
      </c>
      <c r="J15" s="208">
        <v>0</v>
      </c>
      <c r="K15" s="241">
        <v>0</v>
      </c>
      <c r="L15" s="219">
        <f t="shared" si="1"/>
        <v>20</v>
      </c>
      <c r="M15" s="49">
        <f t="shared" si="2"/>
        <v>0</v>
      </c>
      <c r="N15" s="398">
        <f t="shared" si="3"/>
        <v>0</v>
      </c>
      <c r="O15" s="343">
        <f>IF(M15&gt;=0,VLOOKUP(M15,ŠD_ŠK_normativy!$A$4:$D$304,2,0))</f>
        <v>0</v>
      </c>
      <c r="P15" s="312">
        <f>IF(N15&gt;=0,VLOOKUP(N15,ŠD_ŠK_normativy!$A$4:$D$304,3,0))</f>
        <v>0</v>
      </c>
      <c r="Q15" s="312">
        <f>IF(L15&gt;=0,VLOOKUP(L15,ŠD_ŠK_normativy!$A$4:$D$304,4,0))</f>
        <v>480</v>
      </c>
      <c r="R15" s="312">
        <f>IF((M15+N15)&gt;=0,VLOOKUP((M15+N15),ŠD_ŠK_normativy!$A$4:$D$304,4,0))</f>
        <v>0</v>
      </c>
      <c r="S15" s="280">
        <f>ŠD_ŠK_normativy!$H$5</f>
        <v>30</v>
      </c>
      <c r="T15" s="280">
        <f>ŠD_ŠK_normativy!$H$6</f>
        <v>20</v>
      </c>
      <c r="U15" s="60">
        <f>ŠD_ŠK_normativy!$H$3</f>
        <v>40768</v>
      </c>
      <c r="V15" s="76">
        <f>ŠD_ŠK_normativy!$H$4</f>
        <v>21384</v>
      </c>
      <c r="W15" s="377" t="str">
        <f t="shared" si="4"/>
        <v>0</v>
      </c>
      <c r="X15" s="261" t="str">
        <f t="shared" si="5"/>
        <v>0</v>
      </c>
      <c r="Y15" s="255">
        <f t="shared" si="6"/>
        <v>756</v>
      </c>
      <c r="Z15" s="347">
        <f t="shared" si="7"/>
        <v>15120</v>
      </c>
      <c r="AA15" s="60">
        <f t="shared" si="8"/>
        <v>10692</v>
      </c>
      <c r="AB15" s="60">
        <f t="shared" si="9"/>
        <v>3614</v>
      </c>
      <c r="AC15" s="60">
        <f t="shared" si="10"/>
        <v>214</v>
      </c>
      <c r="AD15" s="60">
        <f t="shared" si="11"/>
        <v>600</v>
      </c>
      <c r="AE15" s="313">
        <f t="shared" si="12"/>
        <v>0</v>
      </c>
      <c r="AF15" s="318">
        <f t="shared" si="13"/>
        <v>0.04</v>
      </c>
    </row>
    <row r="16" spans="1:32" ht="18" customHeight="1" x14ac:dyDescent="0.2">
      <c r="A16" s="150">
        <v>16</v>
      </c>
      <c r="B16" s="92">
        <v>600099199</v>
      </c>
      <c r="C16" s="153">
        <v>5435</v>
      </c>
      <c r="D16" s="6" t="s">
        <v>375</v>
      </c>
      <c r="E16" s="18">
        <v>3143</v>
      </c>
      <c r="F16" s="144" t="s">
        <v>376</v>
      </c>
      <c r="G16" s="264">
        <v>30</v>
      </c>
      <c r="H16" s="177">
        <v>1</v>
      </c>
      <c r="I16" s="208">
        <v>30</v>
      </c>
      <c r="J16" s="208">
        <v>0</v>
      </c>
      <c r="K16" s="241">
        <v>0</v>
      </c>
      <c r="L16" s="219">
        <f t="shared" si="1"/>
        <v>30</v>
      </c>
      <c r="M16" s="49">
        <f t="shared" si="2"/>
        <v>0</v>
      </c>
      <c r="N16" s="398">
        <f t="shared" si="3"/>
        <v>0</v>
      </c>
      <c r="O16" s="343">
        <f>IF(M16&gt;=0,VLOOKUP(M16,ŠD_ŠK_normativy!$A$4:$D$304,2,0))</f>
        <v>0</v>
      </c>
      <c r="P16" s="312">
        <f>IF(N16&gt;=0,VLOOKUP(N16,ŠD_ŠK_normativy!$A$4:$D$304,3,0))</f>
        <v>0</v>
      </c>
      <c r="Q16" s="312">
        <f>IF(L16&gt;=0,VLOOKUP(L16,ŠD_ŠK_normativy!$A$4:$D$304,4,0))</f>
        <v>480</v>
      </c>
      <c r="R16" s="312">
        <f>IF((M16+N16)&gt;=0,VLOOKUP((M16+N16),ŠD_ŠK_normativy!$A$4:$D$304,4,0))</f>
        <v>0</v>
      </c>
      <c r="S16" s="280">
        <f>ŠD_ŠK_normativy!$H$5</f>
        <v>30</v>
      </c>
      <c r="T16" s="280">
        <f>ŠD_ŠK_normativy!$H$6</f>
        <v>20</v>
      </c>
      <c r="U16" s="60">
        <f>ŠD_ŠK_normativy!$H$3</f>
        <v>40768</v>
      </c>
      <c r="V16" s="76">
        <f>ŠD_ŠK_normativy!$H$4</f>
        <v>21384</v>
      </c>
      <c r="W16" s="377" t="str">
        <f t="shared" si="4"/>
        <v>0</v>
      </c>
      <c r="X16" s="261" t="str">
        <f t="shared" si="5"/>
        <v>0</v>
      </c>
      <c r="Y16" s="255">
        <f t="shared" si="6"/>
        <v>756</v>
      </c>
      <c r="Z16" s="347">
        <f t="shared" si="7"/>
        <v>22680</v>
      </c>
      <c r="AA16" s="60">
        <f t="shared" si="8"/>
        <v>16038</v>
      </c>
      <c r="AB16" s="60">
        <f t="shared" si="9"/>
        <v>5421</v>
      </c>
      <c r="AC16" s="60">
        <f t="shared" si="10"/>
        <v>321</v>
      </c>
      <c r="AD16" s="60">
        <f t="shared" si="11"/>
        <v>900</v>
      </c>
      <c r="AE16" s="313">
        <f t="shared" si="12"/>
        <v>0</v>
      </c>
      <c r="AF16" s="318">
        <f t="shared" si="13"/>
        <v>0.06</v>
      </c>
    </row>
    <row r="17" spans="1:34" ht="18" customHeight="1" x14ac:dyDescent="0.2">
      <c r="A17" s="150">
        <v>20</v>
      </c>
      <c r="B17" s="92">
        <v>600099105</v>
      </c>
      <c r="C17" s="153">
        <v>5479</v>
      </c>
      <c r="D17" s="6" t="s">
        <v>377</v>
      </c>
      <c r="E17" s="18">
        <v>3143</v>
      </c>
      <c r="F17" s="144" t="s">
        <v>378</v>
      </c>
      <c r="G17" s="264">
        <v>90</v>
      </c>
      <c r="H17" s="177">
        <v>3</v>
      </c>
      <c r="I17" s="208">
        <v>65</v>
      </c>
      <c r="J17" s="208">
        <v>0</v>
      </c>
      <c r="K17" s="241">
        <v>0</v>
      </c>
      <c r="L17" s="219">
        <f t="shared" si="1"/>
        <v>65</v>
      </c>
      <c r="M17" s="49">
        <f t="shared" si="2"/>
        <v>0</v>
      </c>
      <c r="N17" s="398">
        <f t="shared" si="3"/>
        <v>0</v>
      </c>
      <c r="O17" s="343">
        <f>IF(M17&gt;=0,VLOOKUP(M17,ŠD_ŠK_normativy!$A$4:$D$304,2,0))</f>
        <v>0</v>
      </c>
      <c r="P17" s="312">
        <f>IF(N17&gt;=0,VLOOKUP(N17,ŠD_ŠK_normativy!$A$4:$D$304,3,0))</f>
        <v>0</v>
      </c>
      <c r="Q17" s="312">
        <f>IF(L17&gt;=0,VLOOKUP(L17,ŠD_ŠK_normativy!$A$4:$D$304,4,0))</f>
        <v>480</v>
      </c>
      <c r="R17" s="312">
        <f>IF((M17+N17)&gt;=0,VLOOKUP((M17+N17),ŠD_ŠK_normativy!$A$4:$D$304,4,0))</f>
        <v>0</v>
      </c>
      <c r="S17" s="280">
        <f>ŠD_ŠK_normativy!$H$5</f>
        <v>30</v>
      </c>
      <c r="T17" s="280">
        <f>ŠD_ŠK_normativy!$H$6</f>
        <v>20</v>
      </c>
      <c r="U17" s="60">
        <f>ŠD_ŠK_normativy!$H$3</f>
        <v>40768</v>
      </c>
      <c r="V17" s="76">
        <f>ŠD_ŠK_normativy!$H$4</f>
        <v>21384</v>
      </c>
      <c r="W17" s="377" t="str">
        <f t="shared" si="4"/>
        <v>0</v>
      </c>
      <c r="X17" s="261" t="str">
        <f t="shared" si="5"/>
        <v>0</v>
      </c>
      <c r="Y17" s="255">
        <f t="shared" si="6"/>
        <v>756</v>
      </c>
      <c r="Z17" s="347">
        <f t="shared" si="7"/>
        <v>49140</v>
      </c>
      <c r="AA17" s="60">
        <f t="shared" si="8"/>
        <v>34750</v>
      </c>
      <c r="AB17" s="60">
        <f t="shared" si="9"/>
        <v>11745</v>
      </c>
      <c r="AC17" s="60">
        <f t="shared" si="10"/>
        <v>695</v>
      </c>
      <c r="AD17" s="60">
        <f t="shared" si="11"/>
        <v>1950</v>
      </c>
      <c r="AE17" s="313">
        <f t="shared" si="12"/>
        <v>0</v>
      </c>
      <c r="AF17" s="318">
        <f t="shared" si="13"/>
        <v>0.14000000000000001</v>
      </c>
    </row>
    <row r="18" spans="1:34" ht="18" customHeight="1" x14ac:dyDescent="0.2">
      <c r="A18" s="150">
        <v>21</v>
      </c>
      <c r="B18" s="92">
        <v>650030541</v>
      </c>
      <c r="C18" s="153">
        <v>5442</v>
      </c>
      <c r="D18" s="6" t="s">
        <v>379</v>
      </c>
      <c r="E18" s="18">
        <v>3143</v>
      </c>
      <c r="F18" s="144" t="s">
        <v>388</v>
      </c>
      <c r="G18" s="264">
        <v>40</v>
      </c>
      <c r="H18" s="177">
        <v>2</v>
      </c>
      <c r="I18" s="208">
        <v>40</v>
      </c>
      <c r="J18" s="208">
        <v>0</v>
      </c>
      <c r="K18" s="241">
        <v>0</v>
      </c>
      <c r="L18" s="219">
        <f t="shared" si="1"/>
        <v>40</v>
      </c>
      <c r="M18" s="49">
        <f t="shared" ref="M18:M20" si="14">IF(J18&lt;=G18,J18,G18)</f>
        <v>0</v>
      </c>
      <c r="N18" s="398">
        <f t="shared" si="3"/>
        <v>0</v>
      </c>
      <c r="O18" s="343">
        <f>IF(M18&gt;=0,VLOOKUP(M18,ŠD_ŠK_normativy!$A$4:$D$304,2,0))</f>
        <v>0</v>
      </c>
      <c r="P18" s="312">
        <f>IF(N18&gt;=0,VLOOKUP(N18,ŠD_ŠK_normativy!$A$4:$D$304,3,0))</f>
        <v>0</v>
      </c>
      <c r="Q18" s="312">
        <f>IF(L18&gt;=0,VLOOKUP(L18,ŠD_ŠK_normativy!$A$4:$D$304,4,0))</f>
        <v>480</v>
      </c>
      <c r="R18" s="312">
        <f>IF((M18+N18)&gt;=0,VLOOKUP((M18+N18),ŠD_ŠK_normativy!$A$4:$D$304,4,0))</f>
        <v>0</v>
      </c>
      <c r="S18" s="280">
        <f>ŠD_ŠK_normativy!$H$5</f>
        <v>30</v>
      </c>
      <c r="T18" s="280">
        <f>ŠD_ŠK_normativy!$H$6</f>
        <v>20</v>
      </c>
      <c r="U18" s="60">
        <f>ŠD_ŠK_normativy!$H$3</f>
        <v>40768</v>
      </c>
      <c r="V18" s="76">
        <f>ŠD_ŠK_normativy!$H$4</f>
        <v>21384</v>
      </c>
      <c r="W18" s="377" t="str">
        <f t="shared" si="4"/>
        <v>0</v>
      </c>
      <c r="X18" s="261" t="str">
        <f t="shared" si="5"/>
        <v>0</v>
      </c>
      <c r="Y18" s="255">
        <f t="shared" si="6"/>
        <v>756</v>
      </c>
      <c r="Z18" s="347">
        <f t="shared" si="7"/>
        <v>30240</v>
      </c>
      <c r="AA18" s="60">
        <f t="shared" si="8"/>
        <v>21384</v>
      </c>
      <c r="AB18" s="60">
        <f t="shared" si="9"/>
        <v>7228</v>
      </c>
      <c r="AC18" s="60">
        <f t="shared" si="10"/>
        <v>428</v>
      </c>
      <c r="AD18" s="60">
        <f t="shared" si="11"/>
        <v>1200</v>
      </c>
      <c r="AE18" s="313">
        <f t="shared" si="12"/>
        <v>0</v>
      </c>
      <c r="AF18" s="318">
        <f t="shared" si="13"/>
        <v>0.08</v>
      </c>
    </row>
    <row r="19" spans="1:34" ht="18" customHeight="1" x14ac:dyDescent="0.2">
      <c r="A19" s="150">
        <v>22</v>
      </c>
      <c r="B19" s="92">
        <v>600099211</v>
      </c>
      <c r="C19" s="153">
        <v>5453</v>
      </c>
      <c r="D19" s="6" t="s">
        <v>380</v>
      </c>
      <c r="E19" s="18">
        <v>3143</v>
      </c>
      <c r="F19" s="144" t="s">
        <v>381</v>
      </c>
      <c r="G19" s="264">
        <v>101</v>
      </c>
      <c r="H19" s="177">
        <v>3</v>
      </c>
      <c r="I19" s="208">
        <v>87</v>
      </c>
      <c r="J19" s="208">
        <v>0</v>
      </c>
      <c r="K19" s="241">
        <v>0</v>
      </c>
      <c r="L19" s="219">
        <f t="shared" si="1"/>
        <v>87</v>
      </c>
      <c r="M19" s="49">
        <f t="shared" si="14"/>
        <v>0</v>
      </c>
      <c r="N19" s="398">
        <f t="shared" si="3"/>
        <v>0</v>
      </c>
      <c r="O19" s="343">
        <f>IF(M19&gt;=0,VLOOKUP(M19,ŠD_ŠK_normativy!$A$4:$D$304,2,0))</f>
        <v>0</v>
      </c>
      <c r="P19" s="312">
        <f>IF(N19&gt;=0,VLOOKUP(N19,ŠD_ŠK_normativy!$A$4:$D$304,3,0))</f>
        <v>0</v>
      </c>
      <c r="Q19" s="312">
        <f>IF(L19&gt;=0,VLOOKUP(L19,ŠD_ŠK_normativy!$A$4:$D$304,4,0))</f>
        <v>480</v>
      </c>
      <c r="R19" s="312">
        <f>IF((M19+N19)&gt;=0,VLOOKUP((M19+N19),ŠD_ŠK_normativy!$A$4:$D$304,4,0))</f>
        <v>0</v>
      </c>
      <c r="S19" s="280">
        <f>ŠD_ŠK_normativy!$H$5</f>
        <v>30</v>
      </c>
      <c r="T19" s="280">
        <f>ŠD_ŠK_normativy!$H$6</f>
        <v>20</v>
      </c>
      <c r="U19" s="60">
        <f>ŠD_ŠK_normativy!$H$3</f>
        <v>40768</v>
      </c>
      <c r="V19" s="76">
        <f>ŠD_ŠK_normativy!$H$4</f>
        <v>21384</v>
      </c>
      <c r="W19" s="377" t="str">
        <f t="shared" si="4"/>
        <v>0</v>
      </c>
      <c r="X19" s="261" t="str">
        <f t="shared" si="5"/>
        <v>0</v>
      </c>
      <c r="Y19" s="255">
        <f t="shared" si="6"/>
        <v>756</v>
      </c>
      <c r="Z19" s="347">
        <f t="shared" si="7"/>
        <v>65772</v>
      </c>
      <c r="AA19" s="60">
        <f t="shared" si="8"/>
        <v>46511</v>
      </c>
      <c r="AB19" s="60">
        <f t="shared" si="9"/>
        <v>15721</v>
      </c>
      <c r="AC19" s="60">
        <f t="shared" si="10"/>
        <v>930</v>
      </c>
      <c r="AD19" s="60">
        <f t="shared" si="11"/>
        <v>2610</v>
      </c>
      <c r="AE19" s="313">
        <f t="shared" si="12"/>
        <v>0</v>
      </c>
      <c r="AF19" s="318">
        <f t="shared" si="13"/>
        <v>0.18</v>
      </c>
    </row>
    <row r="20" spans="1:34" ht="18" customHeight="1" x14ac:dyDescent="0.2">
      <c r="A20" s="150">
        <v>22</v>
      </c>
      <c r="B20" s="92">
        <v>600099211</v>
      </c>
      <c r="C20" s="153">
        <v>5453</v>
      </c>
      <c r="D20" s="6" t="s">
        <v>380</v>
      </c>
      <c r="E20" s="18">
        <v>3143</v>
      </c>
      <c r="F20" s="144" t="s">
        <v>382</v>
      </c>
      <c r="G20" s="266">
        <v>25</v>
      </c>
      <c r="H20" s="177">
        <v>0</v>
      </c>
      <c r="I20" s="208">
        <v>0</v>
      </c>
      <c r="J20" s="385">
        <v>25</v>
      </c>
      <c r="K20" s="387">
        <v>112</v>
      </c>
      <c r="L20" s="219">
        <f t="shared" si="1"/>
        <v>0</v>
      </c>
      <c r="M20" s="335">
        <f t="shared" si="14"/>
        <v>25</v>
      </c>
      <c r="N20" s="398">
        <f t="shared" si="3"/>
        <v>0</v>
      </c>
      <c r="O20" s="343">
        <f>IF(M20&gt;=0,VLOOKUP(M20,ŠD_ŠK_normativy!$A$4:$D$304,2,0))</f>
        <v>52.409352773239462</v>
      </c>
      <c r="P20" s="312">
        <f>IF(N20&gt;=0,VLOOKUP(N20,ŠD_ŠK_normativy!$A$4:$D$304,3,0))</f>
        <v>0</v>
      </c>
      <c r="Q20" s="312">
        <f>IF(L20&gt;=0,VLOOKUP(L20,ŠD_ŠK_normativy!$A$4:$D$304,4,0))</f>
        <v>0</v>
      </c>
      <c r="R20" s="312">
        <f>IF((M20+N20)&gt;=0,VLOOKUP((M20+N20),ŠD_ŠK_normativy!$A$4:$D$304,4,0))</f>
        <v>480</v>
      </c>
      <c r="S20" s="280">
        <f>ŠD_ŠK_normativy!$H$5</f>
        <v>30</v>
      </c>
      <c r="T20" s="280">
        <f>ŠD_ŠK_normativy!$H$6</f>
        <v>20</v>
      </c>
      <c r="U20" s="60">
        <f>ŠD_ŠK_normativy!$H$3</f>
        <v>40768</v>
      </c>
      <c r="V20" s="76">
        <f>ŠD_ŠK_normativy!$H$4</f>
        <v>21384</v>
      </c>
      <c r="W20" s="377">
        <f t="shared" si="4"/>
        <v>13422</v>
      </c>
      <c r="X20" s="261" t="str">
        <f t="shared" si="5"/>
        <v>0</v>
      </c>
      <c r="Y20" s="255" t="str">
        <f t="shared" si="6"/>
        <v>0</v>
      </c>
      <c r="Z20" s="347">
        <f t="shared" si="7"/>
        <v>335550</v>
      </c>
      <c r="AA20" s="60">
        <f t="shared" si="8"/>
        <v>246723</v>
      </c>
      <c r="AB20" s="60">
        <f t="shared" si="9"/>
        <v>83393</v>
      </c>
      <c r="AC20" s="60">
        <f t="shared" si="10"/>
        <v>4934</v>
      </c>
      <c r="AD20" s="60">
        <f t="shared" si="11"/>
        <v>500</v>
      </c>
      <c r="AE20" s="313">
        <f t="shared" si="12"/>
        <v>0.48</v>
      </c>
      <c r="AF20" s="318">
        <f t="shared" si="13"/>
        <v>0.05</v>
      </c>
    </row>
    <row r="21" spans="1:34" ht="18" customHeight="1" x14ac:dyDescent="0.2">
      <c r="A21" s="150">
        <v>24</v>
      </c>
      <c r="B21" s="92">
        <v>600099083</v>
      </c>
      <c r="C21" s="153">
        <v>5468</v>
      </c>
      <c r="D21" s="6" t="s">
        <v>383</v>
      </c>
      <c r="E21" s="18">
        <v>3143</v>
      </c>
      <c r="F21" s="144" t="s">
        <v>384</v>
      </c>
      <c r="G21" s="264">
        <v>40</v>
      </c>
      <c r="H21" s="177">
        <v>1</v>
      </c>
      <c r="I21" s="208">
        <v>15</v>
      </c>
      <c r="J21" s="208">
        <v>0</v>
      </c>
      <c r="K21" s="241">
        <v>0</v>
      </c>
      <c r="L21" s="219">
        <f t="shared" si="1"/>
        <v>15</v>
      </c>
      <c r="M21" s="49">
        <f t="shared" ref="M21:M22" si="15">IF(J21+K21&lt;=G21,J21,G21)</f>
        <v>0</v>
      </c>
      <c r="N21" s="398">
        <f t="shared" si="3"/>
        <v>0</v>
      </c>
      <c r="O21" s="343">
        <f>IF(M21&gt;=0,VLOOKUP(M21,ŠD_ŠK_normativy!$A$4:$D$304,2,0))</f>
        <v>0</v>
      </c>
      <c r="P21" s="312">
        <f>IF(N21&gt;=0,VLOOKUP(N21,ŠD_ŠK_normativy!$A$4:$D$304,3,0))</f>
        <v>0</v>
      </c>
      <c r="Q21" s="312">
        <f>IF(L21&gt;=0,VLOOKUP(L21,ŠD_ŠK_normativy!$A$4:$D$304,4,0))</f>
        <v>480</v>
      </c>
      <c r="R21" s="312">
        <f>IF((M21+N21)&gt;=0,VLOOKUP((M21+N21),ŠD_ŠK_normativy!$A$4:$D$304,4,0))</f>
        <v>0</v>
      </c>
      <c r="S21" s="280">
        <f>ŠD_ŠK_normativy!$H$5</f>
        <v>30</v>
      </c>
      <c r="T21" s="280">
        <f>ŠD_ŠK_normativy!$H$6</f>
        <v>20</v>
      </c>
      <c r="U21" s="60">
        <f>ŠD_ŠK_normativy!$H$3</f>
        <v>40768</v>
      </c>
      <c r="V21" s="76">
        <f>ŠD_ŠK_normativy!$H$4</f>
        <v>21384</v>
      </c>
      <c r="W21" s="377" t="str">
        <f t="shared" si="4"/>
        <v>0</v>
      </c>
      <c r="X21" s="261" t="str">
        <f t="shared" si="5"/>
        <v>0</v>
      </c>
      <c r="Y21" s="255">
        <f t="shared" si="6"/>
        <v>756</v>
      </c>
      <c r="Z21" s="347">
        <f t="shared" si="7"/>
        <v>11340</v>
      </c>
      <c r="AA21" s="60">
        <f t="shared" si="8"/>
        <v>8019</v>
      </c>
      <c r="AB21" s="60">
        <f t="shared" si="9"/>
        <v>2711</v>
      </c>
      <c r="AC21" s="60">
        <f t="shared" si="10"/>
        <v>160</v>
      </c>
      <c r="AD21" s="60">
        <f t="shared" si="11"/>
        <v>450</v>
      </c>
      <c r="AE21" s="313">
        <f t="shared" si="12"/>
        <v>0</v>
      </c>
      <c r="AF21" s="318">
        <f t="shared" si="13"/>
        <v>0.03</v>
      </c>
    </row>
    <row r="22" spans="1:34" ht="18" customHeight="1" thickBot="1" x14ac:dyDescent="0.25">
      <c r="A22" s="152">
        <v>25</v>
      </c>
      <c r="B22" s="106">
        <v>600099326</v>
      </c>
      <c r="C22" s="154">
        <v>5488</v>
      </c>
      <c r="D22" s="30" t="s">
        <v>385</v>
      </c>
      <c r="E22" s="32">
        <v>3143</v>
      </c>
      <c r="F22" s="146" t="s">
        <v>386</v>
      </c>
      <c r="G22" s="267">
        <v>25</v>
      </c>
      <c r="H22" s="292">
        <v>1</v>
      </c>
      <c r="I22" s="210">
        <v>11</v>
      </c>
      <c r="J22" s="210">
        <v>0</v>
      </c>
      <c r="K22" s="242">
        <v>0</v>
      </c>
      <c r="L22" s="221">
        <f t="shared" si="1"/>
        <v>11</v>
      </c>
      <c r="M22" s="49">
        <f t="shared" si="15"/>
        <v>0</v>
      </c>
      <c r="N22" s="398">
        <f t="shared" si="3"/>
        <v>0</v>
      </c>
      <c r="O22" s="369">
        <f>IF(M22&gt;=0,VLOOKUP(M22,ŠD_ŠK_normativy!$A$4:$D$304,2,0))</f>
        <v>0</v>
      </c>
      <c r="P22" s="319">
        <f>IF(N22&gt;=0,VLOOKUP(N22,ŠD_ŠK_normativy!$A$4:$D$304,3,0))</f>
        <v>0</v>
      </c>
      <c r="Q22" s="319">
        <f>IF(L22&gt;=0,VLOOKUP(L22,ŠD_ŠK_normativy!$A$4:$D$304,4,0))</f>
        <v>480</v>
      </c>
      <c r="R22" s="319">
        <f>IF((M22+N22)&gt;=0,VLOOKUP((M22+N22),ŠD_ŠK_normativy!$A$4:$D$304,4,0))</f>
        <v>0</v>
      </c>
      <c r="S22" s="320">
        <f>ŠD_ŠK_normativy!$H$5</f>
        <v>30</v>
      </c>
      <c r="T22" s="320">
        <f>ŠD_ŠK_normativy!$H$6</f>
        <v>20</v>
      </c>
      <c r="U22" s="321">
        <f>ŠD_ŠK_normativy!$H$3</f>
        <v>40768</v>
      </c>
      <c r="V22" s="381">
        <f>ŠD_ŠK_normativy!$H$4</f>
        <v>21384</v>
      </c>
      <c r="W22" s="378" t="str">
        <f t="shared" si="4"/>
        <v>0</v>
      </c>
      <c r="X22" s="355" t="str">
        <f t="shared" si="5"/>
        <v>0</v>
      </c>
      <c r="Y22" s="257">
        <f t="shared" si="6"/>
        <v>756</v>
      </c>
      <c r="Z22" s="356">
        <f t="shared" si="7"/>
        <v>8316</v>
      </c>
      <c r="AA22" s="55">
        <f t="shared" si="8"/>
        <v>5881</v>
      </c>
      <c r="AB22" s="55">
        <f t="shared" si="9"/>
        <v>1987</v>
      </c>
      <c r="AC22" s="55">
        <f t="shared" si="10"/>
        <v>118</v>
      </c>
      <c r="AD22" s="55">
        <f t="shared" si="11"/>
        <v>330</v>
      </c>
      <c r="AE22" s="357">
        <f t="shared" si="12"/>
        <v>0</v>
      </c>
      <c r="AF22" s="358">
        <f t="shared" si="13"/>
        <v>0.02</v>
      </c>
    </row>
    <row r="23" spans="1:34" ht="18" customHeight="1" thickBot="1" x14ac:dyDescent="0.25">
      <c r="A23" s="118"/>
      <c r="B23" s="149"/>
      <c r="C23" s="118"/>
      <c r="D23" s="138" t="s">
        <v>6</v>
      </c>
      <c r="E23" s="139"/>
      <c r="F23" s="140"/>
      <c r="G23" s="70"/>
      <c r="H23" s="51">
        <f>SUM(H6:H22)</f>
        <v>26</v>
      </c>
      <c r="I23" s="52">
        <f t="shared" ref="I23:AF23" si="16">SUM(I6:I22)</f>
        <v>619</v>
      </c>
      <c r="J23" s="52">
        <f t="shared" si="16"/>
        <v>25</v>
      </c>
      <c r="K23" s="249">
        <f t="shared" si="16"/>
        <v>201</v>
      </c>
      <c r="L23" s="51">
        <f t="shared" si="16"/>
        <v>619</v>
      </c>
      <c r="M23" s="52">
        <f t="shared" si="16"/>
        <v>25</v>
      </c>
      <c r="N23" s="249">
        <f t="shared" si="16"/>
        <v>89</v>
      </c>
      <c r="O23" s="368" t="s">
        <v>37</v>
      </c>
      <c r="P23" s="379" t="s">
        <v>37</v>
      </c>
      <c r="Q23" s="379" t="s">
        <v>37</v>
      </c>
      <c r="R23" s="379" t="s">
        <v>37</v>
      </c>
      <c r="S23" s="379" t="s">
        <v>37</v>
      </c>
      <c r="T23" s="379" t="s">
        <v>37</v>
      </c>
      <c r="U23" s="379" t="s">
        <v>37</v>
      </c>
      <c r="V23" s="384" t="s">
        <v>37</v>
      </c>
      <c r="W23" s="325" t="s">
        <v>37</v>
      </c>
      <c r="X23" s="363" t="s">
        <v>37</v>
      </c>
      <c r="Y23" s="367" t="s">
        <v>37</v>
      </c>
      <c r="Z23" s="326">
        <f t="shared" si="16"/>
        <v>1168859</v>
      </c>
      <c r="AA23" s="361">
        <f t="shared" si="16"/>
        <v>845367</v>
      </c>
      <c r="AB23" s="361">
        <f t="shared" si="16"/>
        <v>285735</v>
      </c>
      <c r="AC23" s="361">
        <f t="shared" si="16"/>
        <v>16907</v>
      </c>
      <c r="AD23" s="361">
        <f t="shared" si="16"/>
        <v>20850</v>
      </c>
      <c r="AE23" s="362">
        <f t="shared" si="16"/>
        <v>0.92999999999999994</v>
      </c>
      <c r="AF23" s="323">
        <f t="shared" si="16"/>
        <v>1.5200000000000002</v>
      </c>
    </row>
    <row r="24" spans="1:34" ht="13.5" customHeight="1" x14ac:dyDescent="0.2"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25">
        <f>SUM(AA23:AD23)</f>
        <v>1168859</v>
      </c>
      <c r="AA24" s="81"/>
      <c r="AB24" s="81"/>
      <c r="AC24" s="81"/>
      <c r="AD24" s="81"/>
      <c r="AE24" s="81"/>
      <c r="AF24" s="81"/>
      <c r="AG24" s="81"/>
      <c r="AH24" s="81"/>
    </row>
    <row r="25" spans="1:34" ht="11.25" x14ac:dyDescent="0.2"/>
    <row r="26" spans="1:34" ht="24.75" customHeight="1" x14ac:dyDescent="0.2">
      <c r="Q26" s="39"/>
      <c r="R26" s="39"/>
      <c r="S26" s="39"/>
    </row>
    <row r="27" spans="1:34" ht="18" customHeight="1" x14ac:dyDescent="0.2">
      <c r="G27" s="182"/>
      <c r="H27" s="182"/>
      <c r="I27" s="182"/>
      <c r="J27" s="182"/>
      <c r="K27" s="182"/>
      <c r="L27" s="182"/>
      <c r="M27" s="182"/>
      <c r="N27" s="182"/>
      <c r="O27" s="182"/>
    </row>
  </sheetData>
  <phoneticPr fontId="0" type="noConversion"/>
  <pageMargins left="0.78740157499999996" right="0.78740157499999996" top="0.984251969" bottom="0.984251969" header="0.4921259845" footer="0.4921259845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LB</vt:lpstr>
      <vt:lpstr>FR</vt:lpstr>
      <vt:lpstr>JN</vt:lpstr>
      <vt:lpstr>TA</vt:lpstr>
      <vt:lpstr>ZB</vt:lpstr>
      <vt:lpstr>CL</vt:lpstr>
      <vt:lpstr>NB</vt:lpstr>
      <vt:lpstr>SM</vt:lpstr>
      <vt:lpstr>JI</vt:lpstr>
      <vt:lpstr>TU</vt:lpstr>
      <vt:lpstr>sumář</vt:lpstr>
      <vt:lpstr>ŠD_ŠK_normativy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Křiváková Kalíková Kateřina</dc:creator>
  <cp:lastModifiedBy>Křiváková Kalíková Kateřina</cp:lastModifiedBy>
  <cp:lastPrinted>2019-10-09T07:04:44Z</cp:lastPrinted>
  <dcterms:created xsi:type="dcterms:W3CDTF">2003-11-21T19:37:53Z</dcterms:created>
  <dcterms:modified xsi:type="dcterms:W3CDTF">2023-02-24T09:00:32Z</dcterms:modified>
</cp:coreProperties>
</file>