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117" documentId="8_{53457868-3850-45AF-A6BF-8261BD556A47}" xr6:coauthVersionLast="47" xr6:coauthVersionMax="47" xr10:uidLastSave="{C3DCABC8-2CDA-4C86-8D25-4EAF7BA0E6AD}"/>
  <bookViews>
    <workbookView xWindow="-120" yWindow="-120" windowWidth="29040" windowHeight="15840" activeTab="2" xr2:uid="{00000000-000D-0000-FFFF-FFFF00000000}"/>
  </bookViews>
  <sheets>
    <sheet name="DM_stat" sheetId="1" r:id="rId1"/>
    <sheet name="DM_rozp" sheetId="2" r:id="rId2"/>
    <sheet name="DM_ZUKA" sheetId="3" r:id="rId3"/>
    <sheet name="ÚPRAVA" sheetId="4" state="hidden" r:id="rId4"/>
    <sheet name="Normativy" sheetId="5" r:id="rId5"/>
    <sheet name="List1" sheetId="6" r:id="rId6"/>
  </sheets>
  <definedNames>
    <definedName name="_xlnm._FilterDatabase" localSheetId="1" hidden="1">DM_rozp!$A$5:$R$24</definedName>
    <definedName name="_xlnm._FilterDatabase" localSheetId="3" hidden="1">ÚPRAVA!$A$5:$AE$25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B7" i="3"/>
  <c r="C7" i="3"/>
  <c r="D7" i="3"/>
  <c r="T7" i="3"/>
  <c r="A8" i="3"/>
  <c r="B8" i="3"/>
  <c r="C8" i="3"/>
  <c r="D8" i="3"/>
  <c r="T8" i="3"/>
  <c r="A9" i="3"/>
  <c r="B9" i="3"/>
  <c r="C9" i="3"/>
  <c r="D9" i="3"/>
  <c r="T9" i="3"/>
  <c r="A10" i="3"/>
  <c r="B10" i="3"/>
  <c r="C10" i="3"/>
  <c r="D10" i="3"/>
  <c r="I10" i="3"/>
  <c r="T10" i="3"/>
  <c r="A11" i="3"/>
  <c r="B11" i="3"/>
  <c r="C11" i="3"/>
  <c r="D11" i="3"/>
  <c r="T11" i="3"/>
  <c r="A12" i="3"/>
  <c r="B12" i="3"/>
  <c r="C12" i="3"/>
  <c r="D12" i="3"/>
  <c r="T12" i="3"/>
  <c r="A13" i="3"/>
  <c r="B13" i="3"/>
  <c r="C13" i="3"/>
  <c r="D13" i="3"/>
  <c r="T13" i="3"/>
  <c r="A14" i="3"/>
  <c r="B14" i="3"/>
  <c r="C14" i="3"/>
  <c r="D14" i="3"/>
  <c r="T14" i="3"/>
  <c r="A15" i="3"/>
  <c r="B15" i="3"/>
  <c r="C15" i="3"/>
  <c r="D15" i="3"/>
  <c r="T15" i="3"/>
  <c r="A16" i="3"/>
  <c r="B16" i="3"/>
  <c r="C16" i="3"/>
  <c r="D16" i="3"/>
  <c r="T16" i="3"/>
  <c r="A17" i="3"/>
  <c r="B17" i="3"/>
  <c r="C17" i="3"/>
  <c r="D17" i="3"/>
  <c r="T17" i="3"/>
  <c r="A18" i="3"/>
  <c r="B18" i="3"/>
  <c r="C18" i="3"/>
  <c r="D18" i="3"/>
  <c r="T18" i="3"/>
  <c r="A19" i="3"/>
  <c r="B19" i="3"/>
  <c r="C19" i="3"/>
  <c r="D19" i="3"/>
  <c r="T19" i="3"/>
  <c r="A20" i="3"/>
  <c r="B20" i="3"/>
  <c r="C20" i="3"/>
  <c r="D20" i="3"/>
  <c r="T20" i="3"/>
  <c r="A21" i="3"/>
  <c r="B21" i="3"/>
  <c r="C21" i="3"/>
  <c r="D21" i="3"/>
  <c r="T21" i="3"/>
  <c r="A22" i="3"/>
  <c r="B22" i="3"/>
  <c r="C22" i="3"/>
  <c r="D22" i="3"/>
  <c r="T22" i="3"/>
  <c r="A23" i="3"/>
  <c r="B23" i="3"/>
  <c r="C23" i="3"/>
  <c r="D23" i="3"/>
  <c r="T23" i="3"/>
  <c r="P23" i="2"/>
  <c r="P21" i="2"/>
  <c r="G23" i="2" l="1"/>
  <c r="G21" i="2"/>
  <c r="P20" i="2"/>
  <c r="O20" i="2" s="1"/>
  <c r="R20" i="2"/>
  <c r="O21" i="2"/>
  <c r="R21" i="2"/>
  <c r="P22" i="2"/>
  <c r="O22" i="2" s="1"/>
  <c r="R22" i="2"/>
  <c r="O23" i="2"/>
  <c r="R23" i="2"/>
  <c r="E23" i="2"/>
  <c r="E21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2" i="2"/>
  <c r="G22" i="2"/>
  <c r="A23" i="2"/>
  <c r="B23" i="2"/>
  <c r="C23" i="2"/>
  <c r="D23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P19" i="2"/>
  <c r="R19" i="2" s="1"/>
  <c r="P18" i="2"/>
  <c r="R18" i="2" s="1"/>
  <c r="P17" i="2"/>
  <c r="R17" i="2" s="1"/>
  <c r="O17" i="2"/>
  <c r="P16" i="2"/>
  <c r="R16" i="2" s="1"/>
  <c r="P15" i="2"/>
  <c r="R15" i="2" s="1"/>
  <c r="P14" i="2"/>
  <c r="R14" i="2" s="1"/>
  <c r="P13" i="2"/>
  <c r="R13" i="2" s="1"/>
  <c r="O13" i="2"/>
  <c r="P12" i="2"/>
  <c r="R12" i="2" s="1"/>
  <c r="P11" i="2"/>
  <c r="R11" i="2" s="1"/>
  <c r="P10" i="2"/>
  <c r="R10" i="2" s="1"/>
  <c r="P9" i="2"/>
  <c r="R9" i="2" s="1"/>
  <c r="O9" i="2"/>
  <c r="P8" i="2"/>
  <c r="R8" i="2" s="1"/>
  <c r="P7" i="2"/>
  <c r="R7" i="2" s="1"/>
  <c r="G20" i="1"/>
  <c r="H20" i="1"/>
  <c r="M7" i="4"/>
  <c r="AE7" i="4" s="1"/>
  <c r="M8" i="4"/>
  <c r="AE8" i="4" s="1"/>
  <c r="M9" i="4"/>
  <c r="AE9" i="4" s="1"/>
  <c r="M10" i="4"/>
  <c r="AE10" i="4" s="1"/>
  <c r="M11" i="4"/>
  <c r="AE11" i="4" s="1"/>
  <c r="M12" i="4"/>
  <c r="AE12" i="4" s="1"/>
  <c r="M13" i="4"/>
  <c r="AE13" i="4" s="1"/>
  <c r="M14" i="4"/>
  <c r="AE14" i="4" s="1"/>
  <c r="M15" i="4"/>
  <c r="AE15" i="4" s="1"/>
  <c r="M16" i="4"/>
  <c r="AE16" i="4" s="1"/>
  <c r="M17" i="4"/>
  <c r="AE17" i="4" s="1"/>
  <c r="M18" i="4"/>
  <c r="AE18" i="4" s="1"/>
  <c r="M19" i="4"/>
  <c r="AE19" i="4" s="1"/>
  <c r="M20" i="4"/>
  <c r="AE20" i="4" s="1"/>
  <c r="M21" i="4"/>
  <c r="AE21" i="4" s="1"/>
  <c r="M22" i="4"/>
  <c r="AE22" i="4" s="1"/>
  <c r="M23" i="4"/>
  <c r="AE23" i="4" s="1"/>
  <c r="F24" i="4"/>
  <c r="G24" i="4"/>
  <c r="J24" i="4"/>
  <c r="K24" i="4"/>
  <c r="Z24" i="4"/>
  <c r="AA24" i="4"/>
  <c r="AB24" i="4"/>
  <c r="AC24" i="4"/>
  <c r="AD24" i="4"/>
  <c r="E24" i="4"/>
  <c r="A7" i="4"/>
  <c r="B7" i="4"/>
  <c r="C7" i="4"/>
  <c r="D7" i="4"/>
  <c r="A8" i="4"/>
  <c r="B8" i="4"/>
  <c r="C8" i="4"/>
  <c r="D8" i="4"/>
  <c r="A9" i="4"/>
  <c r="B9" i="4"/>
  <c r="C9" i="4"/>
  <c r="D9" i="4"/>
  <c r="A10" i="4"/>
  <c r="B10" i="4"/>
  <c r="C10" i="4"/>
  <c r="D10" i="4"/>
  <c r="A11" i="4"/>
  <c r="B11" i="4"/>
  <c r="C11" i="4"/>
  <c r="D11" i="4"/>
  <c r="A12" i="4"/>
  <c r="B12" i="4"/>
  <c r="C12" i="4"/>
  <c r="D12" i="4"/>
  <c r="A13" i="4"/>
  <c r="B13" i="4"/>
  <c r="C13" i="4"/>
  <c r="D13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A18" i="4"/>
  <c r="B18" i="4"/>
  <c r="C18" i="4"/>
  <c r="D18" i="4"/>
  <c r="A19" i="4"/>
  <c r="B19" i="4"/>
  <c r="C19" i="4"/>
  <c r="D19" i="4"/>
  <c r="A20" i="4"/>
  <c r="B20" i="4"/>
  <c r="C20" i="4"/>
  <c r="D20" i="4"/>
  <c r="A21" i="4"/>
  <c r="B21" i="4"/>
  <c r="C21" i="4"/>
  <c r="D21" i="4"/>
  <c r="A22" i="4"/>
  <c r="B22" i="4"/>
  <c r="C22" i="4"/>
  <c r="D22" i="4"/>
  <c r="A23" i="4"/>
  <c r="B23" i="4"/>
  <c r="C23" i="4"/>
  <c r="D23" i="4"/>
  <c r="B6" i="4"/>
  <c r="C6" i="4"/>
  <c r="D6" i="4"/>
  <c r="A6" i="4"/>
  <c r="P6" i="2"/>
  <c r="L20" i="3" l="1"/>
  <c r="N20" i="3" s="1"/>
  <c r="Q20" i="3"/>
  <c r="P20" i="3"/>
  <c r="O7" i="2"/>
  <c r="O11" i="2"/>
  <c r="O15" i="2"/>
  <c r="O19" i="2"/>
  <c r="O8" i="2"/>
  <c r="O10" i="2"/>
  <c r="O12" i="2"/>
  <c r="O14" i="2"/>
  <c r="O16" i="2"/>
  <c r="O18" i="2"/>
  <c r="H21" i="1"/>
  <c r="G21" i="1"/>
  <c r="P21" i="3" l="1"/>
  <c r="R21" i="3" s="1"/>
  <c r="L21" i="3"/>
  <c r="N21" i="3" s="1"/>
  <c r="Q21" i="3"/>
  <c r="R20" i="3"/>
  <c r="B4" i="3"/>
  <c r="R21" i="4" l="1"/>
  <c r="X21" i="4" s="1"/>
  <c r="I20" i="1"/>
  <c r="I20" i="3" l="1"/>
  <c r="I20" i="2"/>
  <c r="H20" i="2"/>
  <c r="R20" i="4"/>
  <c r="J20" i="2" l="1"/>
  <c r="K20" i="2" s="1"/>
  <c r="X20" i="4"/>
  <c r="F24" i="1"/>
  <c r="L20" i="2" l="1"/>
  <c r="M20" i="2" s="1"/>
  <c r="E20" i="3" s="1"/>
  <c r="F20" i="2"/>
  <c r="K20" i="3" s="1"/>
  <c r="M20" i="3" s="1"/>
  <c r="G10" i="1"/>
  <c r="H10" i="1"/>
  <c r="L10" i="3" l="1"/>
  <c r="N10" i="3" s="1"/>
  <c r="Q10" i="3"/>
  <c r="P10" i="3"/>
  <c r="H10" i="2"/>
  <c r="I10" i="2"/>
  <c r="J10" i="2" s="1"/>
  <c r="K10" i="2" s="1"/>
  <c r="L10" i="2" s="1"/>
  <c r="M10" i="2" s="1"/>
  <c r="E10" i="3" s="1"/>
  <c r="O20" i="3"/>
  <c r="J20" i="3"/>
  <c r="F20" i="3"/>
  <c r="L23" i="4"/>
  <c r="I23" i="4"/>
  <c r="H23" i="4"/>
  <c r="L22" i="4"/>
  <c r="I22" i="4"/>
  <c r="H22" i="4"/>
  <c r="L21" i="4"/>
  <c r="I21" i="4"/>
  <c r="H21" i="4"/>
  <c r="L20" i="4"/>
  <c r="I20" i="4"/>
  <c r="H20" i="4"/>
  <c r="L19" i="4"/>
  <c r="I19" i="4"/>
  <c r="H19" i="4"/>
  <c r="L18" i="4"/>
  <c r="I18" i="4"/>
  <c r="H18" i="4"/>
  <c r="L17" i="4"/>
  <c r="I17" i="4"/>
  <c r="H17" i="4"/>
  <c r="L16" i="4"/>
  <c r="I16" i="4"/>
  <c r="H16" i="4"/>
  <c r="L15" i="4"/>
  <c r="I15" i="4"/>
  <c r="H15" i="4"/>
  <c r="L14" i="4"/>
  <c r="I14" i="4"/>
  <c r="H14" i="4"/>
  <c r="L13" i="4"/>
  <c r="I13" i="4"/>
  <c r="H13" i="4"/>
  <c r="L12" i="4"/>
  <c r="I12" i="4"/>
  <c r="H12" i="4"/>
  <c r="L11" i="4"/>
  <c r="I11" i="4"/>
  <c r="H11" i="4"/>
  <c r="L10" i="4"/>
  <c r="I10" i="4"/>
  <c r="H10" i="4"/>
  <c r="L9" i="4"/>
  <c r="I9" i="4"/>
  <c r="H9" i="4"/>
  <c r="L8" i="4"/>
  <c r="I8" i="4"/>
  <c r="H8" i="4"/>
  <c r="L7" i="4"/>
  <c r="I7" i="4"/>
  <c r="H7" i="4"/>
  <c r="M6" i="4"/>
  <c r="L6" i="4"/>
  <c r="I6" i="4"/>
  <c r="H6" i="4"/>
  <c r="T6" i="3"/>
  <c r="D6" i="3"/>
  <c r="C6" i="3"/>
  <c r="B6" i="3"/>
  <c r="A6" i="3"/>
  <c r="B2" i="3"/>
  <c r="B1" i="3"/>
  <c r="R6" i="2"/>
  <c r="O6" i="2"/>
  <c r="G6" i="2"/>
  <c r="E6" i="2"/>
  <c r="D6" i="2"/>
  <c r="C6" i="2"/>
  <c r="B6" i="2"/>
  <c r="A6" i="2"/>
  <c r="B4" i="2"/>
  <c r="B2" i="2"/>
  <c r="B1" i="2"/>
  <c r="F27" i="1"/>
  <c r="F26" i="1"/>
  <c r="E24" i="1"/>
  <c r="I23" i="1"/>
  <c r="H23" i="1"/>
  <c r="G23" i="1"/>
  <c r="I22" i="1"/>
  <c r="H22" i="1"/>
  <c r="G22" i="1"/>
  <c r="I21" i="1"/>
  <c r="Y20" i="3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3" i="1"/>
  <c r="I13" i="3" s="1"/>
  <c r="H13" i="1"/>
  <c r="G13" i="1"/>
  <c r="I12" i="1"/>
  <c r="I12" i="3" s="1"/>
  <c r="H12" i="1"/>
  <c r="G12" i="1"/>
  <c r="I14" i="1"/>
  <c r="I14" i="3" s="1"/>
  <c r="H14" i="1"/>
  <c r="G14" i="1"/>
  <c r="I11" i="1"/>
  <c r="H11" i="1"/>
  <c r="G11" i="1"/>
  <c r="Y10" i="3"/>
  <c r="I9" i="1"/>
  <c r="H9" i="1"/>
  <c r="G9" i="1"/>
  <c r="I8" i="1"/>
  <c r="H8" i="1"/>
  <c r="G8" i="1"/>
  <c r="I7" i="1"/>
  <c r="H7" i="1"/>
  <c r="G7" i="1"/>
  <c r="I6" i="1"/>
  <c r="I6" i="3" s="1"/>
  <c r="Y6" i="3" s="1"/>
  <c r="H6" i="1"/>
  <c r="G6" i="1"/>
  <c r="F10" i="3" l="1"/>
  <c r="Q7" i="3"/>
  <c r="L7" i="3"/>
  <c r="N7" i="3" s="1"/>
  <c r="Q9" i="3"/>
  <c r="L9" i="3"/>
  <c r="N9" i="3" s="1"/>
  <c r="P14" i="3"/>
  <c r="H14" i="2"/>
  <c r="I14" i="2"/>
  <c r="P13" i="3"/>
  <c r="R13" i="3" s="1"/>
  <c r="H13" i="2"/>
  <c r="I13" i="2"/>
  <c r="J13" i="2" s="1"/>
  <c r="K13" i="2" s="1"/>
  <c r="L13" i="2" s="1"/>
  <c r="M13" i="2" s="1"/>
  <c r="E13" i="3" s="1"/>
  <c r="P16" i="3"/>
  <c r="R16" i="3" s="1"/>
  <c r="I16" i="2"/>
  <c r="H16" i="2"/>
  <c r="P18" i="3"/>
  <c r="H18" i="2"/>
  <c r="I18" i="2"/>
  <c r="Q23" i="3"/>
  <c r="L23" i="3"/>
  <c r="N23" i="3" s="1"/>
  <c r="U20" i="3"/>
  <c r="H20" i="3"/>
  <c r="G20" i="3" s="1"/>
  <c r="I7" i="3"/>
  <c r="Y7" i="3" s="1"/>
  <c r="Y9" i="3"/>
  <c r="I9" i="3"/>
  <c r="L14" i="3"/>
  <c r="N14" i="3" s="1"/>
  <c r="Q14" i="3"/>
  <c r="Q13" i="3"/>
  <c r="L13" i="3"/>
  <c r="N13" i="3" s="1"/>
  <c r="L16" i="3"/>
  <c r="N16" i="3" s="1"/>
  <c r="Q16" i="3"/>
  <c r="Q18" i="3"/>
  <c r="L18" i="3"/>
  <c r="N18" i="3" s="1"/>
  <c r="I21" i="3"/>
  <c r="Y21" i="3" s="1"/>
  <c r="H21" i="2"/>
  <c r="I21" i="2"/>
  <c r="I23" i="3"/>
  <c r="I27" i="3" s="1"/>
  <c r="R10" i="3"/>
  <c r="P9" i="3"/>
  <c r="R9" i="3" s="1"/>
  <c r="H9" i="2"/>
  <c r="I9" i="2"/>
  <c r="J9" i="2" s="1"/>
  <c r="K9" i="2" s="1"/>
  <c r="L9" i="2" s="1"/>
  <c r="M9" i="2" s="1"/>
  <c r="E9" i="3" s="1"/>
  <c r="F9" i="3" s="1"/>
  <c r="I15" i="3"/>
  <c r="Y15" i="3" s="1"/>
  <c r="I17" i="3"/>
  <c r="Y17" i="3" s="1"/>
  <c r="P23" i="3"/>
  <c r="R23" i="3" s="1"/>
  <c r="H23" i="2"/>
  <c r="I23" i="2"/>
  <c r="J23" i="2" s="1"/>
  <c r="K23" i="2" s="1"/>
  <c r="L23" i="2" s="1"/>
  <c r="M23" i="2" s="1"/>
  <c r="E23" i="3" s="1"/>
  <c r="P8" i="3"/>
  <c r="R8" i="3" s="1"/>
  <c r="H8" i="2"/>
  <c r="I8" i="2"/>
  <c r="J8" i="2" s="1"/>
  <c r="K8" i="2" s="1"/>
  <c r="L8" i="2" s="1"/>
  <c r="M8" i="2" s="1"/>
  <c r="E8" i="3" s="1"/>
  <c r="F8" i="2"/>
  <c r="K8" i="3" s="1"/>
  <c r="M8" i="3" s="1"/>
  <c r="I16" i="3"/>
  <c r="Y16" i="3" s="1"/>
  <c r="V20" i="3"/>
  <c r="S20" i="3"/>
  <c r="P11" i="3"/>
  <c r="R11" i="3" s="1"/>
  <c r="H11" i="2"/>
  <c r="I11" i="2"/>
  <c r="J11" i="2" s="1"/>
  <c r="K11" i="2" s="1"/>
  <c r="L11" i="2" s="1"/>
  <c r="M11" i="2" s="1"/>
  <c r="E11" i="3" s="1"/>
  <c r="F11" i="2"/>
  <c r="K11" i="3" s="1"/>
  <c r="M11" i="3" s="1"/>
  <c r="P15" i="3"/>
  <c r="H15" i="2"/>
  <c r="I15" i="2"/>
  <c r="P19" i="3"/>
  <c r="R19" i="3" s="1"/>
  <c r="H19" i="2"/>
  <c r="I19" i="2"/>
  <c r="J19" i="2" s="1"/>
  <c r="K19" i="2" s="1"/>
  <c r="L19" i="2" s="1"/>
  <c r="M19" i="2" s="1"/>
  <c r="E19" i="3" s="1"/>
  <c r="F19" i="3" s="1"/>
  <c r="P7" i="3"/>
  <c r="R7" i="3" s="1"/>
  <c r="H7" i="2"/>
  <c r="I7" i="2"/>
  <c r="J7" i="2" s="1"/>
  <c r="K7" i="2" s="1"/>
  <c r="L7" i="2" s="1"/>
  <c r="M7" i="2" s="1"/>
  <c r="E7" i="3" s="1"/>
  <c r="F7" i="3" s="1"/>
  <c r="F7" i="2"/>
  <c r="K7" i="3" s="1"/>
  <c r="M7" i="3" s="1"/>
  <c r="O7" i="3" s="1"/>
  <c r="I11" i="3"/>
  <c r="Y11" i="3" s="1"/>
  <c r="Y19" i="3"/>
  <c r="I19" i="3"/>
  <c r="I18" i="3"/>
  <c r="Y18" i="3" s="1"/>
  <c r="P22" i="3"/>
  <c r="R22" i="3" s="1"/>
  <c r="I22" i="2"/>
  <c r="J22" i="2" s="1"/>
  <c r="K22" i="2" s="1"/>
  <c r="L22" i="2" s="1"/>
  <c r="M22" i="2" s="1"/>
  <c r="E22" i="3" s="1"/>
  <c r="H22" i="2"/>
  <c r="Q8" i="3"/>
  <c r="L8" i="3"/>
  <c r="N8" i="3" s="1"/>
  <c r="P12" i="3"/>
  <c r="R12" i="3" s="1"/>
  <c r="H12" i="2"/>
  <c r="I12" i="2"/>
  <c r="J12" i="2" s="1"/>
  <c r="K12" i="2" s="1"/>
  <c r="L12" i="2" s="1"/>
  <c r="M12" i="2" s="1"/>
  <c r="E12" i="3" s="1"/>
  <c r="F12" i="3" s="1"/>
  <c r="F12" i="2"/>
  <c r="K12" i="3" s="1"/>
  <c r="M12" i="3" s="1"/>
  <c r="P17" i="3"/>
  <c r="R17" i="3" s="1"/>
  <c r="H17" i="2"/>
  <c r="I17" i="2"/>
  <c r="L22" i="3"/>
  <c r="N22" i="3" s="1"/>
  <c r="Q22" i="3"/>
  <c r="I8" i="3"/>
  <c r="Y8" i="3" s="1"/>
  <c r="Q11" i="3"/>
  <c r="L11" i="3"/>
  <c r="N11" i="3" s="1"/>
  <c r="Q12" i="3"/>
  <c r="L12" i="3"/>
  <c r="N12" i="3" s="1"/>
  <c r="Q15" i="3"/>
  <c r="L15" i="3"/>
  <c r="N15" i="3" s="1"/>
  <c r="Q17" i="3"/>
  <c r="L17" i="3"/>
  <c r="N17" i="3" s="1"/>
  <c r="Q19" i="3"/>
  <c r="L19" i="3"/>
  <c r="N19" i="3" s="1"/>
  <c r="I22" i="3"/>
  <c r="Y22" i="3" s="1"/>
  <c r="F10" i="2"/>
  <c r="K10" i="3" s="1"/>
  <c r="M10" i="3" s="1"/>
  <c r="O10" i="3" s="1"/>
  <c r="J10" i="3"/>
  <c r="V10" i="3" s="1"/>
  <c r="Y13" i="3"/>
  <c r="Y12" i="3"/>
  <c r="Y14" i="3"/>
  <c r="R23" i="4"/>
  <c r="X23" i="4" s="1"/>
  <c r="I24" i="4"/>
  <c r="R10" i="4"/>
  <c r="M24" i="4"/>
  <c r="L24" i="4"/>
  <c r="H24" i="4"/>
  <c r="L6" i="3"/>
  <c r="N6" i="3" s="1"/>
  <c r="I6" i="2"/>
  <c r="H6" i="2"/>
  <c r="P6" i="3"/>
  <c r="R6" i="4" s="1"/>
  <c r="I24" i="3"/>
  <c r="Q6" i="3"/>
  <c r="AE6" i="4"/>
  <c r="AE24" i="4" s="1"/>
  <c r="O11" i="3" l="1"/>
  <c r="J11" i="3"/>
  <c r="V11" i="3" s="1"/>
  <c r="O12" i="3"/>
  <c r="J12" i="3"/>
  <c r="V12" i="3" s="1"/>
  <c r="O8" i="3"/>
  <c r="J8" i="3"/>
  <c r="V8" i="3" s="1"/>
  <c r="F11" i="3"/>
  <c r="Y23" i="3"/>
  <c r="R18" i="3"/>
  <c r="F19" i="2"/>
  <c r="K19" i="3" s="1"/>
  <c r="M19" i="3" s="1"/>
  <c r="J15" i="2"/>
  <c r="K15" i="2" s="1"/>
  <c r="F23" i="2"/>
  <c r="K23" i="3" s="1"/>
  <c r="M23" i="3" s="1"/>
  <c r="J21" i="2"/>
  <c r="K21" i="2" s="1"/>
  <c r="F13" i="2"/>
  <c r="K13" i="3" s="1"/>
  <c r="M13" i="3" s="1"/>
  <c r="J14" i="2"/>
  <c r="K14" i="2" s="1"/>
  <c r="J7" i="3"/>
  <c r="V7" i="3" s="1"/>
  <c r="H9" i="3"/>
  <c r="G9" i="3" s="1"/>
  <c r="H19" i="3"/>
  <c r="G19" i="3" s="1"/>
  <c r="U19" i="3"/>
  <c r="S11" i="3"/>
  <c r="F13" i="3"/>
  <c r="R13" i="4"/>
  <c r="X13" i="4" s="1"/>
  <c r="G12" i="3"/>
  <c r="H12" i="3"/>
  <c r="U12" i="3"/>
  <c r="F22" i="2"/>
  <c r="K22" i="3" s="1"/>
  <c r="M22" i="3" s="1"/>
  <c r="H7" i="3"/>
  <c r="G7" i="3" s="1"/>
  <c r="U7" i="3"/>
  <c r="F8" i="3"/>
  <c r="S10" i="3"/>
  <c r="R14" i="3"/>
  <c r="F22" i="3"/>
  <c r="F23" i="3"/>
  <c r="R7" i="4"/>
  <c r="J17" i="2"/>
  <c r="K17" i="2" s="1"/>
  <c r="R15" i="3"/>
  <c r="F9" i="2"/>
  <c r="K9" i="3" s="1"/>
  <c r="M9" i="3" s="1"/>
  <c r="U9" i="3" s="1"/>
  <c r="J18" i="2"/>
  <c r="K18" i="2" s="1"/>
  <c r="J16" i="2"/>
  <c r="K16" i="2" s="1"/>
  <c r="H10" i="3"/>
  <c r="G10" i="3" s="1"/>
  <c r="U10" i="3"/>
  <c r="I28" i="3"/>
  <c r="I29" i="3" s="1"/>
  <c r="I30" i="3" s="1"/>
  <c r="R11" i="4"/>
  <c r="R8" i="4"/>
  <c r="R22" i="4"/>
  <c r="X7" i="4"/>
  <c r="R19" i="4"/>
  <c r="R16" i="4"/>
  <c r="R15" i="4"/>
  <c r="R14" i="4"/>
  <c r="R12" i="4"/>
  <c r="R17" i="4"/>
  <c r="R18" i="4"/>
  <c r="X10" i="4"/>
  <c r="R9" i="4"/>
  <c r="Q27" i="3"/>
  <c r="Q24" i="3"/>
  <c r="P27" i="3"/>
  <c r="Q28" i="3"/>
  <c r="N24" i="3"/>
  <c r="R6" i="3"/>
  <c r="X6" i="4"/>
  <c r="P28" i="3"/>
  <c r="J6" i="2"/>
  <c r="K6" i="2" s="1"/>
  <c r="F6" i="2" s="1"/>
  <c r="K6" i="3" s="1"/>
  <c r="M6" i="3" s="1"/>
  <c r="L24" i="3"/>
  <c r="P24" i="3"/>
  <c r="L15" i="2" l="1"/>
  <c r="M15" i="2" s="1"/>
  <c r="E15" i="3" s="1"/>
  <c r="F15" i="3" s="1"/>
  <c r="F15" i="2"/>
  <c r="K15" i="3" s="1"/>
  <c r="M15" i="3" s="1"/>
  <c r="O19" i="3"/>
  <c r="J19" i="3"/>
  <c r="H22" i="3"/>
  <c r="G22" i="3" s="1"/>
  <c r="U22" i="3"/>
  <c r="L14" i="2"/>
  <c r="M14" i="2" s="1"/>
  <c r="E14" i="3" s="1"/>
  <c r="F14" i="2"/>
  <c r="K14" i="3" s="1"/>
  <c r="M14" i="3" s="1"/>
  <c r="L18" i="2"/>
  <c r="M18" i="2" s="1"/>
  <c r="E18" i="3" s="1"/>
  <c r="F18" i="3" s="1"/>
  <c r="F18" i="2"/>
  <c r="K18" i="3" s="1"/>
  <c r="M18" i="3" s="1"/>
  <c r="L17" i="2"/>
  <c r="M17" i="2" s="1"/>
  <c r="E17" i="3" s="1"/>
  <c r="F17" i="2"/>
  <c r="K17" i="3" s="1"/>
  <c r="M17" i="3" s="1"/>
  <c r="O22" i="3"/>
  <c r="J22" i="3"/>
  <c r="U13" i="3"/>
  <c r="H13" i="3"/>
  <c r="G13" i="3" s="1"/>
  <c r="O13" i="3"/>
  <c r="J13" i="3"/>
  <c r="S8" i="3"/>
  <c r="L21" i="2"/>
  <c r="M21" i="2" s="1"/>
  <c r="E21" i="3" s="1"/>
  <c r="F21" i="3" s="1"/>
  <c r="F21" i="2"/>
  <c r="K21" i="3" s="1"/>
  <c r="M21" i="3" s="1"/>
  <c r="S7" i="3"/>
  <c r="O9" i="3"/>
  <c r="J9" i="3"/>
  <c r="L16" i="2"/>
  <c r="M16" i="2" s="1"/>
  <c r="E16" i="3" s="1"/>
  <c r="F16" i="3" s="1"/>
  <c r="F16" i="2"/>
  <c r="K16" i="3" s="1"/>
  <c r="M16" i="3" s="1"/>
  <c r="N16" i="4" s="1"/>
  <c r="P16" i="4" s="1"/>
  <c r="U16" i="4" s="1"/>
  <c r="H23" i="3"/>
  <c r="G23" i="3" s="1"/>
  <c r="U23" i="3"/>
  <c r="U8" i="3"/>
  <c r="H8" i="3"/>
  <c r="G8" i="3" s="1"/>
  <c r="O23" i="3"/>
  <c r="J23" i="3"/>
  <c r="H11" i="3"/>
  <c r="G11" i="3" s="1"/>
  <c r="U11" i="3"/>
  <c r="S12" i="3"/>
  <c r="X11" i="3"/>
  <c r="X11" i="4"/>
  <c r="X8" i="4"/>
  <c r="R24" i="4"/>
  <c r="X22" i="4"/>
  <c r="X19" i="4"/>
  <c r="X16" i="4"/>
  <c r="X15" i="4"/>
  <c r="N14" i="4"/>
  <c r="P14" i="4" s="1"/>
  <c r="U14" i="4" s="1"/>
  <c r="X14" i="4"/>
  <c r="X12" i="4"/>
  <c r="X17" i="4"/>
  <c r="X18" i="4"/>
  <c r="X9" i="4"/>
  <c r="R24" i="3"/>
  <c r="L6" i="2"/>
  <c r="V23" i="3" l="1"/>
  <c r="S23" i="3"/>
  <c r="V22" i="3"/>
  <c r="S22" i="3"/>
  <c r="H18" i="3"/>
  <c r="G18" i="3" s="1"/>
  <c r="U18" i="3"/>
  <c r="V19" i="3"/>
  <c r="S19" i="3"/>
  <c r="O21" i="3"/>
  <c r="J21" i="3"/>
  <c r="G21" i="3"/>
  <c r="H21" i="3"/>
  <c r="U21" i="3"/>
  <c r="V9" i="3"/>
  <c r="S9" i="3"/>
  <c r="O14" i="3"/>
  <c r="J14" i="3"/>
  <c r="O18" i="3"/>
  <c r="J18" i="3"/>
  <c r="V13" i="3"/>
  <c r="S13" i="3"/>
  <c r="F14" i="3"/>
  <c r="O15" i="3"/>
  <c r="J15" i="3"/>
  <c r="F17" i="3"/>
  <c r="J16" i="3"/>
  <c r="O16" i="3"/>
  <c r="H16" i="3"/>
  <c r="G16" i="3" s="1"/>
  <c r="U16" i="3"/>
  <c r="O17" i="3"/>
  <c r="J17" i="3"/>
  <c r="H15" i="3"/>
  <c r="G15" i="3" s="1"/>
  <c r="U15" i="3"/>
  <c r="N23" i="4"/>
  <c r="P23" i="4" s="1"/>
  <c r="U23" i="4" s="1"/>
  <c r="N21" i="4"/>
  <c r="P21" i="4" s="1"/>
  <c r="U21" i="4" s="1"/>
  <c r="N9" i="4"/>
  <c r="P9" i="4" s="1"/>
  <c r="U9" i="4" s="1"/>
  <c r="N7" i="4"/>
  <c r="P7" i="4" s="1"/>
  <c r="U7" i="4" s="1"/>
  <c r="S7" i="4"/>
  <c r="Y7" i="4" s="1"/>
  <c r="N19" i="4"/>
  <c r="P19" i="4" s="1"/>
  <c r="U19" i="4" s="1"/>
  <c r="S19" i="4"/>
  <c r="Y19" i="4" s="1"/>
  <c r="S12" i="4"/>
  <c r="Y12" i="4" s="1"/>
  <c r="N12" i="4"/>
  <c r="P12" i="4" s="1"/>
  <c r="U12" i="4" s="1"/>
  <c r="N10" i="4"/>
  <c r="P10" i="4" s="1"/>
  <c r="U10" i="4" s="1"/>
  <c r="S8" i="4"/>
  <c r="Y8" i="4" s="1"/>
  <c r="N8" i="4"/>
  <c r="P8" i="4" s="1"/>
  <c r="U8" i="4" s="1"/>
  <c r="S9" i="4"/>
  <c r="Y9" i="4" s="1"/>
  <c r="N18" i="4"/>
  <c r="P18" i="4" s="1"/>
  <c r="U18" i="4" s="1"/>
  <c r="O16" i="4"/>
  <c r="Q16" i="4" s="1"/>
  <c r="V16" i="4" s="1"/>
  <c r="AG16" i="4" s="1"/>
  <c r="O10" i="4"/>
  <c r="Q10" i="4" s="1"/>
  <c r="V10" i="4" s="1"/>
  <c r="X24" i="4"/>
  <c r="O13" i="4"/>
  <c r="Q13" i="4" s="1"/>
  <c r="V13" i="4" s="1"/>
  <c r="X8" i="3"/>
  <c r="O8" i="4"/>
  <c r="Q8" i="4" s="1"/>
  <c r="V8" i="4" s="1"/>
  <c r="X21" i="3"/>
  <c r="O21" i="4"/>
  <c r="Q21" i="4" s="1"/>
  <c r="V21" i="4" s="1"/>
  <c r="X23" i="3"/>
  <c r="O23" i="4"/>
  <c r="Q23" i="4" s="1"/>
  <c r="V23" i="4" s="1"/>
  <c r="AG23" i="4" s="1"/>
  <c r="N22" i="4"/>
  <c r="P22" i="4" s="1"/>
  <c r="U22" i="4" s="1"/>
  <c r="X22" i="3"/>
  <c r="O22" i="4"/>
  <c r="Q22" i="4" s="1"/>
  <c r="V22" i="4" s="1"/>
  <c r="X7" i="3"/>
  <c r="O7" i="4"/>
  <c r="Q7" i="4" s="1"/>
  <c r="V7" i="4" s="1"/>
  <c r="X19" i="3"/>
  <c r="O19" i="4"/>
  <c r="Q19" i="4" s="1"/>
  <c r="V19" i="4" s="1"/>
  <c r="X15" i="3"/>
  <c r="O15" i="4"/>
  <c r="Q15" i="4" s="1"/>
  <c r="V15" i="4" s="1"/>
  <c r="N15" i="4"/>
  <c r="P15" i="4" s="1"/>
  <c r="U15" i="4" s="1"/>
  <c r="N13" i="4"/>
  <c r="P13" i="4" s="1"/>
  <c r="U13" i="4" s="1"/>
  <c r="X12" i="3"/>
  <c r="O12" i="4"/>
  <c r="Q12" i="4" s="1"/>
  <c r="V12" i="4" s="1"/>
  <c r="N17" i="4"/>
  <c r="P17" i="4" s="1"/>
  <c r="U17" i="4" s="1"/>
  <c r="X18" i="3"/>
  <c r="O18" i="4"/>
  <c r="Q18" i="4" s="1"/>
  <c r="V18" i="4" s="1"/>
  <c r="X9" i="3"/>
  <c r="O9" i="4"/>
  <c r="Q9" i="4" s="1"/>
  <c r="V9" i="4" s="1"/>
  <c r="X16" i="3"/>
  <c r="X13" i="3"/>
  <c r="X17" i="3"/>
  <c r="X10" i="3"/>
  <c r="M6" i="2"/>
  <c r="V17" i="3" l="1"/>
  <c r="S17" i="3"/>
  <c r="H17" i="3"/>
  <c r="U17" i="3"/>
  <c r="O17" i="4" s="1"/>
  <c r="Q17" i="4" s="1"/>
  <c r="V17" i="4" s="1"/>
  <c r="U14" i="3"/>
  <c r="O14" i="4" s="1"/>
  <c r="Q14" i="4" s="1"/>
  <c r="V14" i="4" s="1"/>
  <c r="AG14" i="4" s="1"/>
  <c r="H14" i="3"/>
  <c r="G14" i="3" s="1"/>
  <c r="V16" i="3"/>
  <c r="S16" i="4" s="1"/>
  <c r="Y16" i="4" s="1"/>
  <c r="S16" i="3"/>
  <c r="X14" i="3"/>
  <c r="G17" i="3"/>
  <c r="V21" i="3"/>
  <c r="S21" i="4" s="1"/>
  <c r="Y21" i="4" s="1"/>
  <c r="S21" i="3"/>
  <c r="V15" i="3"/>
  <c r="S15" i="3"/>
  <c r="V18" i="3"/>
  <c r="S18" i="4" s="1"/>
  <c r="Y18" i="4" s="1"/>
  <c r="S18" i="3"/>
  <c r="V14" i="3"/>
  <c r="S14" i="4" s="1"/>
  <c r="S14" i="3"/>
  <c r="S23" i="4"/>
  <c r="Y23" i="4" s="1"/>
  <c r="T18" i="4"/>
  <c r="W18" i="4" s="1"/>
  <c r="AF18" i="4" s="1"/>
  <c r="AG21" i="4"/>
  <c r="T9" i="4"/>
  <c r="W9" i="4" s="1"/>
  <c r="AF9" i="4" s="1"/>
  <c r="AG9" i="4"/>
  <c r="AG7" i="4"/>
  <c r="AG10" i="4"/>
  <c r="S10" i="4"/>
  <c r="T10" i="4" s="1"/>
  <c r="W10" i="4" s="1"/>
  <c r="AF10" i="4" s="1"/>
  <c r="T19" i="4"/>
  <c r="W19" i="4" s="1"/>
  <c r="AF19" i="4" s="1"/>
  <c r="AG18" i="4"/>
  <c r="AG19" i="4"/>
  <c r="T12" i="4"/>
  <c r="W12" i="4" s="1"/>
  <c r="AF12" i="4" s="1"/>
  <c r="T7" i="4"/>
  <c r="W7" i="4" s="1"/>
  <c r="AF7" i="4" s="1"/>
  <c r="AG12" i="4"/>
  <c r="T16" i="4"/>
  <c r="W16" i="4" s="1"/>
  <c r="AF16" i="4" s="1"/>
  <c r="AG8" i="4"/>
  <c r="T8" i="4"/>
  <c r="W8" i="4" s="1"/>
  <c r="AF8" i="4" s="1"/>
  <c r="S11" i="4"/>
  <c r="N11" i="4"/>
  <c r="P11" i="4" s="1"/>
  <c r="U11" i="4" s="1"/>
  <c r="O11" i="4"/>
  <c r="Q11" i="4" s="1"/>
  <c r="V11" i="4" s="1"/>
  <c r="AG22" i="4"/>
  <c r="AG17" i="4"/>
  <c r="AG13" i="4"/>
  <c r="AG15" i="4"/>
  <c r="S22" i="4"/>
  <c r="S15" i="4"/>
  <c r="S13" i="4"/>
  <c r="S17" i="4"/>
  <c r="E6" i="3"/>
  <c r="F6" i="3" s="1"/>
  <c r="X6" i="3" s="1"/>
  <c r="N6" i="4"/>
  <c r="J6" i="3"/>
  <c r="O6" i="3"/>
  <c r="J27" i="3"/>
  <c r="Y14" i="4" l="1"/>
  <c r="T14" i="4"/>
  <c r="W14" i="4" s="1"/>
  <c r="AF14" i="4" s="1"/>
  <c r="Y10" i="4"/>
  <c r="T23" i="4"/>
  <c r="W23" i="4" s="1"/>
  <c r="AF23" i="4" s="1"/>
  <c r="T21" i="4"/>
  <c r="W21" i="4" s="1"/>
  <c r="AF21" i="4" s="1"/>
  <c r="AG11" i="4"/>
  <c r="Y11" i="4"/>
  <c r="T11" i="4"/>
  <c r="W11" i="4" s="1"/>
  <c r="AF11" i="4" s="1"/>
  <c r="Y22" i="4"/>
  <c r="T22" i="4"/>
  <c r="W22" i="4" s="1"/>
  <c r="AF22" i="4" s="1"/>
  <c r="Y15" i="4"/>
  <c r="T15" i="4"/>
  <c r="W15" i="4" s="1"/>
  <c r="AF15" i="4" s="1"/>
  <c r="Y13" i="4"/>
  <c r="T13" i="4"/>
  <c r="W13" i="4" s="1"/>
  <c r="AF13" i="4" s="1"/>
  <c r="Y17" i="4"/>
  <c r="T17" i="4"/>
  <c r="W17" i="4" s="1"/>
  <c r="AF17" i="4" s="1"/>
  <c r="V6" i="3"/>
  <c r="S6" i="4" s="1"/>
  <c r="S6" i="3"/>
  <c r="P6" i="4"/>
  <c r="U6" i="4" l="1"/>
  <c r="Y6" i="4"/>
  <c r="T6" i="4"/>
  <c r="H6" i="3"/>
  <c r="U6" i="3"/>
  <c r="O6" i="4" s="1"/>
  <c r="Q6" i="4" l="1"/>
  <c r="G6" i="3"/>
  <c r="W6" i="4"/>
  <c r="AF6" i="4" s="1"/>
  <c r="V6" i="4" l="1"/>
  <c r="AG6" i="4" s="1"/>
  <c r="F27" i="3" l="1"/>
  <c r="H27" i="3" l="1"/>
  <c r="G27" i="3" l="1"/>
  <c r="E27" i="3" l="1"/>
  <c r="L24" i="2" l="1"/>
  <c r="M24" i="2" l="1"/>
  <c r="M24" i="3"/>
  <c r="F25" i="3" s="1"/>
  <c r="K24" i="3" l="1"/>
  <c r="J28" i="3"/>
  <c r="J29" i="3" s="1"/>
  <c r="O27" i="3"/>
  <c r="N20" i="4"/>
  <c r="E28" i="3"/>
  <c r="E29" i="3" s="1"/>
  <c r="E24" i="3"/>
  <c r="O24" i="3"/>
  <c r="J24" i="3" l="1"/>
  <c r="R25" i="3" s="1"/>
  <c r="P20" i="4"/>
  <c r="U20" i="4" s="1"/>
  <c r="N24" i="4"/>
  <c r="P24" i="4"/>
  <c r="X20" i="3"/>
  <c r="O20" i="4"/>
  <c r="S20" i="4"/>
  <c r="O28" i="3"/>
  <c r="E30" i="3"/>
  <c r="F24" i="3"/>
  <c r="F28" i="3"/>
  <c r="F29" i="3" s="1"/>
  <c r="J30" i="3" l="1"/>
  <c r="Q20" i="4"/>
  <c r="V20" i="4" s="1"/>
  <c r="V24" i="4" s="1"/>
  <c r="O24" i="4"/>
  <c r="Y20" i="4"/>
  <c r="Y24" i="4" s="1"/>
  <c r="S24" i="4"/>
  <c r="T20" i="4"/>
  <c r="W20" i="4" s="1"/>
  <c r="U24" i="4"/>
  <c r="H24" i="3"/>
  <c r="H28" i="3"/>
  <c r="H29" i="3" s="1"/>
  <c r="H25" i="3"/>
  <c r="O25" i="3"/>
  <c r="G25" i="3"/>
  <c r="F30" i="3"/>
  <c r="Q24" i="4" l="1"/>
  <c r="T24" i="4"/>
  <c r="W24" i="4"/>
  <c r="AF20" i="4"/>
  <c r="AF24" i="4" s="1"/>
  <c r="AG20" i="4"/>
  <c r="AG24" i="4" s="1"/>
  <c r="G24" i="3"/>
  <c r="G28" i="3"/>
  <c r="G29" i="3" s="1"/>
  <c r="H30" i="3"/>
  <c r="V25" i="4" l="1"/>
  <c r="G30" i="3"/>
  <c r="E25" i="3"/>
</calcChain>
</file>

<file path=xl/sharedStrings.xml><?xml version="1.0" encoding="utf-8"?>
<sst xmlns="http://schemas.openxmlformats.org/spreadsheetml/2006/main" count="181" uniqueCount="125">
  <si>
    <t>Domovy mládeže</t>
  </si>
  <si>
    <t>Kraj - Liberecký</t>
  </si>
  <si>
    <t>Statistika</t>
  </si>
  <si>
    <t>číselník KÚ</t>
  </si>
  <si>
    <t>ředitelství školy</t>
  </si>
  <si>
    <t>§</t>
  </si>
  <si>
    <t>součást</t>
  </si>
  <si>
    <t>kapacita</t>
  </si>
  <si>
    <t>počet                           dětí</t>
  </si>
  <si>
    <t>Np</t>
  </si>
  <si>
    <t>No</t>
  </si>
  <si>
    <t>ONIV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</si>
  <si>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</si>
  <si>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</si>
  <si>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</si>
  <si>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Nemocniční 635</t>
  </si>
  <si>
    <t>SUPŠ sklářská, Kamenický Šenov, Havlíčkova 57</t>
  </si>
  <si>
    <t>SUPŠ sklářská Kamenický Šenov, 9. května 228</t>
  </si>
  <si>
    <t>SUPŠ sklářská, Železný Brod, Smetanovo zátiší 470</t>
  </si>
  <si>
    <t xml:space="preserve">Domov mládeže Železný Brod, Těpeřská 581 </t>
  </si>
  <si>
    <t xml:space="preserve">SUPŠ a VOŠ, Turnov, Skálova 373 </t>
  </si>
  <si>
    <t xml:space="preserve">SUPŠ a VOŠ Turnov, Skálova 1603 </t>
  </si>
  <si>
    <t>Střední zdravotnická škola, Turnov, 28. října 1390</t>
  </si>
  <si>
    <t>SzdravŠ Turnov, 28. října 1872</t>
  </si>
  <si>
    <t xml:space="preserve">Střední škola, Semily, 28. října 607  </t>
  </si>
  <si>
    <t xml:space="preserve">SŠ Semily, 28. října 607  </t>
  </si>
  <si>
    <t>Integrovaná střední škola, Vysoké nad Jizerou, Dr. Farského 300</t>
  </si>
  <si>
    <t>ISŠ Vysoké n. J., Dr. Farského 300</t>
  </si>
  <si>
    <t>Střední škola řemesel a služeb, Jablonec n. N., Smetanova 66</t>
  </si>
  <si>
    <t xml:space="preserve">SŠ řemesel a služeb Jablonec n. N., Smetanova 66 </t>
  </si>
  <si>
    <t>Střední škola, Lomnice n. P., Antala Staška 213</t>
  </si>
  <si>
    <t>SŠ Lomnice n. P., K Babylonu 1205</t>
  </si>
  <si>
    <t>Střední škola hospodářská a lesnická, Frýdlant, Bělíkova 1387</t>
  </si>
  <si>
    <t>SŠ hosp Frýdlant, Bělíkova 1387</t>
  </si>
  <si>
    <t>Střední odborná škola, Liberec, Jablonecká 999</t>
  </si>
  <si>
    <r>
      <t xml:space="preserve">SOŠ Liberec, Jablonecká 999 - </t>
    </r>
    <r>
      <rPr>
        <b/>
        <sz val="8"/>
        <rFont val="Arial"/>
        <family val="2"/>
        <charset val="238"/>
      </rPr>
      <t>ZŠ a SŠ</t>
    </r>
  </si>
  <si>
    <r>
      <t xml:space="preserve">SOŠ Liberec, Jablonecká 999 - </t>
    </r>
    <r>
      <rPr>
        <b/>
        <sz val="8"/>
        <rFont val="Arial"/>
        <family val="2"/>
        <charset val="238"/>
      </rPr>
      <t>SŠ</t>
    </r>
  </si>
  <si>
    <t>Obchodní akademie, Hotelová škola a Střední odborná škola, Turnov, Zborovská 519</t>
  </si>
  <si>
    <t>OA a HŠ Turnov, 28. října 584</t>
  </si>
  <si>
    <t>ZŠ a MŠ logopedická, Liberec, E. Krásnohorské 921</t>
  </si>
  <si>
    <r>
      <t xml:space="preserve">ZŠ a MŠ logo, Liberec, E. Krásnohorské 921 - MŠ a </t>
    </r>
    <r>
      <rPr>
        <b/>
        <sz val="8"/>
        <rFont val="Arial"/>
        <family val="2"/>
        <charset val="238"/>
      </rPr>
      <t>ZŠ</t>
    </r>
  </si>
  <si>
    <t>celkem</t>
  </si>
  <si>
    <t>x</t>
  </si>
  <si>
    <t>DM</t>
  </si>
  <si>
    <t>Internát</t>
  </si>
  <si>
    <t>Rozpočet</t>
  </si>
  <si>
    <t>Průměrný krajský měsíční plat ped z P1-04</t>
  </si>
  <si>
    <t>Použitý měsíční plat pedagoga</t>
  </si>
  <si>
    <t>Použitý měsíční plat nepedagoga z P1-04</t>
  </si>
  <si>
    <r>
      <t xml:space="preserve">Částka na 1 žáka z </t>
    </r>
    <r>
      <rPr>
        <sz val="8"/>
        <rFont val="Arial CE"/>
      </rPr>
      <t>průměrného</t>
    </r>
    <r>
      <rPr>
        <sz val="8"/>
        <rFont val="Arial CE"/>
      </rPr>
      <t xml:space="preserve"> platu PED</t>
    </r>
  </si>
  <si>
    <r>
      <t xml:space="preserve">Částka na 1 žáka  ze </t>
    </r>
    <r>
      <rPr>
        <sz val="8"/>
        <rFont val="Arial CE"/>
      </rPr>
      <t>skutečného</t>
    </r>
    <r>
      <rPr>
        <sz val="8"/>
        <rFont val="Arial CE"/>
      </rPr>
      <t xml:space="preserve"> platu PED</t>
    </r>
  </si>
  <si>
    <t>Opravný koeficient</t>
  </si>
  <si>
    <t xml:space="preserve">Základní částka na 1 žáka </t>
  </si>
  <si>
    <t xml:space="preserve">Finance pro žáky </t>
  </si>
  <si>
    <t>Celkem NIV</t>
  </si>
  <si>
    <t xml:space="preserve">Skutečný průměrný plat s NNS </t>
  </si>
  <si>
    <t>průměrný plat bez NNS</t>
  </si>
  <si>
    <t>z toho tarify</t>
  </si>
  <si>
    <t>ostatní nároksložky</t>
  </si>
  <si>
    <t>X</t>
  </si>
  <si>
    <t>Závazné ukazatele</t>
  </si>
  <si>
    <t>kontrolní hodnoty</t>
  </si>
  <si>
    <t>platy</t>
  </si>
  <si>
    <t>NIV celkem</t>
  </si>
  <si>
    <t>MP celkem</t>
  </si>
  <si>
    <t>odvody</t>
  </si>
  <si>
    <t>FKSP</t>
  </si>
  <si>
    <t>ONIV celkem</t>
  </si>
  <si>
    <t>limit pracovníků</t>
  </si>
  <si>
    <t>částka na 1 žáka na pedagoga</t>
  </si>
  <si>
    <t>částka na 1 žáka na nepedagoga</t>
  </si>
  <si>
    <t>MP pro pedagogy</t>
  </si>
  <si>
    <t>MP pro nepedagogy</t>
  </si>
  <si>
    <t>mzdové prostředky celkem</t>
  </si>
  <si>
    <t>Pn</t>
  </si>
  <si>
    <t>On</t>
  </si>
  <si>
    <t>kontrolní hodnota LP</t>
  </si>
  <si>
    <t>výkony</t>
  </si>
  <si>
    <t>z toho:</t>
  </si>
  <si>
    <t>int.</t>
  </si>
  <si>
    <t>kontrolní součet</t>
  </si>
  <si>
    <t>rozdíl</t>
  </si>
  <si>
    <t>úprava</t>
  </si>
  <si>
    <t>Úvodní rozpis</t>
  </si>
  <si>
    <t xml:space="preserve">Změna výkonů k září </t>
  </si>
  <si>
    <t>Změna rozpočtu</t>
  </si>
  <si>
    <t>změna započtených výkonů (+/-)</t>
  </si>
  <si>
    <t>Mzdové prostředky</t>
  </si>
  <si>
    <t>MP na 4 měsíce</t>
  </si>
  <si>
    <t xml:space="preserve">Mzdové prostředky </t>
  </si>
  <si>
    <t xml:space="preserve">Výkony </t>
  </si>
  <si>
    <t>pedagog</t>
  </si>
  <si>
    <t>ostatní</t>
  </si>
  <si>
    <t>Počet pedagogů</t>
  </si>
  <si>
    <t>Počet ostatních</t>
  </si>
  <si>
    <t>Limit počtu prac. přepočt. na         4 měsíce</t>
  </si>
  <si>
    <t xml:space="preserve">Výkony               září </t>
  </si>
  <si>
    <t>Počet zam. přepočtený na celorok</t>
  </si>
  <si>
    <t>z toho ped.</t>
  </si>
  <si>
    <t>ost.</t>
  </si>
  <si>
    <t>MŠ (Spec.MŠ)</t>
  </si>
  <si>
    <t>ZŠ (Spec.ZŠ)</t>
  </si>
  <si>
    <t>SŠ (Spec.SŠ), VOŠ</t>
  </si>
  <si>
    <t>příprav. třídy</t>
  </si>
  <si>
    <t>financ. žáci ŠD (ŠK)</t>
  </si>
  <si>
    <t>ubytovaní v DM (int.)</t>
  </si>
  <si>
    <t>DOMOV MLÁDEŽE</t>
  </si>
  <si>
    <t>internát - ubytovaný § 16 odst. 9 ŠZ s těžkým zdravotním postižením</t>
  </si>
  <si>
    <t>internát - ubytovaný § 16 odst. 9 ŠZ s jiným než těžkým zdravotním postižením</t>
  </si>
  <si>
    <t>DM-3147</t>
  </si>
  <si>
    <t>Int.-3145</t>
  </si>
  <si>
    <t>průměrný měsíční plat pedagoga</t>
  </si>
  <si>
    <t>z toho nenárokové složky pedagoga</t>
  </si>
  <si>
    <t>průměrný měsíční plat nepedagoga</t>
  </si>
  <si>
    <t>ONIV DM normativně</t>
  </si>
  <si>
    <t>ONIV internát normativně</t>
  </si>
  <si>
    <t>UA</t>
  </si>
  <si>
    <t xml:space="preserve"> OST</t>
  </si>
  <si>
    <t>SZŠ a VOŠ Liberec, Jungmannova 524/10</t>
  </si>
  <si>
    <t xml:space="preserve">SZŠ a VOŠ Liberec, Zeyerova 33 </t>
  </si>
  <si>
    <t>Gymnázium, Střední odborná škola a Střední zdravotnická škola, Jilemnice, příspěvková organizace</t>
  </si>
  <si>
    <t>G, SOŠ a SZŠ Jilemnice, Valdštejnská 260</t>
  </si>
  <si>
    <t>Střední zdravotnická škola a Vyšší odborná škola zdravotnická, Liberec, Kostelní 9, příspěvková organizace</t>
  </si>
  <si>
    <t>Np 23</t>
  </si>
  <si>
    <t>No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</si>
</sst>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"/>
    <numFmt numFmtId="165" formatCode="0.000"/>
  </numFmts>
  <fonts count="28">
    <font>
      <sz val="10"/>
      <color rgb="FF000000"/>
      <name val="Arial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mo"/>
    </font>
    <font>
      <sz val="8"/>
      <name val="Arimo"/>
    </font>
    <font>
      <sz val="8"/>
      <color rgb="FF0000FF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mo"/>
    </font>
    <font>
      <sz val="10"/>
      <color rgb="FF800080"/>
      <name val="Arial"/>
      <family val="2"/>
      <charset val="238"/>
    </font>
    <font>
      <sz val="10"/>
      <color rgb="FF00CCFF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FFFF"/>
      <name val="Arial"/>
      <family val="2"/>
      <charset val="238"/>
    </font>
    <font>
      <sz val="10"/>
      <color rgb="FFA5A5A5"/>
      <name val="Arial"/>
      <family val="2"/>
      <charset val="238"/>
    </font>
    <font>
      <sz val="10"/>
      <color rgb="FFFFFFFF"/>
      <name val="Garamond"/>
      <family val="1"/>
      <charset val="238"/>
    </font>
    <font>
      <sz val="8"/>
      <name val="Arial CE"/>
    </font>
    <font>
      <sz val="10"/>
      <color rgb="FF000000"/>
      <name val="Arial"/>
      <family val="2"/>
      <charset val="238"/>
    </font>
    <font>
      <sz val="10"/>
      <color rgb="FF000000"/>
      <name val="Arimo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charset val="238"/>
    </font>
    <font>
      <sz val="8"/>
      <color rgb="FF7030A0"/>
      <name val="Arial"/>
      <family val="2"/>
      <charset val="238"/>
    </font>
    <font>
      <sz val="10"/>
      <color rgb="FF7030A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1" fillId="0" borderId="10"/>
    <xf numFmtId="0" fontId="22" fillId="0" borderId="10"/>
    <xf numFmtId="0" fontId="16" fillId="0" borderId="10"/>
    <xf numFmtId="0" fontId="25" fillId="0" borderId="1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6" fillId="0" borderId="1" xfId="0" applyFont="1" applyBorder="1"/>
    <xf numFmtId="0" fontId="9" fillId="0" borderId="0" xfId="0" applyFont="1"/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textRotation="90" wrapText="1"/>
    </xf>
    <xf numFmtId="3" fontId="6" fillId="0" borderId="1" xfId="0" applyNumberFormat="1" applyFont="1" applyBorder="1" applyAlignment="1">
      <alignment textRotation="90" wrapText="1"/>
    </xf>
    <xf numFmtId="0" fontId="1" fillId="0" borderId="1" xfId="0" applyFont="1" applyBorder="1" applyAlignment="1">
      <alignment horizontal="right"/>
    </xf>
    <xf numFmtId="4" fontId="6" fillId="6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/>
    <xf numFmtId="0" fontId="12" fillId="0" borderId="0" xfId="0" applyFont="1"/>
    <xf numFmtId="3" fontId="6" fillId="6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13" fillId="0" borderId="0" xfId="0" applyFont="1"/>
    <xf numFmtId="1" fontId="14" fillId="0" borderId="7" xfId="0" applyNumberFormat="1" applyFont="1" applyBorder="1" applyAlignment="1">
      <alignment horizontal="center"/>
    </xf>
    <xf numFmtId="0" fontId="15" fillId="0" borderId="8" xfId="0" applyFont="1" applyBorder="1"/>
    <xf numFmtId="2" fontId="10" fillId="2" borderId="1" xfId="0" applyNumberFormat="1" applyFont="1" applyFill="1" applyBorder="1"/>
    <xf numFmtId="2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center"/>
    </xf>
    <xf numFmtId="3" fontId="13" fillId="0" borderId="9" xfId="0" applyNumberFormat="1" applyFont="1" applyBorder="1"/>
    <xf numFmtId="0" fontId="17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0" xfId="0" applyFont="1"/>
    <xf numFmtId="3" fontId="3" fillId="0" borderId="9" xfId="0" applyNumberFormat="1" applyFont="1" applyBorder="1"/>
    <xf numFmtId="3" fontId="17" fillId="0" borderId="0" xfId="0" applyNumberFormat="1" applyFont="1"/>
    <xf numFmtId="3" fontId="3" fillId="0" borderId="8" xfId="0" applyNumberFormat="1" applyFont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/>
    <xf numFmtId="3" fontId="1" fillId="7" borderId="10" xfId="0" applyNumberFormat="1" applyFont="1" applyFill="1" applyBorder="1"/>
    <xf numFmtId="3" fontId="19" fillId="0" borderId="8" xfId="0" applyNumberFormat="1" applyFont="1" applyBorder="1"/>
    <xf numFmtId="4" fontId="1" fillId="7" borderId="10" xfId="0" applyNumberFormat="1" applyFont="1" applyFill="1" applyBorder="1"/>
    <xf numFmtId="0" fontId="1" fillId="0" borderId="0" xfId="0" applyFont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3" fontId="1" fillId="8" borderId="10" xfId="0" applyNumberFormat="1" applyFont="1" applyFill="1" applyBorder="1"/>
    <xf numFmtId="4" fontId="1" fillId="8" borderId="10" xfId="0" applyNumberFormat="1" applyFont="1" applyFill="1" applyBorder="1"/>
    <xf numFmtId="2" fontId="3" fillId="0" borderId="0" xfId="0" applyNumberFormat="1" applyFont="1"/>
    <xf numFmtId="3" fontId="10" fillId="3" borderId="1" xfId="0" applyNumberFormat="1" applyFont="1" applyFill="1" applyBorder="1"/>
    <xf numFmtId="4" fontId="10" fillId="3" borderId="1" xfId="0" applyNumberFormat="1" applyFont="1" applyFill="1" applyBorder="1"/>
    <xf numFmtId="2" fontId="9" fillId="0" borderId="0" xfId="0" applyNumberFormat="1" applyFont="1"/>
    <xf numFmtId="165" fontId="3" fillId="0" borderId="0" xfId="0" applyNumberFormat="1" applyFont="1"/>
    <xf numFmtId="3" fontId="1" fillId="0" borderId="1" xfId="1" applyNumberFormat="1" applyFont="1" applyBorder="1"/>
    <xf numFmtId="3" fontId="0" fillId="0" borderId="0" xfId="0" applyNumberFormat="1"/>
    <xf numFmtId="0" fontId="1" fillId="9" borderId="1" xfId="0" applyFont="1" applyFill="1" applyBorder="1" applyAlignment="1">
      <alignment horizontal="center"/>
    </xf>
    <xf numFmtId="0" fontId="1" fillId="9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11" xfId="0" applyFont="1" applyBorder="1"/>
    <xf numFmtId="0" fontId="0" fillId="9" borderId="0" xfId="0" applyFill="1"/>
    <xf numFmtId="1" fontId="14" fillId="10" borderId="7" xfId="0" applyNumberFormat="1" applyFont="1" applyFill="1" applyBorder="1" applyAlignment="1">
      <alignment horizontal="center"/>
    </xf>
    <xf numFmtId="3" fontId="3" fillId="11" borderId="8" xfId="0" applyNumberFormat="1" applyFont="1" applyFill="1" applyBorder="1"/>
    <xf numFmtId="0" fontId="3" fillId="11" borderId="0" xfId="0" applyFont="1" applyFill="1"/>
    <xf numFmtId="0" fontId="3" fillId="11" borderId="8" xfId="0" applyFont="1" applyFill="1" applyBorder="1"/>
    <xf numFmtId="3" fontId="18" fillId="11" borderId="8" xfId="0" applyNumberFormat="1" applyFont="1" applyFill="1" applyBorder="1"/>
    <xf numFmtId="10" fontId="19" fillId="11" borderId="8" xfId="0" applyNumberFormat="1" applyFont="1" applyFill="1" applyBorder="1"/>
    <xf numFmtId="3" fontId="10" fillId="3" borderId="6" xfId="0" applyNumberFormat="1" applyFont="1" applyFill="1" applyBorder="1"/>
    <xf numFmtId="3" fontId="3" fillId="9" borderId="8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/>
    </xf>
    <xf numFmtId="0" fontId="1" fillId="9" borderId="13" xfId="2" applyFont="1" applyFill="1" applyBorder="1" applyAlignment="1">
      <alignment horizontal="center"/>
    </xf>
    <xf numFmtId="4" fontId="0" fillId="0" borderId="0" xfId="0" applyNumberFormat="1"/>
    <xf numFmtId="4" fontId="23" fillId="0" borderId="0" xfId="0" applyNumberFormat="1" applyFont="1"/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1" fillId="0" borderId="10" xfId="1" applyFont="1"/>
    <xf numFmtId="0" fontId="1" fillId="9" borderId="5" xfId="0" applyFont="1" applyFill="1" applyBorder="1" applyAlignment="1">
      <alignment horizontal="center"/>
    </xf>
    <xf numFmtId="0" fontId="1" fillId="9" borderId="14" xfId="2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16" fillId="12" borderId="11" xfId="0" applyNumberFormat="1" applyFont="1" applyFill="1" applyBorder="1" applyAlignment="1">
      <alignment horizontal="center"/>
    </xf>
    <xf numFmtId="165" fontId="16" fillId="12" borderId="16" xfId="0" applyNumberFormat="1" applyFont="1" applyFill="1" applyBorder="1" applyAlignment="1">
      <alignment horizontal="center"/>
    </xf>
    <xf numFmtId="165" fontId="16" fillId="12" borderId="17" xfId="3" applyNumberFormat="1" applyFill="1" applyBorder="1" applyAlignment="1">
      <alignment horizontal="right"/>
    </xf>
    <xf numFmtId="165" fontId="16" fillId="12" borderId="11" xfId="4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1" fillId="2" borderId="2" xfId="0" applyFont="1" applyFill="1" applyBorder="1" applyAlignment="1">
      <alignment horizontal="center"/>
    </xf>
    <xf numFmtId="3" fontId="11" fillId="4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3" fontId="11" fillId="6" borderId="2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3" fontId="26" fillId="0" borderId="1" xfId="0" applyNumberFormat="1" applyFont="1" applyBorder="1"/>
    <xf numFmtId="164" fontId="26" fillId="0" borderId="1" xfId="0" applyNumberFormat="1" applyFont="1" applyBorder="1"/>
    <xf numFmtId="0" fontId="27" fillId="0" borderId="0" xfId="0" applyFont="1"/>
  </cellXfs>
  <cellStyles count="5">
    <cellStyle name="Normální" xfId="0" builtinId="0"/>
    <cellStyle name="Normální 2" xfId="1" xr:uid="{00000000-0005-0000-0000-000002000000}"/>
    <cellStyle name="Normální 3" xfId="2" xr:uid="{F06E8EF0-0398-4D37-94EF-177F4577C64D}"/>
    <cellStyle name="normální_13_ostatní" xfId="3" xr:uid="{80C671F2-8D89-4872-BC12-D9294637451F}"/>
    <cellStyle name="normální_Soustava_KNLK_priloha1_2006" xfId="4" xr:uid="{CBAF4E17-B984-4511-85AF-2C7112B12059}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" sqref="M1:M1048576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44.7109375" customWidth="1"/>
    <col min="5" max="5" width="9" customWidth="1"/>
    <col min="6" max="9" width="11.28515625" customWidth="1"/>
    <col min="10" max="10" width="4" style="111" customWidth="1"/>
    <col min="11" max="23" width="8" customWidth="1"/>
  </cols>
  <sheetData>
    <row r="1" spans="1:23" ht="21" customHeight="1">
      <c r="B1" s="2" t="s">
        <v>0</v>
      </c>
      <c r="C1" s="3"/>
      <c r="D1" s="3"/>
      <c r="E1" s="5"/>
    </row>
    <row r="2" spans="1:23" ht="15" customHeight="1">
      <c r="B2" s="7" t="s">
        <v>1</v>
      </c>
      <c r="C2" s="3"/>
      <c r="D2" s="3"/>
      <c r="E2" s="5"/>
    </row>
    <row r="3" spans="1:23" ht="15" customHeight="1">
      <c r="B3" s="9" t="s">
        <v>2</v>
      </c>
      <c r="C3" s="1"/>
      <c r="D3" s="4"/>
      <c r="E3" s="1"/>
      <c r="F3" s="4"/>
      <c r="G3" s="4"/>
      <c r="H3" s="4"/>
    </row>
    <row r="4" spans="1:23" ht="15" customHeight="1">
      <c r="B4" s="11">
        <v>2023</v>
      </c>
      <c r="C4" s="1"/>
      <c r="D4" s="4"/>
      <c r="E4" s="12"/>
      <c r="F4" s="13">
        <v>2023</v>
      </c>
      <c r="G4" s="4"/>
      <c r="H4" s="4"/>
    </row>
    <row r="5" spans="1:23" ht="22.5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5" t="s">
        <v>8</v>
      </c>
      <c r="G5" s="14" t="s">
        <v>9</v>
      </c>
      <c r="H5" s="14" t="s">
        <v>10</v>
      </c>
      <c r="I5" s="14" t="s">
        <v>11</v>
      </c>
      <c r="J5" s="106" t="s">
        <v>116</v>
      </c>
    </row>
    <row r="6" spans="1:23" ht="15" customHeight="1">
      <c r="A6" s="16">
        <v>1410</v>
      </c>
      <c r="B6" s="27" t="s">
        <v>120</v>
      </c>
      <c r="C6" s="16">
        <v>3147</v>
      </c>
      <c r="D6" s="19" t="s">
        <v>121</v>
      </c>
      <c r="E6" s="22">
        <v>48</v>
      </c>
      <c r="F6" s="92">
        <v>42</v>
      </c>
      <c r="G6" s="25">
        <f>VLOOKUP(F6,Normativy!$A$2:$C$422,2,0)</f>
        <v>13.618252340999229</v>
      </c>
      <c r="H6" s="25">
        <f>VLOOKUP(F6,Normativy!$A$2:$C$422,3,0)</f>
        <v>37.14228</v>
      </c>
      <c r="I6" s="23">
        <f>Normativy!$F$14</f>
        <v>319</v>
      </c>
      <c r="J6" s="4">
        <v>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customHeight="1">
      <c r="A7" s="26">
        <v>1418</v>
      </c>
      <c r="B7" s="27" t="s">
        <v>12</v>
      </c>
      <c r="C7" s="16">
        <v>3147</v>
      </c>
      <c r="D7" s="19" t="s">
        <v>13</v>
      </c>
      <c r="E7" s="29">
        <v>100</v>
      </c>
      <c r="F7" s="92">
        <v>98</v>
      </c>
      <c r="G7" s="25">
        <f>VLOOKUP(F7,Normativy!$A$2:$C$422,2,0)</f>
        <v>18.530040100628664</v>
      </c>
      <c r="H7" s="25">
        <f>VLOOKUP(F7,Normativy!$A$2:$C$422,3,0)</f>
        <v>37.14228</v>
      </c>
      <c r="I7" s="23">
        <f>Normativy!$F$14</f>
        <v>319</v>
      </c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>
      <c r="A8" s="16">
        <v>1424</v>
      </c>
      <c r="B8" s="30" t="s">
        <v>14</v>
      </c>
      <c r="C8" s="16">
        <v>3147</v>
      </c>
      <c r="D8" s="19" t="s">
        <v>15</v>
      </c>
      <c r="E8" s="29">
        <v>117</v>
      </c>
      <c r="F8" s="92">
        <v>55</v>
      </c>
      <c r="G8" s="25">
        <f>VLOOKUP(F8,Normativy!$A$2:$C$422,2,0)</f>
        <v>15.204575375844462</v>
      </c>
      <c r="H8" s="25">
        <f>VLOOKUP(F8,Normativy!$A$2:$C$422,3,0)</f>
        <v>37.14228</v>
      </c>
      <c r="I8" s="23">
        <f>Normativy!$F$14</f>
        <v>319</v>
      </c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customHeight="1">
      <c r="A9" s="16">
        <v>1425</v>
      </c>
      <c r="B9" s="30" t="s">
        <v>16</v>
      </c>
      <c r="C9" s="16">
        <v>3147</v>
      </c>
      <c r="D9" s="19" t="s">
        <v>17</v>
      </c>
      <c r="E9" s="29">
        <v>64</v>
      </c>
      <c r="F9" s="92">
        <v>56</v>
      </c>
      <c r="G9" s="25">
        <f>VLOOKUP(F9,Normativy!$A$2:$C$422,2,0)</f>
        <v>15.310571045395845</v>
      </c>
      <c r="H9" s="25">
        <f>VLOOKUP(F9,Normativy!$A$2:$C$422,3,0)</f>
        <v>37.14228</v>
      </c>
      <c r="I9" s="23">
        <f>Normativy!$F$14</f>
        <v>319</v>
      </c>
      <c r="J9" s="4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5" customHeight="1">
      <c r="A10" s="16">
        <v>1427</v>
      </c>
      <c r="B10" s="30" t="s">
        <v>18</v>
      </c>
      <c r="C10" s="16">
        <v>3147</v>
      </c>
      <c r="D10" s="19" t="s">
        <v>19</v>
      </c>
      <c r="E10" s="20">
        <v>65</v>
      </c>
      <c r="F10" s="93">
        <v>62</v>
      </c>
      <c r="G10" s="25">
        <f>VLOOKUP(F10,Normativy!$A$2:$C$422,2,0)</f>
        <v>15.909317974241985</v>
      </c>
      <c r="H10" s="25">
        <f>VLOOKUP(F10,Normativy!$A$2:$C$422,3,0)</f>
        <v>37.14228</v>
      </c>
      <c r="I10" s="90">
        <v>310</v>
      </c>
      <c r="J10" s="1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16">
        <v>1428</v>
      </c>
      <c r="B11" s="30" t="s">
        <v>20</v>
      </c>
      <c r="C11" s="16">
        <v>3147</v>
      </c>
      <c r="D11" s="19" t="s">
        <v>21</v>
      </c>
      <c r="E11" s="29">
        <v>51</v>
      </c>
      <c r="F11" s="92">
        <v>51</v>
      </c>
      <c r="G11" s="25">
        <f>VLOOKUP(F11,Normativy!$A$2:$C$422,2,0)</f>
        <v>14.760394609404239</v>
      </c>
      <c r="H11" s="25">
        <f>VLOOKUP(F11,Normativy!$A$2:$C$422,3,0)</f>
        <v>37.14228</v>
      </c>
      <c r="I11" s="23">
        <f>Normativy!$F$14</f>
        <v>319</v>
      </c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customHeight="1">
      <c r="A12" s="16">
        <v>1429</v>
      </c>
      <c r="B12" s="30" t="s">
        <v>122</v>
      </c>
      <c r="C12" s="16">
        <v>3147</v>
      </c>
      <c r="D12" s="19" t="s">
        <v>118</v>
      </c>
      <c r="E12" s="29">
        <v>180</v>
      </c>
      <c r="F12" s="92">
        <v>174</v>
      </c>
      <c r="G12" s="25">
        <f>VLOOKUP(F12,Normativy!$A$2:$C$422,2,0)</f>
        <v>21.418231237813412</v>
      </c>
      <c r="H12" s="25">
        <f>VLOOKUP(F12,Normativy!$A$2:$C$422,3,0)</f>
        <v>37.14228</v>
      </c>
      <c r="I12" s="23">
        <f>Normativy!$F$14</f>
        <v>319</v>
      </c>
      <c r="J12" s="4">
        <v>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>
      <c r="A13" s="16">
        <v>1429</v>
      </c>
      <c r="B13" s="30" t="s">
        <v>122</v>
      </c>
      <c r="C13" s="16">
        <v>3147</v>
      </c>
      <c r="D13" s="19" t="s">
        <v>119</v>
      </c>
      <c r="E13" s="29">
        <v>220</v>
      </c>
      <c r="F13" s="92">
        <v>213</v>
      </c>
      <c r="G13" s="25">
        <f>VLOOKUP(F13,Normativy!$A$2:$C$422,2,0)</f>
        <v>22.435669170687746</v>
      </c>
      <c r="H13" s="25">
        <f>VLOOKUP(F13,Normativy!$A$2:$C$422,3,0)</f>
        <v>37.14228</v>
      </c>
      <c r="I13" s="23">
        <f>Normativy!$F$14</f>
        <v>319</v>
      </c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6">
        <v>1430</v>
      </c>
      <c r="B14" s="30" t="s">
        <v>22</v>
      </c>
      <c r="C14" s="16">
        <v>3147</v>
      </c>
      <c r="D14" s="19" t="s">
        <v>23</v>
      </c>
      <c r="E14" s="29">
        <v>115</v>
      </c>
      <c r="F14" s="92">
        <v>111</v>
      </c>
      <c r="G14" s="25">
        <f>VLOOKUP(F14,Normativy!$A$2:$C$422,2,0)</f>
        <v>19.156705462065283</v>
      </c>
      <c r="H14" s="25">
        <f>VLOOKUP(F14,Normativy!$A$2:$C$422,3,0)</f>
        <v>37.14228</v>
      </c>
      <c r="I14" s="23">
        <f>Normativy!$F$14</f>
        <v>319</v>
      </c>
      <c r="J14" s="4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16">
        <v>1434</v>
      </c>
      <c r="B15" s="30" t="s">
        <v>24</v>
      </c>
      <c r="C15" s="16">
        <v>3147</v>
      </c>
      <c r="D15" s="19" t="s">
        <v>25</v>
      </c>
      <c r="E15" s="29">
        <v>75</v>
      </c>
      <c r="F15" s="92">
        <v>74</v>
      </c>
      <c r="G15" s="25">
        <f>VLOOKUP(F15,Normativy!$A$2:$C$422,2,0)</f>
        <v>16.95013064723166</v>
      </c>
      <c r="H15" s="25">
        <f>VLOOKUP(F15,Normativy!$A$2:$C$422,3,0)</f>
        <v>37.14228</v>
      </c>
      <c r="I15" s="23">
        <f>Normativy!$F$14</f>
        <v>319</v>
      </c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>
      <c r="A16" s="16">
        <v>1436</v>
      </c>
      <c r="B16" s="30" t="s">
        <v>26</v>
      </c>
      <c r="C16" s="16">
        <v>3147</v>
      </c>
      <c r="D16" s="19" t="s">
        <v>27</v>
      </c>
      <c r="E16" s="34">
        <v>162</v>
      </c>
      <c r="F16" s="92">
        <v>159</v>
      </c>
      <c r="G16" s="25">
        <f>VLOOKUP(F16,Normativy!$A$2:$C$422,2,0)</f>
        <v>20.964688086349749</v>
      </c>
      <c r="H16" s="25">
        <f>VLOOKUP(F16,Normativy!$A$2:$C$422,3,0)</f>
        <v>37.14228</v>
      </c>
      <c r="I16" s="23">
        <f>Normativy!$F$14</f>
        <v>319</v>
      </c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customHeight="1">
      <c r="A17" s="16">
        <v>1440</v>
      </c>
      <c r="B17" s="30" t="s">
        <v>28</v>
      </c>
      <c r="C17" s="16">
        <v>3147</v>
      </c>
      <c r="D17" s="19" t="s">
        <v>29</v>
      </c>
      <c r="E17" s="35">
        <v>195</v>
      </c>
      <c r="F17" s="92">
        <v>149</v>
      </c>
      <c r="G17" s="25">
        <f>VLOOKUP(F17,Normativy!$A$2:$C$422,2,0)</f>
        <v>20.637889966624442</v>
      </c>
      <c r="H17" s="25">
        <f>VLOOKUP(F17,Normativy!$A$2:$C$422,3,0)</f>
        <v>37.14228</v>
      </c>
      <c r="I17" s="23">
        <f>Normativy!$F$14</f>
        <v>319</v>
      </c>
      <c r="J17" s="4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customHeight="1">
      <c r="A18" s="16">
        <v>1443</v>
      </c>
      <c r="B18" s="30" t="s">
        <v>30</v>
      </c>
      <c r="C18" s="16">
        <v>3147</v>
      </c>
      <c r="D18" s="19" t="s">
        <v>31</v>
      </c>
      <c r="E18" s="29">
        <v>175</v>
      </c>
      <c r="F18" s="92">
        <v>68</v>
      </c>
      <c r="G18" s="25">
        <f>VLOOKUP(F18,Normativy!$A$2:$C$422,2,0)</f>
        <v>16.452713313800849</v>
      </c>
      <c r="H18" s="25">
        <f>VLOOKUP(F18,Normativy!$A$2:$C$422,3,0)</f>
        <v>37.14228</v>
      </c>
      <c r="I18" s="23">
        <f>Normativy!$F$14</f>
        <v>319</v>
      </c>
      <c r="J18" s="4">
        <v>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customHeight="1">
      <c r="A19" s="16">
        <v>1448</v>
      </c>
      <c r="B19" s="30" t="s">
        <v>32</v>
      </c>
      <c r="C19" s="16">
        <v>3147</v>
      </c>
      <c r="D19" s="30" t="s">
        <v>33</v>
      </c>
      <c r="E19" s="29">
        <v>100</v>
      </c>
      <c r="F19" s="113">
        <v>96</v>
      </c>
      <c r="G19" s="36">
        <f>VLOOKUP(F19,Normativy!$A$2:$C$422,2,0)</f>
        <v>18.426306071752069</v>
      </c>
      <c r="H19" s="25">
        <f>VLOOKUP(F19,Normativy!$A$2:$C$422,3,0)</f>
        <v>37.14228</v>
      </c>
      <c r="I19" s="23">
        <f>Normativy!$F$14</f>
        <v>319</v>
      </c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16">
        <v>1450</v>
      </c>
      <c r="B20" s="30" t="s">
        <v>34</v>
      </c>
      <c r="C20" s="16">
        <v>3147</v>
      </c>
      <c r="D20" s="19" t="s">
        <v>35</v>
      </c>
      <c r="E20" s="120">
        <v>120</v>
      </c>
      <c r="F20" s="114">
        <v>74</v>
      </c>
      <c r="G20" s="36">
        <f>VLOOKUP(F20,Normativy!$A$2:$C$422,2,0)</f>
        <v>16.95013064723166</v>
      </c>
      <c r="H20" s="25">
        <f>VLOOKUP(F20,Normativy!$A$2:$C$422,3,0)</f>
        <v>37.14228</v>
      </c>
      <c r="I20" s="23">
        <f>Normativy!$F$14</f>
        <v>319</v>
      </c>
      <c r="J20" s="4">
        <v>2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16">
        <v>1450</v>
      </c>
      <c r="B21" s="30" t="s">
        <v>34</v>
      </c>
      <c r="C21" s="94">
        <v>3145</v>
      </c>
      <c r="D21" s="19" t="s">
        <v>36</v>
      </c>
      <c r="E21" s="121"/>
      <c r="F21" s="107">
        <v>41</v>
      </c>
      <c r="G21" s="25">
        <f>Normativy!F4</f>
        <v>8.0802919708029197</v>
      </c>
      <c r="H21" s="25">
        <f>Normativy!G4</f>
        <v>12</v>
      </c>
      <c r="I21" s="23">
        <f>Normativy!$G$15</f>
        <v>1034</v>
      </c>
      <c r="J21" s="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customHeight="1">
      <c r="A22" s="16">
        <v>1452</v>
      </c>
      <c r="B22" s="30" t="s">
        <v>37</v>
      </c>
      <c r="C22" s="16">
        <v>3147</v>
      </c>
      <c r="D22" s="19" t="s">
        <v>38</v>
      </c>
      <c r="E22" s="35">
        <v>80</v>
      </c>
      <c r="F22" s="92">
        <v>68</v>
      </c>
      <c r="G22" s="25">
        <f>VLOOKUP(F22,Normativy!$A$2:$C$422,2,0)</f>
        <v>16.452713313800849</v>
      </c>
      <c r="H22" s="25">
        <f>VLOOKUP(F22,Normativy!$A$2:$C$422,3,0)</f>
        <v>37.14228</v>
      </c>
      <c r="I22" s="23">
        <f>Normativy!$F$14</f>
        <v>319</v>
      </c>
      <c r="J22" s="4">
        <v>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>
      <c r="A23" s="37">
        <v>1455</v>
      </c>
      <c r="B23" s="38" t="s">
        <v>39</v>
      </c>
      <c r="C23" s="94">
        <v>3145</v>
      </c>
      <c r="D23" s="19" t="s">
        <v>40</v>
      </c>
      <c r="E23" s="29">
        <v>48</v>
      </c>
      <c r="F23" s="92">
        <v>44</v>
      </c>
      <c r="G23" s="25">
        <f>Normativy!F4</f>
        <v>8.0802919708029197</v>
      </c>
      <c r="H23" s="25">
        <f>Normativy!G4</f>
        <v>12</v>
      </c>
      <c r="I23" s="23">
        <f>Normativy!$G$15</f>
        <v>1034</v>
      </c>
      <c r="J23" s="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>
      <c r="A24" s="39"/>
      <c r="B24" s="39" t="s">
        <v>41</v>
      </c>
      <c r="C24" s="40" t="s">
        <v>42</v>
      </c>
      <c r="D24" s="39"/>
      <c r="E24" s="41">
        <f t="shared" ref="E24" si="0">SUM(E6:E23)</f>
        <v>1915</v>
      </c>
      <c r="F24" s="103">
        <f>SUM(F6:F23)</f>
        <v>1635</v>
      </c>
      <c r="G24" s="40" t="s">
        <v>42</v>
      </c>
      <c r="H24" s="40" t="s">
        <v>42</v>
      </c>
      <c r="I24" s="40" t="s">
        <v>42</v>
      </c>
    </row>
    <row r="25" spans="1:23" ht="12.75" customHeight="1">
      <c r="B25" s="3"/>
      <c r="C25" s="1"/>
      <c r="D25" s="3"/>
      <c r="E25" s="5"/>
      <c r="F25" s="4"/>
    </row>
    <row r="26" spans="1:23" ht="12.75" customHeight="1">
      <c r="B26" s="3"/>
      <c r="C26" s="1"/>
      <c r="D26" s="42"/>
      <c r="E26" s="5" t="s">
        <v>43</v>
      </c>
      <c r="F26" s="6">
        <f>F24-F20-F21-F23</f>
        <v>1476</v>
      </c>
    </row>
    <row r="27" spans="1:23" ht="12.75" customHeight="1">
      <c r="B27" s="3"/>
      <c r="C27" s="1"/>
      <c r="D27" s="42"/>
      <c r="E27" s="1" t="s">
        <v>44</v>
      </c>
      <c r="F27">
        <f>F23+F21+F20</f>
        <v>159</v>
      </c>
    </row>
    <row r="28" spans="1:23" ht="12.75" customHeight="1">
      <c r="B28" s="3"/>
      <c r="C28" s="3"/>
      <c r="D28" s="4"/>
      <c r="E28" s="1"/>
    </row>
    <row r="29" spans="1:23" ht="12.75" customHeight="1">
      <c r="B29" s="3"/>
      <c r="C29" s="3"/>
      <c r="D29" s="3"/>
      <c r="E29" s="5"/>
    </row>
    <row r="30" spans="1:23" ht="12.75" customHeight="1">
      <c r="B30" s="3"/>
      <c r="C30" s="3"/>
      <c r="D30" s="3"/>
      <c r="E30" s="5"/>
    </row>
    <row r="31" spans="1:23" ht="12.75" customHeight="1">
      <c r="B31" s="3"/>
      <c r="C31" s="3"/>
      <c r="D31" s="3"/>
      <c r="E31" s="5"/>
    </row>
    <row r="32" spans="1:23" ht="12.75" customHeight="1">
      <c r="B32" s="3"/>
      <c r="C32" s="3"/>
      <c r="D32" s="3"/>
      <c r="E32" s="5"/>
    </row>
    <row r="33" spans="2:5" ht="12.75" customHeight="1">
      <c r="B33" s="3"/>
      <c r="C33" s="3"/>
      <c r="D33" s="3"/>
      <c r="E33" s="5"/>
    </row>
    <row r="34" spans="2:5" ht="12.75" customHeight="1">
      <c r="B34" s="3"/>
      <c r="C34" s="3"/>
      <c r="D34" s="3"/>
      <c r="E34" s="5"/>
    </row>
    <row r="35" spans="2:5" ht="12.75" customHeight="1">
      <c r="B35" s="3"/>
      <c r="C35" s="3"/>
      <c r="D35" s="3"/>
      <c r="E35" s="5"/>
    </row>
    <row r="36" spans="2:5" ht="12.75" customHeight="1">
      <c r="B36" s="3"/>
      <c r="C36" s="3"/>
      <c r="D36" s="3"/>
      <c r="E36" s="5"/>
    </row>
    <row r="37" spans="2:5" ht="12.75" customHeight="1">
      <c r="B37" s="3"/>
      <c r="C37" s="3"/>
      <c r="D37" s="3"/>
      <c r="E37" s="5"/>
    </row>
    <row r="38" spans="2:5" ht="12.75" customHeight="1">
      <c r="B38" s="3"/>
      <c r="C38" s="3"/>
      <c r="D38" s="3"/>
      <c r="E38" s="5"/>
    </row>
    <row r="39" spans="2:5" ht="12.75" customHeight="1">
      <c r="B39" s="3"/>
      <c r="C39" s="3"/>
      <c r="D39" s="3"/>
      <c r="E39" s="5"/>
    </row>
    <row r="40" spans="2:5" ht="12.75" customHeight="1">
      <c r="B40" s="3"/>
      <c r="C40" s="3"/>
      <c r="D40" s="3"/>
      <c r="E40" s="5"/>
    </row>
    <row r="41" spans="2:5" ht="12.75" customHeight="1">
      <c r="B41" s="3"/>
      <c r="C41" s="3"/>
      <c r="D41" s="3"/>
      <c r="E41" s="5"/>
    </row>
    <row r="42" spans="2:5" ht="12.75" customHeight="1">
      <c r="B42" s="3"/>
      <c r="C42" s="3"/>
      <c r="D42" s="3"/>
      <c r="E42" s="5"/>
    </row>
    <row r="43" spans="2:5" ht="12.75" customHeight="1">
      <c r="B43" s="3"/>
      <c r="C43" s="3"/>
      <c r="D43" s="3"/>
      <c r="E43" s="5"/>
    </row>
    <row r="44" spans="2:5" ht="12.75" customHeight="1">
      <c r="B44" s="3"/>
      <c r="C44" s="3"/>
      <c r="D44" s="3"/>
      <c r="E44" s="5"/>
    </row>
    <row r="45" spans="2:5" ht="12.75" customHeight="1">
      <c r="B45" s="3"/>
      <c r="C45" s="3"/>
      <c r="D45" s="3"/>
      <c r="E45" s="5"/>
    </row>
    <row r="46" spans="2:5" ht="12.75" customHeight="1">
      <c r="B46" s="3"/>
      <c r="C46" s="3"/>
      <c r="D46" s="3"/>
      <c r="E46" s="5"/>
    </row>
    <row r="47" spans="2:5" ht="12.75" customHeight="1">
      <c r="B47" s="3"/>
      <c r="C47" s="3"/>
      <c r="D47" s="3"/>
      <c r="E47" s="5"/>
    </row>
    <row r="48" spans="2:5" ht="12.75" customHeight="1">
      <c r="B48" s="3"/>
      <c r="C48" s="3"/>
      <c r="D48" s="3"/>
      <c r="E48" s="5"/>
    </row>
    <row r="49" spans="2:5" ht="12.75" customHeight="1">
      <c r="B49" s="3"/>
      <c r="C49" s="3"/>
      <c r="D49" s="3"/>
      <c r="E49" s="5"/>
    </row>
    <row r="50" spans="2:5" ht="12.75" customHeight="1">
      <c r="B50" s="3"/>
      <c r="C50" s="3"/>
      <c r="D50" s="3"/>
      <c r="E50" s="5"/>
    </row>
    <row r="51" spans="2:5" ht="12.75" customHeight="1">
      <c r="B51" s="3"/>
      <c r="C51" s="3"/>
      <c r="D51" s="3"/>
      <c r="E51" s="5"/>
    </row>
    <row r="52" spans="2:5" ht="12.75" customHeight="1">
      <c r="B52" s="3"/>
      <c r="C52" s="3"/>
      <c r="D52" s="3"/>
      <c r="E52" s="5"/>
    </row>
    <row r="53" spans="2:5" ht="12.75" customHeight="1">
      <c r="B53" s="3"/>
      <c r="C53" s="3"/>
      <c r="D53" s="3"/>
      <c r="E53" s="5"/>
    </row>
    <row r="54" spans="2:5" ht="12.75" customHeight="1">
      <c r="B54" s="3"/>
      <c r="C54" s="3"/>
      <c r="D54" s="3"/>
      <c r="E54" s="5"/>
    </row>
    <row r="55" spans="2:5" ht="12.75" customHeight="1">
      <c r="B55" s="3"/>
      <c r="C55" s="3"/>
      <c r="D55" s="3"/>
      <c r="E55" s="5"/>
    </row>
    <row r="56" spans="2:5" ht="12.75" customHeight="1">
      <c r="B56" s="3"/>
      <c r="C56" s="3"/>
      <c r="D56" s="3"/>
      <c r="E56" s="5"/>
    </row>
    <row r="57" spans="2:5" ht="12.75" customHeight="1">
      <c r="B57" s="3"/>
      <c r="C57" s="3"/>
      <c r="D57" s="3"/>
      <c r="E57" s="5"/>
    </row>
    <row r="58" spans="2:5" ht="12.75" customHeight="1">
      <c r="B58" s="3"/>
      <c r="C58" s="3"/>
      <c r="D58" s="3"/>
      <c r="E58" s="5"/>
    </row>
    <row r="59" spans="2:5" ht="12.75" customHeight="1">
      <c r="B59" s="3"/>
      <c r="C59" s="3"/>
      <c r="D59" s="3"/>
      <c r="E59" s="5"/>
    </row>
    <row r="60" spans="2:5" ht="12.75" customHeight="1">
      <c r="B60" s="3"/>
      <c r="C60" s="3"/>
      <c r="D60" s="3"/>
      <c r="E60" s="5"/>
    </row>
    <row r="61" spans="2:5" ht="12.75" customHeight="1">
      <c r="B61" s="3"/>
      <c r="C61" s="3"/>
      <c r="D61" s="3"/>
      <c r="E61" s="5"/>
    </row>
    <row r="62" spans="2:5" ht="12.75" customHeight="1">
      <c r="B62" s="3"/>
      <c r="C62" s="3"/>
      <c r="D62" s="3"/>
      <c r="E62" s="5"/>
    </row>
    <row r="63" spans="2:5" ht="12.75" customHeight="1">
      <c r="B63" s="3"/>
      <c r="C63" s="3"/>
      <c r="D63" s="3"/>
      <c r="E63" s="5"/>
    </row>
    <row r="64" spans="2:5" ht="12.75" customHeight="1">
      <c r="B64" s="3"/>
      <c r="C64" s="3"/>
      <c r="D64" s="3"/>
      <c r="E64" s="5"/>
    </row>
    <row r="65" spans="2:5" ht="12.75" customHeight="1">
      <c r="B65" s="3"/>
      <c r="C65" s="3"/>
      <c r="D65" s="3"/>
      <c r="E65" s="5"/>
    </row>
    <row r="66" spans="2:5" ht="12.75" customHeight="1">
      <c r="B66" s="3"/>
      <c r="C66" s="3"/>
      <c r="D66" s="3"/>
      <c r="E66" s="5"/>
    </row>
    <row r="67" spans="2:5" ht="12.75" customHeight="1">
      <c r="B67" s="3"/>
      <c r="C67" s="3"/>
      <c r="D67" s="3"/>
      <c r="E67" s="5"/>
    </row>
    <row r="68" spans="2:5" ht="12.75" customHeight="1">
      <c r="B68" s="3"/>
      <c r="C68" s="3"/>
      <c r="D68" s="3"/>
      <c r="E68" s="5"/>
    </row>
    <row r="69" spans="2:5" ht="12.75" customHeight="1">
      <c r="B69" s="3"/>
      <c r="C69" s="3"/>
      <c r="D69" s="3"/>
      <c r="E69" s="5"/>
    </row>
    <row r="70" spans="2:5" ht="12.75" customHeight="1">
      <c r="B70" s="3"/>
      <c r="C70" s="3"/>
      <c r="D70" s="3"/>
      <c r="E70" s="5"/>
    </row>
    <row r="71" spans="2:5" ht="12.75" customHeight="1">
      <c r="B71" s="3"/>
      <c r="C71" s="3"/>
      <c r="D71" s="3"/>
      <c r="E71" s="5"/>
    </row>
    <row r="72" spans="2:5" ht="12.75" customHeight="1">
      <c r="B72" s="3"/>
      <c r="C72" s="3"/>
      <c r="D72" s="3"/>
      <c r="E72" s="5"/>
    </row>
    <row r="73" spans="2:5" ht="12.75" customHeight="1">
      <c r="B73" s="3"/>
      <c r="C73" s="3"/>
      <c r="D73" s="3"/>
      <c r="E73" s="5"/>
    </row>
    <row r="74" spans="2:5" ht="12.75" customHeight="1">
      <c r="B74" s="3"/>
      <c r="C74" s="3"/>
      <c r="D74" s="3"/>
      <c r="E74" s="5"/>
    </row>
    <row r="75" spans="2:5" ht="12.75" customHeight="1">
      <c r="B75" s="3"/>
      <c r="C75" s="3"/>
      <c r="D75" s="3"/>
      <c r="E75" s="5"/>
    </row>
    <row r="76" spans="2:5" ht="12.75" customHeight="1">
      <c r="B76" s="3"/>
      <c r="C76" s="3"/>
      <c r="D76" s="3"/>
      <c r="E76" s="5"/>
    </row>
    <row r="77" spans="2:5" ht="12.75" customHeight="1">
      <c r="B77" s="3"/>
      <c r="C77" s="3"/>
      <c r="D77" s="3"/>
      <c r="E77" s="5"/>
    </row>
    <row r="78" spans="2:5" ht="12.75" customHeight="1">
      <c r="B78" s="3"/>
      <c r="C78" s="3"/>
      <c r="D78" s="3"/>
      <c r="E78" s="5"/>
    </row>
    <row r="79" spans="2:5" ht="12.75" customHeight="1">
      <c r="B79" s="3"/>
      <c r="C79" s="3"/>
      <c r="D79" s="3"/>
      <c r="E79" s="5"/>
    </row>
    <row r="80" spans="2:5" ht="12.75" customHeight="1">
      <c r="B80" s="3"/>
      <c r="C80" s="3"/>
      <c r="D80" s="3"/>
      <c r="E80" s="5"/>
    </row>
    <row r="81" spans="2:5" ht="12.75" customHeight="1">
      <c r="B81" s="3"/>
      <c r="C81" s="3"/>
      <c r="D81" s="3"/>
      <c r="E81" s="5"/>
    </row>
    <row r="82" spans="2:5" ht="12.75" customHeight="1">
      <c r="B82" s="3"/>
      <c r="C82" s="3"/>
      <c r="D82" s="3"/>
      <c r="E82" s="5"/>
    </row>
    <row r="83" spans="2:5" ht="12.75" customHeight="1">
      <c r="B83" s="3"/>
      <c r="C83" s="3"/>
      <c r="D83" s="3"/>
      <c r="E83" s="5"/>
    </row>
    <row r="84" spans="2:5" ht="12.75" customHeight="1">
      <c r="B84" s="3"/>
      <c r="C84" s="3"/>
      <c r="D84" s="3"/>
      <c r="E84" s="5"/>
    </row>
    <row r="85" spans="2:5" ht="12.75" customHeight="1">
      <c r="B85" s="3"/>
      <c r="C85" s="3"/>
      <c r="D85" s="3"/>
      <c r="E85" s="5"/>
    </row>
    <row r="86" spans="2:5" ht="12.75" customHeight="1">
      <c r="B86" s="3"/>
      <c r="C86" s="3"/>
      <c r="D86" s="3"/>
      <c r="E86" s="5"/>
    </row>
    <row r="87" spans="2:5" ht="12.75" customHeight="1">
      <c r="B87" s="3"/>
      <c r="C87" s="3"/>
      <c r="D87" s="3"/>
      <c r="E87" s="5"/>
    </row>
    <row r="88" spans="2:5" ht="12.75" customHeight="1">
      <c r="B88" s="3"/>
      <c r="C88" s="3"/>
      <c r="D88" s="3"/>
      <c r="E88" s="5"/>
    </row>
    <row r="89" spans="2:5" ht="12.75" customHeight="1">
      <c r="B89" s="3"/>
      <c r="C89" s="3"/>
      <c r="D89" s="3"/>
      <c r="E89" s="5"/>
    </row>
    <row r="90" spans="2:5" ht="12.75" customHeight="1">
      <c r="B90" s="3"/>
      <c r="C90" s="3"/>
      <c r="D90" s="3"/>
      <c r="E90" s="5"/>
    </row>
    <row r="91" spans="2:5" ht="12.75" customHeight="1">
      <c r="B91" s="3"/>
      <c r="C91" s="3"/>
      <c r="D91" s="3"/>
      <c r="E91" s="5"/>
    </row>
    <row r="92" spans="2:5" ht="12.75" customHeight="1">
      <c r="B92" s="3"/>
      <c r="C92" s="3"/>
      <c r="D92" s="3"/>
      <c r="E92" s="5"/>
    </row>
    <row r="93" spans="2:5" ht="12.75" customHeight="1">
      <c r="B93" s="3"/>
      <c r="C93" s="3"/>
      <c r="D93" s="3"/>
      <c r="E93" s="5"/>
    </row>
    <row r="94" spans="2:5" ht="12.75" customHeight="1">
      <c r="B94" s="3"/>
      <c r="C94" s="3"/>
      <c r="D94" s="3"/>
      <c r="E94" s="5"/>
    </row>
    <row r="95" spans="2:5" ht="12.75" customHeight="1">
      <c r="B95" s="3"/>
      <c r="C95" s="3"/>
      <c r="D95" s="3"/>
      <c r="E95" s="5"/>
    </row>
    <row r="96" spans="2:5" ht="12.75" customHeight="1">
      <c r="B96" s="3"/>
      <c r="C96" s="3"/>
      <c r="D96" s="3"/>
      <c r="E96" s="5"/>
    </row>
    <row r="97" spans="2:5" ht="12.75" customHeight="1">
      <c r="B97" s="3"/>
      <c r="C97" s="3"/>
      <c r="D97" s="3"/>
      <c r="E97" s="5"/>
    </row>
    <row r="98" spans="2:5" ht="12.75" customHeight="1">
      <c r="B98" s="3"/>
      <c r="C98" s="3"/>
      <c r="D98" s="3"/>
      <c r="E98" s="5"/>
    </row>
    <row r="99" spans="2:5" ht="12.75" customHeight="1">
      <c r="B99" s="3"/>
      <c r="C99" s="3"/>
      <c r="D99" s="3"/>
      <c r="E99" s="5"/>
    </row>
    <row r="100" spans="2:5" ht="12.75" customHeight="1">
      <c r="B100" s="3"/>
      <c r="C100" s="3"/>
      <c r="D100" s="3"/>
      <c r="E100" s="5"/>
    </row>
    <row r="101" spans="2:5" ht="12.75" customHeight="1">
      <c r="B101" s="3"/>
      <c r="C101" s="3"/>
      <c r="D101" s="3"/>
      <c r="E101" s="5"/>
    </row>
    <row r="102" spans="2:5" ht="12.75" customHeight="1">
      <c r="B102" s="3"/>
      <c r="C102" s="3"/>
      <c r="D102" s="3"/>
      <c r="E102" s="5"/>
    </row>
    <row r="103" spans="2:5" ht="12.75" customHeight="1">
      <c r="B103" s="3"/>
      <c r="C103" s="3"/>
      <c r="D103" s="3"/>
      <c r="E103" s="5"/>
    </row>
    <row r="104" spans="2:5" ht="12.75" customHeight="1">
      <c r="B104" s="3"/>
      <c r="C104" s="3"/>
      <c r="D104" s="3"/>
      <c r="E104" s="5"/>
    </row>
    <row r="105" spans="2:5" ht="12.75" customHeight="1">
      <c r="B105" s="3"/>
      <c r="C105" s="3"/>
      <c r="D105" s="3"/>
      <c r="E105" s="5"/>
    </row>
    <row r="106" spans="2:5" ht="12.75" customHeight="1">
      <c r="B106" s="3"/>
      <c r="C106" s="3"/>
      <c r="D106" s="3"/>
      <c r="E106" s="5"/>
    </row>
    <row r="107" spans="2:5" ht="12.75" customHeight="1">
      <c r="B107" s="3"/>
      <c r="C107" s="3"/>
      <c r="D107" s="3"/>
      <c r="E107" s="5"/>
    </row>
    <row r="108" spans="2:5" ht="12.75" customHeight="1">
      <c r="B108" s="3"/>
      <c r="C108" s="3"/>
      <c r="D108" s="3"/>
      <c r="E108" s="5"/>
    </row>
    <row r="109" spans="2:5" ht="12.75" customHeight="1">
      <c r="B109" s="3"/>
      <c r="C109" s="3"/>
      <c r="D109" s="3"/>
      <c r="E109" s="5"/>
    </row>
    <row r="110" spans="2:5" ht="12.75" customHeight="1">
      <c r="B110" s="3"/>
      <c r="C110" s="3"/>
      <c r="D110" s="3"/>
      <c r="E110" s="5"/>
    </row>
    <row r="111" spans="2:5" ht="12.75" customHeight="1">
      <c r="B111" s="3"/>
      <c r="C111" s="3"/>
      <c r="D111" s="3"/>
      <c r="E111" s="5"/>
    </row>
    <row r="112" spans="2:5" ht="12.75" customHeight="1">
      <c r="B112" s="3"/>
      <c r="C112" s="3"/>
      <c r="D112" s="3"/>
      <c r="E112" s="5"/>
    </row>
    <row r="113" spans="2:5" ht="12.75" customHeight="1">
      <c r="B113" s="3"/>
      <c r="C113" s="3"/>
      <c r="D113" s="3"/>
      <c r="E113" s="5"/>
    </row>
    <row r="114" spans="2:5" ht="12.75" customHeight="1">
      <c r="B114" s="3"/>
      <c r="C114" s="3"/>
      <c r="D114" s="3"/>
      <c r="E114" s="5"/>
    </row>
    <row r="115" spans="2:5" ht="12.75" customHeight="1">
      <c r="B115" s="3"/>
      <c r="C115" s="3"/>
      <c r="D115" s="3"/>
      <c r="E115" s="5"/>
    </row>
    <row r="116" spans="2:5" ht="12.75" customHeight="1">
      <c r="B116" s="3"/>
      <c r="C116" s="3"/>
      <c r="D116" s="3"/>
      <c r="E116" s="5"/>
    </row>
    <row r="117" spans="2:5" ht="12.75" customHeight="1">
      <c r="B117" s="3"/>
      <c r="C117" s="3"/>
      <c r="D117" s="3"/>
      <c r="E117" s="5"/>
    </row>
    <row r="118" spans="2:5" ht="12.75" customHeight="1">
      <c r="B118" s="3"/>
      <c r="C118" s="3"/>
      <c r="D118" s="3"/>
      <c r="E118" s="5"/>
    </row>
    <row r="119" spans="2:5" ht="12.75" customHeight="1">
      <c r="B119" s="3"/>
      <c r="C119" s="3"/>
      <c r="D119" s="3"/>
      <c r="E119" s="5"/>
    </row>
    <row r="120" spans="2:5" ht="12.75" customHeight="1">
      <c r="B120" s="3"/>
      <c r="C120" s="3"/>
      <c r="D120" s="3"/>
      <c r="E120" s="5"/>
    </row>
    <row r="121" spans="2:5" ht="12.75" customHeight="1">
      <c r="B121" s="3"/>
      <c r="C121" s="3"/>
      <c r="D121" s="3"/>
      <c r="E121" s="5"/>
    </row>
    <row r="122" spans="2:5" ht="12.75" customHeight="1">
      <c r="B122" s="3"/>
      <c r="C122" s="3"/>
      <c r="D122" s="3"/>
      <c r="E122" s="5"/>
    </row>
    <row r="123" spans="2:5" ht="12.75" customHeight="1">
      <c r="B123" s="3"/>
      <c r="C123" s="3"/>
      <c r="D123" s="3"/>
      <c r="E123" s="5"/>
    </row>
    <row r="124" spans="2:5" ht="12.75" customHeight="1">
      <c r="B124" s="3"/>
      <c r="C124" s="3"/>
      <c r="D124" s="3"/>
      <c r="E124" s="5"/>
    </row>
    <row r="125" spans="2:5" ht="12.75" customHeight="1">
      <c r="B125" s="3"/>
      <c r="C125" s="3"/>
      <c r="D125" s="3"/>
      <c r="E125" s="5"/>
    </row>
    <row r="126" spans="2:5" ht="12.75" customHeight="1">
      <c r="B126" s="3"/>
      <c r="C126" s="3"/>
      <c r="D126" s="3"/>
      <c r="E126" s="5"/>
    </row>
    <row r="127" spans="2:5" ht="12.75" customHeight="1">
      <c r="B127" s="3"/>
      <c r="C127" s="3"/>
      <c r="D127" s="3"/>
      <c r="E127" s="5"/>
    </row>
    <row r="128" spans="2:5" ht="12.75" customHeight="1">
      <c r="B128" s="3"/>
      <c r="C128" s="3"/>
      <c r="D128" s="3"/>
      <c r="E128" s="5"/>
    </row>
    <row r="129" spans="2:5" ht="12.75" customHeight="1">
      <c r="B129" s="3"/>
      <c r="C129" s="3"/>
      <c r="D129" s="3"/>
      <c r="E129" s="5"/>
    </row>
    <row r="130" spans="2:5" ht="12.75" customHeight="1">
      <c r="B130" s="3"/>
      <c r="C130" s="3"/>
      <c r="D130" s="3"/>
      <c r="E130" s="5"/>
    </row>
    <row r="131" spans="2:5" ht="12.75" customHeight="1">
      <c r="B131" s="3"/>
      <c r="C131" s="3"/>
      <c r="D131" s="3"/>
      <c r="E131" s="5"/>
    </row>
    <row r="132" spans="2:5" ht="12.75" customHeight="1">
      <c r="B132" s="3"/>
      <c r="C132" s="3"/>
      <c r="D132" s="3"/>
      <c r="E132" s="5"/>
    </row>
    <row r="133" spans="2:5" ht="12.75" customHeight="1">
      <c r="B133" s="3"/>
      <c r="C133" s="3"/>
      <c r="D133" s="3"/>
      <c r="E133" s="5"/>
    </row>
    <row r="134" spans="2:5" ht="12.75" customHeight="1">
      <c r="B134" s="3"/>
      <c r="C134" s="3"/>
      <c r="D134" s="3"/>
      <c r="E134" s="5"/>
    </row>
    <row r="135" spans="2:5" ht="12.75" customHeight="1">
      <c r="B135" s="3"/>
      <c r="C135" s="3"/>
      <c r="D135" s="3"/>
      <c r="E135" s="5"/>
    </row>
    <row r="136" spans="2:5" ht="12.75" customHeight="1">
      <c r="B136" s="3"/>
      <c r="C136" s="3"/>
      <c r="D136" s="3"/>
      <c r="E136" s="5"/>
    </row>
    <row r="137" spans="2:5" ht="12.75" customHeight="1">
      <c r="B137" s="3"/>
      <c r="C137" s="3"/>
      <c r="D137" s="3"/>
      <c r="E137" s="5"/>
    </row>
    <row r="138" spans="2:5" ht="12.75" customHeight="1">
      <c r="B138" s="3"/>
      <c r="C138" s="3"/>
      <c r="D138" s="3"/>
      <c r="E138" s="5"/>
    </row>
    <row r="139" spans="2:5" ht="12.75" customHeight="1">
      <c r="B139" s="3"/>
      <c r="C139" s="3"/>
      <c r="D139" s="3"/>
      <c r="E139" s="5"/>
    </row>
    <row r="140" spans="2:5" ht="12.75" customHeight="1">
      <c r="B140" s="3"/>
      <c r="C140" s="3"/>
      <c r="D140" s="3"/>
      <c r="E140" s="5"/>
    </row>
    <row r="141" spans="2:5" ht="12.75" customHeight="1">
      <c r="B141" s="3"/>
      <c r="C141" s="3"/>
      <c r="D141" s="3"/>
      <c r="E141" s="5"/>
    </row>
    <row r="142" spans="2:5" ht="12.75" customHeight="1">
      <c r="B142" s="3"/>
      <c r="C142" s="3"/>
      <c r="D142" s="3"/>
      <c r="E142" s="5"/>
    </row>
    <row r="143" spans="2:5" ht="12.75" customHeight="1">
      <c r="B143" s="3"/>
      <c r="C143" s="3"/>
      <c r="D143" s="3"/>
      <c r="E143" s="5"/>
    </row>
    <row r="144" spans="2:5" ht="12.75" customHeight="1">
      <c r="B144" s="3"/>
      <c r="C144" s="3"/>
      <c r="D144" s="3"/>
      <c r="E144" s="5"/>
    </row>
    <row r="145" spans="2:5" ht="12.75" customHeight="1">
      <c r="B145" s="3"/>
      <c r="C145" s="3"/>
      <c r="D145" s="3"/>
      <c r="E145" s="5"/>
    </row>
    <row r="146" spans="2:5" ht="12.75" customHeight="1">
      <c r="B146" s="3"/>
      <c r="C146" s="3"/>
      <c r="D146" s="3"/>
      <c r="E146" s="5"/>
    </row>
    <row r="147" spans="2:5" ht="12.75" customHeight="1">
      <c r="B147" s="3"/>
      <c r="C147" s="3"/>
      <c r="D147" s="3"/>
      <c r="E147" s="5"/>
    </row>
    <row r="148" spans="2:5" ht="12.75" customHeight="1">
      <c r="B148" s="3"/>
      <c r="C148" s="3"/>
      <c r="D148" s="3"/>
      <c r="E148" s="5"/>
    </row>
    <row r="149" spans="2:5" ht="12.75" customHeight="1">
      <c r="B149" s="3"/>
      <c r="C149" s="3"/>
      <c r="D149" s="3"/>
      <c r="E149" s="5"/>
    </row>
    <row r="150" spans="2:5" ht="12.75" customHeight="1">
      <c r="B150" s="3"/>
      <c r="C150" s="3"/>
      <c r="D150" s="3"/>
      <c r="E150" s="5"/>
    </row>
    <row r="151" spans="2:5" ht="12.75" customHeight="1">
      <c r="B151" s="3"/>
      <c r="C151" s="3"/>
      <c r="D151" s="3"/>
      <c r="E151" s="5"/>
    </row>
    <row r="152" spans="2:5" ht="12.75" customHeight="1">
      <c r="B152" s="3"/>
      <c r="C152" s="3"/>
      <c r="D152" s="3"/>
      <c r="E152" s="5"/>
    </row>
    <row r="153" spans="2:5" ht="12.75" customHeight="1">
      <c r="B153" s="3"/>
      <c r="C153" s="3"/>
      <c r="D153" s="3"/>
      <c r="E153" s="5"/>
    </row>
    <row r="154" spans="2:5" ht="12.75" customHeight="1">
      <c r="B154" s="3"/>
      <c r="C154" s="3"/>
      <c r="D154" s="3"/>
      <c r="E154" s="5"/>
    </row>
    <row r="155" spans="2:5" ht="12.75" customHeight="1">
      <c r="B155" s="3"/>
      <c r="C155" s="3"/>
      <c r="D155" s="3"/>
      <c r="E155" s="5"/>
    </row>
    <row r="156" spans="2:5" ht="12.75" customHeight="1">
      <c r="B156" s="3"/>
      <c r="C156" s="3"/>
      <c r="D156" s="3"/>
      <c r="E156" s="5"/>
    </row>
    <row r="157" spans="2:5" ht="12.75" customHeight="1">
      <c r="B157" s="3"/>
      <c r="C157" s="3"/>
      <c r="D157" s="3"/>
      <c r="E157" s="5"/>
    </row>
    <row r="158" spans="2:5" ht="12.75" customHeight="1">
      <c r="B158" s="3"/>
      <c r="C158" s="3"/>
      <c r="D158" s="3"/>
      <c r="E158" s="5"/>
    </row>
    <row r="159" spans="2:5" ht="12.75" customHeight="1">
      <c r="B159" s="3"/>
      <c r="C159" s="3"/>
      <c r="D159" s="3"/>
      <c r="E159" s="5"/>
    </row>
    <row r="160" spans="2:5" ht="12.75" customHeight="1">
      <c r="B160" s="3"/>
      <c r="C160" s="3"/>
      <c r="D160" s="3"/>
      <c r="E160" s="5"/>
    </row>
    <row r="161" spans="2:5" ht="12.75" customHeight="1">
      <c r="B161" s="3"/>
      <c r="C161" s="3"/>
      <c r="D161" s="3"/>
      <c r="E161" s="5"/>
    </row>
    <row r="162" spans="2:5" ht="12.75" customHeight="1">
      <c r="B162" s="3"/>
      <c r="C162" s="3"/>
      <c r="D162" s="3"/>
      <c r="E162" s="5"/>
    </row>
    <row r="163" spans="2:5" ht="12.75" customHeight="1">
      <c r="B163" s="3"/>
      <c r="C163" s="3"/>
      <c r="D163" s="3"/>
      <c r="E163" s="5"/>
    </row>
    <row r="164" spans="2:5" ht="12.75" customHeight="1">
      <c r="B164" s="3"/>
      <c r="C164" s="3"/>
      <c r="D164" s="3"/>
      <c r="E164" s="5"/>
    </row>
    <row r="165" spans="2:5" ht="12.75" customHeight="1">
      <c r="B165" s="3"/>
      <c r="C165" s="3"/>
      <c r="D165" s="3"/>
      <c r="E165" s="5"/>
    </row>
    <row r="166" spans="2:5" ht="12.75" customHeight="1">
      <c r="B166" s="3"/>
      <c r="C166" s="3"/>
      <c r="D166" s="3"/>
      <c r="E166" s="5"/>
    </row>
    <row r="167" spans="2:5" ht="12.75" customHeight="1">
      <c r="B167" s="3"/>
      <c r="C167" s="3"/>
      <c r="D167" s="3"/>
      <c r="E167" s="5"/>
    </row>
    <row r="168" spans="2:5" ht="12.75" customHeight="1">
      <c r="B168" s="3"/>
      <c r="C168" s="3"/>
      <c r="D168" s="3"/>
      <c r="E168" s="5"/>
    </row>
    <row r="169" spans="2:5" ht="12.75" customHeight="1">
      <c r="B169" s="3"/>
      <c r="C169" s="3"/>
      <c r="D169" s="3"/>
      <c r="E169" s="5"/>
    </row>
    <row r="170" spans="2:5" ht="12.75" customHeight="1">
      <c r="B170" s="3"/>
      <c r="C170" s="3"/>
      <c r="D170" s="3"/>
      <c r="E170" s="5"/>
    </row>
    <row r="171" spans="2:5" ht="12.75" customHeight="1">
      <c r="B171" s="3"/>
      <c r="C171" s="3"/>
      <c r="D171" s="3"/>
      <c r="E171" s="5"/>
    </row>
    <row r="172" spans="2:5" ht="12.75" customHeight="1">
      <c r="B172" s="3"/>
      <c r="C172" s="3"/>
      <c r="D172" s="3"/>
      <c r="E172" s="5"/>
    </row>
    <row r="173" spans="2:5" ht="12.75" customHeight="1">
      <c r="B173" s="3"/>
      <c r="C173" s="3"/>
      <c r="D173" s="3"/>
      <c r="E173" s="5"/>
    </row>
    <row r="174" spans="2:5" ht="12.75" customHeight="1">
      <c r="B174" s="3"/>
      <c r="C174" s="3"/>
      <c r="D174" s="3"/>
      <c r="E174" s="5"/>
    </row>
    <row r="175" spans="2:5" ht="12.75" customHeight="1">
      <c r="B175" s="3"/>
      <c r="C175" s="3"/>
      <c r="D175" s="3"/>
      <c r="E175" s="5"/>
    </row>
    <row r="176" spans="2:5" ht="12.75" customHeight="1">
      <c r="B176" s="3"/>
      <c r="C176" s="3"/>
      <c r="D176" s="3"/>
      <c r="E176" s="5"/>
    </row>
    <row r="177" spans="2:5" ht="12.75" customHeight="1">
      <c r="B177" s="3"/>
      <c r="C177" s="3"/>
      <c r="D177" s="3"/>
      <c r="E177" s="5"/>
    </row>
    <row r="178" spans="2:5" ht="12.75" customHeight="1">
      <c r="B178" s="3"/>
      <c r="C178" s="3"/>
      <c r="D178" s="3"/>
      <c r="E178" s="5"/>
    </row>
    <row r="179" spans="2:5" ht="12.75" customHeight="1">
      <c r="B179" s="3"/>
      <c r="C179" s="3"/>
      <c r="D179" s="3"/>
      <c r="E179" s="5"/>
    </row>
    <row r="180" spans="2:5" ht="12.75" customHeight="1">
      <c r="B180" s="3"/>
      <c r="C180" s="3"/>
      <c r="D180" s="3"/>
      <c r="E180" s="5"/>
    </row>
    <row r="181" spans="2:5" ht="12.75" customHeight="1">
      <c r="B181" s="3"/>
      <c r="C181" s="3"/>
      <c r="D181" s="3"/>
      <c r="E181" s="5"/>
    </row>
    <row r="182" spans="2:5" ht="12.75" customHeight="1">
      <c r="B182" s="3"/>
      <c r="C182" s="3"/>
      <c r="D182" s="3"/>
      <c r="E182" s="5"/>
    </row>
    <row r="183" spans="2:5" ht="12.75" customHeight="1">
      <c r="B183" s="3"/>
      <c r="C183" s="3"/>
      <c r="D183" s="3"/>
      <c r="E183" s="5"/>
    </row>
    <row r="184" spans="2:5" ht="12.75" customHeight="1">
      <c r="B184" s="3"/>
      <c r="C184" s="3"/>
      <c r="D184" s="3"/>
      <c r="E184" s="5"/>
    </row>
    <row r="185" spans="2:5" ht="12.75" customHeight="1">
      <c r="B185" s="3"/>
      <c r="C185" s="3"/>
      <c r="D185" s="3"/>
      <c r="E185" s="5"/>
    </row>
    <row r="186" spans="2:5" ht="12.75" customHeight="1">
      <c r="B186" s="3"/>
      <c r="C186" s="3"/>
      <c r="D186" s="3"/>
      <c r="E186" s="5"/>
    </row>
    <row r="187" spans="2:5" ht="12.75" customHeight="1">
      <c r="B187" s="3"/>
      <c r="C187" s="3"/>
      <c r="D187" s="3"/>
      <c r="E187" s="5"/>
    </row>
    <row r="188" spans="2:5" ht="12.75" customHeight="1">
      <c r="B188" s="3"/>
      <c r="C188" s="3"/>
      <c r="D188" s="3"/>
      <c r="E188" s="5"/>
    </row>
    <row r="189" spans="2:5" ht="12.75" customHeight="1">
      <c r="B189" s="3"/>
      <c r="C189" s="3"/>
      <c r="D189" s="3"/>
      <c r="E189" s="5"/>
    </row>
    <row r="190" spans="2:5" ht="12.75" customHeight="1">
      <c r="B190" s="3"/>
      <c r="C190" s="3"/>
      <c r="D190" s="3"/>
      <c r="E190" s="5"/>
    </row>
    <row r="191" spans="2:5" ht="12.75" customHeight="1">
      <c r="B191" s="3"/>
      <c r="C191" s="3"/>
      <c r="D191" s="3"/>
      <c r="E191" s="5"/>
    </row>
    <row r="192" spans="2:5" ht="12.75" customHeight="1">
      <c r="B192" s="3"/>
      <c r="C192" s="3"/>
      <c r="D192" s="3"/>
      <c r="E192" s="5"/>
    </row>
    <row r="193" spans="2:5" ht="12.75" customHeight="1">
      <c r="B193" s="3"/>
      <c r="C193" s="3"/>
      <c r="D193" s="3"/>
      <c r="E193" s="5"/>
    </row>
    <row r="194" spans="2:5" ht="12.75" customHeight="1">
      <c r="B194" s="3"/>
      <c r="C194" s="3"/>
      <c r="D194" s="3"/>
      <c r="E194" s="5"/>
    </row>
    <row r="195" spans="2:5" ht="12.75" customHeight="1">
      <c r="B195" s="3"/>
      <c r="C195" s="3"/>
      <c r="D195" s="3"/>
      <c r="E195" s="5"/>
    </row>
    <row r="196" spans="2:5" ht="12.75" customHeight="1">
      <c r="B196" s="3"/>
      <c r="C196" s="3"/>
      <c r="D196" s="3"/>
      <c r="E196" s="5"/>
    </row>
    <row r="197" spans="2:5" ht="12.75" customHeight="1">
      <c r="B197" s="3"/>
      <c r="C197" s="3"/>
      <c r="D197" s="3"/>
      <c r="E197" s="5"/>
    </row>
    <row r="198" spans="2:5" ht="12.75" customHeight="1">
      <c r="B198" s="3"/>
      <c r="C198" s="3"/>
      <c r="D198" s="3"/>
      <c r="E198" s="5"/>
    </row>
    <row r="199" spans="2:5" ht="12.75" customHeight="1">
      <c r="B199" s="3"/>
      <c r="C199" s="3"/>
      <c r="D199" s="3"/>
      <c r="E199" s="5"/>
    </row>
    <row r="200" spans="2:5" ht="12.75" customHeight="1">
      <c r="B200" s="3"/>
      <c r="C200" s="3"/>
      <c r="D200" s="3"/>
      <c r="E200" s="5"/>
    </row>
    <row r="201" spans="2:5" ht="12.75" customHeight="1">
      <c r="B201" s="3"/>
      <c r="C201" s="3"/>
      <c r="D201" s="3"/>
      <c r="E201" s="5"/>
    </row>
    <row r="202" spans="2:5" ht="12.75" customHeight="1">
      <c r="B202" s="3"/>
      <c r="C202" s="3"/>
      <c r="D202" s="3"/>
      <c r="E202" s="5"/>
    </row>
    <row r="203" spans="2:5" ht="12.75" customHeight="1">
      <c r="B203" s="3"/>
      <c r="C203" s="3"/>
      <c r="D203" s="3"/>
      <c r="E203" s="5"/>
    </row>
    <row r="204" spans="2:5" ht="12.75" customHeight="1">
      <c r="B204" s="3"/>
      <c r="C204" s="3"/>
      <c r="D204" s="3"/>
      <c r="E204" s="5"/>
    </row>
    <row r="205" spans="2:5" ht="12.75" customHeight="1">
      <c r="B205" s="3"/>
      <c r="C205" s="3"/>
      <c r="D205" s="3"/>
      <c r="E205" s="5"/>
    </row>
    <row r="206" spans="2:5" ht="12.75" customHeight="1">
      <c r="B206" s="3"/>
      <c r="C206" s="3"/>
      <c r="D206" s="3"/>
      <c r="E206" s="5"/>
    </row>
    <row r="207" spans="2:5" ht="12.75" customHeight="1">
      <c r="B207" s="3"/>
      <c r="C207" s="3"/>
      <c r="D207" s="3"/>
      <c r="E207" s="5"/>
    </row>
    <row r="208" spans="2:5" ht="12.75" customHeight="1">
      <c r="B208" s="3"/>
      <c r="C208" s="3"/>
      <c r="D208" s="3"/>
      <c r="E208" s="5"/>
    </row>
    <row r="209" spans="2:5" ht="12.75" customHeight="1">
      <c r="B209" s="3"/>
      <c r="C209" s="3"/>
      <c r="D209" s="3"/>
      <c r="E209" s="5"/>
    </row>
    <row r="210" spans="2:5" ht="12.75" customHeight="1">
      <c r="B210" s="3"/>
      <c r="C210" s="3"/>
      <c r="D210" s="3"/>
      <c r="E210" s="5"/>
    </row>
    <row r="211" spans="2:5" ht="12.75" customHeight="1">
      <c r="B211" s="3"/>
      <c r="C211" s="3"/>
      <c r="D211" s="3"/>
      <c r="E211" s="5"/>
    </row>
    <row r="212" spans="2:5" ht="12.75" customHeight="1">
      <c r="B212" s="3"/>
      <c r="C212" s="3"/>
      <c r="D212" s="3"/>
      <c r="E212" s="5"/>
    </row>
    <row r="213" spans="2:5" ht="12.75" customHeight="1">
      <c r="B213" s="3"/>
      <c r="C213" s="3"/>
      <c r="D213" s="3"/>
      <c r="E213" s="5"/>
    </row>
    <row r="214" spans="2:5" ht="12.75" customHeight="1">
      <c r="B214" s="3"/>
      <c r="C214" s="3"/>
      <c r="D214" s="3"/>
      <c r="E214" s="5"/>
    </row>
    <row r="215" spans="2:5" ht="12.75" customHeight="1">
      <c r="B215" s="3"/>
      <c r="C215" s="3"/>
      <c r="D215" s="3"/>
      <c r="E215" s="5"/>
    </row>
    <row r="216" spans="2:5" ht="12.75" customHeight="1">
      <c r="B216" s="3"/>
      <c r="C216" s="3"/>
      <c r="D216" s="3"/>
      <c r="E216" s="5"/>
    </row>
    <row r="217" spans="2:5" ht="12.75" customHeight="1">
      <c r="B217" s="3"/>
      <c r="C217" s="3"/>
      <c r="D217" s="3"/>
      <c r="E217" s="5"/>
    </row>
    <row r="218" spans="2:5" ht="12.75" customHeight="1">
      <c r="B218" s="3"/>
      <c r="C218" s="3"/>
      <c r="D218" s="3"/>
      <c r="E218" s="5"/>
    </row>
    <row r="219" spans="2:5" ht="12.75" customHeight="1">
      <c r="B219" s="3"/>
      <c r="C219" s="3"/>
      <c r="D219" s="3"/>
      <c r="E219" s="5"/>
    </row>
    <row r="220" spans="2:5" ht="12.75" customHeight="1">
      <c r="B220" s="3"/>
      <c r="C220" s="3"/>
      <c r="D220" s="3"/>
      <c r="E220" s="5"/>
    </row>
    <row r="221" spans="2:5" ht="12.75" customHeight="1">
      <c r="B221" s="3"/>
      <c r="C221" s="3"/>
      <c r="D221" s="3"/>
      <c r="E221" s="5"/>
    </row>
    <row r="222" spans="2:5" ht="12.75" customHeight="1">
      <c r="B222" s="3"/>
      <c r="C222" s="3"/>
      <c r="D222" s="3"/>
      <c r="E222" s="5"/>
    </row>
    <row r="223" spans="2:5" ht="12.75" customHeight="1">
      <c r="B223" s="3"/>
      <c r="C223" s="3"/>
      <c r="D223" s="3"/>
      <c r="E223" s="5"/>
    </row>
    <row r="224" spans="2:5" ht="12.75" customHeight="1">
      <c r="B224" s="3"/>
      <c r="C224" s="3"/>
      <c r="D224" s="3"/>
      <c r="E224" s="5"/>
    </row>
    <row r="225" spans="2:5" ht="12.75" customHeight="1">
      <c r="B225" s="3"/>
      <c r="C225" s="3"/>
      <c r="D225" s="3"/>
      <c r="E225" s="5"/>
    </row>
    <row r="226" spans="2:5" ht="12.75" customHeight="1">
      <c r="B226" s="3"/>
      <c r="C226" s="3"/>
      <c r="D226" s="3"/>
      <c r="E226" s="5"/>
    </row>
    <row r="227" spans="2:5" ht="12.75" customHeight="1">
      <c r="B227" s="3"/>
      <c r="C227" s="3"/>
      <c r="D227" s="3"/>
      <c r="E227" s="5"/>
    </row>
    <row r="228" spans="2:5" ht="15.75" customHeight="1"/>
    <row r="229" spans="2:5" ht="15.75" customHeight="1"/>
    <row r="230" spans="2:5" ht="15.75" customHeight="1"/>
    <row r="231" spans="2:5" ht="15.75" customHeight="1"/>
    <row r="232" spans="2:5" ht="15.75" customHeight="1"/>
    <row r="233" spans="2:5" ht="15.75" customHeight="1"/>
    <row r="234" spans="2:5" ht="15.75" customHeight="1"/>
    <row r="235" spans="2:5" ht="15.75" customHeight="1"/>
    <row r="236" spans="2:5" ht="15.75" customHeight="1"/>
    <row r="237" spans="2:5" ht="15.75" customHeight="1"/>
    <row r="238" spans="2:5" ht="15.75" customHeight="1"/>
    <row r="239" spans="2:5" ht="15.75" customHeight="1"/>
    <row r="240" spans="2: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xmlns:xlrd2="http://schemas.microsoft.com/office/spreadsheetml/2017/richdata2" ref="A6:W23">
    <sortCondition ref="A6:A23"/>
  </sortState>
  <mergeCells count="1">
    <mergeCell ref="E20:E2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9" sqref="M29"/>
    </sheetView>
  </sheetViews>
  <sheetFormatPr defaultColWidth="14.42578125" defaultRowHeight="15" customHeight="1"/>
  <cols>
    <col min="1" max="1" width="10.7109375" customWidth="1"/>
    <col min="2" max="2" width="45.140625" customWidth="1"/>
    <col min="3" max="3" width="7" customWidth="1"/>
    <col min="4" max="4" width="25" customWidth="1"/>
    <col min="5" max="13" width="11.28515625" customWidth="1"/>
    <col min="14" max="14" width="8" customWidth="1"/>
    <col min="15" max="15" width="9.140625" customWidth="1"/>
    <col min="16" max="16" width="8" customWidth="1"/>
    <col min="17" max="17" width="9.140625" customWidth="1"/>
    <col min="18" max="18" width="9.7109375" customWidth="1"/>
  </cols>
  <sheetData>
    <row r="1" spans="1:18" ht="21" customHeight="1">
      <c r="B1" s="2" t="str">
        <f>DM_stat!B1</f>
        <v>Domovy mládeže</v>
      </c>
      <c r="E1" s="8"/>
      <c r="F1" s="8"/>
      <c r="G1" s="8"/>
      <c r="H1" s="6"/>
      <c r="I1" s="6"/>
      <c r="J1" s="4"/>
      <c r="K1" s="6"/>
      <c r="L1" s="8"/>
      <c r="M1" s="8"/>
      <c r="O1" s="8"/>
      <c r="Q1" s="6"/>
    </row>
    <row r="2" spans="1:18" ht="15" customHeight="1">
      <c r="B2" s="7" t="str">
        <f>DM_stat!B2</f>
        <v>Kraj - Liberecký</v>
      </c>
      <c r="E2" s="8"/>
      <c r="F2" s="8"/>
      <c r="G2" s="8"/>
      <c r="H2" s="6"/>
      <c r="I2" s="6"/>
      <c r="J2" s="4"/>
      <c r="K2" s="6"/>
      <c r="L2" s="8"/>
      <c r="M2" s="8"/>
      <c r="O2" s="8"/>
      <c r="Q2" s="6"/>
    </row>
    <row r="3" spans="1:18" ht="15" customHeight="1">
      <c r="B3" s="7" t="s">
        <v>45</v>
      </c>
      <c r="E3" s="8"/>
      <c r="F3" s="8"/>
      <c r="G3" s="8"/>
      <c r="H3" s="6"/>
      <c r="I3" s="6"/>
      <c r="J3" s="4"/>
      <c r="K3" s="6"/>
      <c r="L3" s="8"/>
      <c r="M3" s="8"/>
      <c r="O3" s="8"/>
      <c r="Q3" s="6"/>
    </row>
    <row r="4" spans="1:18" ht="15" customHeight="1">
      <c r="A4" s="4"/>
      <c r="B4" s="11">
        <f>DM_stat!B4</f>
        <v>2023</v>
      </c>
      <c r="C4" s="4"/>
      <c r="D4" s="4"/>
      <c r="E4" s="8"/>
      <c r="F4" s="8"/>
      <c r="G4" s="8"/>
      <c r="H4" s="6"/>
      <c r="I4" s="6"/>
      <c r="J4" s="4"/>
      <c r="K4" s="6"/>
      <c r="L4" s="8"/>
      <c r="M4" s="8"/>
      <c r="O4" s="8"/>
      <c r="P4" s="96">
        <v>2023</v>
      </c>
      <c r="Q4" s="6"/>
    </row>
    <row r="5" spans="1:18" ht="45" customHeight="1">
      <c r="A5" s="15" t="s">
        <v>3</v>
      </c>
      <c r="B5" s="14" t="s">
        <v>4</v>
      </c>
      <c r="C5" s="14" t="s">
        <v>5</v>
      </c>
      <c r="D5" s="14" t="s">
        <v>6</v>
      </c>
      <c r="E5" s="17" t="s">
        <v>46</v>
      </c>
      <c r="F5" s="17" t="s">
        <v>47</v>
      </c>
      <c r="G5" s="17" t="s">
        <v>48</v>
      </c>
      <c r="H5" s="17" t="s">
        <v>49</v>
      </c>
      <c r="I5" s="17" t="s">
        <v>50</v>
      </c>
      <c r="J5" s="17" t="s">
        <v>51</v>
      </c>
      <c r="K5" s="17" t="s">
        <v>52</v>
      </c>
      <c r="L5" s="17" t="s">
        <v>53</v>
      </c>
      <c r="M5" s="17" t="s">
        <v>54</v>
      </c>
      <c r="O5" s="17" t="s">
        <v>55</v>
      </c>
      <c r="P5" s="18" t="s">
        <v>56</v>
      </c>
      <c r="Q5" s="17" t="s">
        <v>57</v>
      </c>
      <c r="R5" s="17" t="s">
        <v>58</v>
      </c>
    </row>
    <row r="6" spans="1:18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Normativy!$F$10</f>
        <v>42328</v>
      </c>
      <c r="F6" s="23">
        <f>DM_stat!G6*((DM_rozp!K6-DM_stat!I6)/(12*1.358)-G6/DM_stat!H6)</f>
        <v>42328.000000000007</v>
      </c>
      <c r="G6" s="23">
        <f>Normativy!$F$12</f>
        <v>23868</v>
      </c>
      <c r="H6" s="23">
        <f>IF(DM_stat!F6=0,0,(12*1.358*(1/DM_stat!G6*DM_rozp!E6+1/DM_stat!H6*DM_rozp!G6)+DM_stat!I6))</f>
        <v>61441.898055950172</v>
      </c>
      <c r="I6" s="23">
        <f>IF(DM_stat!F6=0,0,(12*1.358*(1/DM_stat!G6*DM_rozp!O6+1/DM_stat!H6*DM_rozp!G6)+DM_stat!I6))</f>
        <v>61441.898055950172</v>
      </c>
      <c r="J6" s="28">
        <f t="shared" ref="J6:J22" si="0">I6/H6</f>
        <v>1</v>
      </c>
      <c r="K6" s="23">
        <f t="shared" ref="K6:K22" si="1">IF(J6&gt;1.1,H6*1.1,IF(J6&lt;0.9,H6*0.9,I6))</f>
        <v>61441.898055950172</v>
      </c>
      <c r="L6" s="23">
        <f>DM_stat!F6*DM_rozp!K6</f>
        <v>2580559.7183499071</v>
      </c>
      <c r="M6" s="23">
        <f t="shared" ref="M6:M22" si="2">SUM(L6)</f>
        <v>2580559.7183499071</v>
      </c>
      <c r="N6" s="3"/>
      <c r="O6" s="23">
        <f>ROUND(P6+Normativy!$F$11,0)</f>
        <v>42328</v>
      </c>
      <c r="P6" s="23">
        <f>Normativy!$F$10</f>
        <v>42328</v>
      </c>
      <c r="Q6" s="23">
        <v>0</v>
      </c>
      <c r="R6" s="23">
        <f t="shared" ref="R6:R22" si="3">P6-Q6</f>
        <v>42328</v>
      </c>
    </row>
    <row r="7" spans="1:18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Normativy!$F$10</f>
        <v>42328</v>
      </c>
      <c r="F7" s="23">
        <f>DM_stat!G7*((DM_rozp!K7-DM_stat!I7)/(12*1.358)-G7/DM_stat!H7)</f>
        <v>42328.000000000007</v>
      </c>
      <c r="G7" s="23">
        <f>Normativy!$F$12</f>
        <v>23868</v>
      </c>
      <c r="H7" s="23">
        <f>IF(DM_stat!F7=0,0,(12*1.358*(1/DM_stat!G7*DM_rozp!E7+1/DM_stat!H7*DM_rozp!G7)+DM_stat!I7))</f>
        <v>48015.7750847723</v>
      </c>
      <c r="I7" s="23">
        <f>IF(DM_stat!F7=0,0,(12*1.358*(1/DM_stat!G7*DM_rozp!O7+1/DM_stat!H7*DM_rozp!G7)+DM_stat!I7))</f>
        <v>48015.7750847723</v>
      </c>
      <c r="J7" s="28">
        <f t="shared" ref="J7:J23" si="4">I7/H7</f>
        <v>1</v>
      </c>
      <c r="K7" s="23">
        <f t="shared" ref="K7:K23" si="5">IF(J7&gt;1.1,H7*1.1,IF(J7&lt;0.9,H7*0.9,I7))</f>
        <v>48015.7750847723</v>
      </c>
      <c r="L7" s="23">
        <f>DM_stat!F7*DM_rozp!K7</f>
        <v>4705545.9583076853</v>
      </c>
      <c r="M7" s="23">
        <f t="shared" ref="M7:M23" si="6">SUM(L7)</f>
        <v>4705545.9583076853</v>
      </c>
      <c r="O7" s="23">
        <f>ROUND(P7+Normativy!$F$11,0)</f>
        <v>42328</v>
      </c>
      <c r="P7" s="23">
        <f>Normativy!$F$10</f>
        <v>42328</v>
      </c>
      <c r="Q7" s="23">
        <v>0</v>
      </c>
      <c r="R7" s="23">
        <f t="shared" ref="R7:R19" si="7">P7-Q7</f>
        <v>42328</v>
      </c>
    </row>
    <row r="8" spans="1:18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Normativy!$F$10</f>
        <v>42328</v>
      </c>
      <c r="F8" s="23">
        <f>DM_stat!G8*((DM_rozp!K8-DM_stat!I8)/(12*1.358)-G8/DM_stat!H8)</f>
        <v>42328</v>
      </c>
      <c r="G8" s="23">
        <f>Normativy!$F$12</f>
        <v>23868</v>
      </c>
      <c r="H8" s="23">
        <f>IF(DM_stat!F8=0,0,(12*1.358*(1/DM_stat!G8*DM_rozp!E8+1/DM_stat!H8*DM_rozp!G8)+DM_stat!I8))</f>
        <v>56157.388081310703</v>
      </c>
      <c r="I8" s="23">
        <f>IF(DM_stat!F8=0,0,(12*1.358*(1/DM_stat!G8*DM_rozp!O8+1/DM_stat!H8*DM_rozp!G8)+DM_stat!I8))</f>
        <v>56157.388081310703</v>
      </c>
      <c r="J8" s="28">
        <f t="shared" si="4"/>
        <v>1</v>
      </c>
      <c r="K8" s="23">
        <f t="shared" si="5"/>
        <v>56157.388081310703</v>
      </c>
      <c r="L8" s="23">
        <f>DM_stat!F8*DM_rozp!K8</f>
        <v>3088656.3444720889</v>
      </c>
      <c r="M8" s="23">
        <f t="shared" si="6"/>
        <v>3088656.3444720889</v>
      </c>
      <c r="O8" s="23">
        <f>ROUND(P8+Normativy!$F$11,0)</f>
        <v>42328</v>
      </c>
      <c r="P8" s="23">
        <f>Normativy!$F$10</f>
        <v>42328</v>
      </c>
      <c r="Q8" s="23">
        <v>0</v>
      </c>
      <c r="R8" s="23">
        <f t="shared" si="7"/>
        <v>42328</v>
      </c>
    </row>
    <row r="9" spans="1:18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Normativy!$F$10</f>
        <v>42328</v>
      </c>
      <c r="F9" s="23">
        <f>DM_stat!G9*((DM_rozp!K9-DM_stat!I9)/(12*1.358)-G9/DM_stat!H9)</f>
        <v>42328</v>
      </c>
      <c r="G9" s="23">
        <f>Normativy!$F$12</f>
        <v>23868</v>
      </c>
      <c r="H9" s="23">
        <f>IF(DM_stat!F9=0,0,(12*1.358*(1/DM_stat!G9*DM_rozp!E9+1/DM_stat!H9*DM_rozp!G9)+DM_stat!I9))</f>
        <v>55843.31464801517</v>
      </c>
      <c r="I9" s="23">
        <f>IF(DM_stat!F9=0,0,(12*1.358*(1/DM_stat!G9*DM_rozp!O9+1/DM_stat!H9*DM_rozp!G9)+DM_stat!I9))</f>
        <v>55843.31464801517</v>
      </c>
      <c r="J9" s="28">
        <f t="shared" si="4"/>
        <v>1</v>
      </c>
      <c r="K9" s="23">
        <f t="shared" si="5"/>
        <v>55843.31464801517</v>
      </c>
      <c r="L9" s="23">
        <f>DM_stat!F9*DM_rozp!K9</f>
        <v>3127225.6202888493</v>
      </c>
      <c r="M9" s="23">
        <f t="shared" si="6"/>
        <v>3127225.6202888493</v>
      </c>
      <c r="O9" s="23">
        <f>ROUND(P9+Normativy!$F$11,0)</f>
        <v>42328</v>
      </c>
      <c r="P9" s="23">
        <f>Normativy!$F$10</f>
        <v>42328</v>
      </c>
      <c r="Q9" s="23">
        <v>0</v>
      </c>
      <c r="R9" s="23">
        <f t="shared" si="7"/>
        <v>42328</v>
      </c>
    </row>
    <row r="10" spans="1:18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Normativy!$F$10</f>
        <v>42328</v>
      </c>
      <c r="F10" s="23">
        <f>DM_stat!G10*((DM_rozp!K10-DM_stat!I10)/(12*1.358)-G10/DM_stat!H10)</f>
        <v>42328</v>
      </c>
      <c r="G10" s="23">
        <f>Normativy!$F$12</f>
        <v>23868</v>
      </c>
      <c r="H10" s="23">
        <f>IF(DM_stat!F10=0,0,(12*1.358*(1/DM_stat!G10*DM_rozp!E10+1/DM_stat!H10*DM_rozp!G10)+DM_stat!I10))</f>
        <v>54138.770461212669</v>
      </c>
      <c r="I10" s="23">
        <f>IF(DM_stat!F10=0,0,(12*1.358*(1/DM_stat!G10*DM_rozp!O10+1/DM_stat!H10*DM_rozp!G10)+DM_stat!I10))</f>
        <v>54138.770461212669</v>
      </c>
      <c r="J10" s="28">
        <f t="shared" si="4"/>
        <v>1</v>
      </c>
      <c r="K10" s="23">
        <f t="shared" si="5"/>
        <v>54138.770461212669</v>
      </c>
      <c r="L10" s="23">
        <f>DM_stat!F10*DM_rozp!K10</f>
        <v>3356603.7685951856</v>
      </c>
      <c r="M10" s="23">
        <f t="shared" si="6"/>
        <v>3356603.7685951856</v>
      </c>
      <c r="O10" s="23">
        <f>ROUND(P10+Normativy!$F$11,0)</f>
        <v>42328</v>
      </c>
      <c r="P10" s="23">
        <f>Normativy!$F$10</f>
        <v>42328</v>
      </c>
      <c r="Q10" s="23">
        <v>0</v>
      </c>
      <c r="R10" s="23">
        <f t="shared" si="7"/>
        <v>42328</v>
      </c>
    </row>
    <row r="11" spans="1:18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Normativy!$F$10</f>
        <v>42328</v>
      </c>
      <c r="F11" s="23">
        <f>DM_stat!G11*((DM_rozp!K11-DM_stat!I11)/(12*1.358)-G11/DM_stat!H11)</f>
        <v>42328</v>
      </c>
      <c r="G11" s="23">
        <f>Normativy!$F$12</f>
        <v>23868</v>
      </c>
      <c r="H11" s="23">
        <f>IF(DM_stat!F11=0,0,(12*1.358*(1/DM_stat!G11*DM_rozp!E11+1/DM_stat!H11*DM_rozp!G11)+DM_stat!I11))</f>
        <v>57522.587986698316</v>
      </c>
      <c r="I11" s="23">
        <f>IF(DM_stat!F11=0,0,(12*1.358*(1/DM_stat!G11*DM_rozp!O11+1/DM_stat!H11*DM_rozp!G11)+DM_stat!I11))</f>
        <v>57522.587986698316</v>
      </c>
      <c r="J11" s="28">
        <f t="shared" si="4"/>
        <v>1</v>
      </c>
      <c r="K11" s="23">
        <f t="shared" si="5"/>
        <v>57522.587986698316</v>
      </c>
      <c r="L11" s="23">
        <f>DM_stat!F11*DM_rozp!K11</f>
        <v>2933651.9873216143</v>
      </c>
      <c r="M11" s="23">
        <f t="shared" si="6"/>
        <v>2933651.9873216143</v>
      </c>
      <c r="O11" s="23">
        <f>ROUND(P11+Normativy!$F$11,0)</f>
        <v>42328</v>
      </c>
      <c r="P11" s="23">
        <f>Normativy!$F$10</f>
        <v>42328</v>
      </c>
      <c r="Q11" s="23">
        <v>0</v>
      </c>
      <c r="R11" s="23">
        <f t="shared" si="7"/>
        <v>42328</v>
      </c>
    </row>
    <row r="12" spans="1:18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Normativy!$F$10</f>
        <v>42328</v>
      </c>
      <c r="F12" s="23">
        <f>DM_stat!G12*((DM_rozp!K12-DM_stat!I12)/(12*1.358)-G12/DM_stat!H12)</f>
        <v>42328</v>
      </c>
      <c r="G12" s="23">
        <f>Normativy!$F$12</f>
        <v>23868</v>
      </c>
      <c r="H12" s="23">
        <f>IF(DM_stat!F12=0,0,(12*1.358*(1/DM_stat!G12*DM_rozp!E12+1/DM_stat!H12*DM_rozp!G12)+DM_stat!I12))</f>
        <v>42996.110097513592</v>
      </c>
      <c r="I12" s="23">
        <f>IF(DM_stat!F12=0,0,(12*1.358*(1/DM_stat!G12*DM_rozp!O12+1/DM_stat!H12*DM_rozp!G12)+DM_stat!I12))</f>
        <v>42996.110097513592</v>
      </c>
      <c r="J12" s="28">
        <f t="shared" si="4"/>
        <v>1</v>
      </c>
      <c r="K12" s="23">
        <f t="shared" si="5"/>
        <v>42996.110097513592</v>
      </c>
      <c r="L12" s="23">
        <f>DM_stat!F12*DM_rozp!K12</f>
        <v>7481323.1569673652</v>
      </c>
      <c r="M12" s="23">
        <f t="shared" si="6"/>
        <v>7481323.1569673652</v>
      </c>
      <c r="O12" s="23">
        <f>ROUND(P12+Normativy!$F$11,0)</f>
        <v>42328</v>
      </c>
      <c r="P12" s="23">
        <f>Normativy!$F$10</f>
        <v>42328</v>
      </c>
      <c r="Q12" s="23">
        <v>0</v>
      </c>
      <c r="R12" s="23">
        <f t="shared" si="7"/>
        <v>42328</v>
      </c>
    </row>
    <row r="13" spans="1:18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Normativy!$F$10</f>
        <v>42328</v>
      </c>
      <c r="F13" s="23">
        <f>DM_stat!G13*((DM_rozp!K13-DM_stat!I13)/(12*1.358)-G13/DM_stat!H13)</f>
        <v>42328</v>
      </c>
      <c r="G13" s="23">
        <f>Normativy!$F$12</f>
        <v>23868</v>
      </c>
      <c r="H13" s="23">
        <f>IF(DM_stat!F13=0,0,(12*1.358*(1/DM_stat!G13*DM_rozp!E13+1/DM_stat!H13*DM_rozp!G13)+DM_stat!I13))</f>
        <v>41535.63532581451</v>
      </c>
      <c r="I13" s="23">
        <f>IF(DM_stat!F13=0,0,(12*1.358*(1/DM_stat!G13*DM_rozp!O13+1/DM_stat!H13*DM_rozp!G13)+DM_stat!I13))</f>
        <v>41535.63532581451</v>
      </c>
      <c r="J13" s="28">
        <f t="shared" si="4"/>
        <v>1</v>
      </c>
      <c r="K13" s="23">
        <f t="shared" si="5"/>
        <v>41535.63532581451</v>
      </c>
      <c r="L13" s="23">
        <f>DM_stat!F13*DM_rozp!K13</f>
        <v>8847090.3243984915</v>
      </c>
      <c r="M13" s="23">
        <f t="shared" si="6"/>
        <v>8847090.3243984915</v>
      </c>
      <c r="O13" s="23">
        <f>ROUND(P13+Normativy!$F$11,0)</f>
        <v>42328</v>
      </c>
      <c r="P13" s="23">
        <f>Normativy!$F$10</f>
        <v>42328</v>
      </c>
      <c r="Q13" s="23">
        <v>0</v>
      </c>
      <c r="R13" s="23">
        <f t="shared" si="7"/>
        <v>42328</v>
      </c>
    </row>
    <row r="14" spans="1:18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Normativy!$F$10</f>
        <v>42328</v>
      </c>
      <c r="F14" s="23">
        <f>DM_stat!G14*((DM_rozp!K14-DM_stat!I14)/(12*1.358)-G14/DM_stat!H14)</f>
        <v>42328</v>
      </c>
      <c r="G14" s="23">
        <f>Normativy!$F$12</f>
        <v>23868</v>
      </c>
      <c r="H14" s="23">
        <f>IF(DM_stat!F14=0,0,(12*1.358*(1/DM_stat!G14*DM_rozp!E14+1/DM_stat!H14*DM_rozp!G14)+DM_stat!I14))</f>
        <v>46798.055549112709</v>
      </c>
      <c r="I14" s="23">
        <f>IF(DM_stat!F14=0,0,(12*1.358*(1/DM_stat!G14*DM_rozp!O14+1/DM_stat!H14*DM_rozp!G14)+DM_stat!I14))</f>
        <v>46798.055549112709</v>
      </c>
      <c r="J14" s="28">
        <f t="shared" si="4"/>
        <v>1</v>
      </c>
      <c r="K14" s="23">
        <f t="shared" si="5"/>
        <v>46798.055549112709</v>
      </c>
      <c r="L14" s="23">
        <f>DM_stat!F14*DM_rozp!K14</f>
        <v>5194584.1659515109</v>
      </c>
      <c r="M14" s="23">
        <f t="shared" si="6"/>
        <v>5194584.1659515109</v>
      </c>
      <c r="O14" s="23">
        <f>ROUND(P14+Normativy!$F$11,0)</f>
        <v>42328</v>
      </c>
      <c r="P14" s="23">
        <f>Normativy!$F$10</f>
        <v>42328</v>
      </c>
      <c r="Q14" s="23">
        <v>0</v>
      </c>
      <c r="R14" s="23">
        <f t="shared" si="7"/>
        <v>42328</v>
      </c>
    </row>
    <row r="15" spans="1:18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Normativy!$F$10</f>
        <v>42328</v>
      </c>
      <c r="F15" s="23">
        <f>DM_stat!G15*((DM_rozp!K15-DM_stat!I15)/(12*1.358)-G15/DM_stat!H15)</f>
        <v>42328</v>
      </c>
      <c r="G15" s="23">
        <f>Normativy!$F$12</f>
        <v>23868</v>
      </c>
      <c r="H15" s="23">
        <f>IF(DM_stat!F15=0,0,(12*1.358*(1/DM_stat!G15*DM_rozp!E15+1/DM_stat!H15*DM_rozp!G15)+DM_stat!I15))</f>
        <v>51485.472104549081</v>
      </c>
      <c r="I15" s="23">
        <f>IF(DM_stat!F15=0,0,(12*1.358*(1/DM_stat!G15*DM_rozp!O15+1/DM_stat!H15*DM_rozp!G15)+DM_stat!I15))</f>
        <v>51485.472104549081</v>
      </c>
      <c r="J15" s="28">
        <f t="shared" si="4"/>
        <v>1</v>
      </c>
      <c r="K15" s="23">
        <f t="shared" si="5"/>
        <v>51485.472104549081</v>
      </c>
      <c r="L15" s="23">
        <f>DM_stat!F15*DM_rozp!K15</f>
        <v>3809924.935736632</v>
      </c>
      <c r="M15" s="23">
        <f t="shared" si="6"/>
        <v>3809924.935736632</v>
      </c>
      <c r="O15" s="23">
        <f>ROUND(P15+Normativy!$F$11,0)</f>
        <v>42328</v>
      </c>
      <c r="P15" s="23">
        <f>Normativy!$F$10</f>
        <v>42328</v>
      </c>
      <c r="Q15" s="23">
        <v>0</v>
      </c>
      <c r="R15" s="23">
        <f t="shared" si="7"/>
        <v>42328</v>
      </c>
    </row>
    <row r="16" spans="1:18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Normativy!$F$10</f>
        <v>42328</v>
      </c>
      <c r="F16" s="23">
        <f>DM_stat!G16*((DM_rozp!K16-DM_stat!I16)/(12*1.358)-G16/DM_stat!H16)</f>
        <v>42327.999999999993</v>
      </c>
      <c r="G16" s="23">
        <f>Normativy!$F$12</f>
        <v>23868</v>
      </c>
      <c r="H16" s="23">
        <f>IF(DM_stat!F16=0,0,(12*1.358*(1/DM_stat!G16*DM_rozp!E16+1/DM_stat!H16*DM_rozp!G16)+DM_stat!I16))</f>
        <v>43692.825432439015</v>
      </c>
      <c r="I16" s="23">
        <f>IF(DM_stat!F16=0,0,(12*1.358*(1/DM_stat!G16*DM_rozp!O16+1/DM_stat!H16*DM_rozp!G16)+DM_stat!I16))</f>
        <v>43692.825432439015</v>
      </c>
      <c r="J16" s="28">
        <f t="shared" si="4"/>
        <v>1</v>
      </c>
      <c r="K16" s="23">
        <f t="shared" si="5"/>
        <v>43692.825432439015</v>
      </c>
      <c r="L16" s="23">
        <f>DM_stat!F16*DM_rozp!K16</f>
        <v>6947159.243757803</v>
      </c>
      <c r="M16" s="23">
        <f t="shared" si="6"/>
        <v>6947159.243757803</v>
      </c>
      <c r="O16" s="23">
        <f>ROUND(P16+Normativy!$F$11,0)</f>
        <v>42328</v>
      </c>
      <c r="P16" s="23">
        <f>Normativy!$F$10</f>
        <v>42328</v>
      </c>
      <c r="Q16" s="23">
        <v>0</v>
      </c>
      <c r="R16" s="23">
        <f t="shared" si="7"/>
        <v>42328</v>
      </c>
    </row>
    <row r="17" spans="1:18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Normativy!$F$10</f>
        <v>42328</v>
      </c>
      <c r="F17" s="23">
        <f>DM_stat!G17*((DM_rozp!K17-DM_stat!I17)/(12*1.358)-G17/DM_stat!H17)</f>
        <v>42327.999999999993</v>
      </c>
      <c r="G17" s="23">
        <f>Normativy!$F$12</f>
        <v>23868</v>
      </c>
      <c r="H17" s="23">
        <f>IF(DM_stat!F17=0,0,(12*1.358*(1/DM_stat!G17*DM_rozp!E17+1/DM_stat!H17*DM_rozp!G17)+DM_stat!I17))</f>
        <v>44213.821704371599</v>
      </c>
      <c r="I17" s="23">
        <f>IF(DM_stat!F17=0,0,(12*1.358*(1/DM_stat!G17*DM_rozp!O17+1/DM_stat!H17*DM_rozp!G17)+DM_stat!I17))</f>
        <v>44213.821704371599</v>
      </c>
      <c r="J17" s="28">
        <f t="shared" si="4"/>
        <v>1</v>
      </c>
      <c r="K17" s="23">
        <f t="shared" si="5"/>
        <v>44213.821704371599</v>
      </c>
      <c r="L17" s="23">
        <f>DM_stat!F17*DM_rozp!K17</f>
        <v>6587859.4339513686</v>
      </c>
      <c r="M17" s="23">
        <f t="shared" si="6"/>
        <v>6587859.4339513686</v>
      </c>
      <c r="O17" s="23">
        <f>ROUND(P17+Normativy!$F$11,0)</f>
        <v>42328</v>
      </c>
      <c r="P17" s="23">
        <f>Normativy!$F$10</f>
        <v>42328</v>
      </c>
      <c r="Q17" s="23">
        <v>0</v>
      </c>
      <c r="R17" s="23">
        <f t="shared" si="7"/>
        <v>42328</v>
      </c>
    </row>
    <row r="18" spans="1:18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Normativy!$F$10</f>
        <v>42328</v>
      </c>
      <c r="F18" s="23">
        <f>DM_stat!G18*((DM_rozp!K18-DM_stat!I18)/(12*1.358)-G18/DM_stat!H18)</f>
        <v>42328.000000000007</v>
      </c>
      <c r="G18" s="23">
        <f>Normativy!$F$12</f>
        <v>23868</v>
      </c>
      <c r="H18" s="23">
        <f>IF(DM_stat!F18=0,0,(12*1.358*(1/DM_stat!G18*DM_rozp!E18+1/DM_stat!H18*DM_rozp!G18)+DM_stat!I18))</f>
        <v>52715.794980957427</v>
      </c>
      <c r="I18" s="23">
        <f>IF(DM_stat!F18=0,0,(12*1.358*(1/DM_stat!G18*DM_rozp!O18+1/DM_stat!H18*DM_rozp!G18)+DM_stat!I18))</f>
        <v>52715.794980957427</v>
      </c>
      <c r="J18" s="28">
        <f t="shared" si="4"/>
        <v>1</v>
      </c>
      <c r="K18" s="23">
        <f t="shared" si="5"/>
        <v>52715.794980957427</v>
      </c>
      <c r="L18" s="23">
        <f>DM_stat!F18*DM_rozp!K18</f>
        <v>3584674.058705105</v>
      </c>
      <c r="M18" s="23">
        <f t="shared" si="6"/>
        <v>3584674.058705105</v>
      </c>
      <c r="O18" s="23">
        <f>ROUND(P18+Normativy!$F$11,0)</f>
        <v>42328</v>
      </c>
      <c r="P18" s="23">
        <f>Normativy!$F$10</f>
        <v>42328</v>
      </c>
      <c r="Q18" s="23">
        <v>0</v>
      </c>
      <c r="R18" s="23">
        <f t="shared" si="7"/>
        <v>42328</v>
      </c>
    </row>
    <row r="19" spans="1:18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Normativy!$F$10</f>
        <v>42328</v>
      </c>
      <c r="F19" s="23">
        <f>DM_stat!G19*((DM_rozp!K19-DM_stat!I19)/(12*1.358)-G19/DM_stat!H19)</f>
        <v>42327.999999999993</v>
      </c>
      <c r="G19" s="23">
        <f>Normativy!$F$12</f>
        <v>23868</v>
      </c>
      <c r="H19" s="23">
        <f>IF(DM_stat!F19=0,0,(12*1.358*(1/DM_stat!G19*DM_rozp!E19+1/DM_stat!H19*DM_rozp!G19)+DM_stat!I19))</f>
        <v>48225.338453038414</v>
      </c>
      <c r="I19" s="23">
        <f>IF(DM_stat!F19=0,0,(12*1.358*(1/DM_stat!G19*DM_rozp!O19+1/DM_stat!H19*DM_rozp!G19)+DM_stat!I19))</f>
        <v>48225.338453038414</v>
      </c>
      <c r="J19" s="28">
        <f t="shared" si="4"/>
        <v>1</v>
      </c>
      <c r="K19" s="23">
        <f t="shared" si="5"/>
        <v>48225.338453038414</v>
      </c>
      <c r="L19" s="23">
        <f>DM_stat!F19*DM_rozp!K19</f>
        <v>4629632.4914916875</v>
      </c>
      <c r="M19" s="23">
        <f t="shared" si="6"/>
        <v>4629632.4914916875</v>
      </c>
      <c r="N19" s="56"/>
      <c r="O19" s="23">
        <f>ROUND(P19+Normativy!$F$11,0)</f>
        <v>42328</v>
      </c>
      <c r="P19" s="23">
        <f>Normativy!$F$10</f>
        <v>42328</v>
      </c>
      <c r="Q19" s="23">
        <v>0</v>
      </c>
      <c r="R19" s="23">
        <f t="shared" si="7"/>
        <v>42328</v>
      </c>
    </row>
    <row r="20" spans="1:18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Normativy!$F$10</f>
        <v>42328</v>
      </c>
      <c r="F20" s="23">
        <f>DM_stat!G20*((DM_rozp!K20-DM_stat!I20)/(12*1.358)-G20/DM_stat!H20)</f>
        <v>42328</v>
      </c>
      <c r="G20" s="23">
        <f>Normativy!$F$12</f>
        <v>23868</v>
      </c>
      <c r="H20" s="23">
        <f>IF(DM_stat!F20=0,0,(12*1.358*(1/DM_stat!G20*DM_rozp!E20+1/DM_stat!H20*DM_rozp!G20)+DM_stat!I20))</f>
        <v>51485.472104549081</v>
      </c>
      <c r="I20" s="23">
        <f>IF(DM_stat!F20=0,0,(12*1.358*(1/DM_stat!G20*DM_rozp!O20+1/DM_stat!H20*DM_rozp!G20)+DM_stat!I20))</f>
        <v>51485.472104549081</v>
      </c>
      <c r="J20" s="28">
        <f t="shared" si="4"/>
        <v>1</v>
      </c>
      <c r="K20" s="23">
        <f t="shared" si="5"/>
        <v>51485.472104549081</v>
      </c>
      <c r="L20" s="23">
        <f>DM_stat!F20*DM_rozp!K20</f>
        <v>3809924.935736632</v>
      </c>
      <c r="M20" s="23">
        <f t="shared" si="6"/>
        <v>3809924.935736632</v>
      </c>
      <c r="N20" s="137"/>
      <c r="O20" s="23">
        <f>ROUND(P20+Normativy!$F$11,0)</f>
        <v>42328</v>
      </c>
      <c r="P20" s="23">
        <f>Normativy!$F$10</f>
        <v>42328</v>
      </c>
      <c r="Q20" s="23">
        <v>0</v>
      </c>
      <c r="R20" s="23">
        <f t="shared" ref="R20:R23" si="8">P20-Q20</f>
        <v>42328</v>
      </c>
    </row>
    <row r="21" spans="1:18" s="137" customFormat="1" ht="15" customHeight="1">
      <c r="A21" s="132">
        <f>DM_stat!A21</f>
        <v>1450</v>
      </c>
      <c r="B21" s="133" t="str">
        <f>DM_stat!B21</f>
        <v>Střední odborná škola, Liberec, Jablonecká 999</v>
      </c>
      <c r="C21" s="134">
        <f>DM_stat!C21</f>
        <v>3145</v>
      </c>
      <c r="D21" s="133" t="str">
        <f>DM_stat!D21</f>
        <v>SOŠ Liberec, Jablonecká 999 - SŠ</v>
      </c>
      <c r="E21" s="135">
        <f>Normativy!G10</f>
        <v>40560</v>
      </c>
      <c r="F21" s="135">
        <f>DM_stat!G21*((DM_rozp!K21-DM_stat!I21)/(12*1.358)-G21/DM_stat!H21)</f>
        <v>40560</v>
      </c>
      <c r="G21" s="135">
        <f>Normativy!G12</f>
        <v>25488</v>
      </c>
      <c r="H21" s="135">
        <f>IF(DM_stat!F21=0,0,(12*1.358*(1/DM_stat!G21*DM_rozp!E21+1/DM_stat!H21*DM_rozp!G21)+DM_stat!I21))</f>
        <v>117446.44123577235</v>
      </c>
      <c r="I21" s="135">
        <f>IF(DM_stat!F21=0,0,(12*1.358*(1/DM_stat!G21*DM_rozp!O21+1/DM_stat!H21*DM_rozp!G21)+DM_stat!I21))</f>
        <v>117446.44123577235</v>
      </c>
      <c r="J21" s="136">
        <f t="shared" si="4"/>
        <v>1</v>
      </c>
      <c r="K21" s="135">
        <f t="shared" si="5"/>
        <v>117446.44123577235</v>
      </c>
      <c r="L21" s="135">
        <f>DM_stat!F21*DM_rozp!K21</f>
        <v>4815304.0906666666</v>
      </c>
      <c r="M21" s="135">
        <f t="shared" si="6"/>
        <v>4815304.0906666666</v>
      </c>
      <c r="O21" s="135">
        <f>ROUND(P21+Normativy!$F$11,0)</f>
        <v>40560</v>
      </c>
      <c r="P21" s="135">
        <f>Normativy!G10</f>
        <v>40560</v>
      </c>
      <c r="Q21" s="135">
        <v>0</v>
      </c>
      <c r="R21" s="135">
        <f t="shared" si="8"/>
        <v>40560</v>
      </c>
    </row>
    <row r="22" spans="1:18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Normativy!$F$10</f>
        <v>42328</v>
      </c>
      <c r="F22" s="23">
        <f>DM_stat!G22*((DM_rozp!K22-DM_stat!I22)/(12*1.358)-G22/DM_stat!H22)</f>
        <v>42328.000000000007</v>
      </c>
      <c r="G22" s="23">
        <f>Normativy!$F$12</f>
        <v>23868</v>
      </c>
      <c r="H22" s="23">
        <f>IF(DM_stat!F22=0,0,(12*1.358*(1/DM_stat!G22*DM_rozp!E22+1/DM_stat!H22*DM_rozp!G22)+DM_stat!I22))</f>
        <v>52715.794980957427</v>
      </c>
      <c r="I22" s="23">
        <f>IF(DM_stat!F22=0,0,(12*1.358*(1/DM_stat!G22*DM_rozp!O22+1/DM_stat!H22*DM_rozp!G22)+DM_stat!I22))</f>
        <v>52715.794980957427</v>
      </c>
      <c r="J22" s="28">
        <f t="shared" si="4"/>
        <v>1</v>
      </c>
      <c r="K22" s="23">
        <f t="shared" si="5"/>
        <v>52715.794980957427</v>
      </c>
      <c r="L22" s="23">
        <f>DM_stat!F22*DM_rozp!K22</f>
        <v>3584674.058705105</v>
      </c>
      <c r="M22" s="23">
        <f t="shared" si="6"/>
        <v>3584674.058705105</v>
      </c>
      <c r="N22" s="137"/>
      <c r="O22" s="23">
        <f>ROUND(P22+Normativy!$F$11,0)</f>
        <v>42328</v>
      </c>
      <c r="P22" s="23">
        <f>Normativy!$F$10</f>
        <v>42328</v>
      </c>
      <c r="Q22" s="23">
        <v>0</v>
      </c>
      <c r="R22" s="23">
        <f t="shared" si="8"/>
        <v>42328</v>
      </c>
    </row>
    <row r="23" spans="1:18" s="137" customFormat="1" ht="15" customHeight="1">
      <c r="A23" s="132">
        <f>DM_stat!A23</f>
        <v>1455</v>
      </c>
      <c r="B23" s="133" t="str">
        <f>DM_stat!B23</f>
        <v>ZŠ a MŠ logopedická, Liberec, E. Krásnohorské 921</v>
      </c>
      <c r="C23" s="134">
        <f>DM_stat!C23</f>
        <v>3145</v>
      </c>
      <c r="D23" s="133" t="str">
        <f>DM_stat!D23</f>
        <v>ZŠ a MŠ logo, Liberec, E. Krásnohorské 921 - MŠ a ZŠ</v>
      </c>
      <c r="E23" s="135">
        <f>Normativy!G10</f>
        <v>40560</v>
      </c>
      <c r="F23" s="135">
        <f>DM_stat!G23*((DM_rozp!K23-DM_stat!I23)/(12*1.358)-G23/DM_stat!H23)</f>
        <v>40560</v>
      </c>
      <c r="G23" s="135">
        <f>Normativy!G12</f>
        <v>25488</v>
      </c>
      <c r="H23" s="135">
        <f>IF(DM_stat!F23=0,0,(12*1.358*(1/DM_stat!G23*DM_rozp!E23+1/DM_stat!H23*DM_rozp!G23)+DM_stat!I23))</f>
        <v>117446.44123577235</v>
      </c>
      <c r="I23" s="135">
        <f>IF(DM_stat!F23=0,0,(12*1.358*(1/DM_stat!G23*DM_rozp!O23+1/DM_stat!H23*DM_rozp!G23)+DM_stat!I23))</f>
        <v>117446.44123577235</v>
      </c>
      <c r="J23" s="136">
        <f t="shared" si="4"/>
        <v>1</v>
      </c>
      <c r="K23" s="135">
        <f t="shared" si="5"/>
        <v>117446.44123577235</v>
      </c>
      <c r="L23" s="135">
        <f>DM_stat!F23*DM_rozp!K23</f>
        <v>5167643.4143739836</v>
      </c>
      <c r="M23" s="135">
        <f t="shared" si="6"/>
        <v>5167643.4143739836</v>
      </c>
      <c r="O23" s="135">
        <f>ROUND(P23+Normativy!$F$11,0)</f>
        <v>40560</v>
      </c>
      <c r="P23" s="135">
        <f>Normativy!G10</f>
        <v>40560</v>
      </c>
      <c r="Q23" s="135">
        <v>0</v>
      </c>
      <c r="R23" s="135">
        <f t="shared" si="8"/>
        <v>40560</v>
      </c>
    </row>
    <row r="24" spans="1:18" ht="12.75" customHeight="1">
      <c r="A24" s="40" t="s">
        <v>59</v>
      </c>
      <c r="B24" s="39" t="s">
        <v>41</v>
      </c>
      <c r="C24" s="39"/>
      <c r="D24" s="39"/>
      <c r="E24" s="41" t="s">
        <v>59</v>
      </c>
      <c r="F24" s="41" t="s">
        <v>59</v>
      </c>
      <c r="G24" s="41" t="s">
        <v>59</v>
      </c>
      <c r="H24" s="41" t="s">
        <v>59</v>
      </c>
      <c r="I24" s="41" t="s">
        <v>59</v>
      </c>
      <c r="J24" s="41" t="s">
        <v>59</v>
      </c>
      <c r="K24" s="41" t="s">
        <v>59</v>
      </c>
      <c r="L24" s="58">
        <f t="shared" ref="L24:M24" si="9">SUM(L6:L22)</f>
        <v>79084394.293403715</v>
      </c>
      <c r="M24" s="58">
        <f t="shared" si="9"/>
        <v>79084394.293403715</v>
      </c>
      <c r="O24" s="41" t="s">
        <v>59</v>
      </c>
      <c r="P24" s="41" t="s">
        <v>59</v>
      </c>
      <c r="Q24" s="41" t="s">
        <v>42</v>
      </c>
      <c r="R24" s="41" t="s">
        <v>59</v>
      </c>
    </row>
    <row r="25" spans="1:18" ht="12.75" customHeight="1">
      <c r="A25" s="8"/>
      <c r="B25" s="8"/>
      <c r="C25" s="8"/>
      <c r="D25" s="8"/>
      <c r="E25" s="8"/>
      <c r="F25" s="8"/>
      <c r="H25" s="8"/>
      <c r="I25" s="8"/>
      <c r="J25" s="8"/>
      <c r="K25" s="8"/>
      <c r="M25" s="6"/>
      <c r="N25" s="6"/>
    </row>
    <row r="26" spans="1:18" ht="12.75" customHeight="1">
      <c r="B26" s="59"/>
      <c r="E26" s="8"/>
      <c r="F26" s="8"/>
      <c r="G26" s="8"/>
      <c r="H26" s="8"/>
      <c r="I26" s="8"/>
      <c r="K26" s="8"/>
      <c r="L26" s="8"/>
      <c r="M26" s="8"/>
      <c r="O26" s="8"/>
      <c r="P26" s="8"/>
      <c r="Q26" s="8"/>
      <c r="R26" s="8"/>
    </row>
    <row r="27" spans="1:18" ht="12.75" customHeight="1">
      <c r="B27" s="4"/>
      <c r="E27" s="8"/>
      <c r="F27" s="8"/>
      <c r="G27" s="8"/>
      <c r="H27" s="8"/>
      <c r="I27" s="8"/>
      <c r="K27" s="8"/>
      <c r="L27" s="8"/>
      <c r="M27" s="8"/>
      <c r="O27" s="8"/>
      <c r="Q27" s="6"/>
    </row>
    <row r="28" spans="1:18" ht="12.75" customHeight="1">
      <c r="B28" s="4"/>
      <c r="E28" s="8"/>
      <c r="F28" s="8"/>
      <c r="G28" s="8"/>
      <c r="H28" s="8"/>
      <c r="I28" s="8"/>
      <c r="K28" s="8"/>
      <c r="L28" s="8"/>
      <c r="M28" s="8"/>
      <c r="O28" s="8"/>
      <c r="Q28" s="6"/>
    </row>
    <row r="29" spans="1:18" ht="12.75" customHeight="1">
      <c r="B29" s="4"/>
      <c r="E29" s="8"/>
      <c r="F29" s="8"/>
      <c r="G29" s="8"/>
      <c r="H29" s="8"/>
      <c r="I29" s="8"/>
      <c r="K29" s="8"/>
      <c r="L29" s="8"/>
      <c r="M29" s="8"/>
      <c r="O29" s="8"/>
      <c r="Q29" s="6"/>
    </row>
    <row r="30" spans="1:18" ht="12.75" customHeight="1">
      <c r="B30" s="60"/>
      <c r="E30" s="8"/>
      <c r="F30" s="8"/>
      <c r="G30" s="8"/>
      <c r="H30" s="8"/>
      <c r="I30" s="8"/>
      <c r="K30" s="8"/>
      <c r="L30" s="8"/>
      <c r="M30" s="8"/>
      <c r="O30" s="8"/>
      <c r="Q30" s="6"/>
    </row>
    <row r="31" spans="1:18" ht="12.75" customHeight="1">
      <c r="E31" s="8"/>
      <c r="F31" s="8"/>
      <c r="G31" s="8"/>
      <c r="H31" s="8"/>
      <c r="I31" s="8"/>
      <c r="K31" s="8"/>
      <c r="L31" s="8"/>
      <c r="M31" s="8"/>
      <c r="O31" s="8"/>
      <c r="Q31" s="6"/>
    </row>
    <row r="32" spans="1:18" ht="12.75" customHeight="1">
      <c r="E32" s="8"/>
      <c r="F32" s="8"/>
      <c r="G32" s="8"/>
      <c r="H32" s="8"/>
      <c r="I32" s="8"/>
      <c r="K32" s="8"/>
      <c r="L32" s="8"/>
      <c r="M32" s="8"/>
      <c r="O32" s="8"/>
      <c r="Q32" s="6"/>
    </row>
    <row r="33" spans="5:17" ht="12.75" customHeight="1">
      <c r="E33" s="8"/>
      <c r="F33" s="8"/>
      <c r="G33" s="8"/>
      <c r="H33" s="8"/>
      <c r="I33" s="8"/>
      <c r="K33" s="8"/>
      <c r="L33" s="8"/>
      <c r="M33" s="8"/>
      <c r="O33" s="8"/>
      <c r="Q33" s="6"/>
    </row>
    <row r="34" spans="5:17" ht="12.75" customHeight="1">
      <c r="E34" s="8"/>
      <c r="F34" s="8"/>
      <c r="G34" s="8"/>
      <c r="H34" s="8"/>
      <c r="I34" s="8"/>
      <c r="K34" s="8"/>
      <c r="L34" s="8"/>
      <c r="M34" s="8"/>
      <c r="O34" s="8"/>
      <c r="Q34" s="6"/>
    </row>
    <row r="35" spans="5:17" ht="12.75" customHeight="1">
      <c r="E35" s="8"/>
      <c r="F35" s="8"/>
      <c r="G35" s="8"/>
      <c r="H35" s="8"/>
      <c r="I35" s="8"/>
      <c r="K35" s="8"/>
      <c r="L35" s="8"/>
      <c r="M35" s="8"/>
      <c r="O35" s="8"/>
      <c r="Q35" s="6"/>
    </row>
    <row r="36" spans="5:17" ht="12.75" customHeight="1">
      <c r="E36" s="8"/>
      <c r="F36" s="8"/>
      <c r="G36" s="8"/>
      <c r="H36" s="8"/>
      <c r="I36" s="8"/>
      <c r="K36" s="8"/>
      <c r="L36" s="8"/>
      <c r="M36" s="8"/>
      <c r="O36" s="8"/>
      <c r="Q36" s="6"/>
    </row>
    <row r="37" spans="5:17" ht="12.75" customHeight="1">
      <c r="E37" s="8"/>
      <c r="F37" s="8"/>
      <c r="G37" s="8"/>
      <c r="H37" s="8"/>
      <c r="I37" s="8"/>
      <c r="K37" s="8"/>
      <c r="L37" s="8"/>
      <c r="M37" s="8"/>
      <c r="O37" s="8"/>
      <c r="Q37" s="6"/>
    </row>
    <row r="38" spans="5:17" ht="12.75" customHeight="1">
      <c r="E38" s="8"/>
      <c r="F38" s="8"/>
      <c r="G38" s="8"/>
      <c r="H38" s="8"/>
      <c r="I38" s="8"/>
      <c r="K38" s="8"/>
      <c r="L38" s="8"/>
      <c r="M38" s="8"/>
      <c r="O38" s="8"/>
      <c r="Q38" s="6"/>
    </row>
    <row r="39" spans="5:17" ht="12.75" customHeight="1">
      <c r="E39" s="8"/>
      <c r="F39" s="8"/>
      <c r="G39" s="8"/>
      <c r="H39" s="8"/>
      <c r="I39" s="8"/>
      <c r="K39" s="8"/>
      <c r="L39" s="8"/>
      <c r="M39" s="8"/>
      <c r="O39" s="8"/>
      <c r="Q39" s="6"/>
    </row>
    <row r="40" spans="5:17" ht="12.75" customHeight="1">
      <c r="E40" s="8"/>
      <c r="F40" s="8"/>
      <c r="G40" s="8"/>
      <c r="H40" s="8"/>
      <c r="I40" s="8"/>
      <c r="K40" s="8"/>
      <c r="L40" s="8"/>
      <c r="M40" s="8"/>
      <c r="O40" s="8"/>
      <c r="Q40" s="6"/>
    </row>
    <row r="41" spans="5:17" ht="12.75" customHeight="1">
      <c r="E41" s="8"/>
      <c r="F41" s="8"/>
      <c r="G41" s="8"/>
      <c r="H41" s="8"/>
      <c r="I41" s="8"/>
      <c r="K41" s="8"/>
      <c r="L41" s="8"/>
      <c r="M41" s="8"/>
      <c r="O41" s="8"/>
      <c r="Q41" s="6"/>
    </row>
    <row r="42" spans="5:17" ht="12.75" customHeight="1">
      <c r="E42" s="8"/>
      <c r="F42" s="8"/>
      <c r="G42" s="8"/>
      <c r="H42" s="8"/>
      <c r="I42" s="8"/>
      <c r="K42" s="8"/>
      <c r="L42" s="8"/>
      <c r="M42" s="8"/>
      <c r="O42" s="8"/>
      <c r="Q42" s="6"/>
    </row>
    <row r="43" spans="5:17" ht="12.75" customHeight="1">
      <c r="E43" s="8"/>
      <c r="F43" s="8"/>
      <c r="G43" s="8"/>
      <c r="H43" s="8"/>
      <c r="I43" s="8"/>
      <c r="K43" s="8"/>
      <c r="L43" s="8"/>
      <c r="M43" s="8"/>
      <c r="O43" s="8"/>
      <c r="Q43" s="6"/>
    </row>
    <row r="44" spans="5:17" ht="12.75" customHeight="1">
      <c r="E44" s="8"/>
      <c r="F44" s="8"/>
      <c r="G44" s="8"/>
      <c r="H44" s="8"/>
      <c r="I44" s="8"/>
      <c r="K44" s="8"/>
      <c r="L44" s="8"/>
      <c r="M44" s="8"/>
      <c r="O44" s="8"/>
      <c r="Q44" s="6"/>
    </row>
    <row r="45" spans="5:17" ht="12.75" customHeight="1">
      <c r="E45" s="8"/>
      <c r="F45" s="8"/>
      <c r="G45" s="8"/>
      <c r="H45" s="8"/>
      <c r="I45" s="8"/>
      <c r="K45" s="8"/>
      <c r="L45" s="8"/>
      <c r="M45" s="8"/>
      <c r="O45" s="8"/>
      <c r="Q45" s="6"/>
    </row>
    <row r="46" spans="5:17" ht="12.75" customHeight="1">
      <c r="E46" s="8"/>
      <c r="F46" s="8"/>
      <c r="G46" s="8"/>
      <c r="H46" s="8"/>
      <c r="I46" s="8"/>
      <c r="K46" s="8"/>
      <c r="L46" s="8"/>
      <c r="M46" s="8"/>
      <c r="O46" s="8"/>
      <c r="Q46" s="6"/>
    </row>
    <row r="47" spans="5:17" ht="12.75" customHeight="1">
      <c r="E47" s="8"/>
      <c r="F47" s="8"/>
      <c r="G47" s="8"/>
      <c r="H47" s="8"/>
      <c r="I47" s="8"/>
      <c r="K47" s="8"/>
      <c r="L47" s="8"/>
      <c r="M47" s="8"/>
      <c r="O47" s="8"/>
      <c r="Q47" s="6"/>
    </row>
    <row r="48" spans="5:17" ht="12.75" customHeight="1">
      <c r="E48" s="8"/>
      <c r="F48" s="8"/>
      <c r="G48" s="8"/>
      <c r="H48" s="8"/>
      <c r="I48" s="8"/>
      <c r="K48" s="8"/>
      <c r="L48" s="8"/>
      <c r="M48" s="8"/>
      <c r="O48" s="8"/>
      <c r="Q48" s="6"/>
    </row>
    <row r="49" spans="5:17" ht="12.75" customHeight="1">
      <c r="E49" s="8"/>
      <c r="F49" s="8"/>
      <c r="G49" s="8"/>
      <c r="H49" s="8"/>
      <c r="I49" s="8"/>
      <c r="K49" s="8"/>
      <c r="L49" s="8"/>
      <c r="M49" s="8"/>
      <c r="O49" s="8"/>
      <c r="Q49" s="6"/>
    </row>
    <row r="50" spans="5:17" ht="12.75" customHeight="1">
      <c r="E50" s="8"/>
      <c r="F50" s="8"/>
      <c r="G50" s="8"/>
      <c r="H50" s="8"/>
      <c r="I50" s="8"/>
      <c r="K50" s="8"/>
      <c r="L50" s="8"/>
      <c r="M50" s="8"/>
      <c r="O50" s="8"/>
      <c r="Q50" s="6"/>
    </row>
    <row r="51" spans="5:17" ht="12.75" customHeight="1">
      <c r="E51" s="8"/>
      <c r="F51" s="8"/>
      <c r="G51" s="8"/>
      <c r="H51" s="8"/>
      <c r="I51" s="8"/>
      <c r="K51" s="8"/>
      <c r="L51" s="8"/>
      <c r="M51" s="8"/>
      <c r="O51" s="8"/>
      <c r="Q51" s="6"/>
    </row>
    <row r="52" spans="5:17" ht="12.75" customHeight="1">
      <c r="E52" s="8"/>
      <c r="F52" s="8"/>
      <c r="G52" s="8"/>
      <c r="H52" s="8"/>
      <c r="I52" s="8"/>
      <c r="K52" s="8"/>
      <c r="L52" s="8"/>
      <c r="M52" s="8"/>
      <c r="O52" s="8"/>
      <c r="Q52" s="6"/>
    </row>
    <row r="53" spans="5:17" ht="12.75" customHeight="1">
      <c r="E53" s="8"/>
      <c r="F53" s="8"/>
      <c r="G53" s="8"/>
      <c r="H53" s="8"/>
      <c r="I53" s="8"/>
      <c r="K53" s="8"/>
      <c r="L53" s="8"/>
      <c r="M53" s="8"/>
      <c r="O53" s="8"/>
      <c r="Q53" s="6"/>
    </row>
    <row r="54" spans="5:17" ht="12.75" customHeight="1">
      <c r="E54" s="8"/>
      <c r="F54" s="8"/>
      <c r="G54" s="8"/>
      <c r="H54" s="8"/>
      <c r="I54" s="8"/>
      <c r="K54" s="8"/>
      <c r="L54" s="8"/>
      <c r="M54" s="8"/>
      <c r="O54" s="8"/>
      <c r="Q54" s="6"/>
    </row>
    <row r="55" spans="5:17" ht="12.75" customHeight="1">
      <c r="E55" s="8"/>
      <c r="F55" s="8"/>
      <c r="G55" s="8"/>
      <c r="H55" s="8"/>
      <c r="I55" s="8"/>
      <c r="K55" s="8"/>
      <c r="L55" s="8"/>
      <c r="M55" s="8"/>
      <c r="O55" s="8"/>
      <c r="Q55" s="6"/>
    </row>
    <row r="56" spans="5:17" ht="12.75" customHeight="1">
      <c r="E56" s="8"/>
      <c r="F56" s="8"/>
      <c r="G56" s="8"/>
      <c r="H56" s="8"/>
      <c r="I56" s="8"/>
      <c r="K56" s="8"/>
      <c r="L56" s="8"/>
      <c r="M56" s="8"/>
      <c r="O56" s="8"/>
      <c r="Q56" s="6"/>
    </row>
    <row r="57" spans="5:17" ht="12.75" customHeight="1">
      <c r="E57" s="8"/>
      <c r="F57" s="8"/>
      <c r="G57" s="8"/>
      <c r="H57" s="8"/>
      <c r="I57" s="8"/>
      <c r="K57" s="8"/>
      <c r="L57" s="8"/>
      <c r="M57" s="8"/>
      <c r="O57" s="8"/>
      <c r="Q57" s="6"/>
    </row>
    <row r="58" spans="5:17" ht="12.75" customHeight="1">
      <c r="E58" s="8"/>
      <c r="F58" s="8"/>
      <c r="G58" s="8"/>
      <c r="H58" s="8"/>
      <c r="I58" s="8"/>
      <c r="K58" s="8"/>
      <c r="L58" s="8"/>
      <c r="M58" s="8"/>
      <c r="O58" s="8"/>
      <c r="Q58" s="6"/>
    </row>
    <row r="59" spans="5:17" ht="12.75" customHeight="1">
      <c r="E59" s="8"/>
      <c r="F59" s="8"/>
      <c r="G59" s="8"/>
      <c r="H59" s="8"/>
      <c r="I59" s="8"/>
      <c r="K59" s="8"/>
      <c r="L59" s="8"/>
      <c r="M59" s="8"/>
      <c r="O59" s="8"/>
      <c r="Q59" s="6"/>
    </row>
    <row r="60" spans="5:17" ht="12.75" customHeight="1">
      <c r="E60" s="8"/>
      <c r="F60" s="8"/>
      <c r="G60" s="8"/>
      <c r="H60" s="8"/>
      <c r="I60" s="8"/>
      <c r="K60" s="8"/>
      <c r="L60" s="8"/>
      <c r="M60" s="8"/>
      <c r="O60" s="8"/>
      <c r="Q60" s="6"/>
    </row>
    <row r="61" spans="5:17" ht="12.75" customHeight="1">
      <c r="E61" s="8"/>
      <c r="F61" s="8"/>
      <c r="G61" s="8"/>
      <c r="H61" s="8"/>
      <c r="I61" s="8"/>
      <c r="K61" s="8"/>
      <c r="L61" s="8"/>
      <c r="M61" s="8"/>
      <c r="O61" s="8"/>
      <c r="Q61" s="6"/>
    </row>
    <row r="62" spans="5:17" ht="12.75" customHeight="1">
      <c r="E62" s="8"/>
      <c r="F62" s="8"/>
      <c r="G62" s="8"/>
      <c r="H62" s="8"/>
      <c r="I62" s="8"/>
      <c r="K62" s="8"/>
      <c r="L62" s="8"/>
      <c r="M62" s="8"/>
      <c r="O62" s="8"/>
      <c r="Q62" s="6"/>
    </row>
    <row r="63" spans="5:17" ht="12.75" customHeight="1">
      <c r="E63" s="8"/>
      <c r="F63" s="8"/>
      <c r="G63" s="8"/>
      <c r="H63" s="8"/>
      <c r="I63" s="8"/>
      <c r="K63" s="8"/>
      <c r="L63" s="8"/>
      <c r="M63" s="8"/>
      <c r="O63" s="8"/>
      <c r="Q63" s="6"/>
    </row>
    <row r="64" spans="5:17" ht="12.75" customHeight="1">
      <c r="E64" s="8"/>
      <c r="F64" s="8"/>
      <c r="G64" s="8"/>
      <c r="H64" s="8"/>
      <c r="I64" s="8"/>
      <c r="K64" s="8"/>
      <c r="L64" s="8"/>
      <c r="M64" s="8"/>
      <c r="O64" s="8"/>
      <c r="Q64" s="6"/>
    </row>
    <row r="65" spans="5:17" ht="12.75" customHeight="1">
      <c r="E65" s="8"/>
      <c r="F65" s="8"/>
      <c r="G65" s="8"/>
      <c r="H65" s="8"/>
      <c r="I65" s="8"/>
      <c r="K65" s="8"/>
      <c r="L65" s="8"/>
      <c r="M65" s="8"/>
      <c r="O65" s="8"/>
      <c r="Q65" s="6"/>
    </row>
    <row r="66" spans="5:17" ht="12.75" customHeight="1">
      <c r="E66" s="8"/>
      <c r="F66" s="8"/>
      <c r="G66" s="8"/>
      <c r="H66" s="8"/>
      <c r="I66" s="8"/>
      <c r="K66" s="8"/>
      <c r="L66" s="8"/>
      <c r="M66" s="8"/>
      <c r="O66" s="8"/>
      <c r="Q66" s="6"/>
    </row>
    <row r="67" spans="5:17" ht="12.75" customHeight="1">
      <c r="E67" s="8"/>
      <c r="F67" s="8"/>
      <c r="G67" s="8"/>
      <c r="H67" s="8"/>
      <c r="I67" s="8"/>
      <c r="K67" s="8"/>
      <c r="L67" s="8"/>
      <c r="M67" s="8"/>
      <c r="O67" s="8"/>
      <c r="Q67" s="6"/>
    </row>
    <row r="68" spans="5:17" ht="12.75" customHeight="1">
      <c r="E68" s="8"/>
      <c r="F68" s="8"/>
      <c r="G68" s="8"/>
      <c r="H68" s="8"/>
      <c r="I68" s="8"/>
      <c r="K68" s="8"/>
      <c r="L68" s="8"/>
      <c r="M68" s="8"/>
      <c r="O68" s="8"/>
      <c r="Q68" s="6"/>
    </row>
    <row r="69" spans="5:17" ht="12.75" customHeight="1">
      <c r="E69" s="8"/>
      <c r="F69" s="8"/>
      <c r="G69" s="8"/>
      <c r="H69" s="8"/>
      <c r="I69" s="8"/>
      <c r="K69" s="8"/>
      <c r="L69" s="8"/>
      <c r="M69" s="8"/>
      <c r="O69" s="8"/>
      <c r="Q69" s="6"/>
    </row>
    <row r="70" spans="5:17" ht="12.75" customHeight="1">
      <c r="E70" s="8"/>
      <c r="F70" s="8"/>
      <c r="G70" s="8"/>
      <c r="H70" s="8"/>
      <c r="I70" s="8"/>
      <c r="K70" s="8"/>
      <c r="L70" s="8"/>
      <c r="M70" s="8"/>
      <c r="O70" s="8"/>
      <c r="Q70" s="6"/>
    </row>
    <row r="71" spans="5:17" ht="12.75" customHeight="1">
      <c r="E71" s="8"/>
      <c r="F71" s="8"/>
      <c r="G71" s="8"/>
      <c r="H71" s="8"/>
      <c r="I71" s="8"/>
      <c r="K71" s="8"/>
      <c r="L71" s="8"/>
      <c r="M71" s="8"/>
      <c r="O71" s="8"/>
      <c r="Q71" s="6"/>
    </row>
    <row r="72" spans="5:17" ht="12.75" customHeight="1">
      <c r="E72" s="8"/>
      <c r="F72" s="8"/>
      <c r="G72" s="8"/>
      <c r="H72" s="8"/>
      <c r="I72" s="8"/>
      <c r="K72" s="8"/>
      <c r="L72" s="8"/>
      <c r="M72" s="8"/>
      <c r="O72" s="8"/>
      <c r="Q72" s="6"/>
    </row>
    <row r="73" spans="5:17" ht="12.75" customHeight="1">
      <c r="E73" s="8"/>
      <c r="F73" s="8"/>
      <c r="G73" s="8"/>
      <c r="H73" s="8"/>
      <c r="I73" s="8"/>
      <c r="K73" s="8"/>
      <c r="L73" s="8"/>
      <c r="M73" s="8"/>
      <c r="O73" s="8"/>
      <c r="Q73" s="6"/>
    </row>
    <row r="74" spans="5:17" ht="12.75" customHeight="1">
      <c r="E74" s="8"/>
      <c r="F74" s="8"/>
      <c r="G74" s="8"/>
      <c r="H74" s="8"/>
      <c r="I74" s="8"/>
      <c r="K74" s="8"/>
      <c r="L74" s="8"/>
      <c r="M74" s="8"/>
      <c r="O74" s="8"/>
      <c r="Q74" s="6"/>
    </row>
    <row r="75" spans="5:17" ht="12.75" customHeight="1">
      <c r="E75" s="8"/>
      <c r="F75" s="8"/>
      <c r="G75" s="8"/>
      <c r="H75" s="8"/>
      <c r="I75" s="8"/>
      <c r="K75" s="8"/>
      <c r="L75" s="8"/>
      <c r="M75" s="8"/>
      <c r="O75" s="8"/>
      <c r="Q75" s="6"/>
    </row>
    <row r="76" spans="5:17" ht="12.75" customHeight="1">
      <c r="E76" s="8"/>
      <c r="F76" s="8"/>
      <c r="G76" s="8"/>
      <c r="H76" s="8"/>
      <c r="I76" s="8"/>
      <c r="K76" s="8"/>
      <c r="L76" s="8"/>
      <c r="M76" s="8"/>
      <c r="O76" s="8"/>
      <c r="Q76" s="6"/>
    </row>
    <row r="77" spans="5:17" ht="12.75" customHeight="1">
      <c r="E77" s="8"/>
      <c r="F77" s="8"/>
      <c r="G77" s="8"/>
      <c r="H77" s="8"/>
      <c r="I77" s="8"/>
      <c r="K77" s="8"/>
      <c r="L77" s="8"/>
      <c r="M77" s="8"/>
      <c r="O77" s="8"/>
      <c r="Q77" s="6"/>
    </row>
    <row r="78" spans="5:17" ht="12.75" customHeight="1">
      <c r="E78" s="8"/>
      <c r="F78" s="8"/>
      <c r="G78" s="8"/>
      <c r="H78" s="8"/>
      <c r="I78" s="8"/>
      <c r="K78" s="8"/>
      <c r="L78" s="8"/>
      <c r="M78" s="8"/>
      <c r="O78" s="8"/>
      <c r="Q78" s="6"/>
    </row>
    <row r="79" spans="5:17" ht="12.75" customHeight="1">
      <c r="E79" s="8"/>
      <c r="F79" s="8"/>
      <c r="G79" s="8"/>
      <c r="H79" s="8"/>
      <c r="I79" s="8"/>
      <c r="K79" s="8"/>
      <c r="L79" s="8"/>
      <c r="M79" s="8"/>
      <c r="O79" s="8"/>
      <c r="Q79" s="6"/>
    </row>
    <row r="80" spans="5:17" ht="12.75" customHeight="1">
      <c r="E80" s="8"/>
      <c r="F80" s="8"/>
      <c r="G80" s="8"/>
      <c r="H80" s="8"/>
      <c r="I80" s="8"/>
      <c r="K80" s="8"/>
      <c r="L80" s="8"/>
      <c r="M80" s="8"/>
      <c r="O80" s="8"/>
      <c r="Q80" s="6"/>
    </row>
    <row r="81" spans="5:17" ht="12.75" customHeight="1">
      <c r="E81" s="8"/>
      <c r="F81" s="8"/>
      <c r="G81" s="8"/>
      <c r="H81" s="8"/>
      <c r="I81" s="8"/>
      <c r="K81" s="8"/>
      <c r="L81" s="8"/>
      <c r="M81" s="8"/>
      <c r="O81" s="8"/>
      <c r="Q81" s="6"/>
    </row>
    <row r="82" spans="5:17" ht="12.75" customHeight="1">
      <c r="E82" s="8"/>
      <c r="F82" s="8"/>
      <c r="G82" s="8"/>
      <c r="H82" s="8"/>
      <c r="I82" s="8"/>
      <c r="K82" s="8"/>
      <c r="L82" s="8"/>
      <c r="M82" s="8"/>
      <c r="O82" s="8"/>
      <c r="Q82" s="6"/>
    </row>
    <row r="83" spans="5:17" ht="12.75" customHeight="1">
      <c r="E83" s="8"/>
      <c r="F83" s="8"/>
      <c r="G83" s="8"/>
      <c r="H83" s="8"/>
      <c r="I83" s="8"/>
      <c r="K83" s="8"/>
      <c r="L83" s="8"/>
      <c r="M83" s="8"/>
      <c r="O83" s="8"/>
      <c r="Q83" s="6"/>
    </row>
    <row r="84" spans="5:17" ht="12.75" customHeight="1">
      <c r="E84" s="8"/>
      <c r="F84" s="8"/>
      <c r="G84" s="8"/>
      <c r="H84" s="8"/>
      <c r="I84" s="8"/>
      <c r="K84" s="8"/>
      <c r="L84" s="8"/>
      <c r="M84" s="8"/>
      <c r="O84" s="8"/>
      <c r="Q84" s="6"/>
    </row>
    <row r="85" spans="5:17" ht="12.75" customHeight="1">
      <c r="E85" s="8"/>
      <c r="F85" s="8"/>
      <c r="G85" s="8"/>
      <c r="H85" s="8"/>
      <c r="I85" s="8"/>
      <c r="K85" s="8"/>
      <c r="L85" s="8"/>
      <c r="M85" s="8"/>
      <c r="O85" s="8"/>
      <c r="Q85" s="6"/>
    </row>
    <row r="86" spans="5:17" ht="12.75" customHeight="1">
      <c r="E86" s="8"/>
      <c r="F86" s="8"/>
      <c r="G86" s="8"/>
      <c r="H86" s="8"/>
      <c r="I86" s="8"/>
      <c r="K86" s="8"/>
      <c r="L86" s="8"/>
      <c r="M86" s="8"/>
      <c r="O86" s="8"/>
      <c r="Q86" s="6"/>
    </row>
    <row r="87" spans="5:17" ht="12.75" customHeight="1">
      <c r="E87" s="8"/>
      <c r="F87" s="8"/>
      <c r="G87" s="8"/>
      <c r="H87" s="8"/>
      <c r="I87" s="8"/>
      <c r="K87" s="8"/>
      <c r="L87" s="8"/>
      <c r="M87" s="8"/>
      <c r="O87" s="8"/>
      <c r="Q87" s="6"/>
    </row>
    <row r="88" spans="5:17" ht="12.75" customHeight="1">
      <c r="E88" s="8"/>
      <c r="F88" s="8"/>
      <c r="G88" s="8"/>
      <c r="H88" s="8"/>
      <c r="I88" s="8"/>
      <c r="K88" s="8"/>
      <c r="L88" s="8"/>
      <c r="M88" s="8"/>
      <c r="O88" s="8"/>
      <c r="Q88" s="6"/>
    </row>
    <row r="89" spans="5:17" ht="12.75" customHeight="1">
      <c r="E89" s="8"/>
      <c r="F89" s="8"/>
      <c r="G89" s="8"/>
      <c r="H89" s="8"/>
      <c r="I89" s="8"/>
      <c r="K89" s="8"/>
      <c r="L89" s="8"/>
      <c r="M89" s="8"/>
      <c r="O89" s="8"/>
      <c r="Q89" s="6"/>
    </row>
    <row r="90" spans="5:17" ht="12.75" customHeight="1">
      <c r="E90" s="8"/>
      <c r="F90" s="8"/>
      <c r="G90" s="8"/>
      <c r="H90" s="8"/>
      <c r="I90" s="8"/>
      <c r="K90" s="8"/>
      <c r="L90" s="8"/>
      <c r="M90" s="8"/>
      <c r="O90" s="8"/>
      <c r="Q90" s="6"/>
    </row>
    <row r="91" spans="5:17" ht="12.75" customHeight="1">
      <c r="E91" s="8"/>
      <c r="F91" s="8"/>
      <c r="G91" s="8"/>
      <c r="H91" s="8"/>
      <c r="I91" s="8"/>
      <c r="K91" s="8"/>
      <c r="L91" s="8"/>
      <c r="M91" s="8"/>
      <c r="O91" s="8"/>
      <c r="Q91" s="6"/>
    </row>
    <row r="92" spans="5:17" ht="12.75" customHeight="1">
      <c r="E92" s="8"/>
      <c r="F92" s="8"/>
      <c r="G92" s="8"/>
      <c r="H92" s="8"/>
      <c r="I92" s="8"/>
      <c r="K92" s="8"/>
      <c r="L92" s="8"/>
      <c r="M92" s="8"/>
      <c r="O92" s="8"/>
      <c r="Q92" s="6"/>
    </row>
    <row r="93" spans="5:17" ht="12.75" customHeight="1">
      <c r="E93" s="8"/>
      <c r="F93" s="8"/>
      <c r="G93" s="8"/>
      <c r="H93" s="8"/>
      <c r="I93" s="8"/>
      <c r="K93" s="8"/>
      <c r="L93" s="8"/>
      <c r="M93" s="8"/>
      <c r="O93" s="8"/>
      <c r="Q93" s="6"/>
    </row>
    <row r="94" spans="5:17" ht="12.75" customHeight="1">
      <c r="E94" s="8"/>
      <c r="F94" s="8"/>
      <c r="G94" s="8"/>
      <c r="H94" s="8"/>
      <c r="I94" s="8"/>
      <c r="K94" s="8"/>
      <c r="L94" s="8"/>
      <c r="M94" s="8"/>
      <c r="O94" s="8"/>
      <c r="Q94" s="6"/>
    </row>
    <row r="95" spans="5:17" ht="12.75" customHeight="1">
      <c r="E95" s="8"/>
      <c r="F95" s="8"/>
      <c r="G95" s="8"/>
      <c r="H95" s="8"/>
      <c r="I95" s="8"/>
      <c r="K95" s="8"/>
      <c r="L95" s="8"/>
      <c r="M95" s="8"/>
      <c r="O95" s="8"/>
      <c r="Q95" s="6"/>
    </row>
    <row r="96" spans="5:17" ht="12.75" customHeight="1">
      <c r="E96" s="8"/>
      <c r="F96" s="8"/>
      <c r="G96" s="8"/>
      <c r="H96" s="8"/>
      <c r="I96" s="8"/>
      <c r="K96" s="8"/>
      <c r="L96" s="8"/>
      <c r="M96" s="8"/>
      <c r="O96" s="8"/>
      <c r="Q96" s="6"/>
    </row>
    <row r="97" spans="5:17" ht="12.75" customHeight="1">
      <c r="E97" s="8"/>
      <c r="F97" s="8"/>
      <c r="G97" s="8"/>
      <c r="H97" s="8"/>
      <c r="I97" s="8"/>
      <c r="K97" s="8"/>
      <c r="L97" s="8"/>
      <c r="M97" s="8"/>
      <c r="O97" s="8"/>
      <c r="Q97" s="6"/>
    </row>
    <row r="98" spans="5:17" ht="12.75" customHeight="1">
      <c r="E98" s="8"/>
      <c r="F98" s="8"/>
      <c r="G98" s="8"/>
      <c r="H98" s="8"/>
      <c r="I98" s="8"/>
      <c r="K98" s="8"/>
      <c r="L98" s="8"/>
      <c r="M98" s="8"/>
      <c r="O98" s="8"/>
      <c r="Q98" s="6"/>
    </row>
    <row r="99" spans="5:17" ht="12.75" customHeight="1">
      <c r="E99" s="8"/>
      <c r="F99" s="8"/>
      <c r="G99" s="8"/>
      <c r="H99" s="8"/>
      <c r="I99" s="8"/>
      <c r="K99" s="8"/>
      <c r="L99" s="8"/>
      <c r="M99" s="8"/>
      <c r="O99" s="8"/>
      <c r="Q99" s="6"/>
    </row>
    <row r="100" spans="5:17" ht="12.75" customHeight="1">
      <c r="E100" s="8"/>
      <c r="F100" s="8"/>
      <c r="G100" s="8"/>
      <c r="H100" s="8"/>
      <c r="I100" s="8"/>
      <c r="K100" s="8"/>
      <c r="L100" s="8"/>
      <c r="M100" s="8"/>
      <c r="O100" s="8"/>
      <c r="Q100" s="6"/>
    </row>
    <row r="101" spans="5:17" ht="12.75" customHeight="1">
      <c r="E101" s="8"/>
      <c r="F101" s="8"/>
      <c r="G101" s="8"/>
      <c r="H101" s="8"/>
      <c r="I101" s="8"/>
      <c r="K101" s="8"/>
      <c r="L101" s="8"/>
      <c r="M101" s="8"/>
      <c r="O101" s="8"/>
      <c r="Q101" s="6"/>
    </row>
    <row r="102" spans="5:17" ht="12.75" customHeight="1">
      <c r="E102" s="8"/>
      <c r="F102" s="8"/>
      <c r="G102" s="8"/>
      <c r="H102" s="8"/>
      <c r="I102" s="8"/>
      <c r="K102" s="8"/>
      <c r="L102" s="8"/>
      <c r="M102" s="8"/>
      <c r="O102" s="8"/>
      <c r="Q102" s="6"/>
    </row>
    <row r="103" spans="5:17" ht="12.75" customHeight="1">
      <c r="E103" s="8"/>
      <c r="F103" s="8"/>
      <c r="G103" s="8"/>
      <c r="H103" s="8"/>
      <c r="I103" s="8"/>
      <c r="K103" s="8"/>
      <c r="L103" s="8"/>
      <c r="M103" s="8"/>
      <c r="O103" s="8"/>
      <c r="Q103" s="6"/>
    </row>
    <row r="104" spans="5:17" ht="12.75" customHeight="1">
      <c r="E104" s="8"/>
      <c r="F104" s="8"/>
      <c r="G104" s="8"/>
      <c r="H104" s="8"/>
      <c r="I104" s="8"/>
      <c r="K104" s="8"/>
      <c r="L104" s="8"/>
      <c r="M104" s="8"/>
      <c r="O104" s="8"/>
      <c r="Q104" s="6"/>
    </row>
    <row r="105" spans="5:17" ht="12.75" customHeight="1">
      <c r="E105" s="8"/>
      <c r="F105" s="8"/>
      <c r="G105" s="8"/>
      <c r="H105" s="8"/>
      <c r="I105" s="8"/>
      <c r="K105" s="8"/>
      <c r="L105" s="8"/>
      <c r="M105" s="8"/>
      <c r="O105" s="8"/>
      <c r="Q105" s="6"/>
    </row>
    <row r="106" spans="5:17" ht="12.75" customHeight="1">
      <c r="E106" s="8"/>
      <c r="F106" s="8"/>
      <c r="G106" s="8"/>
      <c r="H106" s="8"/>
      <c r="I106" s="8"/>
      <c r="K106" s="8"/>
      <c r="L106" s="8"/>
      <c r="M106" s="8"/>
      <c r="O106" s="8"/>
      <c r="Q106" s="6"/>
    </row>
    <row r="107" spans="5:17" ht="12.75" customHeight="1">
      <c r="E107" s="8"/>
      <c r="F107" s="8"/>
      <c r="G107" s="8"/>
      <c r="H107" s="8"/>
      <c r="I107" s="8"/>
      <c r="K107" s="8"/>
      <c r="L107" s="8"/>
      <c r="M107" s="8"/>
      <c r="O107" s="8"/>
      <c r="Q107" s="6"/>
    </row>
    <row r="108" spans="5:17" ht="12.75" customHeight="1">
      <c r="E108" s="8"/>
      <c r="F108" s="8"/>
      <c r="G108" s="8"/>
      <c r="H108" s="8"/>
      <c r="I108" s="8"/>
      <c r="K108" s="8"/>
      <c r="L108" s="8"/>
      <c r="M108" s="8"/>
      <c r="O108" s="8"/>
      <c r="Q108" s="6"/>
    </row>
    <row r="109" spans="5:17" ht="12.75" customHeight="1">
      <c r="E109" s="8"/>
      <c r="F109" s="8"/>
      <c r="G109" s="8"/>
      <c r="H109" s="8"/>
      <c r="I109" s="8"/>
      <c r="K109" s="8"/>
      <c r="L109" s="8"/>
      <c r="M109" s="8"/>
      <c r="O109" s="8"/>
      <c r="Q109" s="6"/>
    </row>
    <row r="110" spans="5:17" ht="12.75" customHeight="1">
      <c r="E110" s="8"/>
      <c r="F110" s="8"/>
      <c r="G110" s="8"/>
      <c r="H110" s="8"/>
      <c r="I110" s="8"/>
      <c r="K110" s="8"/>
      <c r="L110" s="8"/>
      <c r="M110" s="8"/>
      <c r="O110" s="8"/>
      <c r="Q110" s="6"/>
    </row>
    <row r="111" spans="5:17" ht="12.75" customHeight="1">
      <c r="E111" s="8"/>
      <c r="F111" s="8"/>
      <c r="G111" s="8"/>
      <c r="H111" s="8"/>
      <c r="I111" s="8"/>
      <c r="K111" s="8"/>
      <c r="L111" s="8"/>
      <c r="M111" s="8"/>
      <c r="O111" s="8"/>
      <c r="Q111" s="6"/>
    </row>
    <row r="112" spans="5:17" ht="12.75" customHeight="1">
      <c r="E112" s="8"/>
      <c r="F112" s="8"/>
      <c r="G112" s="8"/>
      <c r="H112" s="8"/>
      <c r="I112" s="8"/>
      <c r="K112" s="8"/>
      <c r="L112" s="8"/>
      <c r="M112" s="8"/>
      <c r="O112" s="8"/>
      <c r="Q112" s="6"/>
    </row>
    <row r="113" spans="5:17" ht="12.75" customHeight="1">
      <c r="E113" s="8"/>
      <c r="F113" s="8"/>
      <c r="G113" s="8"/>
      <c r="H113" s="8"/>
      <c r="I113" s="8"/>
      <c r="K113" s="8"/>
      <c r="L113" s="8"/>
      <c r="M113" s="8"/>
      <c r="O113" s="8"/>
      <c r="Q113" s="6"/>
    </row>
    <row r="114" spans="5:17" ht="12.75" customHeight="1">
      <c r="E114" s="8"/>
      <c r="F114" s="8"/>
      <c r="G114" s="8"/>
      <c r="H114" s="8"/>
      <c r="I114" s="8"/>
      <c r="K114" s="8"/>
      <c r="L114" s="8"/>
      <c r="M114" s="8"/>
      <c r="O114" s="8"/>
      <c r="Q114" s="6"/>
    </row>
    <row r="115" spans="5:17" ht="12.75" customHeight="1">
      <c r="E115" s="8"/>
      <c r="F115" s="8"/>
      <c r="G115" s="8"/>
      <c r="H115" s="8"/>
      <c r="I115" s="8"/>
      <c r="K115" s="8"/>
      <c r="L115" s="8"/>
      <c r="M115" s="8"/>
      <c r="O115" s="8"/>
      <c r="Q115" s="6"/>
    </row>
    <row r="116" spans="5:17" ht="12.75" customHeight="1">
      <c r="E116" s="8"/>
      <c r="F116" s="8"/>
      <c r="G116" s="8"/>
      <c r="H116" s="8"/>
      <c r="I116" s="8"/>
      <c r="K116" s="8"/>
      <c r="L116" s="8"/>
      <c r="M116" s="8"/>
      <c r="O116" s="8"/>
      <c r="Q116" s="6"/>
    </row>
    <row r="117" spans="5:17" ht="12.75" customHeight="1">
      <c r="E117" s="8"/>
      <c r="F117" s="8"/>
      <c r="G117" s="8"/>
      <c r="H117" s="8"/>
      <c r="I117" s="8"/>
      <c r="K117" s="8"/>
      <c r="L117" s="8"/>
      <c r="M117" s="8"/>
      <c r="O117" s="8"/>
      <c r="Q117" s="6"/>
    </row>
    <row r="118" spans="5:17" ht="12.75" customHeight="1">
      <c r="E118" s="8"/>
      <c r="F118" s="8"/>
      <c r="G118" s="8"/>
      <c r="H118" s="8"/>
      <c r="I118" s="8"/>
      <c r="K118" s="8"/>
      <c r="L118" s="8"/>
      <c r="M118" s="8"/>
      <c r="O118" s="8"/>
      <c r="Q118" s="6"/>
    </row>
    <row r="119" spans="5:17" ht="12.75" customHeight="1">
      <c r="E119" s="8"/>
      <c r="F119" s="8"/>
      <c r="G119" s="8"/>
      <c r="H119" s="8"/>
      <c r="I119" s="8"/>
      <c r="K119" s="8"/>
      <c r="L119" s="8"/>
      <c r="M119" s="8"/>
      <c r="O119" s="8"/>
      <c r="Q119" s="6"/>
    </row>
    <row r="120" spans="5:17" ht="12.75" customHeight="1">
      <c r="E120" s="8"/>
      <c r="F120" s="8"/>
      <c r="G120" s="8"/>
      <c r="H120" s="8"/>
      <c r="I120" s="8"/>
      <c r="K120" s="8"/>
      <c r="L120" s="8"/>
      <c r="M120" s="8"/>
      <c r="O120" s="8"/>
      <c r="Q120" s="6"/>
    </row>
    <row r="121" spans="5:17" ht="12.75" customHeight="1">
      <c r="E121" s="8"/>
      <c r="F121" s="8"/>
      <c r="G121" s="8"/>
      <c r="H121" s="8"/>
      <c r="I121" s="8"/>
      <c r="K121" s="8"/>
      <c r="L121" s="8"/>
      <c r="M121" s="8"/>
      <c r="O121" s="8"/>
      <c r="Q121" s="6"/>
    </row>
    <row r="122" spans="5:17" ht="12.75" customHeight="1">
      <c r="E122" s="8"/>
      <c r="F122" s="8"/>
      <c r="G122" s="8"/>
      <c r="H122" s="8"/>
      <c r="I122" s="8"/>
      <c r="K122" s="8"/>
      <c r="L122" s="8"/>
      <c r="M122" s="8"/>
      <c r="O122" s="8"/>
      <c r="Q122" s="6"/>
    </row>
    <row r="123" spans="5:17" ht="12.75" customHeight="1">
      <c r="E123" s="8"/>
      <c r="F123" s="8"/>
      <c r="G123" s="8"/>
      <c r="H123" s="8"/>
      <c r="I123" s="8"/>
      <c r="K123" s="8"/>
      <c r="L123" s="8"/>
      <c r="M123" s="8"/>
      <c r="O123" s="8"/>
      <c r="Q123" s="6"/>
    </row>
    <row r="124" spans="5:17" ht="12.75" customHeight="1">
      <c r="E124" s="8"/>
      <c r="F124" s="8"/>
      <c r="G124" s="8"/>
      <c r="H124" s="8"/>
      <c r="I124" s="8"/>
      <c r="K124" s="8"/>
      <c r="L124" s="8"/>
      <c r="M124" s="8"/>
      <c r="O124" s="8"/>
      <c r="Q124" s="6"/>
    </row>
    <row r="125" spans="5:17" ht="12.75" customHeight="1">
      <c r="E125" s="8"/>
      <c r="F125" s="8"/>
      <c r="G125" s="8"/>
      <c r="H125" s="8"/>
      <c r="I125" s="8"/>
      <c r="K125" s="8"/>
      <c r="L125" s="8"/>
      <c r="M125" s="8"/>
      <c r="O125" s="8"/>
      <c r="Q125" s="6"/>
    </row>
    <row r="126" spans="5:17" ht="12.75" customHeight="1">
      <c r="E126" s="8"/>
      <c r="F126" s="8"/>
      <c r="G126" s="8"/>
      <c r="H126" s="8"/>
      <c r="I126" s="8"/>
      <c r="K126" s="8"/>
      <c r="L126" s="8"/>
      <c r="M126" s="8"/>
      <c r="O126" s="8"/>
      <c r="Q126" s="6"/>
    </row>
    <row r="127" spans="5:17" ht="12.75" customHeight="1">
      <c r="E127" s="8"/>
      <c r="F127" s="8"/>
      <c r="G127" s="8"/>
      <c r="H127" s="8"/>
      <c r="I127" s="8"/>
      <c r="K127" s="8"/>
      <c r="L127" s="8"/>
      <c r="M127" s="8"/>
      <c r="O127" s="8"/>
      <c r="Q127" s="6"/>
    </row>
    <row r="128" spans="5:17" ht="12.75" customHeight="1">
      <c r="E128" s="8"/>
      <c r="F128" s="8"/>
      <c r="G128" s="8"/>
      <c r="H128" s="8"/>
      <c r="I128" s="8"/>
      <c r="K128" s="8"/>
      <c r="L128" s="8"/>
      <c r="M128" s="8"/>
      <c r="O128" s="8"/>
      <c r="Q128" s="6"/>
    </row>
    <row r="129" spans="5:17" ht="12.75" customHeight="1">
      <c r="E129" s="8"/>
      <c r="F129" s="8"/>
      <c r="G129" s="8"/>
      <c r="H129" s="8"/>
      <c r="I129" s="8"/>
      <c r="K129" s="8"/>
      <c r="L129" s="8"/>
      <c r="M129" s="8"/>
      <c r="O129" s="8"/>
      <c r="Q129" s="6"/>
    </row>
    <row r="130" spans="5:17" ht="12.75" customHeight="1">
      <c r="E130" s="8"/>
      <c r="F130" s="8"/>
      <c r="G130" s="8"/>
      <c r="H130" s="8"/>
      <c r="I130" s="8"/>
      <c r="K130" s="8"/>
      <c r="L130" s="8"/>
      <c r="M130" s="8"/>
      <c r="O130" s="8"/>
      <c r="Q130" s="6"/>
    </row>
    <row r="131" spans="5:17" ht="12.75" customHeight="1">
      <c r="E131" s="8"/>
      <c r="F131" s="8"/>
      <c r="G131" s="8"/>
      <c r="H131" s="8"/>
      <c r="I131" s="8"/>
      <c r="K131" s="8"/>
      <c r="L131" s="8"/>
      <c r="M131" s="8"/>
      <c r="O131" s="8"/>
      <c r="Q131" s="6"/>
    </row>
    <row r="132" spans="5:17" ht="12.75" customHeight="1">
      <c r="E132" s="8"/>
      <c r="F132" s="8"/>
      <c r="G132" s="8"/>
      <c r="H132" s="8"/>
      <c r="I132" s="8"/>
      <c r="K132" s="8"/>
      <c r="L132" s="8"/>
      <c r="M132" s="8"/>
      <c r="O132" s="8"/>
      <c r="Q132" s="6"/>
    </row>
    <row r="133" spans="5:17" ht="12.75" customHeight="1">
      <c r="E133" s="8"/>
      <c r="F133" s="8"/>
      <c r="G133" s="8"/>
      <c r="H133" s="8"/>
      <c r="I133" s="8"/>
      <c r="K133" s="8"/>
      <c r="L133" s="8"/>
      <c r="M133" s="8"/>
      <c r="O133" s="8"/>
      <c r="Q133" s="6"/>
    </row>
    <row r="134" spans="5:17" ht="12.75" customHeight="1">
      <c r="E134" s="8"/>
      <c r="F134" s="8"/>
      <c r="G134" s="8"/>
      <c r="H134" s="8"/>
      <c r="I134" s="8"/>
      <c r="K134" s="8"/>
      <c r="L134" s="8"/>
      <c r="M134" s="8"/>
      <c r="O134" s="8"/>
      <c r="Q134" s="6"/>
    </row>
    <row r="135" spans="5:17" ht="12.75" customHeight="1">
      <c r="E135" s="8"/>
      <c r="F135" s="8"/>
      <c r="G135" s="8"/>
      <c r="H135" s="8"/>
      <c r="I135" s="8"/>
      <c r="K135" s="8"/>
      <c r="L135" s="8"/>
      <c r="M135" s="8"/>
      <c r="O135" s="8"/>
      <c r="Q135" s="6"/>
    </row>
    <row r="136" spans="5:17" ht="12.75" customHeight="1">
      <c r="E136" s="8"/>
      <c r="F136" s="8"/>
      <c r="G136" s="8"/>
      <c r="H136" s="8"/>
      <c r="I136" s="8"/>
      <c r="K136" s="8"/>
      <c r="L136" s="8"/>
      <c r="M136" s="8"/>
      <c r="O136" s="8"/>
      <c r="Q136" s="6"/>
    </row>
    <row r="137" spans="5:17" ht="12.75" customHeight="1">
      <c r="E137" s="8"/>
      <c r="F137" s="8"/>
      <c r="G137" s="8"/>
      <c r="H137" s="8"/>
      <c r="I137" s="8"/>
      <c r="K137" s="8"/>
      <c r="L137" s="8"/>
      <c r="M137" s="8"/>
      <c r="O137" s="8"/>
      <c r="Q137" s="6"/>
    </row>
    <row r="138" spans="5:17" ht="12.75" customHeight="1">
      <c r="E138" s="8"/>
      <c r="F138" s="8"/>
      <c r="G138" s="8"/>
      <c r="H138" s="8"/>
      <c r="I138" s="8"/>
      <c r="K138" s="8"/>
      <c r="L138" s="8"/>
      <c r="M138" s="8"/>
      <c r="O138" s="8"/>
      <c r="Q138" s="6"/>
    </row>
    <row r="139" spans="5:17" ht="12.75" customHeight="1">
      <c r="E139" s="8"/>
      <c r="F139" s="8"/>
      <c r="G139" s="8"/>
      <c r="H139" s="8"/>
      <c r="I139" s="8"/>
      <c r="K139" s="8"/>
      <c r="L139" s="8"/>
      <c r="M139" s="8"/>
      <c r="O139" s="8"/>
      <c r="Q139" s="6"/>
    </row>
    <row r="140" spans="5:17" ht="12.75" customHeight="1">
      <c r="E140" s="8"/>
      <c r="F140" s="8"/>
      <c r="G140" s="8"/>
      <c r="H140" s="8"/>
      <c r="I140" s="8"/>
      <c r="K140" s="8"/>
      <c r="L140" s="8"/>
      <c r="M140" s="8"/>
      <c r="O140" s="8"/>
      <c r="Q140" s="6"/>
    </row>
    <row r="141" spans="5:17" ht="12.75" customHeight="1">
      <c r="E141" s="8"/>
      <c r="F141" s="8"/>
      <c r="G141" s="8"/>
      <c r="H141" s="8"/>
      <c r="I141" s="8"/>
      <c r="K141" s="8"/>
      <c r="L141" s="8"/>
      <c r="M141" s="8"/>
      <c r="O141" s="8"/>
      <c r="Q141" s="6"/>
    </row>
    <row r="142" spans="5:17" ht="12.75" customHeight="1">
      <c r="E142" s="8"/>
      <c r="F142" s="8"/>
      <c r="G142" s="8"/>
      <c r="H142" s="8"/>
      <c r="I142" s="8"/>
      <c r="K142" s="8"/>
      <c r="L142" s="8"/>
      <c r="M142" s="8"/>
      <c r="O142" s="8"/>
      <c r="Q142" s="6"/>
    </row>
    <row r="143" spans="5:17" ht="12.75" customHeight="1">
      <c r="E143" s="8"/>
      <c r="F143" s="8"/>
      <c r="G143" s="8"/>
      <c r="H143" s="8"/>
      <c r="I143" s="8"/>
      <c r="K143" s="8"/>
      <c r="L143" s="8"/>
      <c r="M143" s="8"/>
      <c r="O143" s="8"/>
      <c r="Q143" s="6"/>
    </row>
    <row r="144" spans="5:17" ht="12.75" customHeight="1">
      <c r="E144" s="8"/>
      <c r="F144" s="8"/>
      <c r="G144" s="8"/>
      <c r="H144" s="8"/>
      <c r="I144" s="8"/>
      <c r="K144" s="8"/>
      <c r="L144" s="8"/>
      <c r="M144" s="8"/>
      <c r="O144" s="8"/>
      <c r="Q144" s="6"/>
    </row>
    <row r="145" spans="5:17" ht="12.75" customHeight="1">
      <c r="E145" s="8"/>
      <c r="F145" s="8"/>
      <c r="G145" s="8"/>
      <c r="H145" s="8"/>
      <c r="I145" s="8"/>
      <c r="K145" s="8"/>
      <c r="L145" s="8"/>
      <c r="M145" s="8"/>
      <c r="O145" s="8"/>
      <c r="Q145" s="6"/>
    </row>
    <row r="146" spans="5:17" ht="12.75" customHeight="1">
      <c r="E146" s="8"/>
      <c r="F146" s="8"/>
      <c r="G146" s="8"/>
      <c r="H146" s="8"/>
      <c r="I146" s="8"/>
      <c r="K146" s="8"/>
      <c r="L146" s="8"/>
      <c r="M146" s="8"/>
      <c r="O146" s="8"/>
      <c r="Q146" s="6"/>
    </row>
    <row r="147" spans="5:17" ht="12.75" customHeight="1">
      <c r="E147" s="8"/>
      <c r="F147" s="8"/>
      <c r="G147" s="8"/>
      <c r="H147" s="8"/>
      <c r="I147" s="8"/>
      <c r="K147" s="8"/>
      <c r="L147" s="8"/>
      <c r="M147" s="8"/>
      <c r="O147" s="8"/>
      <c r="Q147" s="6"/>
    </row>
    <row r="148" spans="5:17" ht="12.75" customHeight="1">
      <c r="E148" s="8"/>
      <c r="F148" s="8"/>
      <c r="G148" s="8"/>
      <c r="H148" s="8"/>
      <c r="I148" s="8"/>
      <c r="K148" s="8"/>
      <c r="L148" s="8"/>
      <c r="M148" s="8"/>
      <c r="O148" s="8"/>
      <c r="Q148" s="6"/>
    </row>
    <row r="149" spans="5:17" ht="12.75" customHeight="1">
      <c r="E149" s="8"/>
      <c r="F149" s="8"/>
      <c r="G149" s="8"/>
      <c r="H149" s="8"/>
      <c r="I149" s="8"/>
      <c r="K149" s="8"/>
      <c r="L149" s="8"/>
      <c r="M149" s="8"/>
      <c r="O149" s="8"/>
      <c r="Q149" s="6"/>
    </row>
    <row r="150" spans="5:17" ht="12.75" customHeight="1">
      <c r="E150" s="8"/>
      <c r="F150" s="8"/>
      <c r="G150" s="8"/>
      <c r="H150" s="8"/>
      <c r="I150" s="8"/>
      <c r="K150" s="8"/>
      <c r="L150" s="8"/>
      <c r="M150" s="8"/>
      <c r="O150" s="8"/>
      <c r="Q150" s="6"/>
    </row>
    <row r="151" spans="5:17" ht="12.75" customHeight="1">
      <c r="E151" s="8"/>
      <c r="F151" s="8"/>
      <c r="G151" s="8"/>
      <c r="H151" s="8"/>
      <c r="I151" s="8"/>
      <c r="K151" s="8"/>
      <c r="L151" s="8"/>
      <c r="M151" s="8"/>
      <c r="O151" s="8"/>
      <c r="Q151" s="6"/>
    </row>
    <row r="152" spans="5:17" ht="12.75" customHeight="1">
      <c r="E152" s="8"/>
      <c r="F152" s="8"/>
      <c r="G152" s="8"/>
      <c r="H152" s="8"/>
      <c r="I152" s="8"/>
      <c r="K152" s="8"/>
      <c r="L152" s="8"/>
      <c r="M152" s="8"/>
      <c r="O152" s="8"/>
      <c r="Q152" s="6"/>
    </row>
    <row r="153" spans="5:17" ht="12.75" customHeight="1">
      <c r="E153" s="8"/>
      <c r="F153" s="8"/>
      <c r="G153" s="8"/>
      <c r="H153" s="8"/>
      <c r="I153" s="8"/>
      <c r="K153" s="8"/>
      <c r="L153" s="8"/>
      <c r="M153" s="8"/>
      <c r="O153" s="8"/>
      <c r="Q153" s="6"/>
    </row>
    <row r="154" spans="5:17" ht="12.75" customHeight="1">
      <c r="E154" s="8"/>
      <c r="F154" s="8"/>
      <c r="G154" s="8"/>
      <c r="H154" s="8"/>
      <c r="I154" s="8"/>
      <c r="K154" s="8"/>
      <c r="L154" s="8"/>
      <c r="M154" s="8"/>
      <c r="O154" s="8"/>
      <c r="Q154" s="6"/>
    </row>
    <row r="155" spans="5:17" ht="12.75" customHeight="1">
      <c r="E155" s="8"/>
      <c r="F155" s="8"/>
      <c r="G155" s="8"/>
      <c r="H155" s="8"/>
      <c r="I155" s="8"/>
      <c r="K155" s="8"/>
      <c r="L155" s="8"/>
      <c r="M155" s="8"/>
      <c r="O155" s="8"/>
      <c r="Q155" s="6"/>
    </row>
    <row r="156" spans="5:17" ht="12.75" customHeight="1">
      <c r="E156" s="8"/>
      <c r="F156" s="8"/>
      <c r="G156" s="8"/>
      <c r="H156" s="8"/>
      <c r="I156" s="8"/>
      <c r="K156" s="8"/>
      <c r="L156" s="8"/>
      <c r="M156" s="8"/>
      <c r="O156" s="8"/>
      <c r="Q156" s="6"/>
    </row>
    <row r="157" spans="5:17" ht="12.75" customHeight="1">
      <c r="E157" s="8"/>
      <c r="F157" s="8"/>
      <c r="G157" s="8"/>
      <c r="H157" s="8"/>
      <c r="I157" s="8"/>
      <c r="K157" s="8"/>
      <c r="L157" s="8"/>
      <c r="M157" s="8"/>
      <c r="O157" s="8"/>
      <c r="Q157" s="6"/>
    </row>
    <row r="158" spans="5:17" ht="12.75" customHeight="1">
      <c r="E158" s="8"/>
      <c r="F158" s="8"/>
      <c r="G158" s="8"/>
      <c r="H158" s="8"/>
      <c r="I158" s="8"/>
      <c r="K158" s="8"/>
      <c r="L158" s="8"/>
      <c r="M158" s="8"/>
      <c r="O158" s="8"/>
      <c r="Q158" s="6"/>
    </row>
    <row r="159" spans="5:17" ht="12.75" customHeight="1">
      <c r="E159" s="8"/>
      <c r="F159" s="8"/>
      <c r="G159" s="8"/>
      <c r="H159" s="8"/>
      <c r="I159" s="8"/>
      <c r="K159" s="8"/>
      <c r="L159" s="8"/>
      <c r="M159" s="8"/>
      <c r="O159" s="8"/>
      <c r="Q159" s="6"/>
    </row>
    <row r="160" spans="5:17" ht="12.75" customHeight="1">
      <c r="E160" s="8"/>
      <c r="F160" s="8"/>
      <c r="G160" s="8"/>
      <c r="H160" s="8"/>
      <c r="I160" s="8"/>
      <c r="K160" s="8"/>
      <c r="L160" s="8"/>
      <c r="M160" s="8"/>
      <c r="O160" s="8"/>
      <c r="Q160" s="6"/>
    </row>
    <row r="161" spans="5:17" ht="12.75" customHeight="1">
      <c r="E161" s="8"/>
      <c r="F161" s="8"/>
      <c r="G161" s="8"/>
      <c r="H161" s="8"/>
      <c r="I161" s="8"/>
      <c r="K161" s="8"/>
      <c r="L161" s="8"/>
      <c r="M161" s="8"/>
      <c r="O161" s="8"/>
      <c r="Q161" s="6"/>
    </row>
    <row r="162" spans="5:17" ht="12.75" customHeight="1">
      <c r="E162" s="8"/>
      <c r="F162" s="8"/>
      <c r="G162" s="8"/>
      <c r="H162" s="8"/>
      <c r="I162" s="8"/>
      <c r="K162" s="8"/>
      <c r="L162" s="8"/>
      <c r="M162" s="8"/>
      <c r="O162" s="8"/>
      <c r="Q162" s="6"/>
    </row>
    <row r="163" spans="5:17" ht="12.75" customHeight="1">
      <c r="E163" s="8"/>
      <c r="F163" s="8"/>
      <c r="G163" s="8"/>
      <c r="H163" s="8"/>
      <c r="I163" s="8"/>
      <c r="K163" s="8"/>
      <c r="L163" s="8"/>
      <c r="M163" s="8"/>
      <c r="O163" s="8"/>
      <c r="Q163" s="6"/>
    </row>
    <row r="164" spans="5:17" ht="12.75" customHeight="1">
      <c r="E164" s="8"/>
      <c r="F164" s="8"/>
      <c r="G164" s="8"/>
      <c r="H164" s="8"/>
      <c r="I164" s="8"/>
      <c r="K164" s="8"/>
      <c r="L164" s="8"/>
      <c r="M164" s="8"/>
      <c r="O164" s="8"/>
      <c r="Q164" s="6"/>
    </row>
    <row r="165" spans="5:17" ht="12.75" customHeight="1">
      <c r="E165" s="8"/>
      <c r="F165" s="8"/>
      <c r="G165" s="8"/>
      <c r="H165" s="8"/>
      <c r="I165" s="8"/>
      <c r="K165" s="8"/>
      <c r="L165" s="8"/>
      <c r="M165" s="8"/>
      <c r="O165" s="8"/>
      <c r="Q165" s="6"/>
    </row>
    <row r="166" spans="5:17" ht="12.75" customHeight="1">
      <c r="E166" s="8"/>
      <c r="F166" s="8"/>
      <c r="G166" s="8"/>
      <c r="H166" s="8"/>
      <c r="I166" s="8"/>
      <c r="K166" s="8"/>
      <c r="L166" s="8"/>
      <c r="M166" s="8"/>
      <c r="O166" s="8"/>
      <c r="Q166" s="6"/>
    </row>
    <row r="167" spans="5:17" ht="12.75" customHeight="1">
      <c r="E167" s="8"/>
      <c r="F167" s="8"/>
      <c r="G167" s="8"/>
      <c r="H167" s="8"/>
      <c r="I167" s="8"/>
      <c r="K167" s="8"/>
      <c r="L167" s="8"/>
      <c r="M167" s="8"/>
      <c r="O167" s="8"/>
      <c r="Q167" s="6"/>
    </row>
    <row r="168" spans="5:17" ht="12.75" customHeight="1">
      <c r="E168" s="8"/>
      <c r="F168" s="8"/>
      <c r="G168" s="8"/>
      <c r="H168" s="8"/>
      <c r="I168" s="8"/>
      <c r="K168" s="8"/>
      <c r="L168" s="8"/>
      <c r="M168" s="8"/>
      <c r="O168" s="8"/>
      <c r="Q168" s="6"/>
    </row>
    <row r="169" spans="5:17" ht="12.75" customHeight="1">
      <c r="E169" s="8"/>
      <c r="F169" s="8"/>
      <c r="G169" s="8"/>
      <c r="H169" s="8"/>
      <c r="I169" s="8"/>
      <c r="K169" s="8"/>
      <c r="L169" s="8"/>
      <c r="M169" s="8"/>
      <c r="O169" s="8"/>
      <c r="Q169" s="6"/>
    </row>
    <row r="170" spans="5:17" ht="12.75" customHeight="1">
      <c r="E170" s="8"/>
      <c r="F170" s="8"/>
      <c r="G170" s="8"/>
      <c r="H170" s="8"/>
      <c r="I170" s="8"/>
      <c r="K170" s="8"/>
      <c r="L170" s="8"/>
      <c r="M170" s="8"/>
      <c r="O170" s="8"/>
      <c r="Q170" s="6"/>
    </row>
    <row r="171" spans="5:17" ht="12.75" customHeight="1">
      <c r="E171" s="8"/>
      <c r="F171" s="8"/>
      <c r="G171" s="8"/>
      <c r="H171" s="8"/>
      <c r="I171" s="8"/>
      <c r="K171" s="8"/>
      <c r="L171" s="8"/>
      <c r="M171" s="8"/>
      <c r="O171" s="8"/>
      <c r="Q171" s="6"/>
    </row>
    <row r="172" spans="5:17" ht="12.75" customHeight="1">
      <c r="E172" s="8"/>
      <c r="F172" s="8"/>
      <c r="G172" s="8"/>
      <c r="H172" s="8"/>
      <c r="I172" s="8"/>
      <c r="K172" s="8"/>
      <c r="L172" s="8"/>
      <c r="M172" s="8"/>
      <c r="O172" s="8"/>
      <c r="Q172" s="6"/>
    </row>
    <row r="173" spans="5:17" ht="12.75" customHeight="1">
      <c r="E173" s="8"/>
      <c r="F173" s="8"/>
      <c r="G173" s="8"/>
      <c r="H173" s="8"/>
      <c r="I173" s="8"/>
      <c r="K173" s="8"/>
      <c r="L173" s="8"/>
      <c r="M173" s="8"/>
      <c r="O173" s="8"/>
      <c r="Q173" s="6"/>
    </row>
    <row r="174" spans="5:17" ht="12.75" customHeight="1">
      <c r="E174" s="8"/>
      <c r="F174" s="8"/>
      <c r="G174" s="8"/>
      <c r="H174" s="8"/>
      <c r="I174" s="8"/>
      <c r="K174" s="8"/>
      <c r="L174" s="8"/>
      <c r="M174" s="8"/>
      <c r="O174" s="8"/>
      <c r="Q174" s="6"/>
    </row>
    <row r="175" spans="5:17" ht="12.75" customHeight="1">
      <c r="E175" s="8"/>
      <c r="F175" s="8"/>
      <c r="G175" s="8"/>
      <c r="H175" s="8"/>
      <c r="I175" s="8"/>
      <c r="K175" s="8"/>
      <c r="L175" s="8"/>
      <c r="M175" s="8"/>
      <c r="O175" s="8"/>
      <c r="Q175" s="6"/>
    </row>
    <row r="176" spans="5:17" ht="12.75" customHeight="1">
      <c r="E176" s="8"/>
      <c r="F176" s="8"/>
      <c r="G176" s="8"/>
      <c r="H176" s="8"/>
      <c r="I176" s="8"/>
      <c r="K176" s="8"/>
      <c r="L176" s="8"/>
      <c r="M176" s="8"/>
      <c r="O176" s="8"/>
      <c r="Q176" s="6"/>
    </row>
    <row r="177" spans="5:17" ht="12.75" customHeight="1">
      <c r="E177" s="8"/>
      <c r="F177" s="8"/>
      <c r="G177" s="8"/>
      <c r="H177" s="8"/>
      <c r="I177" s="8"/>
      <c r="K177" s="8"/>
      <c r="L177" s="8"/>
      <c r="M177" s="8"/>
      <c r="O177" s="8"/>
      <c r="Q177" s="6"/>
    </row>
    <row r="178" spans="5:17" ht="12.75" customHeight="1">
      <c r="E178" s="8"/>
      <c r="F178" s="8"/>
      <c r="G178" s="8"/>
      <c r="H178" s="8"/>
      <c r="I178" s="8"/>
      <c r="K178" s="8"/>
      <c r="L178" s="8"/>
      <c r="M178" s="8"/>
      <c r="O178" s="8"/>
      <c r="Q178" s="6"/>
    </row>
    <row r="179" spans="5:17" ht="12.75" customHeight="1">
      <c r="E179" s="8"/>
      <c r="F179" s="8"/>
      <c r="G179" s="8"/>
      <c r="H179" s="8"/>
      <c r="I179" s="8"/>
      <c r="K179" s="8"/>
      <c r="L179" s="8"/>
      <c r="M179" s="8"/>
      <c r="O179" s="8"/>
      <c r="Q179" s="6"/>
    </row>
    <row r="180" spans="5:17" ht="12.75" customHeight="1">
      <c r="E180" s="8"/>
      <c r="F180" s="8"/>
      <c r="G180" s="8"/>
      <c r="H180" s="8"/>
      <c r="I180" s="8"/>
      <c r="K180" s="8"/>
      <c r="L180" s="8"/>
      <c r="M180" s="8"/>
      <c r="O180" s="8"/>
      <c r="Q180" s="6"/>
    </row>
    <row r="181" spans="5:17" ht="12.75" customHeight="1">
      <c r="E181" s="8"/>
      <c r="F181" s="8"/>
      <c r="G181" s="8"/>
      <c r="H181" s="8"/>
      <c r="I181" s="8"/>
      <c r="K181" s="8"/>
      <c r="L181" s="8"/>
      <c r="M181" s="8"/>
      <c r="O181" s="8"/>
      <c r="Q181" s="6"/>
    </row>
    <row r="182" spans="5:17" ht="12.75" customHeight="1">
      <c r="E182" s="8"/>
      <c r="F182" s="8"/>
      <c r="G182" s="8"/>
      <c r="H182" s="8"/>
      <c r="I182" s="8"/>
      <c r="K182" s="8"/>
      <c r="L182" s="8"/>
      <c r="M182" s="8"/>
      <c r="O182" s="8"/>
      <c r="Q182" s="6"/>
    </row>
    <row r="183" spans="5:17" ht="12.75" customHeight="1">
      <c r="E183" s="8"/>
      <c r="F183" s="8"/>
      <c r="G183" s="8"/>
      <c r="H183" s="8"/>
      <c r="I183" s="8"/>
      <c r="K183" s="8"/>
      <c r="L183" s="8"/>
      <c r="M183" s="8"/>
      <c r="O183" s="8"/>
      <c r="Q183" s="6"/>
    </row>
    <row r="184" spans="5:17" ht="12.75" customHeight="1">
      <c r="E184" s="8"/>
      <c r="F184" s="8"/>
      <c r="G184" s="8"/>
      <c r="H184" s="8"/>
      <c r="I184" s="8"/>
      <c r="K184" s="8"/>
      <c r="L184" s="8"/>
      <c r="M184" s="8"/>
      <c r="O184" s="8"/>
      <c r="Q184" s="6"/>
    </row>
    <row r="185" spans="5:17" ht="12.75" customHeight="1">
      <c r="E185" s="8"/>
      <c r="F185" s="8"/>
      <c r="G185" s="8"/>
      <c r="H185" s="8"/>
      <c r="I185" s="8"/>
      <c r="K185" s="8"/>
      <c r="L185" s="8"/>
      <c r="M185" s="8"/>
      <c r="O185" s="8"/>
      <c r="Q185" s="6"/>
    </row>
    <row r="186" spans="5:17" ht="12.75" customHeight="1">
      <c r="E186" s="8"/>
      <c r="F186" s="8"/>
      <c r="G186" s="8"/>
      <c r="H186" s="8"/>
      <c r="I186" s="8"/>
      <c r="K186" s="8"/>
      <c r="L186" s="8"/>
      <c r="M186" s="8"/>
      <c r="O186" s="8"/>
      <c r="Q186" s="6"/>
    </row>
    <row r="187" spans="5:17" ht="12.75" customHeight="1">
      <c r="E187" s="8"/>
      <c r="F187" s="8"/>
      <c r="G187" s="8"/>
      <c r="H187" s="8"/>
      <c r="I187" s="8"/>
      <c r="K187" s="8"/>
      <c r="L187" s="8"/>
      <c r="M187" s="8"/>
      <c r="O187" s="8"/>
      <c r="Q187" s="6"/>
    </row>
    <row r="188" spans="5:17" ht="12.75" customHeight="1">
      <c r="E188" s="8"/>
      <c r="F188" s="8"/>
      <c r="G188" s="8"/>
      <c r="H188" s="8"/>
      <c r="I188" s="8"/>
      <c r="K188" s="8"/>
      <c r="L188" s="8"/>
      <c r="M188" s="8"/>
      <c r="O188" s="8"/>
      <c r="Q188" s="6"/>
    </row>
    <row r="189" spans="5:17" ht="12.75" customHeight="1">
      <c r="E189" s="8"/>
      <c r="F189" s="8"/>
      <c r="G189" s="8"/>
      <c r="H189" s="8"/>
      <c r="I189" s="8"/>
      <c r="K189" s="8"/>
      <c r="L189" s="8"/>
      <c r="M189" s="8"/>
      <c r="O189" s="8"/>
      <c r="Q189" s="6"/>
    </row>
    <row r="190" spans="5:17" ht="12.75" customHeight="1">
      <c r="E190" s="8"/>
      <c r="F190" s="8"/>
      <c r="G190" s="8"/>
      <c r="H190" s="8"/>
      <c r="I190" s="8"/>
      <c r="K190" s="8"/>
      <c r="L190" s="8"/>
      <c r="M190" s="8"/>
      <c r="O190" s="8"/>
      <c r="Q190" s="6"/>
    </row>
    <row r="191" spans="5:17" ht="12.75" customHeight="1">
      <c r="E191" s="8"/>
      <c r="F191" s="8"/>
      <c r="G191" s="8"/>
      <c r="H191" s="8"/>
      <c r="I191" s="8"/>
      <c r="K191" s="8"/>
      <c r="L191" s="8"/>
      <c r="M191" s="8"/>
      <c r="O191" s="8"/>
      <c r="Q191" s="6"/>
    </row>
    <row r="192" spans="5:17" ht="12.75" customHeight="1">
      <c r="E192" s="8"/>
      <c r="F192" s="8"/>
      <c r="G192" s="8"/>
      <c r="H192" s="8"/>
      <c r="I192" s="8"/>
      <c r="K192" s="8"/>
      <c r="L192" s="8"/>
      <c r="M192" s="8"/>
      <c r="O192" s="8"/>
      <c r="Q192" s="6"/>
    </row>
    <row r="193" spans="5:17" ht="12.75" customHeight="1">
      <c r="E193" s="8"/>
      <c r="F193" s="8"/>
      <c r="G193" s="8"/>
      <c r="H193" s="8"/>
      <c r="I193" s="8"/>
      <c r="K193" s="8"/>
      <c r="L193" s="8"/>
      <c r="M193" s="8"/>
      <c r="O193" s="8"/>
      <c r="Q193" s="6"/>
    </row>
    <row r="194" spans="5:17" ht="12.75" customHeight="1">
      <c r="E194" s="8"/>
      <c r="F194" s="8"/>
      <c r="G194" s="8"/>
      <c r="H194" s="8"/>
      <c r="I194" s="8"/>
      <c r="K194" s="8"/>
      <c r="L194" s="8"/>
      <c r="M194" s="8"/>
      <c r="O194" s="8"/>
      <c r="Q194" s="6"/>
    </row>
    <row r="195" spans="5:17" ht="12.75" customHeight="1">
      <c r="E195" s="8"/>
      <c r="F195" s="8"/>
      <c r="G195" s="8"/>
      <c r="H195" s="8"/>
      <c r="I195" s="8"/>
      <c r="K195" s="8"/>
      <c r="L195" s="8"/>
      <c r="M195" s="8"/>
      <c r="O195" s="8"/>
      <c r="Q195" s="6"/>
    </row>
    <row r="196" spans="5:17" ht="12.75" customHeight="1">
      <c r="E196" s="8"/>
      <c r="F196" s="8"/>
      <c r="G196" s="8"/>
      <c r="H196" s="8"/>
      <c r="I196" s="8"/>
      <c r="K196" s="8"/>
      <c r="L196" s="8"/>
      <c r="M196" s="8"/>
      <c r="O196" s="8"/>
      <c r="Q196" s="6"/>
    </row>
    <row r="197" spans="5:17" ht="12.75" customHeight="1">
      <c r="E197" s="8"/>
      <c r="F197" s="8"/>
      <c r="G197" s="8"/>
      <c r="H197" s="8"/>
      <c r="I197" s="8"/>
      <c r="K197" s="8"/>
      <c r="L197" s="8"/>
      <c r="M197" s="8"/>
      <c r="O197" s="8"/>
      <c r="Q197" s="6"/>
    </row>
    <row r="198" spans="5:17" ht="12.75" customHeight="1">
      <c r="E198" s="8"/>
      <c r="F198" s="8"/>
      <c r="G198" s="8"/>
      <c r="H198" s="8"/>
      <c r="I198" s="8"/>
      <c r="K198" s="8"/>
      <c r="L198" s="8"/>
      <c r="M198" s="8"/>
      <c r="O198" s="8"/>
      <c r="Q198" s="6"/>
    </row>
    <row r="199" spans="5:17" ht="12.75" customHeight="1">
      <c r="E199" s="8"/>
      <c r="F199" s="8"/>
      <c r="G199" s="8"/>
      <c r="H199" s="8"/>
      <c r="I199" s="8"/>
      <c r="K199" s="8"/>
      <c r="L199" s="8"/>
      <c r="M199" s="8"/>
      <c r="O199" s="8"/>
      <c r="Q199" s="6"/>
    </row>
    <row r="200" spans="5:17" ht="12.75" customHeight="1">
      <c r="E200" s="8"/>
      <c r="F200" s="8"/>
      <c r="G200" s="8"/>
      <c r="H200" s="8"/>
      <c r="I200" s="8"/>
      <c r="K200" s="8"/>
      <c r="L200" s="8"/>
      <c r="M200" s="8"/>
      <c r="O200" s="8"/>
      <c r="Q200" s="6"/>
    </row>
    <row r="201" spans="5:17" ht="12.75" customHeight="1">
      <c r="E201" s="8"/>
      <c r="F201" s="8"/>
      <c r="G201" s="8"/>
      <c r="H201" s="8"/>
      <c r="I201" s="8"/>
      <c r="K201" s="8"/>
      <c r="L201" s="8"/>
      <c r="M201" s="8"/>
      <c r="O201" s="8"/>
      <c r="Q201" s="6"/>
    </row>
    <row r="202" spans="5:17" ht="12.75" customHeight="1">
      <c r="E202" s="8"/>
      <c r="F202" s="8"/>
      <c r="G202" s="8"/>
      <c r="H202" s="8"/>
      <c r="I202" s="8"/>
      <c r="K202" s="8"/>
      <c r="L202" s="8"/>
      <c r="M202" s="8"/>
      <c r="O202" s="8"/>
      <c r="Q202" s="6"/>
    </row>
    <row r="203" spans="5:17" ht="12.75" customHeight="1">
      <c r="E203" s="8"/>
      <c r="F203" s="8"/>
      <c r="G203" s="8"/>
      <c r="H203" s="8"/>
      <c r="I203" s="8"/>
      <c r="K203" s="8"/>
      <c r="L203" s="8"/>
      <c r="M203" s="8"/>
      <c r="O203" s="8"/>
      <c r="Q203" s="6"/>
    </row>
    <row r="204" spans="5:17" ht="12.75" customHeight="1">
      <c r="E204" s="8"/>
      <c r="F204" s="8"/>
      <c r="G204" s="8"/>
      <c r="H204" s="8"/>
      <c r="I204" s="8"/>
      <c r="K204" s="8"/>
      <c r="L204" s="8"/>
      <c r="M204" s="8"/>
      <c r="O204" s="8"/>
      <c r="Q204" s="6"/>
    </row>
    <row r="205" spans="5:17" ht="12.75" customHeight="1">
      <c r="E205" s="8"/>
      <c r="F205" s="8"/>
      <c r="G205" s="8"/>
      <c r="H205" s="8"/>
      <c r="I205" s="8"/>
      <c r="K205" s="8"/>
      <c r="L205" s="8"/>
      <c r="M205" s="8"/>
      <c r="O205" s="8"/>
      <c r="Q205" s="6"/>
    </row>
    <row r="206" spans="5:17" ht="12.75" customHeight="1">
      <c r="E206" s="8"/>
      <c r="F206" s="8"/>
      <c r="G206" s="8"/>
      <c r="H206" s="8"/>
      <c r="I206" s="8"/>
      <c r="K206" s="8"/>
      <c r="L206" s="8"/>
      <c r="M206" s="8"/>
      <c r="O206" s="8"/>
      <c r="Q206" s="6"/>
    </row>
    <row r="207" spans="5:17" ht="12.75" customHeight="1">
      <c r="E207" s="8"/>
      <c r="F207" s="8"/>
      <c r="G207" s="8"/>
      <c r="H207" s="8"/>
      <c r="I207" s="8"/>
      <c r="K207" s="8"/>
      <c r="L207" s="8"/>
      <c r="M207" s="8"/>
      <c r="O207" s="8"/>
      <c r="Q207" s="6"/>
    </row>
    <row r="208" spans="5:17" ht="12.75" customHeight="1">
      <c r="E208" s="8"/>
      <c r="F208" s="8"/>
      <c r="G208" s="8"/>
      <c r="H208" s="8"/>
      <c r="I208" s="8"/>
      <c r="K208" s="8"/>
      <c r="L208" s="8"/>
      <c r="M208" s="8"/>
      <c r="O208" s="8"/>
      <c r="Q208" s="6"/>
    </row>
    <row r="209" spans="5:17" ht="12.75" customHeight="1">
      <c r="E209" s="8"/>
      <c r="F209" s="8"/>
      <c r="G209" s="8"/>
      <c r="H209" s="8"/>
      <c r="I209" s="8"/>
      <c r="K209" s="8"/>
      <c r="L209" s="8"/>
      <c r="M209" s="8"/>
      <c r="O209" s="8"/>
      <c r="Q209" s="6"/>
    </row>
    <row r="210" spans="5:17" ht="12.75" customHeight="1">
      <c r="E210" s="8"/>
      <c r="F210" s="8"/>
      <c r="G210" s="8"/>
      <c r="H210" s="8"/>
      <c r="I210" s="8"/>
      <c r="K210" s="8"/>
      <c r="L210" s="8"/>
      <c r="M210" s="8"/>
      <c r="O210" s="8"/>
      <c r="Q210" s="6"/>
    </row>
    <row r="211" spans="5:17" ht="12.75" customHeight="1">
      <c r="E211" s="8"/>
      <c r="F211" s="8"/>
      <c r="G211" s="8"/>
      <c r="H211" s="8"/>
      <c r="I211" s="8"/>
      <c r="K211" s="8"/>
      <c r="L211" s="8"/>
      <c r="M211" s="8"/>
      <c r="O211" s="8"/>
      <c r="Q211" s="6"/>
    </row>
    <row r="212" spans="5:17" ht="12.75" customHeight="1">
      <c r="E212" s="8"/>
      <c r="F212" s="8"/>
      <c r="G212" s="8"/>
      <c r="H212" s="8"/>
      <c r="I212" s="8"/>
      <c r="K212" s="8"/>
      <c r="L212" s="8"/>
      <c r="M212" s="8"/>
      <c r="O212" s="8"/>
      <c r="Q212" s="6"/>
    </row>
    <row r="213" spans="5:17" ht="12.75" customHeight="1">
      <c r="E213" s="8"/>
      <c r="F213" s="8"/>
      <c r="G213" s="8"/>
      <c r="H213" s="8"/>
      <c r="I213" s="8"/>
      <c r="K213" s="8"/>
      <c r="L213" s="8"/>
      <c r="M213" s="8"/>
      <c r="O213" s="8"/>
      <c r="Q213" s="6"/>
    </row>
    <row r="214" spans="5:17" ht="12.75" customHeight="1">
      <c r="E214" s="8"/>
      <c r="F214" s="8"/>
      <c r="G214" s="8"/>
      <c r="H214" s="8"/>
      <c r="I214" s="8"/>
      <c r="K214" s="8"/>
      <c r="L214" s="8"/>
      <c r="M214" s="8"/>
      <c r="O214" s="8"/>
      <c r="Q214" s="6"/>
    </row>
    <row r="215" spans="5:17" ht="12.75" customHeight="1">
      <c r="E215" s="8"/>
      <c r="F215" s="8"/>
      <c r="G215" s="8"/>
      <c r="H215" s="8"/>
      <c r="I215" s="8"/>
      <c r="K215" s="8"/>
      <c r="L215" s="8"/>
      <c r="M215" s="8"/>
      <c r="O215" s="8"/>
      <c r="Q215" s="6"/>
    </row>
    <row r="216" spans="5:17" ht="12.75" customHeight="1">
      <c r="E216" s="8"/>
      <c r="F216" s="8"/>
      <c r="G216" s="8"/>
      <c r="H216" s="8"/>
      <c r="I216" s="8"/>
      <c r="K216" s="8"/>
      <c r="L216" s="8"/>
      <c r="M216" s="8"/>
      <c r="O216" s="8"/>
      <c r="Q216" s="6"/>
    </row>
    <row r="217" spans="5:17" ht="12.75" customHeight="1">
      <c r="E217" s="8"/>
      <c r="F217" s="8"/>
      <c r="G217" s="8"/>
      <c r="H217" s="8"/>
      <c r="I217" s="8"/>
      <c r="K217" s="8"/>
      <c r="L217" s="8"/>
      <c r="M217" s="8"/>
      <c r="O217" s="8"/>
      <c r="Q217" s="6"/>
    </row>
    <row r="218" spans="5:17" ht="12.75" customHeight="1">
      <c r="E218" s="8"/>
      <c r="F218" s="8"/>
      <c r="G218" s="8"/>
      <c r="H218" s="8"/>
      <c r="I218" s="8"/>
      <c r="K218" s="8"/>
      <c r="L218" s="8"/>
      <c r="M218" s="8"/>
      <c r="O218" s="8"/>
      <c r="Q218" s="6"/>
    </row>
    <row r="219" spans="5:17" ht="12.75" customHeight="1">
      <c r="E219" s="8"/>
      <c r="F219" s="8"/>
      <c r="G219" s="8"/>
      <c r="H219" s="8"/>
      <c r="I219" s="8"/>
      <c r="K219" s="8"/>
      <c r="L219" s="8"/>
      <c r="M219" s="8"/>
      <c r="O219" s="8"/>
      <c r="Q219" s="6"/>
    </row>
    <row r="220" spans="5:17" ht="12.75" customHeight="1">
      <c r="E220" s="8"/>
      <c r="F220" s="8"/>
      <c r="G220" s="8"/>
      <c r="H220" s="8"/>
      <c r="I220" s="8"/>
      <c r="K220" s="8"/>
      <c r="L220" s="8"/>
      <c r="M220" s="8"/>
      <c r="O220" s="8"/>
      <c r="Q220" s="6"/>
    </row>
    <row r="221" spans="5:17" ht="12.75" customHeight="1">
      <c r="E221" s="8"/>
      <c r="F221" s="8"/>
      <c r="G221" s="8"/>
      <c r="H221" s="8"/>
      <c r="I221" s="8"/>
      <c r="K221" s="8"/>
      <c r="L221" s="8"/>
      <c r="M221" s="8"/>
      <c r="O221" s="8"/>
      <c r="Q221" s="6"/>
    </row>
    <row r="222" spans="5:17" ht="12.75" customHeight="1">
      <c r="E222" s="8"/>
      <c r="F222" s="8"/>
      <c r="G222" s="8"/>
      <c r="H222" s="8"/>
      <c r="I222" s="8"/>
      <c r="K222" s="8"/>
      <c r="L222" s="8"/>
      <c r="M222" s="8"/>
      <c r="O222" s="8"/>
      <c r="Q222" s="6"/>
    </row>
    <row r="223" spans="5:17" ht="12.75" customHeight="1">
      <c r="E223" s="8"/>
      <c r="F223" s="8"/>
      <c r="G223" s="8"/>
      <c r="H223" s="8"/>
      <c r="I223" s="8"/>
      <c r="K223" s="8"/>
      <c r="L223" s="8"/>
      <c r="M223" s="8"/>
      <c r="O223" s="8"/>
      <c r="Q223" s="6"/>
    </row>
    <row r="224" spans="5:17" ht="12.75" customHeight="1">
      <c r="E224" s="8"/>
      <c r="F224" s="8"/>
      <c r="G224" s="8"/>
      <c r="H224" s="8"/>
      <c r="I224" s="8"/>
      <c r="K224" s="8"/>
      <c r="L224" s="8"/>
      <c r="M224" s="8"/>
      <c r="O224" s="8"/>
      <c r="Q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R24" xr:uid="{00000000-0001-0000-0100-000000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3" sqref="M33"/>
    </sheetView>
  </sheetViews>
  <sheetFormatPr defaultColWidth="14.42578125" defaultRowHeight="15" customHeight="1"/>
  <cols>
    <col min="1" max="1" width="10.5703125" customWidth="1"/>
    <col min="2" max="2" width="48.7109375" customWidth="1"/>
    <col min="3" max="3" width="8" customWidth="1"/>
    <col min="4" max="4" width="40.140625" customWidth="1"/>
    <col min="5" max="10" width="12.28515625" customWidth="1"/>
    <col min="11" max="16" width="11.28515625" customWidth="1"/>
    <col min="17" max="26" width="9.140625" customWidth="1"/>
  </cols>
  <sheetData>
    <row r="1" spans="1:26" ht="21" customHeight="1">
      <c r="A1" s="1"/>
      <c r="B1" s="2" t="str">
        <f>DM_stat!B1</f>
        <v>Domovy mládeže</v>
      </c>
      <c r="C1" s="1"/>
      <c r="D1" s="4"/>
      <c r="E1" s="4"/>
      <c r="F1" s="4"/>
      <c r="G1" s="4"/>
      <c r="H1" s="4"/>
      <c r="I1" s="4"/>
      <c r="J1" s="4"/>
      <c r="K1" s="6"/>
      <c r="L1" s="6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1"/>
      <c r="B2" s="7" t="str">
        <f>DM_stat!B2</f>
        <v>Kraj - Liberecký</v>
      </c>
      <c r="C2" s="1"/>
      <c r="D2" s="4"/>
      <c r="E2" s="4"/>
      <c r="F2" s="4"/>
      <c r="G2" s="4"/>
      <c r="H2" s="4"/>
      <c r="I2" s="4"/>
      <c r="J2" s="4"/>
      <c r="K2" s="6"/>
      <c r="L2" s="6"/>
      <c r="M2" s="6"/>
      <c r="N2" s="4"/>
      <c r="O2" s="4"/>
      <c r="P2" s="10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1"/>
      <c r="B3" s="7" t="s">
        <v>60</v>
      </c>
      <c r="C3" s="1"/>
      <c r="D3" s="4"/>
      <c r="E3" s="4"/>
      <c r="F3" s="4"/>
      <c r="G3" s="4"/>
      <c r="H3" s="4"/>
      <c r="I3" s="4"/>
      <c r="J3" s="4"/>
      <c r="K3" s="6"/>
      <c r="L3" s="6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1"/>
      <c r="B4" s="11">
        <f>DM_stat!B4</f>
        <v>2023</v>
      </c>
      <c r="C4" s="1"/>
      <c r="D4" s="4"/>
      <c r="E4" s="4"/>
      <c r="F4" s="4"/>
      <c r="G4" s="4"/>
      <c r="H4" s="4"/>
      <c r="I4" s="4"/>
      <c r="J4" s="4"/>
      <c r="K4" s="122" t="s">
        <v>61</v>
      </c>
      <c r="L4" s="123"/>
      <c r="M4" s="123"/>
      <c r="N4" s="123"/>
      <c r="O4" s="123"/>
      <c r="P4" s="124"/>
      <c r="Q4" s="4"/>
      <c r="R4" s="4"/>
      <c r="S4" s="4"/>
      <c r="T4" s="4"/>
      <c r="U4" s="4"/>
      <c r="V4" s="4"/>
      <c r="W4" s="4"/>
      <c r="X4" s="4" t="s">
        <v>62</v>
      </c>
      <c r="Y4" s="4" t="s">
        <v>11</v>
      </c>
      <c r="Z4" s="4"/>
    </row>
    <row r="5" spans="1:26" ht="39.75" customHeight="1">
      <c r="A5" s="14" t="s">
        <v>3</v>
      </c>
      <c r="B5" s="14" t="s">
        <v>4</v>
      </c>
      <c r="C5" s="14" t="s">
        <v>5</v>
      </c>
      <c r="D5" s="14" t="s">
        <v>6</v>
      </c>
      <c r="E5" s="18" t="s">
        <v>63</v>
      </c>
      <c r="F5" s="21" t="s">
        <v>64</v>
      </c>
      <c r="G5" s="17" t="s">
        <v>65</v>
      </c>
      <c r="H5" s="17" t="s">
        <v>66</v>
      </c>
      <c r="I5" s="17" t="s">
        <v>67</v>
      </c>
      <c r="J5" s="18" t="s">
        <v>68</v>
      </c>
      <c r="K5" s="21" t="s">
        <v>69</v>
      </c>
      <c r="L5" s="21" t="s">
        <v>70</v>
      </c>
      <c r="M5" s="21" t="s">
        <v>71</v>
      </c>
      <c r="N5" s="21" t="s">
        <v>72</v>
      </c>
      <c r="O5" s="17" t="s">
        <v>73</v>
      </c>
      <c r="P5" s="14" t="s">
        <v>74</v>
      </c>
      <c r="Q5" s="14" t="s">
        <v>75</v>
      </c>
      <c r="R5" s="15" t="s">
        <v>76</v>
      </c>
      <c r="S5" s="4"/>
      <c r="T5" s="24" t="s">
        <v>77</v>
      </c>
      <c r="U5" s="4"/>
      <c r="V5" s="4"/>
      <c r="W5" s="4"/>
      <c r="X5" s="4"/>
      <c r="Y5" s="4"/>
      <c r="Z5" s="4"/>
    </row>
    <row r="6" spans="1:26" ht="15" customHeight="1">
      <c r="A6" s="20">
        <f>DM_stat!A6</f>
        <v>1410</v>
      </c>
      <c r="B6" s="19" t="str">
        <f>DM_stat!B6</f>
        <v>Gymnázium, Střední odborná škola a Střední zdravotnická škola, Jilemnice, příspěvková organizace</v>
      </c>
      <c r="C6" s="16">
        <f>DM_stat!C6</f>
        <v>3147</v>
      </c>
      <c r="D6" s="19" t="str">
        <f>DM_stat!D6</f>
        <v>G, SOŠ a SZŠ Jilemnice, Valdštejnská 260</v>
      </c>
      <c r="E6" s="23">
        <f>ROUND(DM_rozp!M6,0)</f>
        <v>2580560</v>
      </c>
      <c r="F6" s="23">
        <f>ROUND((E6-I6)/1.358,0)</f>
        <v>1890399</v>
      </c>
      <c r="G6" s="23">
        <f t="shared" ref="G6:G23" si="0">ROUND(E6-F6-H6-I6,0)</f>
        <v>638955</v>
      </c>
      <c r="H6" s="23">
        <f t="shared" ref="H6:H23" si="1">ROUND(F6*0.02,0)</f>
        <v>37808</v>
      </c>
      <c r="I6" s="23">
        <f>ROUND((DM_stat!I6*DM_stat!F6),0)</f>
        <v>13398</v>
      </c>
      <c r="J6" s="25">
        <f>ROUND(((M6/DM_rozp!F6)+(DM_ZUKA!N6/DM_rozp!G6))/12,2)</f>
        <v>4.21</v>
      </c>
      <c r="K6" s="23">
        <f>IF(DM_stat!G6=0,0,12*1.358*1/DM_stat!G6*DM_rozp!F6)</f>
        <v>50650.925737611076</v>
      </c>
      <c r="L6" s="23">
        <f>IF(DM_stat!H6=0,0,12*1.358*1/DM_stat!H6*DM_rozp!G6)</f>
        <v>10471.9723183391</v>
      </c>
      <c r="M6" s="23">
        <f>ROUND(K6*DM_stat!F6/1.358,0)</f>
        <v>1566523</v>
      </c>
      <c r="N6" s="23">
        <f>ROUND(L6*DM_stat!F6/1.358,0)</f>
        <v>323875</v>
      </c>
      <c r="O6" s="23">
        <f t="shared" ref="O6" si="2">M6+N6</f>
        <v>1890398</v>
      </c>
      <c r="P6" s="25">
        <f>ROUND(DM_stat!F6/DM_stat!G6,2)</f>
        <v>3.08</v>
      </c>
      <c r="Q6" s="25">
        <f>ROUND(DM_stat!F6/DM_stat!H6,2)</f>
        <v>1.1299999999999999</v>
      </c>
      <c r="R6" s="25">
        <f t="shared" ref="R6" si="3">P6+Q6</f>
        <v>4.21</v>
      </c>
      <c r="S6" s="32">
        <f t="shared" ref="S6" si="4">R6-J6</f>
        <v>0</v>
      </c>
      <c r="T6" s="23">
        <f>DM_stat!F6</f>
        <v>42</v>
      </c>
      <c r="U6" s="33">
        <f t="shared" ref="U6" si="5">F6-M6</f>
        <v>323876</v>
      </c>
      <c r="V6" s="32">
        <f t="shared" ref="V6" si="6">J6-P6</f>
        <v>1.1299999999999999</v>
      </c>
      <c r="W6" s="6"/>
      <c r="X6" s="6">
        <f>ROUND(F6/12,0)</f>
        <v>157533</v>
      </c>
      <c r="Y6" s="6">
        <f>ROUND(I6/12,0)</f>
        <v>1117</v>
      </c>
      <c r="Z6" s="6"/>
    </row>
    <row r="7" spans="1:26" ht="15" customHeight="1">
      <c r="A7" s="20">
        <f>DM_stat!A7</f>
        <v>1418</v>
      </c>
      <c r="B7" s="19" t="str">
        <f>DM_stat!B7</f>
        <v xml:space="preserve">Střední průmyslová škola, Česká Lípa, Havlíčkova 426 </v>
      </c>
      <c r="C7" s="16">
        <f>DM_stat!C7</f>
        <v>3147</v>
      </c>
      <c r="D7" s="19" t="str">
        <f>DM_stat!D7</f>
        <v>Domov mládeže Česká Lípa, Havlíčkova 443</v>
      </c>
      <c r="E7" s="23">
        <f>ROUND(DM_rozp!M7,0)</f>
        <v>4705546</v>
      </c>
      <c r="F7" s="23">
        <f t="shared" ref="F7:F23" si="7">ROUND((E7-I7)/1.358,0)</f>
        <v>3442035</v>
      </c>
      <c r="G7" s="23">
        <f t="shared" ref="G7:G23" si="8">ROUND(E7-F7-H7-I7,0)</f>
        <v>1163408</v>
      </c>
      <c r="H7" s="23">
        <f t="shared" ref="H7:H23" si="9">ROUND(F7*0.02,0)</f>
        <v>68841</v>
      </c>
      <c r="I7" s="23">
        <f>ROUND((DM_stat!I7*DM_stat!F7),0)</f>
        <v>31262</v>
      </c>
      <c r="J7" s="25">
        <f>ROUND(((M7/DM_rozp!F7)+(DM_ZUKA!N7/DM_rozp!G7))/12,2)</f>
        <v>7.93</v>
      </c>
      <c r="K7" s="23">
        <f>IF(DM_stat!G7=0,0,12*1.358*1/DM_stat!G7*DM_rozp!F7)</f>
        <v>37224.802766433204</v>
      </c>
      <c r="L7" s="23">
        <f>IF(DM_stat!H7=0,0,12*1.358*1/DM_stat!H7*DM_rozp!G7)</f>
        <v>10471.9723183391</v>
      </c>
      <c r="M7" s="23">
        <f>ROUND(K7*DM_stat!F7/1.358,0)</f>
        <v>2686326</v>
      </c>
      <c r="N7" s="23">
        <f>ROUND(L7*DM_stat!F7/1.358,0)</f>
        <v>755709</v>
      </c>
      <c r="O7" s="23">
        <f t="shared" ref="O7:O23" si="10">M7+N7</f>
        <v>3442035</v>
      </c>
      <c r="P7" s="25">
        <f>ROUND(DM_stat!F7/DM_stat!G7,2)</f>
        <v>5.29</v>
      </c>
      <c r="Q7" s="25">
        <f>ROUND(DM_stat!F7/DM_stat!H7,2)</f>
        <v>2.64</v>
      </c>
      <c r="R7" s="25">
        <f t="shared" ref="R7:R23" si="11">P7+Q7</f>
        <v>7.93</v>
      </c>
      <c r="S7" s="32">
        <f t="shared" ref="S7:S23" si="12">R7-J7</f>
        <v>0</v>
      </c>
      <c r="T7" s="23">
        <f>DM_stat!F7</f>
        <v>98</v>
      </c>
      <c r="U7" s="33">
        <f t="shared" ref="U7:U23" si="13">F7-M7</f>
        <v>755709</v>
      </c>
      <c r="V7" s="32">
        <f t="shared" ref="V7:V23" si="14">J7-P7</f>
        <v>2.6399999999999997</v>
      </c>
      <c r="W7" s="6"/>
      <c r="X7" s="6">
        <f t="shared" ref="X7:X23" si="15">ROUND(F7/12,0)</f>
        <v>286836</v>
      </c>
      <c r="Y7" s="6">
        <f t="shared" ref="Y7:Y23" si="16">ROUND(I7/12,0)</f>
        <v>2605</v>
      </c>
      <c r="Z7" s="6"/>
    </row>
    <row r="8" spans="1:26" ht="15" customHeight="1">
      <c r="A8" s="20">
        <f>DM_stat!A8</f>
        <v>1424</v>
      </c>
      <c r="B8" s="19" t="str">
        <f>DM_stat!B8</f>
        <v>Vyšší odborná škola sklářská a Střední škola, Nový Bor, Wolkerova 316</v>
      </c>
      <c r="C8" s="16">
        <f>DM_stat!C8</f>
        <v>3147</v>
      </c>
      <c r="D8" s="19" t="str">
        <f>DM_stat!D8</f>
        <v>VOŠ sklář a SŠ Nový Bor, Nemocniční 635</v>
      </c>
      <c r="E8" s="23">
        <f>ROUND(DM_rozp!M8,0)</f>
        <v>3088656</v>
      </c>
      <c r="F8" s="23">
        <f t="shared" si="7"/>
        <v>2261496</v>
      </c>
      <c r="G8" s="23">
        <f t="shared" si="8"/>
        <v>764385</v>
      </c>
      <c r="H8" s="23">
        <f t="shared" si="9"/>
        <v>45230</v>
      </c>
      <c r="I8" s="23">
        <f>ROUND((DM_stat!I8*DM_stat!F8),0)</f>
        <v>17545</v>
      </c>
      <c r="J8" s="25">
        <f>ROUND(((M8/DM_rozp!F8)+(DM_ZUKA!N8/DM_rozp!G8))/12,2)</f>
        <v>5.0999999999999996</v>
      </c>
      <c r="K8" s="23">
        <f>IF(DM_stat!G8=0,0,12*1.358*1/DM_stat!G8*DM_rozp!F8)</f>
        <v>45366.415762971599</v>
      </c>
      <c r="L8" s="23">
        <f>IF(DM_stat!H8=0,0,12*1.358*1/DM_stat!H8*DM_rozp!G8)</f>
        <v>10471.9723183391</v>
      </c>
      <c r="M8" s="23">
        <f>ROUND(K8*DM_stat!F8/1.358,0)</f>
        <v>1837373</v>
      </c>
      <c r="N8" s="23">
        <f>ROUND(L8*DM_stat!F8/1.358,0)</f>
        <v>424123</v>
      </c>
      <c r="O8" s="23">
        <f t="shared" si="10"/>
        <v>2261496</v>
      </c>
      <c r="P8" s="25">
        <f>ROUND(DM_stat!F8/DM_stat!G8,2)</f>
        <v>3.62</v>
      </c>
      <c r="Q8" s="25">
        <f>ROUND(DM_stat!F8/DM_stat!H8,2)</f>
        <v>1.48</v>
      </c>
      <c r="R8" s="25">
        <f t="shared" si="11"/>
        <v>5.0999999999999996</v>
      </c>
      <c r="S8" s="32">
        <f t="shared" si="12"/>
        <v>0</v>
      </c>
      <c r="T8" s="23">
        <f>DM_stat!F8</f>
        <v>55</v>
      </c>
      <c r="U8" s="33">
        <f t="shared" si="13"/>
        <v>424123</v>
      </c>
      <c r="V8" s="32">
        <f t="shared" si="14"/>
        <v>1.4799999999999995</v>
      </c>
      <c r="W8" s="6"/>
      <c r="X8" s="6">
        <f t="shared" si="15"/>
        <v>188458</v>
      </c>
      <c r="Y8" s="6">
        <f t="shared" si="16"/>
        <v>1462</v>
      </c>
      <c r="Z8" s="6"/>
    </row>
    <row r="9" spans="1:26" ht="15" customHeight="1">
      <c r="A9" s="20">
        <f>DM_stat!A9</f>
        <v>1425</v>
      </c>
      <c r="B9" s="19" t="str">
        <f>DM_stat!B9</f>
        <v>SUPŠ sklářská, Kamenický Šenov, Havlíčkova 57</v>
      </c>
      <c r="C9" s="16">
        <f>DM_stat!C9</f>
        <v>3147</v>
      </c>
      <c r="D9" s="19" t="str">
        <f>DM_stat!D9</f>
        <v>SUPŠ sklářská Kamenický Šenov, 9. května 228</v>
      </c>
      <c r="E9" s="23">
        <f>ROUND(DM_rozp!M9,0)</f>
        <v>3127226</v>
      </c>
      <c r="F9" s="23">
        <f t="shared" si="7"/>
        <v>2289663</v>
      </c>
      <c r="G9" s="23">
        <f t="shared" si="8"/>
        <v>773906</v>
      </c>
      <c r="H9" s="23">
        <f t="shared" si="9"/>
        <v>45793</v>
      </c>
      <c r="I9" s="23">
        <f>ROUND((DM_stat!I9*DM_stat!F9),0)</f>
        <v>17864</v>
      </c>
      <c r="J9" s="25">
        <f>ROUND(((M9/DM_rozp!F9)+(DM_ZUKA!N9/DM_rozp!G9))/12,2)</f>
        <v>5.17</v>
      </c>
      <c r="K9" s="23">
        <f>IF(DM_stat!G9=0,0,12*1.358*1/DM_stat!G9*DM_rozp!F9)</f>
        <v>45052.342329676067</v>
      </c>
      <c r="L9" s="23">
        <f>IF(DM_stat!H9=0,0,12*1.358*1/DM_stat!H9*DM_rozp!G9)</f>
        <v>10471.9723183391</v>
      </c>
      <c r="M9" s="23">
        <f>ROUND(K9*DM_stat!F9/1.358,0)</f>
        <v>1857829</v>
      </c>
      <c r="N9" s="23">
        <f>ROUND(L9*DM_stat!F9/1.358,0)</f>
        <v>431834</v>
      </c>
      <c r="O9" s="23">
        <f t="shared" si="10"/>
        <v>2289663</v>
      </c>
      <c r="P9" s="25">
        <f>ROUND(DM_stat!F9/DM_stat!G9,2)</f>
        <v>3.66</v>
      </c>
      <c r="Q9" s="25">
        <f>ROUND(DM_stat!F9/DM_stat!H9,2)</f>
        <v>1.51</v>
      </c>
      <c r="R9" s="25">
        <f t="shared" si="11"/>
        <v>5.17</v>
      </c>
      <c r="S9" s="32">
        <f t="shared" si="12"/>
        <v>0</v>
      </c>
      <c r="T9" s="23">
        <f>DM_stat!F9</f>
        <v>56</v>
      </c>
      <c r="U9" s="33">
        <f t="shared" si="13"/>
        <v>431834</v>
      </c>
      <c r="V9" s="32">
        <f t="shared" si="14"/>
        <v>1.5099999999999998</v>
      </c>
      <c r="W9" s="6"/>
      <c r="X9" s="6">
        <f t="shared" si="15"/>
        <v>190805</v>
      </c>
      <c r="Y9" s="6">
        <f t="shared" si="16"/>
        <v>1489</v>
      </c>
      <c r="Z9" s="6"/>
    </row>
    <row r="10" spans="1:26" ht="15" customHeight="1">
      <c r="A10" s="20">
        <f>DM_stat!A10</f>
        <v>1427</v>
      </c>
      <c r="B10" s="19" t="str">
        <f>DM_stat!B10</f>
        <v>SUPŠ sklářská, Železný Brod, Smetanovo zátiší 470</v>
      </c>
      <c r="C10" s="16">
        <f>DM_stat!C10</f>
        <v>3147</v>
      </c>
      <c r="D10" s="19" t="str">
        <f>DM_stat!D10</f>
        <v xml:space="preserve">Domov mládeže Železný Brod, Těpeřská 581 </v>
      </c>
      <c r="E10" s="23">
        <f>ROUND(DM_rozp!M10,0)</f>
        <v>3356604</v>
      </c>
      <c r="F10" s="23">
        <f t="shared" si="7"/>
        <v>2457573</v>
      </c>
      <c r="G10" s="23">
        <f t="shared" si="8"/>
        <v>830660</v>
      </c>
      <c r="H10" s="23">
        <f t="shared" si="9"/>
        <v>49151</v>
      </c>
      <c r="I10" s="23">
        <f>ROUND((DM_stat!I10*DM_stat!F10),0)</f>
        <v>19220</v>
      </c>
      <c r="J10" s="25">
        <f>ROUND(((M10/DM_rozp!F10)+(DM_ZUKA!N10/DM_rozp!G10))/12,2)</f>
        <v>5.57</v>
      </c>
      <c r="K10" s="23">
        <f>IF(DM_stat!G10=0,0,12*1.358*1/DM_stat!G10*DM_rozp!F10)</f>
        <v>43356.798142873566</v>
      </c>
      <c r="L10" s="23">
        <f>IF(DM_stat!H10=0,0,12*1.358*1/DM_stat!H10*DM_rozp!G10)</f>
        <v>10471.9723183391</v>
      </c>
      <c r="M10" s="23">
        <f>ROUND(K10*DM_stat!F10/1.358,0)</f>
        <v>1979471</v>
      </c>
      <c r="N10" s="23">
        <f>ROUND(L10*DM_stat!F10/1.358,0)</f>
        <v>478102</v>
      </c>
      <c r="O10" s="23">
        <f t="shared" si="10"/>
        <v>2457573</v>
      </c>
      <c r="P10" s="25">
        <f>ROUND(DM_stat!F10/DM_stat!G10,2)</f>
        <v>3.9</v>
      </c>
      <c r="Q10" s="25">
        <f>ROUND(DM_stat!F10/DM_stat!H10,2)</f>
        <v>1.67</v>
      </c>
      <c r="R10" s="25">
        <f t="shared" si="11"/>
        <v>5.57</v>
      </c>
      <c r="S10" s="32">
        <f t="shared" si="12"/>
        <v>0</v>
      </c>
      <c r="T10" s="23">
        <f>DM_stat!F10</f>
        <v>62</v>
      </c>
      <c r="U10" s="33">
        <f t="shared" si="13"/>
        <v>478102</v>
      </c>
      <c r="V10" s="32">
        <f t="shared" si="14"/>
        <v>1.6700000000000004</v>
      </c>
      <c r="W10" s="6"/>
      <c r="X10" s="6">
        <f t="shared" si="15"/>
        <v>204798</v>
      </c>
      <c r="Y10" s="6">
        <f t="shared" si="16"/>
        <v>1602</v>
      </c>
      <c r="Z10" s="6"/>
    </row>
    <row r="11" spans="1:26" ht="15" customHeight="1">
      <c r="A11" s="20">
        <f>DM_stat!A11</f>
        <v>1428</v>
      </c>
      <c r="B11" s="19" t="str">
        <f>DM_stat!B11</f>
        <v xml:space="preserve">SUPŠ a VOŠ, Turnov, Skálova 373 </v>
      </c>
      <c r="C11" s="16">
        <f>DM_stat!C11</f>
        <v>3147</v>
      </c>
      <c r="D11" s="19" t="str">
        <f>DM_stat!D11</f>
        <v xml:space="preserve">SUPŠ a VOŠ Turnov, Skálova 1603 </v>
      </c>
      <c r="E11" s="23">
        <f>ROUND(DM_rozp!M11,0)</f>
        <v>2933652</v>
      </c>
      <c r="F11" s="23">
        <f t="shared" si="7"/>
        <v>2148294</v>
      </c>
      <c r="G11" s="23">
        <f t="shared" si="8"/>
        <v>726123</v>
      </c>
      <c r="H11" s="23">
        <f t="shared" si="9"/>
        <v>42966</v>
      </c>
      <c r="I11" s="23">
        <f>ROUND((DM_stat!I11*DM_stat!F11),0)</f>
        <v>16269</v>
      </c>
      <c r="J11" s="25">
        <f>ROUND(((M11/DM_rozp!F11)+(DM_ZUKA!N11/DM_rozp!G11))/12,2)</f>
        <v>4.83</v>
      </c>
      <c r="K11" s="23">
        <f>IF(DM_stat!G11=0,0,12*1.358*1/DM_stat!G11*DM_rozp!F11)</f>
        <v>46731.615668359213</v>
      </c>
      <c r="L11" s="23">
        <f>IF(DM_stat!H11=0,0,12*1.358*1/DM_stat!H11*DM_rozp!G11)</f>
        <v>10471.9723183391</v>
      </c>
      <c r="M11" s="23">
        <f>ROUND(K11*DM_stat!F11/1.358,0)</f>
        <v>1755016</v>
      </c>
      <c r="N11" s="23">
        <f>ROUND(L11*DM_stat!F11/1.358,0)</f>
        <v>393277</v>
      </c>
      <c r="O11" s="23">
        <f t="shared" si="10"/>
        <v>2148293</v>
      </c>
      <c r="P11" s="25">
        <f>ROUND(DM_stat!F11/DM_stat!G11,2)</f>
        <v>3.46</v>
      </c>
      <c r="Q11" s="25">
        <f>ROUND(DM_stat!F11/DM_stat!H11,2)</f>
        <v>1.37</v>
      </c>
      <c r="R11" s="25">
        <f t="shared" si="11"/>
        <v>4.83</v>
      </c>
      <c r="S11" s="32">
        <f t="shared" si="12"/>
        <v>0</v>
      </c>
      <c r="T11" s="23">
        <f>DM_stat!F11</f>
        <v>51</v>
      </c>
      <c r="U11" s="33">
        <f t="shared" si="13"/>
        <v>393278</v>
      </c>
      <c r="V11" s="32">
        <f t="shared" si="14"/>
        <v>1.37</v>
      </c>
      <c r="W11" s="6"/>
      <c r="X11" s="6">
        <f t="shared" si="15"/>
        <v>179025</v>
      </c>
      <c r="Y11" s="6">
        <f t="shared" si="16"/>
        <v>1356</v>
      </c>
      <c r="Z11" s="6"/>
    </row>
    <row r="12" spans="1:26" ht="15" customHeight="1">
      <c r="A12" s="20">
        <f>DM_stat!A12</f>
        <v>1429</v>
      </c>
      <c r="B12" s="19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9" t="str">
        <f>DM_stat!D12</f>
        <v>SZŠ a VOŠ Liberec, Jungmannova 524/10</v>
      </c>
      <c r="E12" s="23">
        <f>ROUND(DM_rozp!M12,0)</f>
        <v>7481323</v>
      </c>
      <c r="F12" s="23">
        <f t="shared" si="7"/>
        <v>5468201</v>
      </c>
      <c r="G12" s="23">
        <f t="shared" si="8"/>
        <v>1848252</v>
      </c>
      <c r="H12" s="23">
        <f t="shared" si="9"/>
        <v>109364</v>
      </c>
      <c r="I12" s="23">
        <f>ROUND((DM_stat!I12*DM_stat!F12),0)</f>
        <v>55506</v>
      </c>
      <c r="J12" s="25">
        <f>ROUND(((M12/DM_rozp!F12)+(DM_ZUKA!N12/DM_rozp!G12))/12,2)</f>
        <v>12.81</v>
      </c>
      <c r="K12" s="23">
        <f>IF(DM_stat!G12=0,0,12*1.358*1/DM_stat!G12*DM_rozp!F12)</f>
        <v>32205.137779174493</v>
      </c>
      <c r="L12" s="23">
        <f>IF(DM_stat!H12=0,0,12*1.358*1/DM_stat!H12*DM_rozp!G12)</f>
        <v>10471.9723183391</v>
      </c>
      <c r="M12" s="23">
        <f>ROUND(K12*DM_stat!F12/1.358,0)</f>
        <v>4126431</v>
      </c>
      <c r="N12" s="23">
        <f>ROUND(L12*DM_stat!F12/1.358,0)</f>
        <v>1341770</v>
      </c>
      <c r="O12" s="23">
        <f t="shared" si="10"/>
        <v>5468201</v>
      </c>
      <c r="P12" s="25">
        <f>ROUND(DM_stat!F12/DM_stat!G12,2)</f>
        <v>8.1199999999999992</v>
      </c>
      <c r="Q12" s="25">
        <f>ROUND(DM_stat!F12/DM_stat!H12,2)</f>
        <v>4.68</v>
      </c>
      <c r="R12" s="25">
        <f t="shared" si="11"/>
        <v>12.799999999999999</v>
      </c>
      <c r="S12" s="32">
        <f t="shared" si="12"/>
        <v>-1.0000000000001563E-2</v>
      </c>
      <c r="T12" s="23">
        <f>DM_stat!F12</f>
        <v>174</v>
      </c>
      <c r="U12" s="33">
        <f t="shared" si="13"/>
        <v>1341770</v>
      </c>
      <c r="V12" s="32">
        <f t="shared" si="14"/>
        <v>4.6900000000000013</v>
      </c>
      <c r="W12" s="6"/>
      <c r="X12" s="6">
        <f t="shared" si="15"/>
        <v>455683</v>
      </c>
      <c r="Y12" s="6">
        <f t="shared" si="16"/>
        <v>4626</v>
      </c>
      <c r="Z12" s="6"/>
    </row>
    <row r="13" spans="1:26" ht="15" customHeight="1">
      <c r="A13" s="20">
        <f>DM_stat!A13</f>
        <v>1429</v>
      </c>
      <c r="B13" s="19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9" t="str">
        <f>DM_stat!D13</f>
        <v xml:space="preserve">SZŠ a VOŠ Liberec, Zeyerova 33 </v>
      </c>
      <c r="E13" s="23">
        <f>ROUND(DM_rozp!M13,0)</f>
        <v>8847090</v>
      </c>
      <c r="F13" s="23">
        <f t="shared" si="7"/>
        <v>6464759</v>
      </c>
      <c r="G13" s="23">
        <f t="shared" si="8"/>
        <v>2185089</v>
      </c>
      <c r="H13" s="23">
        <f t="shared" si="9"/>
        <v>129295</v>
      </c>
      <c r="I13" s="23">
        <f>ROUND((DM_stat!I13*DM_stat!F13),0)</f>
        <v>67947</v>
      </c>
      <c r="J13" s="25">
        <f>ROUND(((M13/DM_rozp!F13)+(DM_ZUKA!N13/DM_rozp!G13))/12,2)</f>
        <v>15.23</v>
      </c>
      <c r="K13" s="23">
        <f>IF(DM_stat!G13=0,0,12*1.358*1/DM_stat!G13*DM_rozp!F13)</f>
        <v>30744.663007475407</v>
      </c>
      <c r="L13" s="23">
        <f>IF(DM_stat!H13=0,0,12*1.358*1/DM_stat!H13*DM_rozp!G13)</f>
        <v>10471.9723183391</v>
      </c>
      <c r="M13" s="23">
        <f>ROUND(K13*DM_stat!F13/1.358,0)</f>
        <v>4822248</v>
      </c>
      <c r="N13" s="23">
        <f>ROUND(L13*DM_stat!F13/1.358,0)</f>
        <v>1642511</v>
      </c>
      <c r="O13" s="23">
        <f t="shared" si="10"/>
        <v>6464759</v>
      </c>
      <c r="P13" s="25">
        <f>ROUND(DM_stat!F13/DM_stat!G13,2)</f>
        <v>9.49</v>
      </c>
      <c r="Q13" s="25">
        <f>ROUND(DM_stat!F13/DM_stat!H13,2)</f>
        <v>5.73</v>
      </c>
      <c r="R13" s="25">
        <f t="shared" si="11"/>
        <v>15.22</v>
      </c>
      <c r="S13" s="32">
        <f t="shared" si="12"/>
        <v>-9.9999999999997868E-3</v>
      </c>
      <c r="T13" s="23">
        <f>DM_stat!F13</f>
        <v>213</v>
      </c>
      <c r="U13" s="33">
        <f t="shared" si="13"/>
        <v>1642511</v>
      </c>
      <c r="V13" s="32">
        <f t="shared" si="14"/>
        <v>5.74</v>
      </c>
      <c r="W13" s="6"/>
      <c r="X13" s="6">
        <f t="shared" si="15"/>
        <v>538730</v>
      </c>
      <c r="Y13" s="6">
        <f t="shared" si="16"/>
        <v>5662</v>
      </c>
      <c r="Z13" s="6"/>
    </row>
    <row r="14" spans="1:26" ht="15" customHeight="1">
      <c r="A14" s="20">
        <f>DM_stat!A14</f>
        <v>1430</v>
      </c>
      <c r="B14" s="19" t="str">
        <f>DM_stat!B14</f>
        <v>Střední zdravotnická škola, Turnov, 28. října 1390</v>
      </c>
      <c r="C14" s="16">
        <f>DM_stat!C14</f>
        <v>3147</v>
      </c>
      <c r="D14" s="19" t="str">
        <f>DM_stat!D14</f>
        <v>SzdravŠ Turnov, 28. října 1872</v>
      </c>
      <c r="E14" s="23">
        <f>ROUND(DM_rozp!M14,0)</f>
        <v>5194584</v>
      </c>
      <c r="F14" s="23">
        <f t="shared" si="7"/>
        <v>3799098</v>
      </c>
      <c r="G14" s="23">
        <f t="shared" si="8"/>
        <v>1284095</v>
      </c>
      <c r="H14" s="23">
        <f t="shared" si="9"/>
        <v>75982</v>
      </c>
      <c r="I14" s="23">
        <f>ROUND((DM_stat!I14*DM_stat!F14),0)</f>
        <v>35409</v>
      </c>
      <c r="J14" s="25">
        <f>ROUND(((M14/DM_rozp!F14)+(DM_ZUKA!N14/DM_rozp!G14))/12,2)</f>
        <v>8.7799999999999994</v>
      </c>
      <c r="K14" s="23">
        <f>IF(DM_stat!G14=0,0,12*1.358*1/DM_stat!G14*DM_rozp!F14)</f>
        <v>36007.083230773605</v>
      </c>
      <c r="L14" s="23">
        <f>IF(DM_stat!H14=0,0,12*1.358*1/DM_stat!H14*DM_rozp!G14)</f>
        <v>10471.9723183391</v>
      </c>
      <c r="M14" s="23">
        <f>ROUND(K14*DM_stat!F14/1.358,0)</f>
        <v>2943142</v>
      </c>
      <c r="N14" s="23">
        <f>ROUND(L14*DM_stat!F14/1.358,0)</f>
        <v>855957</v>
      </c>
      <c r="O14" s="23">
        <f t="shared" si="10"/>
        <v>3799099</v>
      </c>
      <c r="P14" s="25">
        <f>ROUND(DM_stat!F14/DM_stat!G14,2)</f>
        <v>5.79</v>
      </c>
      <c r="Q14" s="25">
        <f>ROUND(DM_stat!F14/DM_stat!H14,2)</f>
        <v>2.99</v>
      </c>
      <c r="R14" s="25">
        <f t="shared" si="11"/>
        <v>8.7800000000000011</v>
      </c>
      <c r="S14" s="32">
        <f t="shared" si="12"/>
        <v>0</v>
      </c>
      <c r="T14" s="23">
        <f>DM_stat!F14</f>
        <v>111</v>
      </c>
      <c r="U14" s="33">
        <f t="shared" si="13"/>
        <v>855956</v>
      </c>
      <c r="V14" s="32">
        <f t="shared" si="14"/>
        <v>2.9899999999999993</v>
      </c>
      <c r="W14" s="6"/>
      <c r="X14" s="6">
        <f t="shared" si="15"/>
        <v>316592</v>
      </c>
      <c r="Y14" s="6">
        <f t="shared" si="16"/>
        <v>2951</v>
      </c>
      <c r="Z14" s="6"/>
    </row>
    <row r="15" spans="1:26" ht="15" customHeight="1">
      <c r="A15" s="20">
        <f>DM_stat!A15</f>
        <v>1434</v>
      </c>
      <c r="B15" s="19" t="str">
        <f>DM_stat!B15</f>
        <v xml:space="preserve">Střední škola, Semily, 28. října 607  </v>
      </c>
      <c r="C15" s="16">
        <f>DM_stat!C15</f>
        <v>3147</v>
      </c>
      <c r="D15" s="19" t="str">
        <f>DM_stat!D15</f>
        <v xml:space="preserve">SŠ Semily, 28. října 607  </v>
      </c>
      <c r="E15" s="23">
        <f>ROUND(DM_rozp!M15,0)</f>
        <v>3809925</v>
      </c>
      <c r="F15" s="23">
        <f t="shared" si="7"/>
        <v>2788158</v>
      </c>
      <c r="G15" s="23">
        <f t="shared" si="8"/>
        <v>942398</v>
      </c>
      <c r="H15" s="23">
        <f t="shared" si="9"/>
        <v>55763</v>
      </c>
      <c r="I15" s="23">
        <f>ROUND((DM_stat!I15*DM_stat!F15),0)</f>
        <v>23606</v>
      </c>
      <c r="J15" s="25">
        <f>ROUND(((M15/DM_rozp!F15)+(DM_ZUKA!N15/DM_rozp!G15))/12,2)</f>
        <v>6.36</v>
      </c>
      <c r="K15" s="23">
        <f>IF(DM_stat!G15=0,0,12*1.358*1/DM_stat!G15*DM_rozp!F15)</f>
        <v>40694.499786209977</v>
      </c>
      <c r="L15" s="23">
        <f>IF(DM_stat!H15=0,0,12*1.358*1/DM_stat!H15*DM_rozp!G15)</f>
        <v>10471.9723183391</v>
      </c>
      <c r="M15" s="23">
        <f>ROUND(K15*DM_stat!F15/1.358,0)</f>
        <v>2217521</v>
      </c>
      <c r="N15" s="23">
        <f>ROUND(L15*DM_stat!F15/1.358,0)</f>
        <v>570638</v>
      </c>
      <c r="O15" s="23">
        <f t="shared" si="10"/>
        <v>2788159</v>
      </c>
      <c r="P15" s="25">
        <f>ROUND(DM_stat!F15/DM_stat!G15,2)</f>
        <v>4.37</v>
      </c>
      <c r="Q15" s="25">
        <f>ROUND(DM_stat!F15/DM_stat!H15,2)</f>
        <v>1.99</v>
      </c>
      <c r="R15" s="25">
        <f t="shared" si="11"/>
        <v>6.36</v>
      </c>
      <c r="S15" s="32">
        <f t="shared" si="12"/>
        <v>0</v>
      </c>
      <c r="T15" s="23">
        <f>DM_stat!F15</f>
        <v>74</v>
      </c>
      <c r="U15" s="33">
        <f t="shared" si="13"/>
        <v>570637</v>
      </c>
      <c r="V15" s="32">
        <f t="shared" si="14"/>
        <v>1.9900000000000002</v>
      </c>
      <c r="W15" s="6"/>
      <c r="X15" s="6">
        <f t="shared" si="15"/>
        <v>232347</v>
      </c>
      <c r="Y15" s="6">
        <f t="shared" si="16"/>
        <v>1967</v>
      </c>
      <c r="Z15" s="6"/>
    </row>
    <row r="16" spans="1:26" ht="15" customHeight="1">
      <c r="A16" s="20">
        <f>DM_stat!A16</f>
        <v>1436</v>
      </c>
      <c r="B16" s="19" t="str">
        <f>DM_stat!B16</f>
        <v>Integrovaná střední škola, Vysoké nad Jizerou, Dr. Farského 300</v>
      </c>
      <c r="C16" s="16">
        <f>DM_stat!C16</f>
        <v>3147</v>
      </c>
      <c r="D16" s="19" t="str">
        <f>DM_stat!D16</f>
        <v>ISŠ Vysoké n. J., Dr. Farského 300</v>
      </c>
      <c r="E16" s="23">
        <f>ROUND(DM_rozp!M16,0)</f>
        <v>6947159</v>
      </c>
      <c r="F16" s="23">
        <f t="shared" si="7"/>
        <v>5078378</v>
      </c>
      <c r="G16" s="23">
        <f t="shared" si="8"/>
        <v>1716492</v>
      </c>
      <c r="H16" s="23">
        <f t="shared" si="9"/>
        <v>101568</v>
      </c>
      <c r="I16" s="23">
        <f>ROUND((DM_stat!I16*DM_stat!F16),0)</f>
        <v>50721</v>
      </c>
      <c r="J16" s="25">
        <f>ROUND(((M16/DM_rozp!F16)+(DM_ZUKA!N16/DM_rozp!G16))/12,2)</f>
        <v>11.87</v>
      </c>
      <c r="K16" s="23">
        <f>IF(DM_stat!G16=0,0,12*1.358*1/DM_stat!G16*DM_rozp!F16)</f>
        <v>32901.853114099911</v>
      </c>
      <c r="L16" s="23">
        <f>IF(DM_stat!H16=0,0,12*1.358*1/DM_stat!H16*DM_rozp!G16)</f>
        <v>10471.9723183391</v>
      </c>
      <c r="M16" s="23">
        <f>ROUND(K16*DM_stat!F16/1.358,0)</f>
        <v>3852279</v>
      </c>
      <c r="N16" s="23">
        <f>ROUND(L16*DM_stat!F16/1.358,0)</f>
        <v>1226100</v>
      </c>
      <c r="O16" s="23">
        <f t="shared" si="10"/>
        <v>5078379</v>
      </c>
      <c r="P16" s="25">
        <f>ROUND(DM_stat!F16/DM_stat!G16,2)</f>
        <v>7.58</v>
      </c>
      <c r="Q16" s="25">
        <f>ROUND(DM_stat!F16/DM_stat!H16,2)</f>
        <v>4.28</v>
      </c>
      <c r="R16" s="25">
        <f t="shared" si="11"/>
        <v>11.86</v>
      </c>
      <c r="S16" s="32">
        <f t="shared" si="12"/>
        <v>-9.9999999999997868E-3</v>
      </c>
      <c r="T16" s="23">
        <f>DM_stat!F16</f>
        <v>159</v>
      </c>
      <c r="U16" s="33">
        <f t="shared" si="13"/>
        <v>1226099</v>
      </c>
      <c r="V16" s="32">
        <f t="shared" si="14"/>
        <v>4.2899999999999991</v>
      </c>
      <c r="W16" s="6"/>
      <c r="X16" s="6">
        <f t="shared" si="15"/>
        <v>423198</v>
      </c>
      <c r="Y16" s="6">
        <f t="shared" si="16"/>
        <v>4227</v>
      </c>
      <c r="Z16" s="6"/>
    </row>
    <row r="17" spans="1:26" ht="15" customHeight="1">
      <c r="A17" s="20">
        <f>DM_stat!A17</f>
        <v>1440</v>
      </c>
      <c r="B17" s="19" t="str">
        <f>DM_stat!B17</f>
        <v>Střední škola řemesel a služeb, Jablonec n. N., Smetanova 66</v>
      </c>
      <c r="C17" s="16">
        <f>DM_stat!C17</f>
        <v>3147</v>
      </c>
      <c r="D17" s="19" t="str">
        <f>DM_stat!D17</f>
        <v xml:space="preserve">SŠ řemesel a služeb Jablonec n. N., Smetanova 66 </v>
      </c>
      <c r="E17" s="23">
        <f>ROUND(DM_rozp!M17,0)</f>
        <v>6587859</v>
      </c>
      <c r="F17" s="23">
        <f t="shared" si="7"/>
        <v>4816147</v>
      </c>
      <c r="G17" s="23">
        <f t="shared" si="8"/>
        <v>1627858</v>
      </c>
      <c r="H17" s="23">
        <f t="shared" si="9"/>
        <v>96323</v>
      </c>
      <c r="I17" s="23">
        <f>ROUND((DM_stat!I17*DM_stat!F17),0)</f>
        <v>47531</v>
      </c>
      <c r="J17" s="25">
        <f>ROUND(((M17/DM_rozp!F17)+(DM_ZUKA!N17/DM_rozp!G17))/12,2)</f>
        <v>11.23</v>
      </c>
      <c r="K17" s="23">
        <f>IF(DM_stat!G17=0,0,12*1.358*1/DM_stat!G17*DM_rozp!F17)</f>
        <v>33422.849386032489</v>
      </c>
      <c r="L17" s="23">
        <f>IF(DM_stat!H17=0,0,12*1.358*1/DM_stat!H17*DM_rozp!G17)</f>
        <v>10471.9723183391</v>
      </c>
      <c r="M17" s="23">
        <f>ROUND(K17*DM_stat!F17/1.358,0)</f>
        <v>3667161</v>
      </c>
      <c r="N17" s="23">
        <f>ROUND(L17*DM_stat!F17/1.358,0)</f>
        <v>1148987</v>
      </c>
      <c r="O17" s="23">
        <f t="shared" si="10"/>
        <v>4816148</v>
      </c>
      <c r="P17" s="25">
        <f>ROUND(DM_stat!F17/DM_stat!G17,2)</f>
        <v>7.22</v>
      </c>
      <c r="Q17" s="25">
        <f>ROUND(DM_stat!F17/DM_stat!H17,2)</f>
        <v>4.01</v>
      </c>
      <c r="R17" s="25">
        <f t="shared" si="11"/>
        <v>11.23</v>
      </c>
      <c r="S17" s="32">
        <f t="shared" si="12"/>
        <v>0</v>
      </c>
      <c r="T17" s="23">
        <f>DM_stat!F17</f>
        <v>149</v>
      </c>
      <c r="U17" s="33">
        <f t="shared" si="13"/>
        <v>1148986</v>
      </c>
      <c r="V17" s="32">
        <f t="shared" si="14"/>
        <v>4.0100000000000007</v>
      </c>
      <c r="W17" s="6"/>
      <c r="X17" s="6">
        <f t="shared" si="15"/>
        <v>401346</v>
      </c>
      <c r="Y17" s="6">
        <f t="shared" si="16"/>
        <v>3961</v>
      </c>
      <c r="Z17" s="6"/>
    </row>
    <row r="18" spans="1:26" ht="15" customHeight="1">
      <c r="A18" s="20">
        <f>DM_stat!A18</f>
        <v>1443</v>
      </c>
      <c r="B18" s="19" t="str">
        <f>DM_stat!B18</f>
        <v>Střední škola, Lomnice n. P., Antala Staška 213</v>
      </c>
      <c r="C18" s="16">
        <f>DM_stat!C18</f>
        <v>3147</v>
      </c>
      <c r="D18" s="19" t="str">
        <f>DM_stat!D18</f>
        <v>SŠ Lomnice n. P., K Babylonu 1205</v>
      </c>
      <c r="E18" s="23">
        <f>ROUND(DM_rozp!M18,0)</f>
        <v>3584674</v>
      </c>
      <c r="F18" s="23">
        <f t="shared" si="7"/>
        <v>2623698</v>
      </c>
      <c r="G18" s="23">
        <f t="shared" si="8"/>
        <v>886810</v>
      </c>
      <c r="H18" s="23">
        <f t="shared" si="9"/>
        <v>52474</v>
      </c>
      <c r="I18" s="23">
        <f>ROUND((DM_stat!I18*DM_stat!F18),0)</f>
        <v>21692</v>
      </c>
      <c r="J18" s="25">
        <f>ROUND(((M18/DM_rozp!F18)+(DM_ZUKA!N18/DM_rozp!G18))/12,2)</f>
        <v>5.96</v>
      </c>
      <c r="K18" s="23">
        <f>IF(DM_stat!G18=0,0,12*1.358*1/DM_stat!G18*DM_rozp!F18)</f>
        <v>41924.822662618324</v>
      </c>
      <c r="L18" s="23">
        <f>IF(DM_stat!H18=0,0,12*1.358*1/DM_stat!H18*DM_rozp!G18)</f>
        <v>10471.9723183391</v>
      </c>
      <c r="M18" s="23">
        <f>ROUND(K18*DM_stat!F18/1.358,0)</f>
        <v>2099328</v>
      </c>
      <c r="N18" s="23">
        <f>ROUND(L18*DM_stat!F18/1.358,0)</f>
        <v>524370</v>
      </c>
      <c r="O18" s="23">
        <f t="shared" si="10"/>
        <v>2623698</v>
      </c>
      <c r="P18" s="25">
        <f>ROUND(DM_stat!F18/DM_stat!G18,2)</f>
        <v>4.13</v>
      </c>
      <c r="Q18" s="25">
        <f>ROUND(DM_stat!F18/DM_stat!H18,2)</f>
        <v>1.83</v>
      </c>
      <c r="R18" s="25">
        <f t="shared" si="11"/>
        <v>5.96</v>
      </c>
      <c r="S18" s="32">
        <f t="shared" si="12"/>
        <v>0</v>
      </c>
      <c r="T18" s="23">
        <f>DM_stat!F18</f>
        <v>68</v>
      </c>
      <c r="U18" s="33">
        <f t="shared" si="13"/>
        <v>524370</v>
      </c>
      <c r="V18" s="32">
        <f t="shared" si="14"/>
        <v>1.83</v>
      </c>
      <c r="W18" s="6"/>
      <c r="X18" s="6">
        <f t="shared" si="15"/>
        <v>218642</v>
      </c>
      <c r="Y18" s="6">
        <f t="shared" si="16"/>
        <v>1808</v>
      </c>
      <c r="Z18" s="6"/>
    </row>
    <row r="19" spans="1:26" ht="15" customHeight="1">
      <c r="A19" s="20">
        <f>DM_stat!A19</f>
        <v>1448</v>
      </c>
      <c r="B19" s="19" t="str">
        <f>DM_stat!B19</f>
        <v>Střední škola hospodářská a lesnická, Frýdlant, Bělíkova 1387</v>
      </c>
      <c r="C19" s="16">
        <f>DM_stat!C19</f>
        <v>3147</v>
      </c>
      <c r="D19" s="19" t="str">
        <f>DM_stat!D19</f>
        <v>SŠ hosp Frýdlant, Bělíkova 1387</v>
      </c>
      <c r="E19" s="23">
        <f>ROUND(DM_rozp!M19,0)</f>
        <v>4629632</v>
      </c>
      <c r="F19" s="23">
        <f t="shared" si="7"/>
        <v>3386604</v>
      </c>
      <c r="G19" s="23">
        <f t="shared" si="8"/>
        <v>1144672</v>
      </c>
      <c r="H19" s="23">
        <f t="shared" si="9"/>
        <v>67732</v>
      </c>
      <c r="I19" s="23">
        <f>ROUND((DM_stat!I19*DM_stat!F19),0)</f>
        <v>30624</v>
      </c>
      <c r="J19" s="25">
        <f>ROUND(((M19/DM_rozp!F19)+(DM_ZUKA!N19/DM_rozp!G19))/12,2)</f>
        <v>7.79</v>
      </c>
      <c r="K19" s="23">
        <f>IF(DM_stat!G19=0,0,12*1.358*1/DM_stat!G19*DM_rozp!F19)</f>
        <v>37434.36613469931</v>
      </c>
      <c r="L19" s="23">
        <f>IF(DM_stat!H19=0,0,12*1.358*1/DM_stat!H19*DM_rozp!G19)</f>
        <v>10471.9723183391</v>
      </c>
      <c r="M19" s="23">
        <f>ROUND(K19*DM_stat!F19/1.358,0)</f>
        <v>2646317</v>
      </c>
      <c r="N19" s="23">
        <f>ROUND(L19*DM_stat!F19/1.358,0)</f>
        <v>740287</v>
      </c>
      <c r="O19" s="23">
        <f t="shared" si="10"/>
        <v>3386604</v>
      </c>
      <c r="P19" s="25">
        <f>ROUND(DM_stat!F19/DM_stat!G19,2)</f>
        <v>5.21</v>
      </c>
      <c r="Q19" s="25">
        <f>ROUND(DM_stat!F19/DM_stat!H19,2)</f>
        <v>2.58</v>
      </c>
      <c r="R19" s="25">
        <f t="shared" si="11"/>
        <v>7.79</v>
      </c>
      <c r="S19" s="32">
        <f t="shared" si="12"/>
        <v>0</v>
      </c>
      <c r="T19" s="23">
        <f>DM_stat!F19</f>
        <v>96</v>
      </c>
      <c r="U19" s="33">
        <f t="shared" si="13"/>
        <v>740287</v>
      </c>
      <c r="V19" s="32">
        <f t="shared" si="14"/>
        <v>2.58</v>
      </c>
      <c r="W19" s="6"/>
      <c r="X19" s="6">
        <f t="shared" si="15"/>
        <v>282217</v>
      </c>
      <c r="Y19" s="6">
        <f t="shared" si="16"/>
        <v>2552</v>
      </c>
      <c r="Z19" s="6"/>
    </row>
    <row r="20" spans="1:26" ht="15" customHeight="1">
      <c r="A20" s="20">
        <f>DM_stat!A20</f>
        <v>1450</v>
      </c>
      <c r="B20" s="19" t="str">
        <f>DM_stat!B20</f>
        <v>Střední odborná škola, Liberec, Jablonecká 999</v>
      </c>
      <c r="C20" s="16">
        <f>DM_stat!C20</f>
        <v>3147</v>
      </c>
      <c r="D20" s="19" t="str">
        <f>DM_stat!D20</f>
        <v>SOŠ Liberec, Jablonecká 999 - ZŠ a SŠ</v>
      </c>
      <c r="E20" s="23">
        <f>ROUND(DM_rozp!M20,0)</f>
        <v>3809925</v>
      </c>
      <c r="F20" s="23">
        <f t="shared" si="7"/>
        <v>2788158</v>
      </c>
      <c r="G20" s="23">
        <f t="shared" si="8"/>
        <v>942398</v>
      </c>
      <c r="H20" s="23">
        <f t="shared" si="9"/>
        <v>55763</v>
      </c>
      <c r="I20" s="23">
        <f>ROUND((DM_stat!I20*DM_stat!F20),0)</f>
        <v>23606</v>
      </c>
      <c r="J20" s="25">
        <f>ROUND(((M20/DM_rozp!F20)+(DM_ZUKA!N20/DM_rozp!G20))/12,2)</f>
        <v>6.36</v>
      </c>
      <c r="K20" s="23">
        <f>IF(DM_stat!G20=0,0,12*1.358*1/DM_stat!G20*DM_rozp!F20)</f>
        <v>40694.499786209977</v>
      </c>
      <c r="L20" s="23">
        <f>IF(DM_stat!H20=0,0,12*1.358*1/DM_stat!H20*DM_rozp!G20)</f>
        <v>10471.9723183391</v>
      </c>
      <c r="M20" s="23">
        <f>ROUND(K20*DM_stat!F20/1.358,0)</f>
        <v>2217521</v>
      </c>
      <c r="N20" s="23">
        <f>ROUND(L20*DM_stat!F20/1.358,0)</f>
        <v>570638</v>
      </c>
      <c r="O20" s="23">
        <f t="shared" si="10"/>
        <v>2788159</v>
      </c>
      <c r="P20" s="25">
        <f>ROUND(DM_stat!F20/DM_stat!G20,2)</f>
        <v>4.37</v>
      </c>
      <c r="Q20" s="25">
        <f>ROUND(DM_stat!F20/DM_stat!H20,2)</f>
        <v>1.99</v>
      </c>
      <c r="R20" s="25">
        <f t="shared" si="11"/>
        <v>6.36</v>
      </c>
      <c r="S20" s="32">
        <f t="shared" si="12"/>
        <v>0</v>
      </c>
      <c r="T20" s="23">
        <f>DM_stat!F20</f>
        <v>74</v>
      </c>
      <c r="U20" s="33">
        <f t="shared" si="13"/>
        <v>570637</v>
      </c>
      <c r="V20" s="32">
        <f t="shared" si="14"/>
        <v>1.9900000000000002</v>
      </c>
      <c r="W20" s="6"/>
      <c r="X20" s="6">
        <f t="shared" si="15"/>
        <v>232347</v>
      </c>
      <c r="Y20" s="6">
        <f t="shared" si="16"/>
        <v>1967</v>
      </c>
      <c r="Z20" s="6"/>
    </row>
    <row r="21" spans="1:26" ht="15" customHeight="1">
      <c r="A21" s="20">
        <f>DM_stat!A21</f>
        <v>1450</v>
      </c>
      <c r="B21" s="19" t="str">
        <f>DM_stat!B21</f>
        <v>Střední odborná škola, Liberec, Jablonecká 999</v>
      </c>
      <c r="C21" s="16">
        <f>DM_stat!C21</f>
        <v>3145</v>
      </c>
      <c r="D21" s="19" t="str">
        <f>DM_stat!D21</f>
        <v>SOŠ Liberec, Jablonecká 999 - SŠ</v>
      </c>
      <c r="E21" s="23">
        <f>ROUND(DM_rozp!M21,0)</f>
        <v>4815304</v>
      </c>
      <c r="F21" s="23">
        <f t="shared" si="7"/>
        <v>3514661</v>
      </c>
      <c r="G21" s="23">
        <f t="shared" si="8"/>
        <v>1187956</v>
      </c>
      <c r="H21" s="23">
        <f t="shared" si="9"/>
        <v>70293</v>
      </c>
      <c r="I21" s="23">
        <f>ROUND((DM_stat!I21*DM_stat!F21),0)</f>
        <v>42394</v>
      </c>
      <c r="J21" s="25">
        <f>ROUND(((M21/DM_rozp!F21)+(DM_ZUKA!N21/DM_rozp!G21))/12,2)</f>
        <v>8.49</v>
      </c>
      <c r="K21" s="23">
        <f>IF(DM_stat!G21=0,0,12*1.358*1/DM_stat!G21*DM_rozp!F21)</f>
        <v>81799.737235772351</v>
      </c>
      <c r="L21" s="23">
        <f>IF(DM_stat!H21=0,0,12*1.358*1/DM_stat!H21*DM_rozp!G21)</f>
        <v>34612.703999999998</v>
      </c>
      <c r="M21" s="23">
        <f>ROUND(K21*DM_stat!F21/1.358,0)</f>
        <v>2469653</v>
      </c>
      <c r="N21" s="23">
        <f>ROUND(L21*DM_stat!F21/1.358,0)</f>
        <v>1045008</v>
      </c>
      <c r="O21" s="23">
        <f t="shared" si="10"/>
        <v>3514661</v>
      </c>
      <c r="P21" s="25">
        <f>ROUND(DM_stat!F21/DM_stat!G21,2)</f>
        <v>5.07</v>
      </c>
      <c r="Q21" s="25">
        <f>ROUND(DM_stat!F21/DM_stat!H21,2)</f>
        <v>3.42</v>
      </c>
      <c r="R21" s="25">
        <f t="shared" si="11"/>
        <v>8.49</v>
      </c>
      <c r="S21" s="32">
        <f t="shared" si="12"/>
        <v>0</v>
      </c>
      <c r="T21" s="23">
        <f>DM_stat!F21</f>
        <v>41</v>
      </c>
      <c r="U21" s="33">
        <f t="shared" si="13"/>
        <v>1045008</v>
      </c>
      <c r="V21" s="32">
        <f t="shared" si="14"/>
        <v>3.42</v>
      </c>
      <c r="W21" s="6"/>
      <c r="X21" s="6">
        <f t="shared" si="15"/>
        <v>292888</v>
      </c>
      <c r="Y21" s="6">
        <f t="shared" si="16"/>
        <v>3533</v>
      </c>
      <c r="Z21" s="6"/>
    </row>
    <row r="22" spans="1:26" ht="15" customHeight="1">
      <c r="A22" s="20">
        <f>DM_stat!A22</f>
        <v>1452</v>
      </c>
      <c r="B22" s="19" t="str">
        <f>DM_stat!B22</f>
        <v>Obchodní akademie, Hotelová škola a Střední odborná škola, Turnov, Zborovská 519</v>
      </c>
      <c r="C22" s="16">
        <f>DM_stat!C22</f>
        <v>3147</v>
      </c>
      <c r="D22" s="19" t="str">
        <f>DM_stat!D22</f>
        <v>OA a HŠ Turnov, 28. října 584</v>
      </c>
      <c r="E22" s="23">
        <f>ROUND(DM_rozp!M22,0)</f>
        <v>3584674</v>
      </c>
      <c r="F22" s="23">
        <f t="shared" si="7"/>
        <v>2623698</v>
      </c>
      <c r="G22" s="23">
        <f t="shared" si="8"/>
        <v>886810</v>
      </c>
      <c r="H22" s="23">
        <f t="shared" si="9"/>
        <v>52474</v>
      </c>
      <c r="I22" s="23">
        <f>ROUND((DM_stat!I22*DM_stat!F22),0)</f>
        <v>21692</v>
      </c>
      <c r="J22" s="25">
        <f>ROUND(((M22/DM_rozp!F22)+(DM_ZUKA!N22/DM_rozp!G22))/12,2)</f>
        <v>5.96</v>
      </c>
      <c r="K22" s="23">
        <f>IF(DM_stat!G22=0,0,12*1.358*1/DM_stat!G22*DM_rozp!F22)</f>
        <v>41924.822662618324</v>
      </c>
      <c r="L22" s="23">
        <f>IF(DM_stat!H22=0,0,12*1.358*1/DM_stat!H22*DM_rozp!G22)</f>
        <v>10471.9723183391</v>
      </c>
      <c r="M22" s="23">
        <f>ROUND(K22*DM_stat!F22/1.358,0)</f>
        <v>2099328</v>
      </c>
      <c r="N22" s="23">
        <f>ROUND(L22*DM_stat!F22/1.358,0)</f>
        <v>524370</v>
      </c>
      <c r="O22" s="23">
        <f t="shared" si="10"/>
        <v>2623698</v>
      </c>
      <c r="P22" s="25">
        <f>ROUND(DM_stat!F22/DM_stat!G22,2)</f>
        <v>4.13</v>
      </c>
      <c r="Q22" s="25">
        <f>ROUND(DM_stat!F22/DM_stat!H22,2)</f>
        <v>1.83</v>
      </c>
      <c r="R22" s="25">
        <f t="shared" si="11"/>
        <v>5.96</v>
      </c>
      <c r="S22" s="32">
        <f t="shared" si="12"/>
        <v>0</v>
      </c>
      <c r="T22" s="23">
        <f>DM_stat!F22</f>
        <v>68</v>
      </c>
      <c r="U22" s="33">
        <f t="shared" si="13"/>
        <v>524370</v>
      </c>
      <c r="V22" s="32">
        <f t="shared" si="14"/>
        <v>1.83</v>
      </c>
      <c r="W22" s="6"/>
      <c r="X22" s="6">
        <f t="shared" si="15"/>
        <v>218642</v>
      </c>
      <c r="Y22" s="6">
        <f t="shared" si="16"/>
        <v>1808</v>
      </c>
      <c r="Z22" s="6"/>
    </row>
    <row r="23" spans="1:26" ht="15" customHeight="1">
      <c r="A23" s="20">
        <f>DM_stat!A23</f>
        <v>1455</v>
      </c>
      <c r="B23" s="19" t="str">
        <f>DM_stat!B23</f>
        <v>ZŠ a MŠ logopedická, Liberec, E. Krásnohorské 921</v>
      </c>
      <c r="C23" s="16">
        <f>DM_stat!C23</f>
        <v>3145</v>
      </c>
      <c r="D23" s="19" t="str">
        <f>DM_stat!D23</f>
        <v>ZŠ a MŠ logo, Liberec, E. Krásnohorské 921 - MŠ a ZŠ</v>
      </c>
      <c r="E23" s="23">
        <f>ROUND(DM_rozp!M23,0)</f>
        <v>5167643</v>
      </c>
      <c r="F23" s="23">
        <f t="shared" si="7"/>
        <v>3771831</v>
      </c>
      <c r="G23" s="23">
        <f t="shared" si="8"/>
        <v>1274879</v>
      </c>
      <c r="H23" s="23">
        <f t="shared" si="9"/>
        <v>75437</v>
      </c>
      <c r="I23" s="23">
        <f>ROUND((DM_stat!I23*DM_stat!F23),0)</f>
        <v>45496</v>
      </c>
      <c r="J23" s="25">
        <f>ROUND(((M23/DM_rozp!F23)+(DM_ZUKA!N23/DM_rozp!G23))/12,2)</f>
        <v>9.11</v>
      </c>
      <c r="K23" s="23">
        <f>IF(DM_stat!G23=0,0,12*1.358*1/DM_stat!G23*DM_rozp!F23)</f>
        <v>81799.737235772351</v>
      </c>
      <c r="L23" s="23">
        <f>IF(DM_stat!H23=0,0,12*1.358*1/DM_stat!H23*DM_rozp!G23)</f>
        <v>34612.703999999998</v>
      </c>
      <c r="M23" s="23">
        <f>ROUND(K23*DM_stat!F23/1.358,0)</f>
        <v>2650360</v>
      </c>
      <c r="N23" s="23">
        <f>ROUND(L23*DM_stat!F23/1.358,0)</f>
        <v>1121472</v>
      </c>
      <c r="O23" s="23">
        <f t="shared" si="10"/>
        <v>3771832</v>
      </c>
      <c r="P23" s="25">
        <f>ROUND(DM_stat!F23/DM_stat!G23,2)</f>
        <v>5.45</v>
      </c>
      <c r="Q23" s="25">
        <f>ROUND(DM_stat!F23/DM_stat!H23,2)</f>
        <v>3.67</v>
      </c>
      <c r="R23" s="25">
        <f t="shared" si="11"/>
        <v>9.120000000000001</v>
      </c>
      <c r="S23" s="32">
        <f t="shared" si="12"/>
        <v>1.0000000000001563E-2</v>
      </c>
      <c r="T23" s="23">
        <f>DM_stat!F23</f>
        <v>44</v>
      </c>
      <c r="U23" s="33">
        <f t="shared" si="13"/>
        <v>1121471</v>
      </c>
      <c r="V23" s="32">
        <f t="shared" si="14"/>
        <v>3.6599999999999993</v>
      </c>
      <c r="W23" s="6"/>
      <c r="X23" s="6">
        <f t="shared" si="15"/>
        <v>314319</v>
      </c>
      <c r="Y23" s="6">
        <f t="shared" si="16"/>
        <v>3791</v>
      </c>
      <c r="Z23" s="6"/>
    </row>
    <row r="24" spans="1:26" ht="16.5" customHeight="1">
      <c r="A24" s="40" t="s">
        <v>42</v>
      </c>
      <c r="B24" s="39" t="s">
        <v>41</v>
      </c>
      <c r="C24" s="40" t="s">
        <v>42</v>
      </c>
      <c r="D24" s="40" t="s">
        <v>42</v>
      </c>
      <c r="E24" s="58">
        <f t="shared" ref="E24:R24" si="17">SUM(E6:E23)</f>
        <v>84252036</v>
      </c>
      <c r="F24" s="58">
        <f t="shared" si="17"/>
        <v>61612851</v>
      </c>
      <c r="G24" s="58">
        <f t="shared" si="17"/>
        <v>20825146</v>
      </c>
      <c r="H24" s="58">
        <f t="shared" si="17"/>
        <v>1232257</v>
      </c>
      <c r="I24" s="58">
        <f t="shared" si="17"/>
        <v>581782</v>
      </c>
      <c r="J24" s="64">
        <f t="shared" si="17"/>
        <v>142.76</v>
      </c>
      <c r="K24" s="58">
        <f t="shared" si="17"/>
        <v>799936.97242938122</v>
      </c>
      <c r="L24" s="58">
        <f t="shared" si="17"/>
        <v>236776.96509342562</v>
      </c>
      <c r="M24" s="58">
        <f t="shared" si="17"/>
        <v>47493827</v>
      </c>
      <c r="N24" s="58">
        <f t="shared" si="17"/>
        <v>14119028</v>
      </c>
      <c r="O24" s="58">
        <f t="shared" si="17"/>
        <v>61612855</v>
      </c>
      <c r="P24" s="64">
        <f t="shared" si="17"/>
        <v>93.939999999999984</v>
      </c>
      <c r="Q24" s="64">
        <f t="shared" si="17"/>
        <v>48.800000000000004</v>
      </c>
      <c r="R24" s="64">
        <f t="shared" si="17"/>
        <v>142.74</v>
      </c>
      <c r="S24" s="32"/>
      <c r="T24" s="32"/>
      <c r="U24" s="65"/>
      <c r="V24" s="66"/>
      <c r="W24" s="66"/>
      <c r="X24" s="66"/>
      <c r="Y24" s="66"/>
      <c r="Z24" s="66"/>
    </row>
    <row r="25" spans="1:26" ht="11.25" customHeight="1">
      <c r="A25" s="1"/>
      <c r="B25" s="4"/>
      <c r="C25" s="1"/>
      <c r="D25" s="4"/>
      <c r="E25" s="6">
        <f>SUM(F24:I24)</f>
        <v>84252036</v>
      </c>
      <c r="F25" s="6">
        <f>M24+N24</f>
        <v>61612855</v>
      </c>
      <c r="G25" s="6">
        <f>F24*33.8%</f>
        <v>20825143.637999997</v>
      </c>
      <c r="H25" s="6">
        <f>F24*2%</f>
        <v>1232257.02</v>
      </c>
      <c r="I25" s="6"/>
      <c r="J25" s="4"/>
      <c r="K25" s="6"/>
      <c r="L25" s="6"/>
      <c r="M25" s="6"/>
      <c r="N25" s="6"/>
      <c r="O25" s="6">
        <f>F24</f>
        <v>61612851</v>
      </c>
      <c r="P25" s="4"/>
      <c r="Q25" s="4"/>
      <c r="R25" s="33">
        <f>J24</f>
        <v>142.76</v>
      </c>
      <c r="S25" s="33"/>
      <c r="T25" s="4"/>
      <c r="U25" s="6"/>
      <c r="V25" s="6"/>
      <c r="W25" s="6"/>
      <c r="X25" s="6"/>
      <c r="Y25" s="6"/>
      <c r="Z25" s="4"/>
    </row>
    <row r="26" spans="1:26" ht="11.25" customHeight="1">
      <c r="A26" s="69"/>
      <c r="B26" s="71"/>
      <c r="C26" s="69"/>
      <c r="D26" s="71"/>
      <c r="E26" s="6"/>
      <c r="F26" s="71"/>
      <c r="G26" s="71"/>
      <c r="H26" s="71"/>
      <c r="I26" s="71"/>
      <c r="J26" s="71"/>
      <c r="K26" s="73"/>
      <c r="L26" s="73"/>
      <c r="M26" s="73"/>
      <c r="N26" s="71"/>
      <c r="O26" s="71"/>
      <c r="P26" s="71"/>
      <c r="Q26" s="33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1.25" customHeight="1">
      <c r="A27" s="1"/>
      <c r="B27" s="4" t="s">
        <v>78</v>
      </c>
      <c r="C27" s="75">
        <v>3145</v>
      </c>
      <c r="D27" s="76" t="s">
        <v>79</v>
      </c>
      <c r="E27" s="77">
        <f t="shared" ref="E27:J28" si="18">SUMIF($C$6:$C$23,$C27,E$6:E$23)</f>
        <v>9982947</v>
      </c>
      <c r="F27" s="77">
        <f t="shared" si="18"/>
        <v>7286492</v>
      </c>
      <c r="G27" s="77">
        <f t="shared" si="18"/>
        <v>2462835</v>
      </c>
      <c r="H27" s="77">
        <f t="shared" si="18"/>
        <v>145730</v>
      </c>
      <c r="I27" s="77">
        <f t="shared" si="18"/>
        <v>87890</v>
      </c>
      <c r="J27" s="79">
        <f t="shared" si="18"/>
        <v>17.600000000000001</v>
      </c>
      <c r="K27" s="6"/>
      <c r="L27" s="6"/>
      <c r="M27" s="6"/>
      <c r="N27" s="4"/>
      <c r="O27" s="6">
        <f>O23+O20</f>
        <v>6559991</v>
      </c>
      <c r="P27" s="79">
        <f>SUMIF($C$6:$C$23,$C27,P$6:P$23)</f>
        <v>10.52</v>
      </c>
      <c r="Q27" s="79">
        <f>SUMIF($C$6:$C$23,$C27,Q$6:Q$23)</f>
        <v>7.09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>
      <c r="A28" s="1"/>
      <c r="B28" s="80"/>
      <c r="C28" s="81">
        <v>3147</v>
      </c>
      <c r="D28" s="82" t="s">
        <v>43</v>
      </c>
      <c r="E28" s="83">
        <f t="shared" si="18"/>
        <v>74269089</v>
      </c>
      <c r="F28" s="83">
        <f t="shared" si="18"/>
        <v>54326359</v>
      </c>
      <c r="G28" s="83">
        <f t="shared" si="18"/>
        <v>18362311</v>
      </c>
      <c r="H28" s="83">
        <f t="shared" si="18"/>
        <v>1086527</v>
      </c>
      <c r="I28" s="83">
        <f t="shared" si="18"/>
        <v>493892</v>
      </c>
      <c r="J28" s="84">
        <f t="shared" si="18"/>
        <v>125.16000000000001</v>
      </c>
      <c r="K28" s="6"/>
      <c r="L28" s="6"/>
      <c r="M28" s="6"/>
      <c r="N28" s="4"/>
      <c r="O28" s="6">
        <f>O24-O27</f>
        <v>55052864</v>
      </c>
      <c r="P28" s="84">
        <f>SUMIF($C$6:$C$23,$C28,P$6:P$23)</f>
        <v>83.419999999999987</v>
      </c>
      <c r="Q28" s="84">
        <f>SUMIF($C$6:$C$23,$C28,Q$6:Q$23)</f>
        <v>41.71</v>
      </c>
      <c r="R28" s="6"/>
      <c r="S28" s="32"/>
      <c r="T28" s="32"/>
      <c r="U28" s="6"/>
      <c r="V28" s="6"/>
      <c r="W28" s="6"/>
      <c r="X28" s="6"/>
      <c r="Y28" s="6"/>
      <c r="Z28" s="4"/>
    </row>
    <row r="29" spans="1:26" ht="11.25" customHeight="1">
      <c r="A29" s="1"/>
      <c r="B29" s="80"/>
      <c r="C29" s="4" t="s">
        <v>80</v>
      </c>
      <c r="D29" s="4"/>
      <c r="E29" s="6">
        <f t="shared" ref="E29:J29" si="19">SUM(E27:E28)</f>
        <v>84252036</v>
      </c>
      <c r="F29" s="6">
        <f t="shared" si="19"/>
        <v>61612851</v>
      </c>
      <c r="G29" s="6">
        <f t="shared" si="19"/>
        <v>20825146</v>
      </c>
      <c r="H29" s="6">
        <f t="shared" si="19"/>
        <v>1232257</v>
      </c>
      <c r="I29" s="6">
        <f t="shared" si="19"/>
        <v>581782</v>
      </c>
      <c r="J29" s="32">
        <f t="shared" si="19"/>
        <v>142.76000000000002</v>
      </c>
      <c r="K29" s="6"/>
      <c r="L29" s="6"/>
      <c r="M29" s="6"/>
      <c r="N29" s="32"/>
      <c r="O29" s="32"/>
      <c r="P29" s="32"/>
      <c r="Q29" s="6"/>
      <c r="R29" s="32"/>
      <c r="S29" s="32"/>
      <c r="T29" s="6"/>
      <c r="U29" s="6"/>
      <c r="V29" s="6"/>
      <c r="W29" s="6"/>
      <c r="X29" s="6"/>
      <c r="Y29" s="4"/>
      <c r="Z29" s="4"/>
    </row>
    <row r="30" spans="1:26" ht="11.25" customHeight="1">
      <c r="A30" s="1"/>
      <c r="B30" s="80"/>
      <c r="C30" s="4" t="s">
        <v>81</v>
      </c>
      <c r="D30" s="4"/>
      <c r="E30" s="6">
        <f t="shared" ref="E30:J30" si="20">E24-E29</f>
        <v>0</v>
      </c>
      <c r="F30" s="6">
        <f t="shared" si="20"/>
        <v>0</v>
      </c>
      <c r="G30" s="6">
        <f t="shared" si="20"/>
        <v>0</v>
      </c>
      <c r="H30" s="6">
        <f t="shared" si="20"/>
        <v>0</v>
      </c>
      <c r="I30" s="6">
        <f t="shared" si="20"/>
        <v>0</v>
      </c>
      <c r="J30" s="32">
        <f t="shared" si="20"/>
        <v>0</v>
      </c>
      <c r="K30" s="6"/>
      <c r="L30" s="6"/>
      <c r="M30" s="6"/>
      <c r="N30" s="32"/>
      <c r="O30" s="32"/>
      <c r="P30" s="32"/>
      <c r="Q30" s="6"/>
      <c r="R30" s="32"/>
      <c r="S30" s="32"/>
      <c r="T30" s="6"/>
      <c r="U30" s="6"/>
      <c r="V30" s="6"/>
      <c r="W30" s="6"/>
      <c r="X30" s="6"/>
      <c r="Y30" s="4"/>
      <c r="Z30" s="4"/>
    </row>
    <row r="31" spans="1:26" ht="11.25" customHeight="1">
      <c r="A31" s="1"/>
      <c r="B31" s="80"/>
      <c r="C31" s="1"/>
      <c r="D31" s="4"/>
      <c r="E31" s="6"/>
      <c r="F31" s="6"/>
      <c r="G31" s="6"/>
      <c r="H31" s="6"/>
      <c r="I31" s="6"/>
      <c r="J31" s="32"/>
      <c r="K31" s="6"/>
      <c r="L31" s="6"/>
      <c r="M31" s="6"/>
      <c r="N31" s="32"/>
      <c r="O31" s="4"/>
      <c r="P31" s="32"/>
      <c r="Q31" s="6"/>
      <c r="R31" s="32"/>
      <c r="S31" s="32"/>
      <c r="T31" s="6"/>
      <c r="U31" s="6"/>
      <c r="V31" s="6"/>
      <c r="W31" s="6"/>
      <c r="X31" s="6"/>
      <c r="Y31" s="4"/>
      <c r="Z31" s="4"/>
    </row>
    <row r="32" spans="1:26" ht="11.25" customHeight="1">
      <c r="A32" s="1"/>
      <c r="B32" s="4"/>
      <c r="C32" s="1"/>
      <c r="D32" s="4"/>
      <c r="E32" s="4"/>
      <c r="F32" s="4"/>
      <c r="G32" s="4"/>
      <c r="H32" s="4"/>
      <c r="I32" s="4"/>
      <c r="J32" s="4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>
      <c r="A33" s="1"/>
      <c r="B33" s="4"/>
      <c r="C33" s="1"/>
      <c r="D33" s="42"/>
      <c r="E33" s="32"/>
      <c r="F33" s="32"/>
      <c r="G33" s="32"/>
      <c r="H33" s="32"/>
      <c r="I33" s="32"/>
      <c r="J33" s="32"/>
      <c r="K33" s="6"/>
      <c r="L33" s="6"/>
      <c r="M33" s="6"/>
      <c r="N33" s="4"/>
      <c r="O33" s="4"/>
      <c r="P33" s="33"/>
      <c r="Q33" s="32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>
      <c r="A34" s="1"/>
      <c r="B34" s="4"/>
      <c r="C34" s="1"/>
      <c r="D34" s="4"/>
      <c r="E34" s="4"/>
      <c r="F34" s="4"/>
      <c r="G34" s="4"/>
      <c r="H34" s="4"/>
      <c r="I34" s="4"/>
      <c r="J34" s="4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>
      <c r="A35" s="1"/>
      <c r="B35" s="4"/>
      <c r="C35" s="1"/>
      <c r="D35" s="4"/>
      <c r="E35" s="4"/>
      <c r="F35" s="4"/>
      <c r="G35" s="4"/>
      <c r="H35" s="4"/>
      <c r="I35" s="4"/>
      <c r="J35" s="4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>
      <c r="A36" s="1"/>
      <c r="B36" s="4"/>
      <c r="C36" s="1"/>
      <c r="D36" s="4"/>
      <c r="E36" s="4"/>
      <c r="F36" s="4"/>
      <c r="G36" s="4"/>
      <c r="H36" s="4"/>
      <c r="I36" s="4"/>
      <c r="J36" s="4"/>
      <c r="K36" s="6"/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>
      <c r="A37" s="1"/>
      <c r="B37" s="4"/>
      <c r="C37" s="1"/>
      <c r="D37" s="4"/>
      <c r="E37" s="4"/>
      <c r="F37" s="4"/>
      <c r="G37" s="4"/>
      <c r="H37" s="4"/>
      <c r="I37" s="4"/>
      <c r="J37" s="4"/>
      <c r="K37" s="6"/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>
      <c r="A38" s="1"/>
      <c r="B38" s="4"/>
      <c r="C38" s="1"/>
      <c r="D38" s="4"/>
      <c r="E38" s="4"/>
      <c r="F38" s="4"/>
      <c r="G38" s="4"/>
      <c r="H38" s="4"/>
      <c r="I38" s="4"/>
      <c r="J38" s="4"/>
      <c r="K38" s="6"/>
      <c r="L38" s="6"/>
      <c r="M38" s="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>
      <c r="A39" s="1"/>
      <c r="B39" s="4"/>
      <c r="C39" s="1"/>
      <c r="D39" s="4"/>
      <c r="E39" s="4"/>
      <c r="F39" s="4"/>
      <c r="G39" s="4"/>
      <c r="H39" s="4"/>
      <c r="I39" s="4"/>
      <c r="J39" s="4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>
      <c r="A40" s="1"/>
      <c r="B40" s="4"/>
      <c r="C40" s="1"/>
      <c r="D40" s="4"/>
      <c r="E40" s="4"/>
      <c r="F40" s="4"/>
      <c r="G40" s="4"/>
      <c r="H40" s="4"/>
      <c r="I40" s="4"/>
      <c r="J40" s="4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>
      <c r="A41" s="1"/>
      <c r="B41" s="4"/>
      <c r="C41" s="1"/>
      <c r="D41" s="4"/>
      <c r="E41" s="4"/>
      <c r="F41" s="4"/>
      <c r="G41" s="4"/>
      <c r="H41" s="4"/>
      <c r="I41" s="4"/>
      <c r="J41" s="4"/>
      <c r="K41" s="6"/>
      <c r="L41" s="6"/>
      <c r="M41" s="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>
      <c r="A42" s="1"/>
      <c r="B42" s="4"/>
      <c r="C42" s="1"/>
      <c r="D42" s="4"/>
      <c r="E42" s="4"/>
      <c r="F42" s="4"/>
      <c r="G42" s="4"/>
      <c r="H42" s="4"/>
      <c r="I42" s="4"/>
      <c r="J42" s="4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>
      <c r="A43" s="1"/>
      <c r="B43" s="4"/>
      <c r="C43" s="1"/>
      <c r="D43" s="4"/>
      <c r="E43" s="4"/>
      <c r="F43" s="4"/>
      <c r="G43" s="4"/>
      <c r="H43" s="4"/>
      <c r="I43" s="4"/>
      <c r="J43" s="4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>
      <c r="A44" s="1"/>
      <c r="B44" s="4"/>
      <c r="C44" s="1"/>
      <c r="D44" s="4"/>
      <c r="E44" s="4"/>
      <c r="F44" s="4"/>
      <c r="G44" s="4"/>
      <c r="H44" s="4"/>
      <c r="I44" s="4"/>
      <c r="J44" s="4"/>
      <c r="K44" s="6"/>
      <c r="L44" s="6"/>
      <c r="M44" s="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>
      <c r="A45" s="1"/>
      <c r="B45" s="4"/>
      <c r="C45" s="1"/>
      <c r="D45" s="4"/>
      <c r="E45" s="4"/>
      <c r="F45" s="4"/>
      <c r="G45" s="4"/>
      <c r="H45" s="4"/>
      <c r="I45" s="4"/>
      <c r="J45" s="4"/>
      <c r="K45" s="6"/>
      <c r="L45" s="6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>
      <c r="A46" s="1"/>
      <c r="B46" s="4"/>
      <c r="C46" s="1"/>
      <c r="D46" s="4"/>
      <c r="E46" s="4"/>
      <c r="F46" s="4"/>
      <c r="G46" s="4"/>
      <c r="H46" s="4"/>
      <c r="I46" s="4"/>
      <c r="J46" s="4"/>
      <c r="K46" s="6"/>
      <c r="L46" s="6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>
      <c r="A47" s="1"/>
      <c r="B47" s="4"/>
      <c r="C47" s="1"/>
      <c r="D47" s="4"/>
      <c r="E47" s="4"/>
      <c r="F47" s="4"/>
      <c r="G47" s="4"/>
      <c r="H47" s="4"/>
      <c r="I47" s="4"/>
      <c r="J47" s="4"/>
      <c r="K47" s="6"/>
      <c r="L47" s="6"/>
      <c r="M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>
      <c r="A48" s="1"/>
      <c r="B48" s="4"/>
      <c r="C48" s="1"/>
      <c r="D48" s="4"/>
      <c r="E48" s="4"/>
      <c r="F48" s="4"/>
      <c r="G48" s="4"/>
      <c r="H48" s="4"/>
      <c r="I48" s="4"/>
      <c r="J48" s="4"/>
      <c r="K48" s="6"/>
      <c r="L48" s="6"/>
      <c r="M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1"/>
      <c r="B49" s="4"/>
      <c r="C49" s="1"/>
      <c r="D49" s="4"/>
      <c r="E49" s="4"/>
      <c r="F49" s="4"/>
      <c r="G49" s="4"/>
      <c r="H49" s="4"/>
      <c r="I49" s="4"/>
      <c r="J49" s="4"/>
      <c r="K49" s="6"/>
      <c r="L49" s="6"/>
      <c r="M49" s="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1"/>
      <c r="B50" s="4"/>
      <c r="C50" s="1"/>
      <c r="D50" s="4"/>
      <c r="E50" s="4"/>
      <c r="F50" s="4"/>
      <c r="G50" s="4"/>
      <c r="H50" s="4"/>
      <c r="I50" s="4"/>
      <c r="J50" s="4"/>
      <c r="K50" s="6"/>
      <c r="L50" s="6"/>
      <c r="M50" s="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1"/>
      <c r="B51" s="4"/>
      <c r="C51" s="1"/>
      <c r="D51" s="4"/>
      <c r="E51" s="4"/>
      <c r="F51" s="4"/>
      <c r="G51" s="4"/>
      <c r="H51" s="4"/>
      <c r="I51" s="4"/>
      <c r="J51" s="4"/>
      <c r="K51" s="6"/>
      <c r="L51" s="6"/>
      <c r="M51" s="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1"/>
      <c r="B52" s="4"/>
      <c r="C52" s="1"/>
      <c r="D52" s="4"/>
      <c r="E52" s="4"/>
      <c r="F52" s="4"/>
      <c r="G52" s="4"/>
      <c r="H52" s="4"/>
      <c r="I52" s="4"/>
      <c r="J52" s="4"/>
      <c r="K52" s="6"/>
      <c r="L52" s="6"/>
      <c r="M52" s="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1"/>
      <c r="B53" s="4"/>
      <c r="C53" s="1"/>
      <c r="D53" s="4"/>
      <c r="E53" s="4"/>
      <c r="F53" s="4"/>
      <c r="G53" s="4"/>
      <c r="H53" s="4"/>
      <c r="I53" s="4"/>
      <c r="J53" s="4"/>
      <c r="K53" s="6"/>
      <c r="L53" s="6"/>
      <c r="M53" s="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1"/>
      <c r="B54" s="4"/>
      <c r="C54" s="1"/>
      <c r="D54" s="4"/>
      <c r="E54" s="4"/>
      <c r="F54" s="4"/>
      <c r="G54" s="4"/>
      <c r="H54" s="4"/>
      <c r="I54" s="4"/>
      <c r="J54" s="4"/>
      <c r="K54" s="6"/>
      <c r="L54" s="6"/>
      <c r="M54" s="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1"/>
      <c r="B55" s="4"/>
      <c r="C55" s="1"/>
      <c r="D55" s="4"/>
      <c r="E55" s="4"/>
      <c r="F55" s="4"/>
      <c r="G55" s="4"/>
      <c r="H55" s="4"/>
      <c r="I55" s="4"/>
      <c r="J55" s="4"/>
      <c r="K55" s="6"/>
      <c r="L55" s="6"/>
      <c r="M55" s="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1"/>
      <c r="B56" s="4"/>
      <c r="C56" s="1"/>
      <c r="D56" s="4"/>
      <c r="E56" s="4"/>
      <c r="F56" s="4"/>
      <c r="G56" s="4"/>
      <c r="H56" s="4"/>
      <c r="I56" s="4"/>
      <c r="J56" s="4"/>
      <c r="K56" s="6"/>
      <c r="L56" s="6"/>
      <c r="M56" s="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1"/>
      <c r="B57" s="4"/>
      <c r="C57" s="1"/>
      <c r="D57" s="4"/>
      <c r="E57" s="4"/>
      <c r="F57" s="4"/>
      <c r="G57" s="4"/>
      <c r="H57" s="4"/>
      <c r="I57" s="4"/>
      <c r="J57" s="4"/>
      <c r="K57" s="6"/>
      <c r="L57" s="6"/>
      <c r="M57" s="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1"/>
      <c r="B58" s="4"/>
      <c r="C58" s="1"/>
      <c r="D58" s="4"/>
      <c r="E58" s="4"/>
      <c r="F58" s="4"/>
      <c r="G58" s="4"/>
      <c r="H58" s="4"/>
      <c r="I58" s="4"/>
      <c r="J58" s="4"/>
      <c r="K58" s="6"/>
      <c r="L58" s="6"/>
      <c r="M58" s="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1"/>
      <c r="B59" s="4"/>
      <c r="C59" s="1"/>
      <c r="D59" s="4"/>
      <c r="E59" s="4"/>
      <c r="F59" s="4"/>
      <c r="G59" s="4"/>
      <c r="H59" s="4"/>
      <c r="I59" s="4"/>
      <c r="J59" s="4"/>
      <c r="K59" s="6"/>
      <c r="L59" s="6"/>
      <c r="M59" s="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1"/>
      <c r="B60" s="4"/>
      <c r="C60" s="1"/>
      <c r="D60" s="4"/>
      <c r="E60" s="4"/>
      <c r="F60" s="4"/>
      <c r="G60" s="4"/>
      <c r="H60" s="4"/>
      <c r="I60" s="4"/>
      <c r="J60" s="4"/>
      <c r="K60" s="6"/>
      <c r="L60" s="6"/>
      <c r="M60" s="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1"/>
      <c r="B61" s="4"/>
      <c r="C61" s="1"/>
      <c r="D61" s="4"/>
      <c r="E61" s="4"/>
      <c r="F61" s="4"/>
      <c r="G61" s="4"/>
      <c r="H61" s="4"/>
      <c r="I61" s="4"/>
      <c r="J61" s="4"/>
      <c r="K61" s="6"/>
      <c r="L61" s="6"/>
      <c r="M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1"/>
      <c r="B62" s="4"/>
      <c r="C62" s="1"/>
      <c r="D62" s="4"/>
      <c r="E62" s="4"/>
      <c r="F62" s="4"/>
      <c r="G62" s="4"/>
      <c r="H62" s="4"/>
      <c r="I62" s="4"/>
      <c r="J62" s="4"/>
      <c r="K62" s="6"/>
      <c r="L62" s="6"/>
      <c r="M62" s="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1"/>
      <c r="B63" s="4"/>
      <c r="C63" s="1"/>
      <c r="D63" s="4"/>
      <c r="E63" s="4"/>
      <c r="F63" s="4"/>
      <c r="G63" s="4"/>
      <c r="H63" s="4"/>
      <c r="I63" s="4"/>
      <c r="J63" s="4"/>
      <c r="K63" s="6"/>
      <c r="L63" s="6"/>
      <c r="M63" s="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1"/>
      <c r="B64" s="4"/>
      <c r="C64" s="1"/>
      <c r="D64" s="4"/>
      <c r="E64" s="4"/>
      <c r="F64" s="4"/>
      <c r="G64" s="4"/>
      <c r="H64" s="4"/>
      <c r="I64" s="4"/>
      <c r="J64" s="4"/>
      <c r="K64" s="6"/>
      <c r="L64" s="6"/>
      <c r="M64" s="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1"/>
      <c r="B65" s="4"/>
      <c r="C65" s="1"/>
      <c r="D65" s="4"/>
      <c r="E65" s="4"/>
      <c r="F65" s="4"/>
      <c r="G65" s="4"/>
      <c r="H65" s="4"/>
      <c r="I65" s="4"/>
      <c r="J65" s="4"/>
      <c r="K65" s="6"/>
      <c r="L65" s="6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1"/>
      <c r="B66" s="4"/>
      <c r="C66" s="1"/>
      <c r="D66" s="4"/>
      <c r="E66" s="4"/>
      <c r="F66" s="4"/>
      <c r="G66" s="4"/>
      <c r="H66" s="4"/>
      <c r="I66" s="4"/>
      <c r="J66" s="4"/>
      <c r="K66" s="6"/>
      <c r="L66" s="6"/>
      <c r="M66" s="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1"/>
      <c r="B67" s="4"/>
      <c r="C67" s="1"/>
      <c r="D67" s="4"/>
      <c r="E67" s="4"/>
      <c r="F67" s="4"/>
      <c r="G67" s="4"/>
      <c r="H67" s="4"/>
      <c r="I67" s="4"/>
      <c r="J67" s="4"/>
      <c r="K67" s="6"/>
      <c r="L67" s="6"/>
      <c r="M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1"/>
      <c r="B68" s="4"/>
      <c r="C68" s="1"/>
      <c r="D68" s="4"/>
      <c r="E68" s="4"/>
      <c r="F68" s="4"/>
      <c r="G68" s="4"/>
      <c r="H68" s="4"/>
      <c r="I68" s="4"/>
      <c r="J68" s="4"/>
      <c r="K68" s="6"/>
      <c r="L68" s="6"/>
      <c r="M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1"/>
      <c r="B69" s="4"/>
      <c r="C69" s="1"/>
      <c r="D69" s="4"/>
      <c r="E69" s="4"/>
      <c r="F69" s="4"/>
      <c r="G69" s="4"/>
      <c r="H69" s="4"/>
      <c r="I69" s="4"/>
      <c r="J69" s="4"/>
      <c r="K69" s="6"/>
      <c r="L69" s="6"/>
      <c r="M69" s="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1"/>
      <c r="B70" s="4"/>
      <c r="C70" s="1"/>
      <c r="D70" s="4"/>
      <c r="E70" s="4"/>
      <c r="F70" s="4"/>
      <c r="G70" s="4"/>
      <c r="H70" s="4"/>
      <c r="I70" s="4"/>
      <c r="J70" s="4"/>
      <c r="K70" s="6"/>
      <c r="L70" s="6"/>
      <c r="M70" s="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1"/>
      <c r="B71" s="4"/>
      <c r="C71" s="1"/>
      <c r="D71" s="4"/>
      <c r="E71" s="4"/>
      <c r="F71" s="4"/>
      <c r="G71" s="4"/>
      <c r="H71" s="4"/>
      <c r="I71" s="4"/>
      <c r="J71" s="4"/>
      <c r="K71" s="6"/>
      <c r="L71" s="6"/>
      <c r="M71" s="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1"/>
      <c r="B72" s="4"/>
      <c r="C72" s="1"/>
      <c r="D72" s="4"/>
      <c r="E72" s="4"/>
      <c r="F72" s="4"/>
      <c r="G72" s="4"/>
      <c r="H72" s="4"/>
      <c r="I72" s="4"/>
      <c r="J72" s="4"/>
      <c r="K72" s="6"/>
      <c r="L72" s="6"/>
      <c r="M72" s="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1"/>
      <c r="B73" s="4"/>
      <c r="C73" s="1"/>
      <c r="D73" s="4"/>
      <c r="E73" s="4"/>
      <c r="F73" s="4"/>
      <c r="G73" s="4"/>
      <c r="H73" s="4"/>
      <c r="I73" s="4"/>
      <c r="J73" s="4"/>
      <c r="K73" s="6"/>
      <c r="L73" s="6"/>
      <c r="M73" s="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1"/>
      <c r="B74" s="4"/>
      <c r="C74" s="1"/>
      <c r="D74" s="4"/>
      <c r="E74" s="4"/>
      <c r="F74" s="4"/>
      <c r="G74" s="4"/>
      <c r="H74" s="4"/>
      <c r="I74" s="4"/>
      <c r="J74" s="4"/>
      <c r="K74" s="6"/>
      <c r="L74" s="6"/>
      <c r="M74" s="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1"/>
      <c r="B75" s="4"/>
      <c r="C75" s="1"/>
      <c r="D75" s="4"/>
      <c r="E75" s="4"/>
      <c r="F75" s="4"/>
      <c r="G75" s="4"/>
      <c r="H75" s="4"/>
      <c r="I75" s="4"/>
      <c r="J75" s="4"/>
      <c r="K75" s="6"/>
      <c r="L75" s="6"/>
      <c r="M75" s="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1"/>
      <c r="B76" s="4"/>
      <c r="C76" s="1"/>
      <c r="D76" s="4"/>
      <c r="E76" s="4"/>
      <c r="F76" s="4"/>
      <c r="G76" s="4"/>
      <c r="H76" s="4"/>
      <c r="I76" s="4"/>
      <c r="J76" s="4"/>
      <c r="K76" s="6"/>
      <c r="L76" s="6"/>
      <c r="M76" s="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1"/>
      <c r="B77" s="4"/>
      <c r="C77" s="1"/>
      <c r="D77" s="4"/>
      <c r="E77" s="4"/>
      <c r="F77" s="4"/>
      <c r="G77" s="4"/>
      <c r="H77" s="4"/>
      <c r="I77" s="4"/>
      <c r="J77" s="4"/>
      <c r="K77" s="6"/>
      <c r="L77" s="6"/>
      <c r="M77" s="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1"/>
      <c r="B78" s="4"/>
      <c r="C78" s="1"/>
      <c r="D78" s="4"/>
      <c r="E78" s="4"/>
      <c r="F78" s="4"/>
      <c r="G78" s="4"/>
      <c r="H78" s="4"/>
      <c r="I78" s="4"/>
      <c r="J78" s="4"/>
      <c r="K78" s="6"/>
      <c r="L78" s="6"/>
      <c r="M78" s="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1"/>
      <c r="B79" s="4"/>
      <c r="C79" s="1"/>
      <c r="D79" s="4"/>
      <c r="E79" s="4"/>
      <c r="F79" s="4"/>
      <c r="G79" s="4"/>
      <c r="H79" s="4"/>
      <c r="I79" s="4"/>
      <c r="J79" s="4"/>
      <c r="K79" s="6"/>
      <c r="L79" s="6"/>
      <c r="M79" s="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1"/>
      <c r="B80" s="4"/>
      <c r="C80" s="1"/>
      <c r="D80" s="4"/>
      <c r="E80" s="4"/>
      <c r="F80" s="4"/>
      <c r="G80" s="4"/>
      <c r="H80" s="4"/>
      <c r="I80" s="4"/>
      <c r="J80" s="4"/>
      <c r="K80" s="6"/>
      <c r="L80" s="6"/>
      <c r="M80" s="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1"/>
      <c r="B81" s="4"/>
      <c r="C81" s="1"/>
      <c r="D81" s="4"/>
      <c r="E81" s="4"/>
      <c r="F81" s="4"/>
      <c r="G81" s="4"/>
      <c r="H81" s="4"/>
      <c r="I81" s="4"/>
      <c r="J81" s="4"/>
      <c r="K81" s="6"/>
      <c r="L81" s="6"/>
      <c r="M81" s="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1"/>
      <c r="B82" s="4"/>
      <c r="C82" s="1"/>
      <c r="D82" s="4"/>
      <c r="E82" s="4"/>
      <c r="F82" s="4"/>
      <c r="G82" s="4"/>
      <c r="H82" s="4"/>
      <c r="I82" s="4"/>
      <c r="J82" s="4"/>
      <c r="K82" s="6"/>
      <c r="L82" s="6"/>
      <c r="M82" s="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1"/>
      <c r="B83" s="4"/>
      <c r="C83" s="1"/>
      <c r="D83" s="4"/>
      <c r="E83" s="4"/>
      <c r="F83" s="4"/>
      <c r="G83" s="4"/>
      <c r="H83" s="4"/>
      <c r="I83" s="4"/>
      <c r="J83" s="4"/>
      <c r="K83" s="6"/>
      <c r="L83" s="6"/>
      <c r="M83" s="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1"/>
      <c r="B84" s="4"/>
      <c r="C84" s="1"/>
      <c r="D84" s="4"/>
      <c r="E84" s="4"/>
      <c r="F84" s="4"/>
      <c r="G84" s="4"/>
      <c r="H84" s="4"/>
      <c r="I84" s="4"/>
      <c r="J84" s="4"/>
      <c r="K84" s="6"/>
      <c r="L84" s="6"/>
      <c r="M84" s="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1"/>
      <c r="B85" s="4"/>
      <c r="C85" s="1"/>
      <c r="D85" s="4"/>
      <c r="E85" s="4"/>
      <c r="F85" s="4"/>
      <c r="G85" s="4"/>
      <c r="H85" s="4"/>
      <c r="I85" s="4"/>
      <c r="J85" s="4"/>
      <c r="K85" s="6"/>
      <c r="L85" s="6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1"/>
      <c r="B86" s="4"/>
      <c r="C86" s="1"/>
      <c r="D86" s="4"/>
      <c r="E86" s="4"/>
      <c r="F86" s="4"/>
      <c r="G86" s="4"/>
      <c r="H86" s="4"/>
      <c r="I86" s="4"/>
      <c r="J86" s="4"/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1"/>
      <c r="B87" s="4"/>
      <c r="C87" s="1"/>
      <c r="D87" s="4"/>
      <c r="E87" s="4"/>
      <c r="F87" s="4"/>
      <c r="G87" s="4"/>
      <c r="H87" s="4"/>
      <c r="I87" s="4"/>
      <c r="J87" s="4"/>
      <c r="K87" s="6"/>
      <c r="L87" s="6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1"/>
      <c r="B88" s="4"/>
      <c r="C88" s="1"/>
      <c r="D88" s="4"/>
      <c r="E88" s="4"/>
      <c r="F88" s="4"/>
      <c r="G88" s="4"/>
      <c r="H88" s="4"/>
      <c r="I88" s="4"/>
      <c r="J88" s="4"/>
      <c r="K88" s="6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1"/>
      <c r="B89" s="4"/>
      <c r="C89" s="1"/>
      <c r="D89" s="4"/>
      <c r="E89" s="4"/>
      <c r="F89" s="4"/>
      <c r="G89" s="4"/>
      <c r="H89" s="4"/>
      <c r="I89" s="4"/>
      <c r="J89" s="4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1"/>
      <c r="B90" s="4"/>
      <c r="C90" s="1"/>
      <c r="D90" s="4"/>
      <c r="E90" s="4"/>
      <c r="F90" s="4"/>
      <c r="G90" s="4"/>
      <c r="H90" s="4"/>
      <c r="I90" s="4"/>
      <c r="J90" s="4"/>
      <c r="K90" s="6"/>
      <c r="L90" s="6"/>
      <c r="M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1"/>
      <c r="B91" s="4"/>
      <c r="C91" s="1"/>
      <c r="D91" s="4"/>
      <c r="E91" s="4"/>
      <c r="F91" s="4"/>
      <c r="G91" s="4"/>
      <c r="H91" s="4"/>
      <c r="I91" s="4"/>
      <c r="J91" s="4"/>
      <c r="K91" s="6"/>
      <c r="L91" s="6"/>
      <c r="M91" s="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1"/>
      <c r="B92" s="4"/>
      <c r="C92" s="1"/>
      <c r="D92" s="4"/>
      <c r="E92" s="4"/>
      <c r="F92" s="4"/>
      <c r="G92" s="4"/>
      <c r="H92" s="4"/>
      <c r="I92" s="4"/>
      <c r="J92" s="4"/>
      <c r="K92" s="6"/>
      <c r="L92" s="6"/>
      <c r="M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1"/>
      <c r="B93" s="4"/>
      <c r="C93" s="1"/>
      <c r="D93" s="4"/>
      <c r="E93" s="4"/>
      <c r="F93" s="4"/>
      <c r="G93" s="4"/>
      <c r="H93" s="4"/>
      <c r="I93" s="4"/>
      <c r="J93" s="4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1"/>
      <c r="B94" s="4"/>
      <c r="C94" s="1"/>
      <c r="D94" s="4"/>
      <c r="E94" s="4"/>
      <c r="F94" s="4"/>
      <c r="G94" s="4"/>
      <c r="H94" s="4"/>
      <c r="I94" s="4"/>
      <c r="J94" s="4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1"/>
      <c r="B95" s="4"/>
      <c r="C95" s="1"/>
      <c r="D95" s="4"/>
      <c r="E95" s="4"/>
      <c r="F95" s="4"/>
      <c r="G95" s="4"/>
      <c r="H95" s="4"/>
      <c r="I95" s="4"/>
      <c r="J95" s="4"/>
      <c r="K95" s="6"/>
      <c r="L95" s="6"/>
      <c r="M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1"/>
      <c r="B96" s="4"/>
      <c r="C96" s="1"/>
      <c r="D96" s="4"/>
      <c r="E96" s="4"/>
      <c r="F96" s="4"/>
      <c r="G96" s="4"/>
      <c r="H96" s="4"/>
      <c r="I96" s="4"/>
      <c r="J96" s="4"/>
      <c r="K96" s="6"/>
      <c r="L96" s="6"/>
      <c r="M96" s="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1"/>
      <c r="B97" s="4"/>
      <c r="C97" s="1"/>
      <c r="D97" s="4"/>
      <c r="E97" s="4"/>
      <c r="F97" s="4"/>
      <c r="G97" s="4"/>
      <c r="H97" s="4"/>
      <c r="I97" s="4"/>
      <c r="J97" s="4"/>
      <c r="K97" s="6"/>
      <c r="L97" s="6"/>
      <c r="M97" s="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1"/>
      <c r="B98" s="4"/>
      <c r="C98" s="1"/>
      <c r="D98" s="4"/>
      <c r="E98" s="4"/>
      <c r="F98" s="4"/>
      <c r="G98" s="4"/>
      <c r="H98" s="4"/>
      <c r="I98" s="4"/>
      <c r="J98" s="4"/>
      <c r="K98" s="6"/>
      <c r="L98" s="6"/>
      <c r="M98" s="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1"/>
      <c r="B99" s="4"/>
      <c r="C99" s="1"/>
      <c r="D99" s="4"/>
      <c r="E99" s="4"/>
      <c r="F99" s="4"/>
      <c r="G99" s="4"/>
      <c r="H99" s="4"/>
      <c r="I99" s="4"/>
      <c r="J99" s="4"/>
      <c r="K99" s="6"/>
      <c r="L99" s="6"/>
      <c r="M99" s="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1"/>
      <c r="B100" s="4"/>
      <c r="C100" s="1"/>
      <c r="D100" s="4"/>
      <c r="E100" s="4"/>
      <c r="F100" s="4"/>
      <c r="G100" s="4"/>
      <c r="H100" s="4"/>
      <c r="I100" s="4"/>
      <c r="J100" s="4"/>
      <c r="K100" s="6"/>
      <c r="L100" s="6"/>
      <c r="M100" s="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1"/>
      <c r="B101" s="4"/>
      <c r="C101" s="1"/>
      <c r="D101" s="4"/>
      <c r="E101" s="4"/>
      <c r="F101" s="4"/>
      <c r="G101" s="4"/>
      <c r="H101" s="4"/>
      <c r="I101" s="4"/>
      <c r="J101" s="4"/>
      <c r="K101" s="6"/>
      <c r="L101" s="6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1"/>
      <c r="B102" s="4"/>
      <c r="C102" s="1"/>
      <c r="D102" s="4"/>
      <c r="E102" s="4"/>
      <c r="F102" s="4"/>
      <c r="G102" s="4"/>
      <c r="H102" s="4"/>
      <c r="I102" s="4"/>
      <c r="J102" s="4"/>
      <c r="K102" s="6"/>
      <c r="L102" s="6"/>
      <c r="M102" s="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1"/>
      <c r="B103" s="4"/>
      <c r="C103" s="1"/>
      <c r="D103" s="4"/>
      <c r="E103" s="4"/>
      <c r="F103" s="4"/>
      <c r="G103" s="4"/>
      <c r="H103" s="4"/>
      <c r="I103" s="4"/>
      <c r="J103" s="4"/>
      <c r="K103" s="6"/>
      <c r="L103" s="6"/>
      <c r="M103" s="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1"/>
      <c r="B104" s="4"/>
      <c r="C104" s="1"/>
      <c r="D104" s="4"/>
      <c r="E104" s="4"/>
      <c r="F104" s="4"/>
      <c r="G104" s="4"/>
      <c r="H104" s="4"/>
      <c r="I104" s="4"/>
      <c r="J104" s="4"/>
      <c r="K104" s="6"/>
      <c r="L104" s="6"/>
      <c r="M104" s="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1"/>
      <c r="B105" s="4"/>
      <c r="C105" s="1"/>
      <c r="D105" s="4"/>
      <c r="E105" s="4"/>
      <c r="F105" s="4"/>
      <c r="G105" s="4"/>
      <c r="H105" s="4"/>
      <c r="I105" s="4"/>
      <c r="J105" s="4"/>
      <c r="K105" s="6"/>
      <c r="L105" s="6"/>
      <c r="M105" s="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1"/>
      <c r="B106" s="4"/>
      <c r="C106" s="1"/>
      <c r="D106" s="4"/>
      <c r="E106" s="4"/>
      <c r="F106" s="4"/>
      <c r="G106" s="4"/>
      <c r="H106" s="4"/>
      <c r="I106" s="4"/>
      <c r="J106" s="4"/>
      <c r="K106" s="6"/>
      <c r="L106" s="6"/>
      <c r="M106" s="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1"/>
      <c r="B107" s="4"/>
      <c r="C107" s="1"/>
      <c r="D107" s="4"/>
      <c r="E107" s="4"/>
      <c r="F107" s="4"/>
      <c r="G107" s="4"/>
      <c r="H107" s="4"/>
      <c r="I107" s="4"/>
      <c r="J107" s="4"/>
      <c r="K107" s="6"/>
      <c r="L107" s="6"/>
      <c r="M107" s="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1"/>
      <c r="B108" s="4"/>
      <c r="C108" s="1"/>
      <c r="D108" s="4"/>
      <c r="E108" s="4"/>
      <c r="F108" s="4"/>
      <c r="G108" s="4"/>
      <c r="H108" s="4"/>
      <c r="I108" s="4"/>
      <c r="J108" s="4"/>
      <c r="K108" s="6"/>
      <c r="L108" s="6"/>
      <c r="M108" s="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1"/>
      <c r="B109" s="4"/>
      <c r="C109" s="1"/>
      <c r="D109" s="4"/>
      <c r="E109" s="4"/>
      <c r="F109" s="4"/>
      <c r="G109" s="4"/>
      <c r="H109" s="4"/>
      <c r="I109" s="4"/>
      <c r="J109" s="4"/>
      <c r="K109" s="6"/>
      <c r="L109" s="6"/>
      <c r="M109" s="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1"/>
      <c r="B110" s="4"/>
      <c r="C110" s="1"/>
      <c r="D110" s="4"/>
      <c r="E110" s="4"/>
      <c r="F110" s="4"/>
      <c r="G110" s="4"/>
      <c r="H110" s="4"/>
      <c r="I110" s="4"/>
      <c r="J110" s="4"/>
      <c r="K110" s="6"/>
      <c r="L110" s="6"/>
      <c r="M110" s="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1"/>
      <c r="B111" s="4"/>
      <c r="C111" s="1"/>
      <c r="D111" s="4"/>
      <c r="E111" s="4"/>
      <c r="F111" s="4"/>
      <c r="G111" s="4"/>
      <c r="H111" s="4"/>
      <c r="I111" s="4"/>
      <c r="J111" s="4"/>
      <c r="K111" s="6"/>
      <c r="L111" s="6"/>
      <c r="M111" s="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1"/>
      <c r="B112" s="4"/>
      <c r="C112" s="1"/>
      <c r="D112" s="4"/>
      <c r="E112" s="4"/>
      <c r="F112" s="4"/>
      <c r="G112" s="4"/>
      <c r="H112" s="4"/>
      <c r="I112" s="4"/>
      <c r="J112" s="4"/>
      <c r="K112" s="6"/>
      <c r="L112" s="6"/>
      <c r="M112" s="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1"/>
      <c r="B113" s="4"/>
      <c r="C113" s="1"/>
      <c r="D113" s="4"/>
      <c r="E113" s="4"/>
      <c r="F113" s="4"/>
      <c r="G113" s="4"/>
      <c r="H113" s="4"/>
      <c r="I113" s="4"/>
      <c r="J113" s="4"/>
      <c r="K113" s="6"/>
      <c r="L113" s="6"/>
      <c r="M113" s="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1"/>
      <c r="B114" s="4"/>
      <c r="C114" s="1"/>
      <c r="D114" s="4"/>
      <c r="E114" s="4"/>
      <c r="F114" s="4"/>
      <c r="G114" s="4"/>
      <c r="H114" s="4"/>
      <c r="I114" s="4"/>
      <c r="J114" s="4"/>
      <c r="K114" s="6"/>
      <c r="L114" s="6"/>
      <c r="M114" s="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1"/>
      <c r="B115" s="4"/>
      <c r="C115" s="1"/>
      <c r="D115" s="4"/>
      <c r="E115" s="4"/>
      <c r="F115" s="4"/>
      <c r="G115" s="4"/>
      <c r="H115" s="4"/>
      <c r="I115" s="4"/>
      <c r="J115" s="4"/>
      <c r="K115" s="6"/>
      <c r="L115" s="6"/>
      <c r="M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1"/>
      <c r="B116" s="4"/>
      <c r="C116" s="1"/>
      <c r="D116" s="4"/>
      <c r="E116" s="4"/>
      <c r="F116" s="4"/>
      <c r="G116" s="4"/>
      <c r="H116" s="4"/>
      <c r="I116" s="4"/>
      <c r="J116" s="4"/>
      <c r="K116" s="6"/>
      <c r="L116" s="6"/>
      <c r="M116" s="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1"/>
      <c r="B117" s="4"/>
      <c r="C117" s="1"/>
      <c r="D117" s="4"/>
      <c r="E117" s="4"/>
      <c r="F117" s="4"/>
      <c r="G117" s="4"/>
      <c r="H117" s="4"/>
      <c r="I117" s="4"/>
      <c r="J117" s="4"/>
      <c r="K117" s="6"/>
      <c r="L117" s="6"/>
      <c r="M117" s="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1"/>
      <c r="B118" s="4"/>
      <c r="C118" s="1"/>
      <c r="D118" s="4"/>
      <c r="E118" s="4"/>
      <c r="F118" s="4"/>
      <c r="G118" s="4"/>
      <c r="H118" s="4"/>
      <c r="I118" s="4"/>
      <c r="J118" s="4"/>
      <c r="K118" s="6"/>
      <c r="L118" s="6"/>
      <c r="M118" s="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1"/>
      <c r="B119" s="4"/>
      <c r="C119" s="1"/>
      <c r="D119" s="4"/>
      <c r="E119" s="4"/>
      <c r="F119" s="4"/>
      <c r="G119" s="4"/>
      <c r="H119" s="4"/>
      <c r="I119" s="4"/>
      <c r="J119" s="4"/>
      <c r="K119" s="6"/>
      <c r="L119" s="6"/>
      <c r="M119" s="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1"/>
      <c r="B120" s="4"/>
      <c r="C120" s="1"/>
      <c r="D120" s="4"/>
      <c r="E120" s="4"/>
      <c r="F120" s="4"/>
      <c r="G120" s="4"/>
      <c r="H120" s="4"/>
      <c r="I120" s="4"/>
      <c r="J120" s="4"/>
      <c r="K120" s="6"/>
      <c r="L120" s="6"/>
      <c r="M120" s="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1"/>
      <c r="B121" s="4"/>
      <c r="C121" s="1"/>
      <c r="D121" s="4"/>
      <c r="E121" s="4"/>
      <c r="F121" s="4"/>
      <c r="G121" s="4"/>
      <c r="H121" s="4"/>
      <c r="I121" s="4"/>
      <c r="J121" s="4"/>
      <c r="K121" s="6"/>
      <c r="L121" s="6"/>
      <c r="M121" s="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1"/>
      <c r="B122" s="4"/>
      <c r="C122" s="1"/>
      <c r="D122" s="4"/>
      <c r="E122" s="4"/>
      <c r="F122" s="4"/>
      <c r="G122" s="4"/>
      <c r="H122" s="4"/>
      <c r="I122" s="4"/>
      <c r="J122" s="4"/>
      <c r="K122" s="6"/>
      <c r="L122" s="6"/>
      <c r="M122" s="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1"/>
      <c r="B123" s="4"/>
      <c r="C123" s="1"/>
      <c r="D123" s="4"/>
      <c r="E123" s="4"/>
      <c r="F123" s="4"/>
      <c r="G123" s="4"/>
      <c r="H123" s="4"/>
      <c r="I123" s="4"/>
      <c r="J123" s="4"/>
      <c r="K123" s="6"/>
      <c r="L123" s="6"/>
      <c r="M123" s="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1"/>
      <c r="B124" s="4"/>
      <c r="C124" s="1"/>
      <c r="D124" s="4"/>
      <c r="E124" s="4"/>
      <c r="F124" s="4"/>
      <c r="G124" s="4"/>
      <c r="H124" s="4"/>
      <c r="I124" s="4"/>
      <c r="J124" s="4"/>
      <c r="K124" s="6"/>
      <c r="L124" s="6"/>
      <c r="M124" s="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1"/>
      <c r="B125" s="4"/>
      <c r="C125" s="1"/>
      <c r="D125" s="4"/>
      <c r="E125" s="4"/>
      <c r="F125" s="4"/>
      <c r="G125" s="4"/>
      <c r="H125" s="4"/>
      <c r="I125" s="4"/>
      <c r="J125" s="4"/>
      <c r="K125" s="6"/>
      <c r="L125" s="6"/>
      <c r="M125" s="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1"/>
      <c r="B126" s="4"/>
      <c r="C126" s="1"/>
      <c r="D126" s="4"/>
      <c r="E126" s="4"/>
      <c r="F126" s="4"/>
      <c r="G126" s="4"/>
      <c r="H126" s="4"/>
      <c r="I126" s="4"/>
      <c r="J126" s="4"/>
      <c r="K126" s="6"/>
      <c r="L126" s="6"/>
      <c r="M126" s="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1"/>
      <c r="B127" s="4"/>
      <c r="C127" s="1"/>
      <c r="D127" s="4"/>
      <c r="E127" s="4"/>
      <c r="F127" s="4"/>
      <c r="G127" s="4"/>
      <c r="H127" s="4"/>
      <c r="I127" s="4"/>
      <c r="J127" s="4"/>
      <c r="K127" s="6"/>
      <c r="L127" s="6"/>
      <c r="M127" s="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1"/>
      <c r="B128" s="4"/>
      <c r="C128" s="1"/>
      <c r="D128" s="4"/>
      <c r="E128" s="4"/>
      <c r="F128" s="4"/>
      <c r="G128" s="4"/>
      <c r="H128" s="4"/>
      <c r="I128" s="4"/>
      <c r="J128" s="4"/>
      <c r="K128" s="6"/>
      <c r="L128" s="6"/>
      <c r="M128" s="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1"/>
      <c r="B129" s="4"/>
      <c r="C129" s="1"/>
      <c r="D129" s="4"/>
      <c r="E129" s="4"/>
      <c r="F129" s="4"/>
      <c r="G129" s="4"/>
      <c r="H129" s="4"/>
      <c r="I129" s="4"/>
      <c r="J129" s="4"/>
      <c r="K129" s="6"/>
      <c r="L129" s="6"/>
      <c r="M129" s="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1"/>
      <c r="B130" s="4"/>
      <c r="C130" s="1"/>
      <c r="D130" s="4"/>
      <c r="E130" s="4"/>
      <c r="F130" s="4"/>
      <c r="G130" s="4"/>
      <c r="H130" s="4"/>
      <c r="I130" s="4"/>
      <c r="J130" s="4"/>
      <c r="K130" s="6"/>
      <c r="L130" s="6"/>
      <c r="M130" s="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1"/>
      <c r="B131" s="4"/>
      <c r="C131" s="1"/>
      <c r="D131" s="4"/>
      <c r="E131" s="4"/>
      <c r="F131" s="4"/>
      <c r="G131" s="4"/>
      <c r="H131" s="4"/>
      <c r="I131" s="4"/>
      <c r="J131" s="4"/>
      <c r="K131" s="6"/>
      <c r="L131" s="6"/>
      <c r="M131" s="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1"/>
      <c r="B132" s="4"/>
      <c r="C132" s="1"/>
      <c r="D132" s="4"/>
      <c r="E132" s="4"/>
      <c r="F132" s="4"/>
      <c r="G132" s="4"/>
      <c r="H132" s="4"/>
      <c r="I132" s="4"/>
      <c r="J132" s="4"/>
      <c r="K132" s="6"/>
      <c r="L132" s="6"/>
      <c r="M132" s="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1"/>
      <c r="B133" s="4"/>
      <c r="C133" s="1"/>
      <c r="D133" s="4"/>
      <c r="E133" s="4"/>
      <c r="F133" s="4"/>
      <c r="G133" s="4"/>
      <c r="H133" s="4"/>
      <c r="I133" s="4"/>
      <c r="J133" s="4"/>
      <c r="K133" s="6"/>
      <c r="L133" s="6"/>
      <c r="M133" s="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1"/>
      <c r="B134" s="4"/>
      <c r="C134" s="1"/>
      <c r="D134" s="4"/>
      <c r="E134" s="4"/>
      <c r="F134" s="4"/>
      <c r="G134" s="4"/>
      <c r="H134" s="4"/>
      <c r="I134" s="4"/>
      <c r="J134" s="4"/>
      <c r="K134" s="6"/>
      <c r="L134" s="6"/>
      <c r="M134" s="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1"/>
      <c r="B135" s="4"/>
      <c r="C135" s="1"/>
      <c r="D135" s="4"/>
      <c r="E135" s="4"/>
      <c r="F135" s="4"/>
      <c r="G135" s="4"/>
      <c r="H135" s="4"/>
      <c r="I135" s="4"/>
      <c r="J135" s="4"/>
      <c r="K135" s="6"/>
      <c r="L135" s="6"/>
      <c r="M135" s="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1"/>
      <c r="B136" s="4"/>
      <c r="C136" s="1"/>
      <c r="D136" s="4"/>
      <c r="E136" s="4"/>
      <c r="F136" s="4"/>
      <c r="G136" s="4"/>
      <c r="H136" s="4"/>
      <c r="I136" s="4"/>
      <c r="J136" s="4"/>
      <c r="K136" s="6"/>
      <c r="L136" s="6"/>
      <c r="M136" s="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1"/>
      <c r="B137" s="4"/>
      <c r="C137" s="1"/>
      <c r="D137" s="4"/>
      <c r="E137" s="4"/>
      <c r="F137" s="4"/>
      <c r="G137" s="4"/>
      <c r="H137" s="4"/>
      <c r="I137" s="4"/>
      <c r="J137" s="4"/>
      <c r="K137" s="6"/>
      <c r="L137" s="6"/>
      <c r="M137" s="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1"/>
      <c r="B138" s="4"/>
      <c r="C138" s="1"/>
      <c r="D138" s="4"/>
      <c r="E138" s="4"/>
      <c r="F138" s="4"/>
      <c r="G138" s="4"/>
      <c r="H138" s="4"/>
      <c r="I138" s="4"/>
      <c r="J138" s="4"/>
      <c r="K138" s="6"/>
      <c r="L138" s="6"/>
      <c r="M138" s="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1"/>
      <c r="B139" s="4"/>
      <c r="C139" s="1"/>
      <c r="D139" s="4"/>
      <c r="E139" s="4"/>
      <c r="F139" s="4"/>
      <c r="G139" s="4"/>
      <c r="H139" s="4"/>
      <c r="I139" s="4"/>
      <c r="J139" s="4"/>
      <c r="K139" s="6"/>
      <c r="L139" s="6"/>
      <c r="M139" s="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1"/>
      <c r="B140" s="4"/>
      <c r="C140" s="1"/>
      <c r="D140" s="4"/>
      <c r="E140" s="4"/>
      <c r="F140" s="4"/>
      <c r="G140" s="4"/>
      <c r="H140" s="4"/>
      <c r="I140" s="4"/>
      <c r="J140" s="4"/>
      <c r="K140" s="6"/>
      <c r="L140" s="6"/>
      <c r="M140" s="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1"/>
      <c r="B141" s="4"/>
      <c r="C141" s="1"/>
      <c r="D141" s="4"/>
      <c r="E141" s="4"/>
      <c r="F141" s="4"/>
      <c r="G141" s="4"/>
      <c r="H141" s="4"/>
      <c r="I141" s="4"/>
      <c r="J141" s="4"/>
      <c r="K141" s="6"/>
      <c r="L141" s="6"/>
      <c r="M141" s="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1"/>
      <c r="B142" s="4"/>
      <c r="C142" s="1"/>
      <c r="D142" s="4"/>
      <c r="E142" s="4"/>
      <c r="F142" s="4"/>
      <c r="G142" s="4"/>
      <c r="H142" s="4"/>
      <c r="I142" s="4"/>
      <c r="J142" s="4"/>
      <c r="K142" s="6"/>
      <c r="L142" s="6"/>
      <c r="M142" s="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1"/>
      <c r="B143" s="4"/>
      <c r="C143" s="1"/>
      <c r="D143" s="4"/>
      <c r="E143" s="4"/>
      <c r="F143" s="4"/>
      <c r="G143" s="4"/>
      <c r="H143" s="4"/>
      <c r="I143" s="4"/>
      <c r="J143" s="4"/>
      <c r="K143" s="6"/>
      <c r="L143" s="6"/>
      <c r="M143" s="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1"/>
      <c r="B144" s="4"/>
      <c r="C144" s="1"/>
      <c r="D144" s="4"/>
      <c r="E144" s="4"/>
      <c r="F144" s="4"/>
      <c r="G144" s="4"/>
      <c r="H144" s="4"/>
      <c r="I144" s="4"/>
      <c r="J144" s="4"/>
      <c r="K144" s="6"/>
      <c r="L144" s="6"/>
      <c r="M144" s="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1"/>
      <c r="B145" s="4"/>
      <c r="C145" s="1"/>
      <c r="D145" s="4"/>
      <c r="E145" s="4"/>
      <c r="F145" s="4"/>
      <c r="G145" s="4"/>
      <c r="H145" s="4"/>
      <c r="I145" s="4"/>
      <c r="J145" s="4"/>
      <c r="K145" s="6"/>
      <c r="L145" s="6"/>
      <c r="M145" s="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1"/>
      <c r="B146" s="4"/>
      <c r="C146" s="1"/>
      <c r="D146" s="4"/>
      <c r="E146" s="4"/>
      <c r="F146" s="4"/>
      <c r="G146" s="4"/>
      <c r="H146" s="4"/>
      <c r="I146" s="4"/>
      <c r="J146" s="4"/>
      <c r="K146" s="6"/>
      <c r="L146" s="6"/>
      <c r="M146" s="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1"/>
      <c r="B147" s="4"/>
      <c r="C147" s="1"/>
      <c r="D147" s="4"/>
      <c r="E147" s="4"/>
      <c r="F147" s="4"/>
      <c r="G147" s="4"/>
      <c r="H147" s="4"/>
      <c r="I147" s="4"/>
      <c r="J147" s="4"/>
      <c r="K147" s="6"/>
      <c r="L147" s="6"/>
      <c r="M147" s="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1"/>
      <c r="B148" s="4"/>
      <c r="C148" s="1"/>
      <c r="D148" s="4"/>
      <c r="E148" s="4"/>
      <c r="F148" s="4"/>
      <c r="G148" s="4"/>
      <c r="H148" s="4"/>
      <c r="I148" s="4"/>
      <c r="J148" s="4"/>
      <c r="K148" s="6"/>
      <c r="L148" s="6"/>
      <c r="M148" s="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1"/>
      <c r="B149" s="4"/>
      <c r="C149" s="1"/>
      <c r="D149" s="4"/>
      <c r="E149" s="4"/>
      <c r="F149" s="4"/>
      <c r="G149" s="4"/>
      <c r="H149" s="4"/>
      <c r="I149" s="4"/>
      <c r="J149" s="4"/>
      <c r="K149" s="6"/>
      <c r="L149" s="6"/>
      <c r="M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1"/>
      <c r="B150" s="4"/>
      <c r="C150" s="1"/>
      <c r="D150" s="4"/>
      <c r="E150" s="4"/>
      <c r="F150" s="4"/>
      <c r="G150" s="4"/>
      <c r="H150" s="4"/>
      <c r="I150" s="4"/>
      <c r="J150" s="4"/>
      <c r="K150" s="6"/>
      <c r="L150" s="6"/>
      <c r="M150" s="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1"/>
      <c r="B151" s="4"/>
      <c r="C151" s="1"/>
      <c r="D151" s="4"/>
      <c r="E151" s="4"/>
      <c r="F151" s="4"/>
      <c r="G151" s="4"/>
      <c r="H151" s="4"/>
      <c r="I151" s="4"/>
      <c r="J151" s="4"/>
      <c r="K151" s="6"/>
      <c r="L151" s="6"/>
      <c r="M151" s="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1"/>
      <c r="B152" s="4"/>
      <c r="C152" s="1"/>
      <c r="D152" s="4"/>
      <c r="E152" s="4"/>
      <c r="F152" s="4"/>
      <c r="G152" s="4"/>
      <c r="H152" s="4"/>
      <c r="I152" s="4"/>
      <c r="J152" s="4"/>
      <c r="K152" s="6"/>
      <c r="L152" s="6"/>
      <c r="M152" s="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1"/>
      <c r="B153" s="4"/>
      <c r="C153" s="1"/>
      <c r="D153" s="4"/>
      <c r="E153" s="4"/>
      <c r="F153" s="4"/>
      <c r="G153" s="4"/>
      <c r="H153" s="4"/>
      <c r="I153" s="4"/>
      <c r="J153" s="4"/>
      <c r="K153" s="6"/>
      <c r="L153" s="6"/>
      <c r="M153" s="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1"/>
      <c r="B154" s="4"/>
      <c r="C154" s="1"/>
      <c r="D154" s="4"/>
      <c r="E154" s="4"/>
      <c r="F154" s="4"/>
      <c r="G154" s="4"/>
      <c r="H154" s="4"/>
      <c r="I154" s="4"/>
      <c r="J154" s="4"/>
      <c r="K154" s="6"/>
      <c r="L154" s="6"/>
      <c r="M154" s="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1"/>
      <c r="B155" s="4"/>
      <c r="C155" s="1"/>
      <c r="D155" s="4"/>
      <c r="E155" s="4"/>
      <c r="F155" s="4"/>
      <c r="G155" s="4"/>
      <c r="H155" s="4"/>
      <c r="I155" s="4"/>
      <c r="J155" s="4"/>
      <c r="K155" s="6"/>
      <c r="L155" s="6"/>
      <c r="M155" s="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1"/>
      <c r="B156" s="4"/>
      <c r="C156" s="1"/>
      <c r="D156" s="4"/>
      <c r="E156" s="4"/>
      <c r="F156" s="4"/>
      <c r="G156" s="4"/>
      <c r="H156" s="4"/>
      <c r="I156" s="4"/>
      <c r="J156" s="4"/>
      <c r="K156" s="6"/>
      <c r="L156" s="6"/>
      <c r="M156" s="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1"/>
      <c r="B157" s="4"/>
      <c r="C157" s="1"/>
      <c r="D157" s="4"/>
      <c r="E157" s="4"/>
      <c r="F157" s="4"/>
      <c r="G157" s="4"/>
      <c r="H157" s="4"/>
      <c r="I157" s="4"/>
      <c r="J157" s="4"/>
      <c r="K157" s="6"/>
      <c r="L157" s="6"/>
      <c r="M157" s="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1"/>
      <c r="B158" s="4"/>
      <c r="C158" s="1"/>
      <c r="D158" s="4"/>
      <c r="E158" s="4"/>
      <c r="F158" s="4"/>
      <c r="G158" s="4"/>
      <c r="H158" s="4"/>
      <c r="I158" s="4"/>
      <c r="J158" s="4"/>
      <c r="K158" s="6"/>
      <c r="L158" s="6"/>
      <c r="M158" s="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1"/>
      <c r="B159" s="4"/>
      <c r="C159" s="1"/>
      <c r="D159" s="4"/>
      <c r="E159" s="4"/>
      <c r="F159" s="4"/>
      <c r="G159" s="4"/>
      <c r="H159" s="4"/>
      <c r="I159" s="4"/>
      <c r="J159" s="4"/>
      <c r="K159" s="6"/>
      <c r="L159" s="6"/>
      <c r="M159" s="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1"/>
      <c r="B160" s="4"/>
      <c r="C160" s="1"/>
      <c r="D160" s="4"/>
      <c r="E160" s="4"/>
      <c r="F160" s="4"/>
      <c r="G160" s="4"/>
      <c r="H160" s="4"/>
      <c r="I160" s="4"/>
      <c r="J160" s="4"/>
      <c r="K160" s="6"/>
      <c r="L160" s="6"/>
      <c r="M160" s="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1"/>
      <c r="B161" s="4"/>
      <c r="C161" s="1"/>
      <c r="D161" s="4"/>
      <c r="E161" s="4"/>
      <c r="F161" s="4"/>
      <c r="G161" s="4"/>
      <c r="H161" s="4"/>
      <c r="I161" s="4"/>
      <c r="J161" s="4"/>
      <c r="K161" s="6"/>
      <c r="L161" s="6"/>
      <c r="M161" s="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1"/>
      <c r="B162" s="4"/>
      <c r="C162" s="1"/>
      <c r="D162" s="4"/>
      <c r="E162" s="4"/>
      <c r="F162" s="4"/>
      <c r="G162" s="4"/>
      <c r="H162" s="4"/>
      <c r="I162" s="4"/>
      <c r="J162" s="4"/>
      <c r="K162" s="6"/>
      <c r="L162" s="6"/>
      <c r="M162" s="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1"/>
      <c r="B163" s="4"/>
      <c r="C163" s="1"/>
      <c r="D163" s="4"/>
      <c r="E163" s="4"/>
      <c r="F163" s="4"/>
      <c r="G163" s="4"/>
      <c r="H163" s="4"/>
      <c r="I163" s="4"/>
      <c r="J163" s="4"/>
      <c r="K163" s="6"/>
      <c r="L163" s="6"/>
      <c r="M163" s="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1"/>
      <c r="B164" s="4"/>
      <c r="C164" s="1"/>
      <c r="D164" s="4"/>
      <c r="E164" s="4"/>
      <c r="F164" s="4"/>
      <c r="G164" s="4"/>
      <c r="H164" s="4"/>
      <c r="I164" s="4"/>
      <c r="J164" s="4"/>
      <c r="K164" s="6"/>
      <c r="L164" s="6"/>
      <c r="M164" s="6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1"/>
      <c r="B165" s="4"/>
      <c r="C165" s="1"/>
      <c r="D165" s="4"/>
      <c r="E165" s="4"/>
      <c r="F165" s="4"/>
      <c r="G165" s="4"/>
      <c r="H165" s="4"/>
      <c r="I165" s="4"/>
      <c r="J165" s="4"/>
      <c r="K165" s="6"/>
      <c r="L165" s="6"/>
      <c r="M165" s="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1"/>
      <c r="B166" s="4"/>
      <c r="C166" s="1"/>
      <c r="D166" s="4"/>
      <c r="E166" s="4"/>
      <c r="F166" s="4"/>
      <c r="G166" s="4"/>
      <c r="H166" s="4"/>
      <c r="I166" s="4"/>
      <c r="J166" s="4"/>
      <c r="K166" s="6"/>
      <c r="L166" s="6"/>
      <c r="M166" s="6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1"/>
      <c r="B167" s="4"/>
      <c r="C167" s="1"/>
      <c r="D167" s="4"/>
      <c r="E167" s="4"/>
      <c r="F167" s="4"/>
      <c r="G167" s="4"/>
      <c r="H167" s="4"/>
      <c r="I167" s="4"/>
      <c r="J167" s="4"/>
      <c r="K167" s="6"/>
      <c r="L167" s="6"/>
      <c r="M167" s="6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1"/>
      <c r="B168" s="4"/>
      <c r="C168" s="1"/>
      <c r="D168" s="4"/>
      <c r="E168" s="4"/>
      <c r="F168" s="4"/>
      <c r="G168" s="4"/>
      <c r="H168" s="4"/>
      <c r="I168" s="4"/>
      <c r="J168" s="4"/>
      <c r="K168" s="6"/>
      <c r="L168" s="6"/>
      <c r="M168" s="6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1"/>
      <c r="B169" s="4"/>
      <c r="C169" s="1"/>
      <c r="D169" s="4"/>
      <c r="E169" s="4"/>
      <c r="F169" s="4"/>
      <c r="G169" s="4"/>
      <c r="H169" s="4"/>
      <c r="I169" s="4"/>
      <c r="J169" s="4"/>
      <c r="K169" s="6"/>
      <c r="L169" s="6"/>
      <c r="M169" s="6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1"/>
      <c r="B170" s="4"/>
      <c r="C170" s="1"/>
      <c r="D170" s="4"/>
      <c r="E170" s="4"/>
      <c r="F170" s="4"/>
      <c r="G170" s="4"/>
      <c r="H170" s="4"/>
      <c r="I170" s="4"/>
      <c r="J170" s="4"/>
      <c r="K170" s="6"/>
      <c r="L170" s="6"/>
      <c r="M170" s="6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1"/>
      <c r="B171" s="4"/>
      <c r="C171" s="1"/>
      <c r="D171" s="4"/>
      <c r="E171" s="4"/>
      <c r="F171" s="4"/>
      <c r="G171" s="4"/>
      <c r="H171" s="4"/>
      <c r="I171" s="4"/>
      <c r="J171" s="4"/>
      <c r="K171" s="6"/>
      <c r="L171" s="6"/>
      <c r="M171" s="6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1"/>
      <c r="B172" s="4"/>
      <c r="C172" s="1"/>
      <c r="D172" s="4"/>
      <c r="E172" s="4"/>
      <c r="F172" s="4"/>
      <c r="G172" s="4"/>
      <c r="H172" s="4"/>
      <c r="I172" s="4"/>
      <c r="J172" s="4"/>
      <c r="K172" s="6"/>
      <c r="L172" s="6"/>
      <c r="M172" s="6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1"/>
      <c r="B173" s="4"/>
      <c r="C173" s="1"/>
      <c r="D173" s="4"/>
      <c r="E173" s="4"/>
      <c r="F173" s="4"/>
      <c r="G173" s="4"/>
      <c r="H173" s="4"/>
      <c r="I173" s="4"/>
      <c r="J173" s="4"/>
      <c r="K173" s="6"/>
      <c r="L173" s="6"/>
      <c r="M173" s="6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1"/>
      <c r="B174" s="4"/>
      <c r="C174" s="1"/>
      <c r="D174" s="4"/>
      <c r="E174" s="4"/>
      <c r="F174" s="4"/>
      <c r="G174" s="4"/>
      <c r="H174" s="4"/>
      <c r="I174" s="4"/>
      <c r="J174" s="4"/>
      <c r="K174" s="6"/>
      <c r="L174" s="6"/>
      <c r="M174" s="6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1"/>
      <c r="B175" s="4"/>
      <c r="C175" s="1"/>
      <c r="D175" s="4"/>
      <c r="E175" s="4"/>
      <c r="F175" s="4"/>
      <c r="G175" s="4"/>
      <c r="H175" s="4"/>
      <c r="I175" s="4"/>
      <c r="J175" s="4"/>
      <c r="K175" s="6"/>
      <c r="L175" s="6"/>
      <c r="M175" s="6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1"/>
      <c r="B176" s="4"/>
      <c r="C176" s="1"/>
      <c r="D176" s="4"/>
      <c r="E176" s="4"/>
      <c r="F176" s="4"/>
      <c r="G176" s="4"/>
      <c r="H176" s="4"/>
      <c r="I176" s="4"/>
      <c r="J176" s="4"/>
      <c r="K176" s="6"/>
      <c r="L176" s="6"/>
      <c r="M176" s="6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1"/>
      <c r="B177" s="4"/>
      <c r="C177" s="1"/>
      <c r="D177" s="4"/>
      <c r="E177" s="4"/>
      <c r="F177" s="4"/>
      <c r="G177" s="4"/>
      <c r="H177" s="4"/>
      <c r="I177" s="4"/>
      <c r="J177" s="4"/>
      <c r="K177" s="6"/>
      <c r="L177" s="6"/>
      <c r="M177" s="6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1"/>
      <c r="B178" s="4"/>
      <c r="C178" s="1"/>
      <c r="D178" s="4"/>
      <c r="E178" s="4"/>
      <c r="F178" s="4"/>
      <c r="G178" s="4"/>
      <c r="H178" s="4"/>
      <c r="I178" s="4"/>
      <c r="J178" s="4"/>
      <c r="K178" s="6"/>
      <c r="L178" s="6"/>
      <c r="M178" s="6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1"/>
      <c r="B179" s="4"/>
      <c r="C179" s="1"/>
      <c r="D179" s="4"/>
      <c r="E179" s="4"/>
      <c r="F179" s="4"/>
      <c r="G179" s="4"/>
      <c r="H179" s="4"/>
      <c r="I179" s="4"/>
      <c r="J179" s="4"/>
      <c r="K179" s="6"/>
      <c r="L179" s="6"/>
      <c r="M179" s="6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1"/>
      <c r="B180" s="4"/>
      <c r="C180" s="1"/>
      <c r="D180" s="4"/>
      <c r="E180" s="4"/>
      <c r="F180" s="4"/>
      <c r="G180" s="4"/>
      <c r="H180" s="4"/>
      <c r="I180" s="4"/>
      <c r="J180" s="4"/>
      <c r="K180" s="6"/>
      <c r="L180" s="6"/>
      <c r="M180" s="6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1"/>
      <c r="B181" s="4"/>
      <c r="C181" s="1"/>
      <c r="D181" s="4"/>
      <c r="E181" s="4"/>
      <c r="F181" s="4"/>
      <c r="G181" s="4"/>
      <c r="H181" s="4"/>
      <c r="I181" s="4"/>
      <c r="J181" s="4"/>
      <c r="K181" s="6"/>
      <c r="L181" s="6"/>
      <c r="M181" s="6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1"/>
      <c r="B182" s="4"/>
      <c r="C182" s="1"/>
      <c r="D182" s="4"/>
      <c r="E182" s="4"/>
      <c r="F182" s="4"/>
      <c r="G182" s="4"/>
      <c r="H182" s="4"/>
      <c r="I182" s="4"/>
      <c r="J182" s="4"/>
      <c r="K182" s="6"/>
      <c r="L182" s="6"/>
      <c r="M182" s="6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1"/>
      <c r="B183" s="4"/>
      <c r="C183" s="1"/>
      <c r="D183" s="4"/>
      <c r="E183" s="4"/>
      <c r="F183" s="4"/>
      <c r="G183" s="4"/>
      <c r="H183" s="4"/>
      <c r="I183" s="4"/>
      <c r="J183" s="4"/>
      <c r="K183" s="6"/>
      <c r="L183" s="6"/>
      <c r="M183" s="6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1"/>
      <c r="B184" s="4"/>
      <c r="C184" s="1"/>
      <c r="D184" s="4"/>
      <c r="E184" s="4"/>
      <c r="F184" s="4"/>
      <c r="G184" s="4"/>
      <c r="H184" s="4"/>
      <c r="I184" s="4"/>
      <c r="J184" s="4"/>
      <c r="K184" s="6"/>
      <c r="L184" s="6"/>
      <c r="M184" s="6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1"/>
      <c r="B185" s="4"/>
      <c r="C185" s="1"/>
      <c r="D185" s="4"/>
      <c r="E185" s="4"/>
      <c r="F185" s="4"/>
      <c r="G185" s="4"/>
      <c r="H185" s="4"/>
      <c r="I185" s="4"/>
      <c r="J185" s="4"/>
      <c r="K185" s="6"/>
      <c r="L185" s="6"/>
      <c r="M185" s="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1"/>
      <c r="B186" s="4"/>
      <c r="C186" s="1"/>
      <c r="D186" s="4"/>
      <c r="E186" s="4"/>
      <c r="F186" s="4"/>
      <c r="G186" s="4"/>
      <c r="H186" s="4"/>
      <c r="I186" s="4"/>
      <c r="J186" s="4"/>
      <c r="K186" s="6"/>
      <c r="L186" s="6"/>
      <c r="M186" s="6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1"/>
      <c r="B187" s="4"/>
      <c r="C187" s="1"/>
      <c r="D187" s="4"/>
      <c r="E187" s="4"/>
      <c r="F187" s="4"/>
      <c r="G187" s="4"/>
      <c r="H187" s="4"/>
      <c r="I187" s="4"/>
      <c r="J187" s="4"/>
      <c r="K187" s="6"/>
      <c r="L187" s="6"/>
      <c r="M187" s="6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1"/>
      <c r="B188" s="4"/>
      <c r="C188" s="1"/>
      <c r="D188" s="4"/>
      <c r="E188" s="4"/>
      <c r="F188" s="4"/>
      <c r="G188" s="4"/>
      <c r="H188" s="4"/>
      <c r="I188" s="4"/>
      <c r="J188" s="4"/>
      <c r="K188" s="6"/>
      <c r="L188" s="6"/>
      <c r="M188" s="6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1"/>
      <c r="B189" s="4"/>
      <c r="C189" s="1"/>
      <c r="D189" s="4"/>
      <c r="E189" s="4"/>
      <c r="F189" s="4"/>
      <c r="G189" s="4"/>
      <c r="H189" s="4"/>
      <c r="I189" s="4"/>
      <c r="J189" s="4"/>
      <c r="K189" s="6"/>
      <c r="L189" s="6"/>
      <c r="M189" s="6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1"/>
      <c r="B190" s="4"/>
      <c r="C190" s="1"/>
      <c r="D190" s="4"/>
      <c r="E190" s="4"/>
      <c r="F190" s="4"/>
      <c r="G190" s="4"/>
      <c r="H190" s="4"/>
      <c r="I190" s="4"/>
      <c r="J190" s="4"/>
      <c r="K190" s="6"/>
      <c r="L190" s="6"/>
      <c r="M190" s="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1"/>
      <c r="B191" s="4"/>
      <c r="C191" s="1"/>
      <c r="D191" s="4"/>
      <c r="E191" s="4"/>
      <c r="F191" s="4"/>
      <c r="G191" s="4"/>
      <c r="H191" s="4"/>
      <c r="I191" s="4"/>
      <c r="J191" s="4"/>
      <c r="K191" s="6"/>
      <c r="L191" s="6"/>
      <c r="M191" s="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1"/>
      <c r="B192" s="4"/>
      <c r="C192" s="1"/>
      <c r="D192" s="4"/>
      <c r="E192" s="4"/>
      <c r="F192" s="4"/>
      <c r="G192" s="4"/>
      <c r="H192" s="4"/>
      <c r="I192" s="4"/>
      <c r="J192" s="4"/>
      <c r="K192" s="6"/>
      <c r="L192" s="6"/>
      <c r="M192" s="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1"/>
      <c r="B193" s="4"/>
      <c r="C193" s="1"/>
      <c r="D193" s="4"/>
      <c r="E193" s="4"/>
      <c r="F193" s="4"/>
      <c r="G193" s="4"/>
      <c r="H193" s="4"/>
      <c r="I193" s="4"/>
      <c r="J193" s="4"/>
      <c r="K193" s="6"/>
      <c r="L193" s="6"/>
      <c r="M193" s="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1"/>
      <c r="B194" s="4"/>
      <c r="C194" s="1"/>
      <c r="D194" s="4"/>
      <c r="E194" s="4"/>
      <c r="F194" s="4"/>
      <c r="G194" s="4"/>
      <c r="H194" s="4"/>
      <c r="I194" s="4"/>
      <c r="J194" s="4"/>
      <c r="K194" s="6"/>
      <c r="L194" s="6"/>
      <c r="M194" s="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1"/>
      <c r="B195" s="4"/>
      <c r="C195" s="1"/>
      <c r="D195" s="4"/>
      <c r="E195" s="4"/>
      <c r="F195" s="4"/>
      <c r="G195" s="4"/>
      <c r="H195" s="4"/>
      <c r="I195" s="4"/>
      <c r="J195" s="4"/>
      <c r="K195" s="6"/>
      <c r="L195" s="6"/>
      <c r="M195" s="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1"/>
      <c r="B196" s="4"/>
      <c r="C196" s="1"/>
      <c r="D196" s="4"/>
      <c r="E196" s="4"/>
      <c r="F196" s="4"/>
      <c r="G196" s="4"/>
      <c r="H196" s="4"/>
      <c r="I196" s="4"/>
      <c r="J196" s="4"/>
      <c r="K196" s="6"/>
      <c r="L196" s="6"/>
      <c r="M196" s="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1"/>
      <c r="B197" s="4"/>
      <c r="C197" s="1"/>
      <c r="D197" s="4"/>
      <c r="E197" s="4"/>
      <c r="F197" s="4"/>
      <c r="G197" s="4"/>
      <c r="H197" s="4"/>
      <c r="I197" s="4"/>
      <c r="J197" s="4"/>
      <c r="K197" s="6"/>
      <c r="L197" s="6"/>
      <c r="M197" s="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1"/>
      <c r="B198" s="4"/>
      <c r="C198" s="1"/>
      <c r="D198" s="4"/>
      <c r="E198" s="4"/>
      <c r="F198" s="4"/>
      <c r="G198" s="4"/>
      <c r="H198" s="4"/>
      <c r="I198" s="4"/>
      <c r="J198" s="4"/>
      <c r="K198" s="6"/>
      <c r="L198" s="6"/>
      <c r="M198" s="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1"/>
      <c r="B199" s="4"/>
      <c r="C199" s="1"/>
      <c r="D199" s="4"/>
      <c r="E199" s="4"/>
      <c r="F199" s="4"/>
      <c r="G199" s="4"/>
      <c r="H199" s="4"/>
      <c r="I199" s="4"/>
      <c r="J199" s="4"/>
      <c r="K199" s="6"/>
      <c r="L199" s="6"/>
      <c r="M199" s="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1"/>
      <c r="B200" s="4"/>
      <c r="C200" s="1"/>
      <c r="D200" s="4"/>
      <c r="E200" s="4"/>
      <c r="F200" s="4"/>
      <c r="G200" s="4"/>
      <c r="H200" s="4"/>
      <c r="I200" s="4"/>
      <c r="J200" s="4"/>
      <c r="K200" s="6"/>
      <c r="L200" s="6"/>
      <c r="M200" s="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1"/>
      <c r="B201" s="4"/>
      <c r="C201" s="1"/>
      <c r="D201" s="4"/>
      <c r="E201" s="4"/>
      <c r="F201" s="4"/>
      <c r="G201" s="4"/>
      <c r="H201" s="4"/>
      <c r="I201" s="4"/>
      <c r="J201" s="4"/>
      <c r="K201" s="6"/>
      <c r="L201" s="6"/>
      <c r="M201" s="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1"/>
      <c r="B202" s="4"/>
      <c r="C202" s="1"/>
      <c r="D202" s="4"/>
      <c r="E202" s="4"/>
      <c r="F202" s="4"/>
      <c r="G202" s="4"/>
      <c r="H202" s="4"/>
      <c r="I202" s="4"/>
      <c r="J202" s="4"/>
      <c r="K202" s="6"/>
      <c r="L202" s="6"/>
      <c r="M202" s="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1"/>
      <c r="B203" s="4"/>
      <c r="C203" s="1"/>
      <c r="D203" s="4"/>
      <c r="E203" s="4"/>
      <c r="F203" s="4"/>
      <c r="G203" s="4"/>
      <c r="H203" s="4"/>
      <c r="I203" s="4"/>
      <c r="J203" s="4"/>
      <c r="K203" s="6"/>
      <c r="L203" s="6"/>
      <c r="M203" s="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1"/>
      <c r="B204" s="4"/>
      <c r="C204" s="1"/>
      <c r="D204" s="4"/>
      <c r="E204" s="4"/>
      <c r="F204" s="4"/>
      <c r="G204" s="4"/>
      <c r="H204" s="4"/>
      <c r="I204" s="4"/>
      <c r="J204" s="4"/>
      <c r="K204" s="6"/>
      <c r="L204" s="6"/>
      <c r="M204" s="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1"/>
      <c r="B205" s="4"/>
      <c r="C205" s="1"/>
      <c r="D205" s="4"/>
      <c r="E205" s="4"/>
      <c r="F205" s="4"/>
      <c r="G205" s="4"/>
      <c r="H205" s="4"/>
      <c r="I205" s="4"/>
      <c r="J205" s="4"/>
      <c r="K205" s="6"/>
      <c r="L205" s="6"/>
      <c r="M205" s="6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1"/>
      <c r="B206" s="4"/>
      <c r="C206" s="1"/>
      <c r="D206" s="4"/>
      <c r="E206" s="4"/>
      <c r="F206" s="4"/>
      <c r="G206" s="4"/>
      <c r="H206" s="4"/>
      <c r="I206" s="4"/>
      <c r="J206" s="4"/>
      <c r="K206" s="6"/>
      <c r="L206" s="6"/>
      <c r="M206" s="6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1"/>
      <c r="B207" s="4"/>
      <c r="C207" s="1"/>
      <c r="D207" s="4"/>
      <c r="E207" s="4"/>
      <c r="F207" s="4"/>
      <c r="G207" s="4"/>
      <c r="H207" s="4"/>
      <c r="I207" s="4"/>
      <c r="J207" s="4"/>
      <c r="K207" s="6"/>
      <c r="L207" s="6"/>
      <c r="M207" s="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1"/>
      <c r="B208" s="4"/>
      <c r="C208" s="1"/>
      <c r="D208" s="4"/>
      <c r="E208" s="4"/>
      <c r="F208" s="4"/>
      <c r="G208" s="4"/>
      <c r="H208" s="4"/>
      <c r="I208" s="4"/>
      <c r="J208" s="4"/>
      <c r="K208" s="6"/>
      <c r="L208" s="6"/>
      <c r="M208" s="6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1"/>
      <c r="B209" s="4"/>
      <c r="C209" s="1"/>
      <c r="D209" s="4"/>
      <c r="E209" s="4"/>
      <c r="F209" s="4"/>
      <c r="G209" s="4"/>
      <c r="H209" s="4"/>
      <c r="I209" s="4"/>
      <c r="J209" s="4"/>
      <c r="K209" s="6"/>
      <c r="L209" s="6"/>
      <c r="M209" s="6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1"/>
      <c r="B210" s="4"/>
      <c r="C210" s="1"/>
      <c r="D210" s="4"/>
      <c r="E210" s="4"/>
      <c r="F210" s="4"/>
      <c r="G210" s="4"/>
      <c r="H210" s="4"/>
      <c r="I210" s="4"/>
      <c r="J210" s="4"/>
      <c r="K210" s="6"/>
      <c r="L210" s="6"/>
      <c r="M210" s="6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1"/>
      <c r="B211" s="4"/>
      <c r="C211" s="1"/>
      <c r="D211" s="4"/>
      <c r="E211" s="4"/>
      <c r="F211" s="4"/>
      <c r="G211" s="4"/>
      <c r="H211" s="4"/>
      <c r="I211" s="4"/>
      <c r="J211" s="4"/>
      <c r="K211" s="6"/>
      <c r="L211" s="6"/>
      <c r="M211" s="6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1"/>
      <c r="B212" s="4"/>
      <c r="C212" s="1"/>
      <c r="D212" s="4"/>
      <c r="E212" s="4"/>
      <c r="F212" s="4"/>
      <c r="G212" s="4"/>
      <c r="H212" s="4"/>
      <c r="I212" s="4"/>
      <c r="J212" s="4"/>
      <c r="K212" s="6"/>
      <c r="L212" s="6"/>
      <c r="M212" s="6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1"/>
      <c r="B213" s="4"/>
      <c r="C213" s="1"/>
      <c r="D213" s="4"/>
      <c r="E213" s="4"/>
      <c r="F213" s="4"/>
      <c r="G213" s="4"/>
      <c r="H213" s="4"/>
      <c r="I213" s="4"/>
      <c r="J213" s="4"/>
      <c r="K213" s="6"/>
      <c r="L213" s="6"/>
      <c r="M213" s="6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1"/>
      <c r="B214" s="4"/>
      <c r="C214" s="1"/>
      <c r="D214" s="4"/>
      <c r="E214" s="4"/>
      <c r="F214" s="4"/>
      <c r="G214" s="4"/>
      <c r="H214" s="4"/>
      <c r="I214" s="4"/>
      <c r="J214" s="4"/>
      <c r="K214" s="6"/>
      <c r="L214" s="6"/>
      <c r="M214" s="6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1"/>
      <c r="B215" s="4"/>
      <c r="C215" s="1"/>
      <c r="D215" s="4"/>
      <c r="E215" s="4"/>
      <c r="F215" s="4"/>
      <c r="G215" s="4"/>
      <c r="H215" s="4"/>
      <c r="I215" s="4"/>
      <c r="J215" s="4"/>
      <c r="K215" s="6"/>
      <c r="L215" s="6"/>
      <c r="M215" s="6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1"/>
      <c r="B216" s="4"/>
      <c r="C216" s="1"/>
      <c r="D216" s="4"/>
      <c r="E216" s="4"/>
      <c r="F216" s="4"/>
      <c r="G216" s="4"/>
      <c r="H216" s="4"/>
      <c r="I216" s="4"/>
      <c r="J216" s="4"/>
      <c r="K216" s="6"/>
      <c r="L216" s="6"/>
      <c r="M216" s="6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1"/>
      <c r="B217" s="4"/>
      <c r="C217" s="1"/>
      <c r="D217" s="4"/>
      <c r="E217" s="4"/>
      <c r="F217" s="4"/>
      <c r="G217" s="4"/>
      <c r="H217" s="4"/>
      <c r="I217" s="4"/>
      <c r="J217" s="4"/>
      <c r="K217" s="6"/>
      <c r="L217" s="6"/>
      <c r="M217" s="6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1"/>
      <c r="B218" s="4"/>
      <c r="C218" s="1"/>
      <c r="D218" s="4"/>
      <c r="E218" s="4"/>
      <c r="F218" s="4"/>
      <c r="G218" s="4"/>
      <c r="H218" s="4"/>
      <c r="I218" s="4"/>
      <c r="J218" s="4"/>
      <c r="K218" s="6"/>
      <c r="L218" s="6"/>
      <c r="M218" s="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1"/>
      <c r="B219" s="4"/>
      <c r="C219" s="1"/>
      <c r="D219" s="4"/>
      <c r="E219" s="4"/>
      <c r="F219" s="4"/>
      <c r="G219" s="4"/>
      <c r="H219" s="4"/>
      <c r="I219" s="4"/>
      <c r="J219" s="4"/>
      <c r="K219" s="6"/>
      <c r="L219" s="6"/>
      <c r="M219" s="6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1"/>
      <c r="B220" s="4"/>
      <c r="C220" s="1"/>
      <c r="D220" s="4"/>
      <c r="E220" s="4"/>
      <c r="F220" s="4"/>
      <c r="G220" s="4"/>
      <c r="H220" s="4"/>
      <c r="I220" s="4"/>
      <c r="J220" s="4"/>
      <c r="K220" s="6"/>
      <c r="L220" s="6"/>
      <c r="M220" s="6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1"/>
      <c r="B221" s="4"/>
      <c r="C221" s="1"/>
      <c r="D221" s="4"/>
      <c r="E221" s="4"/>
      <c r="F221" s="4"/>
      <c r="G221" s="4"/>
      <c r="H221" s="4"/>
      <c r="I221" s="4"/>
      <c r="J221" s="4"/>
      <c r="K221" s="6"/>
      <c r="L221" s="6"/>
      <c r="M221" s="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1"/>
      <c r="B222" s="4"/>
      <c r="C222" s="1"/>
      <c r="D222" s="4"/>
      <c r="E222" s="4"/>
      <c r="F222" s="4"/>
      <c r="G222" s="4"/>
      <c r="H222" s="4"/>
      <c r="I222" s="4"/>
      <c r="J222" s="4"/>
      <c r="K222" s="6"/>
      <c r="L222" s="6"/>
      <c r="M222" s="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1"/>
      <c r="B223" s="4"/>
      <c r="C223" s="1"/>
      <c r="D223" s="4"/>
      <c r="E223" s="4"/>
      <c r="F223" s="4"/>
      <c r="G223" s="4"/>
      <c r="H223" s="4"/>
      <c r="I223" s="4"/>
      <c r="J223" s="4"/>
      <c r="K223" s="6"/>
      <c r="L223" s="6"/>
      <c r="M223" s="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1"/>
      <c r="B224" s="4"/>
      <c r="C224" s="1"/>
      <c r="D224" s="4"/>
      <c r="E224" s="4"/>
      <c r="F224" s="4"/>
      <c r="G224" s="4"/>
      <c r="H224" s="4"/>
      <c r="I224" s="4"/>
      <c r="J224" s="4"/>
      <c r="K224" s="6"/>
      <c r="L224" s="6"/>
      <c r="M224" s="6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1"/>
      <c r="B225" s="4"/>
      <c r="C225" s="1"/>
      <c r="D225" s="4"/>
      <c r="E225" s="4"/>
      <c r="F225" s="4"/>
      <c r="G225" s="4"/>
      <c r="H225" s="4"/>
      <c r="I225" s="4"/>
      <c r="J225" s="4"/>
      <c r="K225" s="6"/>
      <c r="L225" s="6"/>
      <c r="M225" s="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1"/>
      <c r="B226" s="4"/>
      <c r="C226" s="1"/>
      <c r="D226" s="4"/>
      <c r="E226" s="4"/>
      <c r="F226" s="4"/>
      <c r="G226" s="4"/>
      <c r="H226" s="4"/>
      <c r="I226" s="4"/>
      <c r="J226" s="4"/>
      <c r="K226" s="6"/>
      <c r="L226" s="6"/>
      <c r="M226" s="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1"/>
      <c r="B227" s="4"/>
      <c r="C227" s="1"/>
      <c r="D227" s="4"/>
      <c r="E227" s="4"/>
      <c r="F227" s="4"/>
      <c r="G227" s="4"/>
      <c r="H227" s="4"/>
      <c r="I227" s="4"/>
      <c r="J227" s="4"/>
      <c r="K227" s="6"/>
      <c r="L227" s="6"/>
      <c r="M227" s="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1"/>
      <c r="B228" s="4"/>
      <c r="C228" s="1"/>
      <c r="D228" s="4"/>
      <c r="E228" s="4"/>
      <c r="F228" s="4"/>
      <c r="G228" s="4"/>
      <c r="H228" s="4"/>
      <c r="I228" s="4"/>
      <c r="J228" s="4"/>
      <c r="K228" s="6"/>
      <c r="L228" s="6"/>
      <c r="M228" s="6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1"/>
      <c r="B229" s="4"/>
      <c r="C229" s="1"/>
      <c r="D229" s="4"/>
      <c r="E229" s="4"/>
      <c r="F229" s="4"/>
      <c r="G229" s="4"/>
      <c r="H229" s="4"/>
      <c r="I229" s="4"/>
      <c r="J229" s="4"/>
      <c r="K229" s="6"/>
      <c r="L229" s="6"/>
      <c r="M229" s="6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1"/>
      <c r="B230" s="4"/>
      <c r="C230" s="1"/>
      <c r="D230" s="4"/>
      <c r="E230" s="4"/>
      <c r="F230" s="4"/>
      <c r="G230" s="4"/>
      <c r="H230" s="4"/>
      <c r="I230" s="4"/>
      <c r="J230" s="4"/>
      <c r="K230" s="6"/>
      <c r="L230" s="6"/>
      <c r="M230" s="6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K4:P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G999"/>
  <sheetViews>
    <sheetView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AJ13" sqref="AJ13"/>
    </sheetView>
  </sheetViews>
  <sheetFormatPr defaultColWidth="14.42578125" defaultRowHeight="15" customHeight="1"/>
  <cols>
    <col min="1" max="1" width="9.5703125" customWidth="1"/>
    <col min="2" max="2" width="46.85546875" customWidth="1"/>
    <col min="3" max="3" width="8.5703125" customWidth="1"/>
    <col min="4" max="4" width="37.42578125" customWidth="1"/>
    <col min="5" max="5" width="8" hidden="1" customWidth="1"/>
    <col min="6" max="6" width="8.7109375" hidden="1" customWidth="1"/>
    <col min="7" max="7" width="9" hidden="1" customWidth="1"/>
    <col min="8" max="8" width="10.85546875" hidden="1" customWidth="1"/>
    <col min="9" max="9" width="9.42578125" hidden="1" customWidth="1"/>
    <col min="10" max="13" width="8" hidden="1" customWidth="1"/>
    <col min="14" max="20" width="10.28515625" hidden="1" customWidth="1"/>
    <col min="21" max="25" width="10.28515625" customWidth="1"/>
    <col min="26" max="30" width="8" hidden="1" customWidth="1"/>
    <col min="31" max="31" width="8" customWidth="1"/>
  </cols>
  <sheetData>
    <row r="1" spans="1:33" ht="20.25" customHeight="1">
      <c r="B1" s="2" t="s">
        <v>0</v>
      </c>
      <c r="C1" s="3"/>
      <c r="D1" s="3"/>
    </row>
    <row r="2" spans="1:33" ht="15" customHeight="1">
      <c r="B2" s="7" t="s">
        <v>1</v>
      </c>
      <c r="C2" s="3"/>
      <c r="D2" s="3"/>
    </row>
    <row r="3" spans="1:33" ht="15" customHeight="1">
      <c r="B3" s="9" t="s">
        <v>82</v>
      </c>
      <c r="C3" s="1"/>
      <c r="D3" s="4"/>
      <c r="E3" s="125" t="s">
        <v>83</v>
      </c>
      <c r="F3" s="123"/>
      <c r="G3" s="123"/>
      <c r="H3" s="123"/>
      <c r="I3" s="123"/>
      <c r="J3" s="123"/>
      <c r="K3" s="123"/>
      <c r="L3" s="124"/>
      <c r="M3" s="126" t="s">
        <v>84</v>
      </c>
      <c r="N3" s="123"/>
      <c r="O3" s="123"/>
      <c r="P3" s="123"/>
      <c r="Q3" s="123"/>
      <c r="R3" s="123"/>
      <c r="S3" s="123"/>
      <c r="T3" s="124"/>
      <c r="U3" s="127" t="s">
        <v>85</v>
      </c>
      <c r="V3" s="123"/>
      <c r="W3" s="123"/>
      <c r="X3" s="123"/>
      <c r="Y3" s="124"/>
      <c r="Z3" s="128" t="s">
        <v>86</v>
      </c>
      <c r="AA3" s="123"/>
      <c r="AB3" s="123"/>
      <c r="AC3" s="123"/>
      <c r="AD3" s="123"/>
      <c r="AE3" s="124"/>
    </row>
    <row r="4" spans="1:33" ht="15" customHeight="1">
      <c r="B4" s="11">
        <v>2022</v>
      </c>
      <c r="C4" s="1"/>
      <c r="D4" s="4"/>
      <c r="E4" s="43"/>
      <c r="F4" s="125" t="s">
        <v>87</v>
      </c>
      <c r="G4" s="124"/>
      <c r="H4" s="129" t="s">
        <v>88</v>
      </c>
      <c r="I4" s="124"/>
      <c r="J4" s="43"/>
      <c r="K4" s="43"/>
      <c r="L4" s="43"/>
      <c r="M4" s="44"/>
      <c r="N4" s="126" t="s">
        <v>89</v>
      </c>
      <c r="O4" s="124"/>
      <c r="P4" s="130" t="s">
        <v>88</v>
      </c>
      <c r="Q4" s="124"/>
      <c r="R4" s="44"/>
      <c r="S4" s="44"/>
      <c r="T4" s="44"/>
      <c r="U4" s="131" t="s">
        <v>89</v>
      </c>
      <c r="V4" s="124"/>
      <c r="W4" s="45"/>
      <c r="X4" s="45"/>
      <c r="Y4" s="45"/>
      <c r="Z4" s="46"/>
      <c r="AA4" s="46"/>
      <c r="AB4" s="46"/>
      <c r="AC4" s="46"/>
      <c r="AD4" s="46"/>
      <c r="AE4" s="46"/>
    </row>
    <row r="5" spans="1:33" ht="30" customHeight="1">
      <c r="A5" s="14" t="s">
        <v>3</v>
      </c>
      <c r="B5" s="14" t="s">
        <v>4</v>
      </c>
      <c r="C5" s="14" t="s">
        <v>5</v>
      </c>
      <c r="D5" s="14" t="s">
        <v>6</v>
      </c>
      <c r="E5" s="14" t="s">
        <v>90</v>
      </c>
      <c r="F5" s="17" t="s">
        <v>91</v>
      </c>
      <c r="G5" s="17" t="s">
        <v>92</v>
      </c>
      <c r="H5" s="47" t="s">
        <v>91</v>
      </c>
      <c r="I5" s="47" t="s">
        <v>92</v>
      </c>
      <c r="J5" s="48" t="s">
        <v>93</v>
      </c>
      <c r="K5" s="48" t="s">
        <v>94</v>
      </c>
      <c r="L5" s="49" t="s">
        <v>95</v>
      </c>
      <c r="M5" s="50" t="s">
        <v>96</v>
      </c>
      <c r="N5" s="50" t="s">
        <v>91</v>
      </c>
      <c r="O5" s="50" t="s">
        <v>92</v>
      </c>
      <c r="P5" s="47" t="s">
        <v>91</v>
      </c>
      <c r="Q5" s="47" t="s">
        <v>92</v>
      </c>
      <c r="R5" s="48" t="s">
        <v>93</v>
      </c>
      <c r="S5" s="48" t="s">
        <v>94</v>
      </c>
      <c r="T5" s="47" t="s">
        <v>95</v>
      </c>
      <c r="U5" s="50" t="s">
        <v>91</v>
      </c>
      <c r="V5" s="50" t="s">
        <v>92</v>
      </c>
      <c r="W5" s="48" t="s">
        <v>97</v>
      </c>
      <c r="X5" s="48" t="s">
        <v>98</v>
      </c>
      <c r="Y5" s="48" t="s">
        <v>99</v>
      </c>
      <c r="Z5" s="51" t="s">
        <v>100</v>
      </c>
      <c r="AA5" s="52" t="s">
        <v>101</v>
      </c>
      <c r="AB5" s="52" t="s">
        <v>102</v>
      </c>
      <c r="AC5" s="52" t="s">
        <v>103</v>
      </c>
      <c r="AD5" s="52" t="s">
        <v>104</v>
      </c>
      <c r="AE5" s="52" t="s">
        <v>105</v>
      </c>
      <c r="AF5" s="110" t="s">
        <v>117</v>
      </c>
      <c r="AG5" s="110" t="s">
        <v>62</v>
      </c>
    </row>
    <row r="6" spans="1:33" ht="19.5" customHeight="1">
      <c r="A6" s="16">
        <f>DM_stat!A6</f>
        <v>1410</v>
      </c>
      <c r="B6" s="105" t="str">
        <f>DM_stat!B6</f>
        <v>Gymnázium, Střední odborná škola a Střední zdravotnická škola, Jilemnice, příspěvková organizace</v>
      </c>
      <c r="C6" s="16">
        <f>DM_stat!C6</f>
        <v>3147</v>
      </c>
      <c r="D6" s="105" t="str">
        <f>DM_stat!D6</f>
        <v>G, SOŠ a SZŠ Jilemnice, Valdštejnská 260</v>
      </c>
      <c r="E6" s="53">
        <v>38</v>
      </c>
      <c r="F6" s="23">
        <v>1473626</v>
      </c>
      <c r="G6" s="23">
        <v>271324</v>
      </c>
      <c r="H6" s="54">
        <f t="shared" ref="H6:I6" si="0">ROUND((F6/12)*4,0)</f>
        <v>491209</v>
      </c>
      <c r="I6" s="54">
        <f t="shared" si="0"/>
        <v>90441</v>
      </c>
      <c r="J6" s="25">
        <v>3.02</v>
      </c>
      <c r="K6" s="55">
        <v>1.02</v>
      </c>
      <c r="L6" s="54">
        <f t="shared" ref="L6:L23" si="1">ROUND((((J6+K6)/12)*4),2)</f>
        <v>1.35</v>
      </c>
      <c r="M6" s="19">
        <f>DM_stat!F6</f>
        <v>42</v>
      </c>
      <c r="N6" s="23">
        <f>DM_ZUKA!M6</f>
        <v>1566523</v>
      </c>
      <c r="O6" s="23">
        <f>DM_ZUKA!U6</f>
        <v>323876</v>
      </c>
      <c r="P6" s="57">
        <f t="shared" ref="P6:Q6" si="2">ROUND((N6/12)*4,0)</f>
        <v>522174</v>
      </c>
      <c r="Q6" s="57">
        <f t="shared" si="2"/>
        <v>107959</v>
      </c>
      <c r="R6" s="25">
        <f>DM_ZUKA!P6</f>
        <v>3.08</v>
      </c>
      <c r="S6" s="25">
        <f>DM_ZUKA!V6</f>
        <v>1.1299999999999999</v>
      </c>
      <c r="T6" s="54">
        <f t="shared" ref="T6" si="3">ROUND(((R6+S6)/12)*4,2)</f>
        <v>1.4</v>
      </c>
      <c r="U6" s="23">
        <f t="shared" ref="U6:V6" si="4">P6-H6</f>
        <v>30965</v>
      </c>
      <c r="V6" s="23">
        <f t="shared" si="4"/>
        <v>17518</v>
      </c>
      <c r="W6" s="55">
        <f t="shared" ref="W6" si="5">T6-L6</f>
        <v>4.9999999999999822E-2</v>
      </c>
      <c r="X6" s="25">
        <f t="shared" ref="X6:Y6" si="6">ROUND((R6-J6)/12*4,2)</f>
        <v>0.02</v>
      </c>
      <c r="Y6" s="25">
        <f t="shared" si="6"/>
        <v>0.04</v>
      </c>
      <c r="Z6" s="19"/>
      <c r="AA6" s="19"/>
      <c r="AB6" s="19"/>
      <c r="AC6" s="19"/>
      <c r="AD6" s="19"/>
      <c r="AE6" s="19">
        <f t="shared" ref="AE6" si="7">M6-E6</f>
        <v>4</v>
      </c>
      <c r="AF6" s="108">
        <f>W6-X6</f>
        <v>2.9999999999999822E-2</v>
      </c>
      <c r="AG6" s="91">
        <f>U6+V6</f>
        <v>48483</v>
      </c>
    </row>
    <row r="7" spans="1:33" ht="19.5" customHeight="1">
      <c r="A7" s="16">
        <f>DM_stat!A7</f>
        <v>1418</v>
      </c>
      <c r="B7" s="105" t="str">
        <f>DM_stat!B7</f>
        <v xml:space="preserve">Střední průmyslová škola, Česká Lípa, Havlíčkova 426 </v>
      </c>
      <c r="C7" s="16">
        <f>DM_stat!C7</f>
        <v>3147</v>
      </c>
      <c r="D7" s="105" t="str">
        <f>DM_stat!D7</f>
        <v>Domov mládeže Česká Lípa, Havlíčkova 443</v>
      </c>
      <c r="E7" s="53">
        <v>94</v>
      </c>
      <c r="F7" s="23">
        <v>2653475</v>
      </c>
      <c r="G7" s="23">
        <v>671170</v>
      </c>
      <c r="H7" s="54">
        <f t="shared" ref="H7:I7" si="8">ROUND((F7/12)*4,0)</f>
        <v>884492</v>
      </c>
      <c r="I7" s="54">
        <f t="shared" si="8"/>
        <v>223723</v>
      </c>
      <c r="J7" s="25">
        <v>5.43</v>
      </c>
      <c r="K7" s="55">
        <v>2.5300000000000002</v>
      </c>
      <c r="L7" s="54">
        <f t="shared" si="1"/>
        <v>2.65</v>
      </c>
      <c r="M7" s="19">
        <f>DM_stat!F7</f>
        <v>98</v>
      </c>
      <c r="N7" s="23">
        <f>DM_ZUKA!M7</f>
        <v>2686326</v>
      </c>
      <c r="O7" s="23">
        <f>DM_ZUKA!U7</f>
        <v>755709</v>
      </c>
      <c r="P7" s="57">
        <f t="shared" ref="P7:P23" si="9">ROUND((N7/12)*4,0)</f>
        <v>895442</v>
      </c>
      <c r="Q7" s="57">
        <f t="shared" ref="Q7:Q23" si="10">ROUND((O7/12)*4,0)</f>
        <v>251903</v>
      </c>
      <c r="R7" s="25">
        <f>DM_ZUKA!P7</f>
        <v>5.29</v>
      </c>
      <c r="S7" s="25">
        <f>DM_ZUKA!V7</f>
        <v>2.6399999999999997</v>
      </c>
      <c r="T7" s="54">
        <f t="shared" ref="T7:T23" si="11">ROUND(((R7+S7)/12)*4,2)</f>
        <v>2.64</v>
      </c>
      <c r="U7" s="23">
        <f t="shared" ref="U7:U23" si="12">P7-H7</f>
        <v>10950</v>
      </c>
      <c r="V7" s="23">
        <f t="shared" ref="V7:V23" si="13">Q7-I7</f>
        <v>28180</v>
      </c>
      <c r="W7" s="55">
        <f t="shared" ref="W7:W23" si="14">T7-L7</f>
        <v>-9.9999999999997868E-3</v>
      </c>
      <c r="X7" s="25">
        <f t="shared" ref="X7:X23" si="15">ROUND((R7-J7)/12*4,2)</f>
        <v>-0.05</v>
      </c>
      <c r="Y7" s="25">
        <f t="shared" ref="Y7:Y23" si="16">ROUND((S7-K7)/12*4,2)</f>
        <v>0.04</v>
      </c>
      <c r="Z7" s="19"/>
      <c r="AA7" s="19"/>
      <c r="AB7" s="19"/>
      <c r="AC7" s="19"/>
      <c r="AD7" s="19"/>
      <c r="AE7" s="19">
        <f t="shared" ref="AE7:AE23" si="17">M7-E7</f>
        <v>4</v>
      </c>
      <c r="AF7" s="108">
        <f t="shared" ref="AF7:AF23" si="18">W7-X7</f>
        <v>4.0000000000000216E-2</v>
      </c>
      <c r="AG7" s="91">
        <f t="shared" ref="AG7:AG23" si="19">U7+V7</f>
        <v>39130</v>
      </c>
    </row>
    <row r="8" spans="1:33" ht="19.5" customHeight="1">
      <c r="A8" s="16">
        <f>DM_stat!A8</f>
        <v>1424</v>
      </c>
      <c r="B8" s="105" t="str">
        <f>DM_stat!B8</f>
        <v>Vyšší odborná škola sklářská a Střední škola, Nový Bor, Wolkerova 316</v>
      </c>
      <c r="C8" s="16">
        <f>DM_stat!C8</f>
        <v>3147</v>
      </c>
      <c r="D8" s="105" t="str">
        <f>DM_stat!D8</f>
        <v>VOŠ sklář a SŠ Nový Bor, Nemocniční 635</v>
      </c>
      <c r="E8" s="53">
        <v>50</v>
      </c>
      <c r="F8" s="23">
        <v>1741482</v>
      </c>
      <c r="G8" s="23">
        <v>357006</v>
      </c>
      <c r="H8" s="54">
        <f t="shared" ref="H8:I8" si="20">ROUND((F8/12)*4,0)</f>
        <v>580494</v>
      </c>
      <c r="I8" s="54">
        <f t="shared" si="20"/>
        <v>119002</v>
      </c>
      <c r="J8" s="25">
        <v>3.57</v>
      </c>
      <c r="K8" s="55">
        <v>1.3400000000000003</v>
      </c>
      <c r="L8" s="54">
        <f t="shared" si="1"/>
        <v>1.64</v>
      </c>
      <c r="M8" s="19">
        <f>DM_stat!F8</f>
        <v>55</v>
      </c>
      <c r="N8" s="23">
        <f>DM_ZUKA!M8</f>
        <v>1837373</v>
      </c>
      <c r="O8" s="23">
        <f>DM_ZUKA!U8</f>
        <v>424123</v>
      </c>
      <c r="P8" s="57">
        <f t="shared" si="9"/>
        <v>612458</v>
      </c>
      <c r="Q8" s="57">
        <f t="shared" si="10"/>
        <v>141374</v>
      </c>
      <c r="R8" s="25">
        <f>DM_ZUKA!P8</f>
        <v>3.62</v>
      </c>
      <c r="S8" s="25">
        <f>DM_ZUKA!V8</f>
        <v>1.4799999999999995</v>
      </c>
      <c r="T8" s="54">
        <f t="shared" si="11"/>
        <v>1.7</v>
      </c>
      <c r="U8" s="23">
        <f t="shared" si="12"/>
        <v>31964</v>
      </c>
      <c r="V8" s="23">
        <f t="shared" si="13"/>
        <v>22372</v>
      </c>
      <c r="W8" s="55">
        <f t="shared" si="14"/>
        <v>6.0000000000000053E-2</v>
      </c>
      <c r="X8" s="25">
        <f t="shared" si="15"/>
        <v>0.02</v>
      </c>
      <c r="Y8" s="25">
        <f t="shared" si="16"/>
        <v>0.05</v>
      </c>
      <c r="Z8" s="19"/>
      <c r="AA8" s="19"/>
      <c r="AB8" s="19"/>
      <c r="AC8" s="19"/>
      <c r="AD8" s="19"/>
      <c r="AE8" s="19">
        <f t="shared" si="17"/>
        <v>5</v>
      </c>
      <c r="AF8" s="108">
        <f t="shared" si="18"/>
        <v>4.0000000000000049E-2</v>
      </c>
      <c r="AG8" s="91">
        <f t="shared" si="19"/>
        <v>54336</v>
      </c>
    </row>
    <row r="9" spans="1:33" ht="19.5" customHeight="1">
      <c r="A9" s="16">
        <f>DM_stat!A9</f>
        <v>1425</v>
      </c>
      <c r="B9" s="105" t="str">
        <f>DM_stat!B9</f>
        <v>SUPŠ sklářská, Kamenický Šenov, Havlíčkova 57</v>
      </c>
      <c r="C9" s="16">
        <f>DM_stat!C9</f>
        <v>3147</v>
      </c>
      <c r="D9" s="105" t="str">
        <f>DM_stat!D9</f>
        <v>SUPŠ sklářská Kamenický Šenov, 9. května 228</v>
      </c>
      <c r="E9" s="53">
        <v>55</v>
      </c>
      <c r="F9" s="23">
        <v>1850181</v>
      </c>
      <c r="G9" s="23">
        <v>392706</v>
      </c>
      <c r="H9" s="54">
        <f t="shared" ref="H9:I9" si="21">ROUND((F9/12)*4,0)</f>
        <v>616727</v>
      </c>
      <c r="I9" s="54">
        <f t="shared" si="21"/>
        <v>130902</v>
      </c>
      <c r="J9" s="25">
        <v>3.79</v>
      </c>
      <c r="K9" s="55">
        <v>1.4799999999999995</v>
      </c>
      <c r="L9" s="54">
        <f t="shared" si="1"/>
        <v>1.76</v>
      </c>
      <c r="M9" s="19">
        <f>DM_stat!F9</f>
        <v>56</v>
      </c>
      <c r="N9" s="23">
        <f>DM_ZUKA!M9</f>
        <v>1857829</v>
      </c>
      <c r="O9" s="23">
        <f>DM_ZUKA!U9</f>
        <v>431834</v>
      </c>
      <c r="P9" s="57">
        <f t="shared" si="9"/>
        <v>619276</v>
      </c>
      <c r="Q9" s="57">
        <f t="shared" si="10"/>
        <v>143945</v>
      </c>
      <c r="R9" s="25">
        <f>DM_ZUKA!P9</f>
        <v>3.66</v>
      </c>
      <c r="S9" s="25">
        <f>DM_ZUKA!V9</f>
        <v>1.5099999999999998</v>
      </c>
      <c r="T9" s="54">
        <f t="shared" si="11"/>
        <v>1.72</v>
      </c>
      <c r="U9" s="23">
        <f t="shared" si="12"/>
        <v>2549</v>
      </c>
      <c r="V9" s="23">
        <f t="shared" si="13"/>
        <v>13043</v>
      </c>
      <c r="W9" s="55">
        <f t="shared" si="14"/>
        <v>-4.0000000000000036E-2</v>
      </c>
      <c r="X9" s="25">
        <f t="shared" si="15"/>
        <v>-0.04</v>
      </c>
      <c r="Y9" s="25">
        <f t="shared" si="16"/>
        <v>0.01</v>
      </c>
      <c r="Z9" s="19"/>
      <c r="AA9" s="19"/>
      <c r="AB9" s="19"/>
      <c r="AC9" s="19"/>
      <c r="AD9" s="19"/>
      <c r="AE9" s="19">
        <f t="shared" si="17"/>
        <v>1</v>
      </c>
      <c r="AF9" s="108">
        <f t="shared" si="18"/>
        <v>0</v>
      </c>
      <c r="AG9" s="91">
        <f t="shared" si="19"/>
        <v>15592</v>
      </c>
    </row>
    <row r="10" spans="1:33" ht="19.5" customHeight="1">
      <c r="A10" s="16">
        <f>DM_stat!A10</f>
        <v>1427</v>
      </c>
      <c r="B10" s="105" t="str">
        <f>DM_stat!B10</f>
        <v>SUPŠ sklářská, Železný Brod, Smetanovo zátiší 470</v>
      </c>
      <c r="C10" s="16">
        <f>DM_stat!C10</f>
        <v>3147</v>
      </c>
      <c r="D10" s="105" t="str">
        <f>DM_stat!D10</f>
        <v xml:space="preserve">Domov mládeže Železný Brod, Těpeřská 581 </v>
      </c>
      <c r="E10" s="53">
        <v>60</v>
      </c>
      <c r="F10" s="23">
        <v>1957328</v>
      </c>
      <c r="G10" s="23">
        <v>428407</v>
      </c>
      <c r="H10" s="54">
        <f t="shared" ref="H10:I10" si="22">ROUND((F10/12)*4,0)</f>
        <v>652443</v>
      </c>
      <c r="I10" s="54">
        <f t="shared" si="22"/>
        <v>142802</v>
      </c>
      <c r="J10" s="25">
        <v>4.01</v>
      </c>
      <c r="K10" s="55">
        <v>1.6100000000000003</v>
      </c>
      <c r="L10" s="54">
        <f t="shared" si="1"/>
        <v>1.87</v>
      </c>
      <c r="M10" s="19">
        <f>DM_stat!F10</f>
        <v>62</v>
      </c>
      <c r="N10" s="23">
        <f>DM_ZUKA!M10</f>
        <v>1979471</v>
      </c>
      <c r="O10" s="23">
        <f>DM_ZUKA!U10</f>
        <v>478102</v>
      </c>
      <c r="P10" s="57">
        <f t="shared" si="9"/>
        <v>659824</v>
      </c>
      <c r="Q10" s="57">
        <f t="shared" si="10"/>
        <v>159367</v>
      </c>
      <c r="R10" s="25">
        <f>DM_ZUKA!P10</f>
        <v>3.9</v>
      </c>
      <c r="S10" s="25">
        <f>DM_ZUKA!V10</f>
        <v>1.6700000000000004</v>
      </c>
      <c r="T10" s="54">
        <f t="shared" si="11"/>
        <v>1.86</v>
      </c>
      <c r="U10" s="23">
        <f t="shared" si="12"/>
        <v>7381</v>
      </c>
      <c r="V10" s="23">
        <f t="shared" si="13"/>
        <v>16565</v>
      </c>
      <c r="W10" s="55">
        <f t="shared" si="14"/>
        <v>-1.0000000000000009E-2</v>
      </c>
      <c r="X10" s="25">
        <f t="shared" si="15"/>
        <v>-0.04</v>
      </c>
      <c r="Y10" s="25">
        <f t="shared" si="16"/>
        <v>0.02</v>
      </c>
      <c r="Z10" s="19"/>
      <c r="AA10" s="19"/>
      <c r="AB10" s="19"/>
      <c r="AC10" s="19"/>
      <c r="AD10" s="19"/>
      <c r="AE10" s="19">
        <f t="shared" si="17"/>
        <v>2</v>
      </c>
      <c r="AF10" s="108">
        <f t="shared" si="18"/>
        <v>2.9999999999999992E-2</v>
      </c>
      <c r="AG10" s="91">
        <f t="shared" si="19"/>
        <v>23946</v>
      </c>
    </row>
    <row r="11" spans="1:33" ht="19.5" customHeight="1">
      <c r="A11" s="16">
        <f>DM_stat!A11</f>
        <v>1428</v>
      </c>
      <c r="B11" s="105" t="str">
        <f>DM_stat!B11</f>
        <v xml:space="preserve">SUPŠ a VOŠ, Turnov, Skálova 373 </v>
      </c>
      <c r="C11" s="16">
        <f>DM_stat!C11</f>
        <v>3147</v>
      </c>
      <c r="D11" s="105" t="str">
        <f>DM_stat!D11</f>
        <v xml:space="preserve">SUPŠ a VOŠ Turnov, Skálova 1603 </v>
      </c>
      <c r="E11" s="53">
        <v>50</v>
      </c>
      <c r="F11" s="23">
        <v>1741482</v>
      </c>
      <c r="G11" s="23">
        <v>357006</v>
      </c>
      <c r="H11" s="54">
        <f t="shared" ref="H11:I11" si="23">ROUND((F11/12)*4,0)</f>
        <v>580494</v>
      </c>
      <c r="I11" s="54">
        <f t="shared" si="23"/>
        <v>119002</v>
      </c>
      <c r="J11" s="25">
        <v>3.57</v>
      </c>
      <c r="K11" s="55">
        <v>1.3400000000000003</v>
      </c>
      <c r="L11" s="54">
        <f t="shared" si="1"/>
        <v>1.64</v>
      </c>
      <c r="M11" s="19">
        <f>DM_stat!F11</f>
        <v>51</v>
      </c>
      <c r="N11" s="23">
        <f>DM_ZUKA!M11</f>
        <v>1755016</v>
      </c>
      <c r="O11" s="23">
        <f>DM_ZUKA!U11</f>
        <v>393278</v>
      </c>
      <c r="P11" s="57">
        <f t="shared" si="9"/>
        <v>585005</v>
      </c>
      <c r="Q11" s="57">
        <f t="shared" si="10"/>
        <v>131093</v>
      </c>
      <c r="R11" s="25">
        <f>DM_ZUKA!P11</f>
        <v>3.46</v>
      </c>
      <c r="S11" s="25">
        <f>DM_ZUKA!V11</f>
        <v>1.37</v>
      </c>
      <c r="T11" s="54">
        <f t="shared" si="11"/>
        <v>1.61</v>
      </c>
      <c r="U11" s="23">
        <f t="shared" si="12"/>
        <v>4511</v>
      </c>
      <c r="V11" s="23">
        <f t="shared" si="13"/>
        <v>12091</v>
      </c>
      <c r="W11" s="55">
        <f t="shared" si="14"/>
        <v>-2.9999999999999805E-2</v>
      </c>
      <c r="X11" s="25">
        <f t="shared" si="15"/>
        <v>-0.04</v>
      </c>
      <c r="Y11" s="25">
        <f t="shared" si="16"/>
        <v>0.01</v>
      </c>
      <c r="Z11" s="19"/>
      <c r="AA11" s="19"/>
      <c r="AB11" s="19"/>
      <c r="AC11" s="19"/>
      <c r="AD11" s="19"/>
      <c r="AE11" s="19">
        <f t="shared" si="17"/>
        <v>1</v>
      </c>
      <c r="AF11" s="108">
        <f t="shared" si="18"/>
        <v>1.0000000000000196E-2</v>
      </c>
      <c r="AG11" s="91">
        <f t="shared" si="19"/>
        <v>16602</v>
      </c>
    </row>
    <row r="12" spans="1:33" ht="19.5" customHeight="1">
      <c r="A12" s="16">
        <f>DM_stat!A12</f>
        <v>1429</v>
      </c>
      <c r="B12" s="105" t="str">
        <f>DM_stat!B12</f>
        <v>Střední zdravotnická škola a Vyšší odborná škola zdravotnická, Liberec, Kostelní 9, příspěvková organizace</v>
      </c>
      <c r="C12" s="16">
        <f>DM_stat!C12</f>
        <v>3147</v>
      </c>
      <c r="D12" s="105" t="str">
        <f>DM_stat!D12</f>
        <v>SZŠ a VOŠ Liberec, Jungmannova 524/10</v>
      </c>
      <c r="E12" s="53">
        <v>115</v>
      </c>
      <c r="F12" s="23">
        <v>3065500</v>
      </c>
      <c r="G12" s="23">
        <v>821113</v>
      </c>
      <c r="H12" s="54">
        <f t="shared" ref="H12:I12" si="24">ROUND((F12/12)*4,0)</f>
        <v>1021833</v>
      </c>
      <c r="I12" s="54">
        <f t="shared" si="24"/>
        <v>273704</v>
      </c>
      <c r="J12" s="25">
        <v>6.28</v>
      </c>
      <c r="K12" s="55">
        <v>3.089999999999999</v>
      </c>
      <c r="L12" s="54">
        <f t="shared" si="1"/>
        <v>3.12</v>
      </c>
      <c r="M12" s="19">
        <f>DM_stat!F12</f>
        <v>174</v>
      </c>
      <c r="N12" s="23">
        <f>DM_ZUKA!M12</f>
        <v>4126431</v>
      </c>
      <c r="O12" s="23">
        <f>DM_ZUKA!U12</f>
        <v>1341770</v>
      </c>
      <c r="P12" s="57">
        <f t="shared" si="9"/>
        <v>1375477</v>
      </c>
      <c r="Q12" s="57">
        <f t="shared" si="10"/>
        <v>447257</v>
      </c>
      <c r="R12" s="25">
        <f>DM_ZUKA!P12</f>
        <v>8.1199999999999992</v>
      </c>
      <c r="S12" s="25">
        <f>DM_ZUKA!V12</f>
        <v>4.6900000000000013</v>
      </c>
      <c r="T12" s="54">
        <f t="shared" si="11"/>
        <v>4.2699999999999996</v>
      </c>
      <c r="U12" s="23">
        <f t="shared" si="12"/>
        <v>353644</v>
      </c>
      <c r="V12" s="23">
        <f t="shared" si="13"/>
        <v>173553</v>
      </c>
      <c r="W12" s="55">
        <f t="shared" si="14"/>
        <v>1.1499999999999995</v>
      </c>
      <c r="X12" s="25">
        <f t="shared" si="15"/>
        <v>0.61</v>
      </c>
      <c r="Y12" s="25">
        <f t="shared" si="16"/>
        <v>0.53</v>
      </c>
      <c r="Z12" s="19"/>
      <c r="AA12" s="19"/>
      <c r="AB12" s="19"/>
      <c r="AC12" s="19"/>
      <c r="AD12" s="19"/>
      <c r="AE12" s="19">
        <f t="shared" si="17"/>
        <v>59</v>
      </c>
      <c r="AF12" s="108">
        <f t="shared" si="18"/>
        <v>0.53999999999999948</v>
      </c>
      <c r="AG12" s="91">
        <f t="shared" si="19"/>
        <v>527197</v>
      </c>
    </row>
    <row r="13" spans="1:33" ht="19.5" customHeight="1">
      <c r="A13" s="16">
        <f>DM_stat!A13</f>
        <v>1429</v>
      </c>
      <c r="B13" s="105" t="str">
        <f>DM_stat!B13</f>
        <v>Střední zdravotnická škola a Vyšší odborná škola zdravotnická, Liberec, Kostelní 9, příspěvková organizace</v>
      </c>
      <c r="C13" s="16">
        <f>DM_stat!C13</f>
        <v>3147</v>
      </c>
      <c r="D13" s="105" t="str">
        <f>DM_stat!D13</f>
        <v xml:space="preserve">SZŠ a VOŠ Liberec, Zeyerova 33 </v>
      </c>
      <c r="E13" s="53">
        <v>173</v>
      </c>
      <c r="F13" s="23">
        <v>4144208</v>
      </c>
      <c r="G13" s="23">
        <v>1235239</v>
      </c>
      <c r="H13" s="54">
        <f t="shared" ref="H13:I13" si="25">ROUND((F13/12)*4,0)</f>
        <v>1381403</v>
      </c>
      <c r="I13" s="54">
        <f t="shared" si="25"/>
        <v>411746</v>
      </c>
      <c r="J13" s="25">
        <v>8.49</v>
      </c>
      <c r="K13" s="55">
        <v>4.6500000000000004</v>
      </c>
      <c r="L13" s="54">
        <f t="shared" si="1"/>
        <v>4.38</v>
      </c>
      <c r="M13" s="19">
        <f>DM_stat!F13</f>
        <v>213</v>
      </c>
      <c r="N13" s="23">
        <f>DM_ZUKA!M13</f>
        <v>4822248</v>
      </c>
      <c r="O13" s="23">
        <f>DM_ZUKA!U13</f>
        <v>1642511</v>
      </c>
      <c r="P13" s="57">
        <f t="shared" si="9"/>
        <v>1607416</v>
      </c>
      <c r="Q13" s="57">
        <f t="shared" si="10"/>
        <v>547504</v>
      </c>
      <c r="R13" s="25">
        <f>DM_ZUKA!P13</f>
        <v>9.49</v>
      </c>
      <c r="S13" s="25">
        <f>DM_ZUKA!V13</f>
        <v>5.74</v>
      </c>
      <c r="T13" s="54">
        <f t="shared" si="11"/>
        <v>5.08</v>
      </c>
      <c r="U13" s="23">
        <f t="shared" si="12"/>
        <v>226013</v>
      </c>
      <c r="V13" s="23">
        <f t="shared" si="13"/>
        <v>135758</v>
      </c>
      <c r="W13" s="55">
        <f t="shared" si="14"/>
        <v>0.70000000000000018</v>
      </c>
      <c r="X13" s="25">
        <f t="shared" si="15"/>
        <v>0.33</v>
      </c>
      <c r="Y13" s="25">
        <f t="shared" si="16"/>
        <v>0.36</v>
      </c>
      <c r="Z13" s="19"/>
      <c r="AA13" s="19"/>
      <c r="AB13" s="19"/>
      <c r="AC13" s="19"/>
      <c r="AD13" s="19"/>
      <c r="AE13" s="19">
        <f t="shared" si="17"/>
        <v>40</v>
      </c>
      <c r="AF13" s="108">
        <f t="shared" si="18"/>
        <v>0.37000000000000016</v>
      </c>
      <c r="AG13" s="91">
        <f t="shared" si="19"/>
        <v>361771</v>
      </c>
    </row>
    <row r="14" spans="1:33" ht="19.5" customHeight="1">
      <c r="A14" s="16">
        <f>DM_stat!A14</f>
        <v>1430</v>
      </c>
      <c r="B14" s="105" t="str">
        <f>DM_stat!B14</f>
        <v>Střední zdravotnická škola, Turnov, 28. října 1390</v>
      </c>
      <c r="C14" s="16">
        <f>DM_stat!C14</f>
        <v>3147</v>
      </c>
      <c r="D14" s="105" t="str">
        <f>DM_stat!D14</f>
        <v>SzdravŠ Turnov, 28. října 1872</v>
      </c>
      <c r="E14" s="53">
        <v>211</v>
      </c>
      <c r="F14" s="23">
        <v>4817107</v>
      </c>
      <c r="G14" s="23">
        <v>1506563</v>
      </c>
      <c r="H14" s="54">
        <f t="shared" ref="H14:I14" si="26">ROUND((F14/12)*4,0)</f>
        <v>1605702</v>
      </c>
      <c r="I14" s="54">
        <f t="shared" si="26"/>
        <v>502188</v>
      </c>
      <c r="J14" s="25">
        <v>9.86</v>
      </c>
      <c r="K14" s="55">
        <v>5.68</v>
      </c>
      <c r="L14" s="54">
        <f t="shared" si="1"/>
        <v>5.18</v>
      </c>
      <c r="M14" s="19">
        <f>DM_stat!F14</f>
        <v>111</v>
      </c>
      <c r="N14" s="23">
        <f>DM_ZUKA!M14</f>
        <v>2943142</v>
      </c>
      <c r="O14" s="23">
        <f>DM_ZUKA!U14</f>
        <v>855956</v>
      </c>
      <c r="P14" s="57">
        <f t="shared" si="9"/>
        <v>981047</v>
      </c>
      <c r="Q14" s="57">
        <f t="shared" si="10"/>
        <v>285319</v>
      </c>
      <c r="R14" s="25">
        <f>DM_ZUKA!P14</f>
        <v>5.79</v>
      </c>
      <c r="S14" s="25">
        <f>DM_ZUKA!V14</f>
        <v>2.9899999999999993</v>
      </c>
      <c r="T14" s="54">
        <f t="shared" si="11"/>
        <v>2.93</v>
      </c>
      <c r="U14" s="23">
        <f t="shared" si="12"/>
        <v>-624655</v>
      </c>
      <c r="V14" s="23">
        <f t="shared" si="13"/>
        <v>-216869</v>
      </c>
      <c r="W14" s="55">
        <f t="shared" si="14"/>
        <v>-2.2499999999999996</v>
      </c>
      <c r="X14" s="25">
        <f t="shared" si="15"/>
        <v>-1.36</v>
      </c>
      <c r="Y14" s="25">
        <f t="shared" si="16"/>
        <v>-0.9</v>
      </c>
      <c r="Z14" s="19"/>
      <c r="AA14" s="19"/>
      <c r="AB14" s="19"/>
      <c r="AC14" s="19"/>
      <c r="AD14" s="19"/>
      <c r="AE14" s="19">
        <f t="shared" si="17"/>
        <v>-100</v>
      </c>
      <c r="AF14" s="108">
        <f t="shared" si="18"/>
        <v>-0.88999999999999946</v>
      </c>
      <c r="AG14" s="91">
        <f t="shared" si="19"/>
        <v>-841524</v>
      </c>
    </row>
    <row r="15" spans="1:33" ht="19.5" customHeight="1">
      <c r="A15" s="16">
        <f>DM_stat!A15</f>
        <v>1434</v>
      </c>
      <c r="B15" s="105" t="str">
        <f>DM_stat!B15</f>
        <v xml:space="preserve">Střední škola, Semily, 28. října 607  </v>
      </c>
      <c r="C15" s="16">
        <f>DM_stat!C15</f>
        <v>3147</v>
      </c>
      <c r="D15" s="105" t="str">
        <f>DM_stat!D15</f>
        <v xml:space="preserve">SŠ Semily, 28. října 607  </v>
      </c>
      <c r="E15" s="53">
        <v>65</v>
      </c>
      <c r="F15" s="23">
        <v>2063035</v>
      </c>
      <c r="G15" s="23">
        <v>464107</v>
      </c>
      <c r="H15" s="54">
        <f t="shared" ref="H15:I15" si="27">ROUND((F15/12)*4,0)</f>
        <v>687678</v>
      </c>
      <c r="I15" s="54">
        <f t="shared" si="27"/>
        <v>154702</v>
      </c>
      <c r="J15" s="25">
        <v>4.22</v>
      </c>
      <c r="K15" s="55">
        <v>1.75</v>
      </c>
      <c r="L15" s="54">
        <f t="shared" si="1"/>
        <v>1.99</v>
      </c>
      <c r="M15" s="19">
        <f>DM_stat!F15</f>
        <v>74</v>
      </c>
      <c r="N15" s="23">
        <f>DM_ZUKA!M15</f>
        <v>2217521</v>
      </c>
      <c r="O15" s="23">
        <f>DM_ZUKA!U15</f>
        <v>570637</v>
      </c>
      <c r="P15" s="57">
        <f t="shared" si="9"/>
        <v>739174</v>
      </c>
      <c r="Q15" s="57">
        <f t="shared" si="10"/>
        <v>190212</v>
      </c>
      <c r="R15" s="25">
        <f>DM_ZUKA!P15</f>
        <v>4.37</v>
      </c>
      <c r="S15" s="25">
        <f>DM_ZUKA!V15</f>
        <v>1.9900000000000002</v>
      </c>
      <c r="T15" s="54">
        <f t="shared" si="11"/>
        <v>2.12</v>
      </c>
      <c r="U15" s="23">
        <f t="shared" si="12"/>
        <v>51496</v>
      </c>
      <c r="V15" s="23">
        <f t="shared" si="13"/>
        <v>35510</v>
      </c>
      <c r="W15" s="55">
        <f t="shared" si="14"/>
        <v>0.13000000000000012</v>
      </c>
      <c r="X15" s="25">
        <f t="shared" si="15"/>
        <v>0.05</v>
      </c>
      <c r="Y15" s="25">
        <f t="shared" si="16"/>
        <v>0.08</v>
      </c>
      <c r="Z15" s="19"/>
      <c r="AA15" s="19"/>
      <c r="AB15" s="19"/>
      <c r="AC15" s="19"/>
      <c r="AD15" s="19"/>
      <c r="AE15" s="19">
        <f t="shared" si="17"/>
        <v>9</v>
      </c>
      <c r="AF15" s="108">
        <f t="shared" si="18"/>
        <v>8.0000000000000113E-2</v>
      </c>
      <c r="AG15" s="91">
        <f t="shared" si="19"/>
        <v>87006</v>
      </c>
    </row>
    <row r="16" spans="1:33" ht="19.5" customHeight="1">
      <c r="A16" s="16">
        <f>DM_stat!A16</f>
        <v>1436</v>
      </c>
      <c r="B16" s="105" t="str">
        <f>DM_stat!B16</f>
        <v>Integrovaná střední škola, Vysoké nad Jizerou, Dr. Farského 300</v>
      </c>
      <c r="C16" s="16">
        <f>DM_stat!C16</f>
        <v>3147</v>
      </c>
      <c r="D16" s="105" t="str">
        <f>DM_stat!D16</f>
        <v>ISŠ Vysoké n. J., Dr. Farského 300</v>
      </c>
      <c r="E16" s="53">
        <v>138</v>
      </c>
      <c r="F16" s="23">
        <v>3502255</v>
      </c>
      <c r="G16" s="23">
        <v>985335</v>
      </c>
      <c r="H16" s="54">
        <f t="shared" ref="H16:I16" si="28">ROUND((F16/12)*4,0)</f>
        <v>1167418</v>
      </c>
      <c r="I16" s="54">
        <f t="shared" si="28"/>
        <v>328445</v>
      </c>
      <c r="J16" s="25">
        <v>7.17</v>
      </c>
      <c r="K16" s="55">
        <v>3.7200000000000006</v>
      </c>
      <c r="L16" s="54">
        <f t="shared" si="1"/>
        <v>3.63</v>
      </c>
      <c r="M16" s="19">
        <f>DM_stat!F16</f>
        <v>159</v>
      </c>
      <c r="N16" s="23">
        <f>DM_ZUKA!M16</f>
        <v>3852279</v>
      </c>
      <c r="O16" s="23">
        <f>DM_ZUKA!U16</f>
        <v>1226099</v>
      </c>
      <c r="P16" s="57">
        <f t="shared" si="9"/>
        <v>1284093</v>
      </c>
      <c r="Q16" s="57">
        <f t="shared" si="10"/>
        <v>408700</v>
      </c>
      <c r="R16" s="25">
        <f>DM_ZUKA!P16</f>
        <v>7.58</v>
      </c>
      <c r="S16" s="25">
        <f>DM_ZUKA!V16</f>
        <v>4.2899999999999991</v>
      </c>
      <c r="T16" s="54">
        <f t="shared" si="11"/>
        <v>3.96</v>
      </c>
      <c r="U16" s="23">
        <f t="shared" si="12"/>
        <v>116675</v>
      </c>
      <c r="V16" s="23">
        <f t="shared" si="13"/>
        <v>80255</v>
      </c>
      <c r="W16" s="55">
        <f t="shared" si="14"/>
        <v>0.33000000000000007</v>
      </c>
      <c r="X16" s="25">
        <f t="shared" si="15"/>
        <v>0.14000000000000001</v>
      </c>
      <c r="Y16" s="25">
        <f t="shared" si="16"/>
        <v>0.19</v>
      </c>
      <c r="Z16" s="19"/>
      <c r="AA16" s="19"/>
      <c r="AB16" s="19"/>
      <c r="AC16" s="19"/>
      <c r="AD16" s="19"/>
      <c r="AE16" s="19">
        <f t="shared" si="17"/>
        <v>21</v>
      </c>
      <c r="AF16" s="108">
        <f t="shared" si="18"/>
        <v>0.19000000000000006</v>
      </c>
      <c r="AG16" s="91">
        <f t="shared" si="19"/>
        <v>196930</v>
      </c>
    </row>
    <row r="17" spans="1:33" ht="19.5" customHeight="1">
      <c r="A17" s="16">
        <f>DM_stat!A17</f>
        <v>1440</v>
      </c>
      <c r="B17" s="105" t="str">
        <f>DM_stat!B17</f>
        <v>Střední škola řemesel a služeb, Jablonec n. N., Smetanova 66</v>
      </c>
      <c r="C17" s="16">
        <f>DM_stat!C17</f>
        <v>3147</v>
      </c>
      <c r="D17" s="105" t="str">
        <f>DM_stat!D17</f>
        <v xml:space="preserve">SŠ řemesel a služeb Jablonec n. N., Smetanova 66 </v>
      </c>
      <c r="E17" s="53">
        <v>171</v>
      </c>
      <c r="F17" s="23">
        <v>4108153</v>
      </c>
      <c r="G17" s="23">
        <v>1220959</v>
      </c>
      <c r="H17" s="54">
        <f t="shared" ref="H17:I17" si="29">ROUND((F17/12)*4,0)</f>
        <v>1369384</v>
      </c>
      <c r="I17" s="54">
        <f t="shared" si="29"/>
        <v>406986</v>
      </c>
      <c r="J17" s="25">
        <v>8.41</v>
      </c>
      <c r="K17" s="55">
        <v>4.6099999999999994</v>
      </c>
      <c r="L17" s="54">
        <f t="shared" si="1"/>
        <v>4.34</v>
      </c>
      <c r="M17" s="19">
        <f>DM_stat!F17</f>
        <v>149</v>
      </c>
      <c r="N17" s="23">
        <f>DM_ZUKA!M17</f>
        <v>3667161</v>
      </c>
      <c r="O17" s="23">
        <f>DM_ZUKA!U17</f>
        <v>1148986</v>
      </c>
      <c r="P17" s="57">
        <f t="shared" si="9"/>
        <v>1222387</v>
      </c>
      <c r="Q17" s="57">
        <f t="shared" si="10"/>
        <v>382995</v>
      </c>
      <c r="R17" s="25">
        <f>DM_ZUKA!P17</f>
        <v>7.22</v>
      </c>
      <c r="S17" s="25">
        <f>DM_ZUKA!V17</f>
        <v>4.0100000000000007</v>
      </c>
      <c r="T17" s="54">
        <f t="shared" si="11"/>
        <v>3.74</v>
      </c>
      <c r="U17" s="23">
        <f t="shared" si="12"/>
        <v>-146997</v>
      </c>
      <c r="V17" s="23">
        <f t="shared" si="13"/>
        <v>-23991</v>
      </c>
      <c r="W17" s="55">
        <f t="shared" si="14"/>
        <v>-0.59999999999999964</v>
      </c>
      <c r="X17" s="25">
        <f t="shared" si="15"/>
        <v>-0.4</v>
      </c>
      <c r="Y17" s="25">
        <f t="shared" si="16"/>
        <v>-0.2</v>
      </c>
      <c r="Z17" s="19"/>
      <c r="AA17" s="19"/>
      <c r="AB17" s="19"/>
      <c r="AC17" s="19"/>
      <c r="AD17" s="19"/>
      <c r="AE17" s="19">
        <f t="shared" si="17"/>
        <v>-22</v>
      </c>
      <c r="AF17" s="108">
        <f t="shared" si="18"/>
        <v>-0.19999999999999962</v>
      </c>
      <c r="AG17" s="91">
        <f t="shared" si="19"/>
        <v>-170988</v>
      </c>
    </row>
    <row r="18" spans="1:33" ht="19.5" customHeight="1">
      <c r="A18" s="16">
        <f>DM_stat!A18</f>
        <v>1443</v>
      </c>
      <c r="B18" s="105" t="str">
        <f>DM_stat!B18</f>
        <v>Střední škola, Lomnice n. P., Antala Staška 213</v>
      </c>
      <c r="C18" s="16">
        <f>DM_stat!C18</f>
        <v>3147</v>
      </c>
      <c r="D18" s="105" t="str">
        <f>DM_stat!D18</f>
        <v>SŠ Lomnice n. P., K Babylonu 1205</v>
      </c>
      <c r="E18" s="53">
        <v>72</v>
      </c>
      <c r="F18" s="23">
        <v>2208801</v>
      </c>
      <c r="G18" s="23">
        <v>514088</v>
      </c>
      <c r="H18" s="54">
        <f t="shared" ref="H18:I18" si="30">ROUND((F18/12)*4,0)</f>
        <v>736267</v>
      </c>
      <c r="I18" s="54">
        <f t="shared" si="30"/>
        <v>171363</v>
      </c>
      <c r="J18" s="25">
        <v>4.5199999999999996</v>
      </c>
      <c r="K18" s="55">
        <v>1.9400000000000004</v>
      </c>
      <c r="L18" s="54">
        <f t="shared" si="1"/>
        <v>2.15</v>
      </c>
      <c r="M18" s="19">
        <f>DM_stat!F18</f>
        <v>68</v>
      </c>
      <c r="N18" s="23">
        <f>DM_ZUKA!M18</f>
        <v>2099328</v>
      </c>
      <c r="O18" s="23">
        <f>DM_ZUKA!U18</f>
        <v>524370</v>
      </c>
      <c r="P18" s="57">
        <f t="shared" si="9"/>
        <v>699776</v>
      </c>
      <c r="Q18" s="57">
        <f t="shared" si="10"/>
        <v>174790</v>
      </c>
      <c r="R18" s="25">
        <f>DM_ZUKA!P18</f>
        <v>4.13</v>
      </c>
      <c r="S18" s="25">
        <f>DM_ZUKA!V18</f>
        <v>1.83</v>
      </c>
      <c r="T18" s="54">
        <f t="shared" si="11"/>
        <v>1.99</v>
      </c>
      <c r="U18" s="23">
        <f t="shared" si="12"/>
        <v>-36491</v>
      </c>
      <c r="V18" s="23">
        <f t="shared" si="13"/>
        <v>3427</v>
      </c>
      <c r="W18" s="55">
        <f t="shared" si="14"/>
        <v>-0.15999999999999992</v>
      </c>
      <c r="X18" s="25">
        <f t="shared" si="15"/>
        <v>-0.13</v>
      </c>
      <c r="Y18" s="25">
        <f t="shared" si="16"/>
        <v>-0.04</v>
      </c>
      <c r="Z18" s="19"/>
      <c r="AA18" s="19"/>
      <c r="AB18" s="19"/>
      <c r="AC18" s="19"/>
      <c r="AD18" s="19"/>
      <c r="AE18" s="19">
        <f t="shared" si="17"/>
        <v>-4</v>
      </c>
      <c r="AF18" s="108">
        <f t="shared" si="18"/>
        <v>-2.9999999999999916E-2</v>
      </c>
      <c r="AG18" s="91">
        <f t="shared" si="19"/>
        <v>-33064</v>
      </c>
    </row>
    <row r="19" spans="1:33" ht="19.5" customHeight="1">
      <c r="A19" s="16">
        <f>DM_stat!A19</f>
        <v>1448</v>
      </c>
      <c r="B19" s="105" t="str">
        <f>DM_stat!B19</f>
        <v>Střední škola hospodářská a lesnická, Frýdlant, Bělíkova 1387</v>
      </c>
      <c r="C19" s="16">
        <f>DM_stat!C19</f>
        <v>3147</v>
      </c>
      <c r="D19" s="105" t="str">
        <f>DM_stat!D19</f>
        <v>SŠ hosp Frýdlant, Bělíkova 1387</v>
      </c>
      <c r="E19" s="53">
        <v>91</v>
      </c>
      <c r="F19" s="23">
        <v>2593390</v>
      </c>
      <c r="G19" s="23">
        <v>649750</v>
      </c>
      <c r="H19" s="54">
        <f t="shared" ref="H19:I19" si="31">ROUND((F19/12)*4,0)</f>
        <v>864463</v>
      </c>
      <c r="I19" s="54">
        <f t="shared" si="31"/>
        <v>216583</v>
      </c>
      <c r="J19" s="25">
        <v>5.31</v>
      </c>
      <c r="K19" s="55">
        <v>2.4500000000000002</v>
      </c>
      <c r="L19" s="54">
        <f t="shared" si="1"/>
        <v>2.59</v>
      </c>
      <c r="M19" s="19">
        <f>DM_stat!F19</f>
        <v>96</v>
      </c>
      <c r="N19" s="23">
        <f>DM_ZUKA!M19</f>
        <v>2646317</v>
      </c>
      <c r="O19" s="23">
        <f>DM_ZUKA!U19</f>
        <v>740287</v>
      </c>
      <c r="P19" s="57">
        <f t="shared" si="9"/>
        <v>882106</v>
      </c>
      <c r="Q19" s="57">
        <f t="shared" si="10"/>
        <v>246762</v>
      </c>
      <c r="R19" s="25">
        <f>DM_ZUKA!P19</f>
        <v>5.21</v>
      </c>
      <c r="S19" s="25">
        <f>DM_ZUKA!V19</f>
        <v>2.58</v>
      </c>
      <c r="T19" s="54">
        <f t="shared" si="11"/>
        <v>2.6</v>
      </c>
      <c r="U19" s="23">
        <f t="shared" si="12"/>
        <v>17643</v>
      </c>
      <c r="V19" s="23">
        <f t="shared" si="13"/>
        <v>30179</v>
      </c>
      <c r="W19" s="55">
        <f t="shared" si="14"/>
        <v>1.0000000000000231E-2</v>
      </c>
      <c r="X19" s="25">
        <f t="shared" si="15"/>
        <v>-0.03</v>
      </c>
      <c r="Y19" s="25">
        <f t="shared" si="16"/>
        <v>0.04</v>
      </c>
      <c r="Z19" s="19"/>
      <c r="AA19" s="19"/>
      <c r="AB19" s="19"/>
      <c r="AC19" s="19"/>
      <c r="AD19" s="19"/>
      <c r="AE19" s="19">
        <f t="shared" si="17"/>
        <v>5</v>
      </c>
      <c r="AF19" s="108">
        <f t="shared" si="18"/>
        <v>4.000000000000023E-2</v>
      </c>
      <c r="AG19" s="91">
        <f t="shared" si="19"/>
        <v>47822</v>
      </c>
    </row>
    <row r="20" spans="1:33" ht="19.5" customHeight="1">
      <c r="A20" s="16">
        <f>DM_stat!A20</f>
        <v>1450</v>
      </c>
      <c r="B20" s="105" t="str">
        <f>DM_stat!B20</f>
        <v>Střední odborná škola, Liberec, Jablonecká 999</v>
      </c>
      <c r="C20" s="16">
        <f>DM_stat!C20</f>
        <v>3147</v>
      </c>
      <c r="D20" s="105" t="str">
        <f>DM_stat!D20</f>
        <v>SOŠ Liberec, Jablonecká 999 - ZŠ a SŠ</v>
      </c>
      <c r="E20" s="53">
        <v>73</v>
      </c>
      <c r="F20" s="23">
        <v>2229426</v>
      </c>
      <c r="G20" s="23">
        <v>521228</v>
      </c>
      <c r="H20" s="54">
        <f t="shared" ref="H20:I20" si="32">ROUND((F20/12)*4,0)</f>
        <v>743142</v>
      </c>
      <c r="I20" s="54">
        <f t="shared" si="32"/>
        <v>173743</v>
      </c>
      <c r="J20" s="25">
        <v>4.5599999999999996</v>
      </c>
      <c r="K20" s="55">
        <v>1.9700000000000006</v>
      </c>
      <c r="L20" s="54">
        <f t="shared" si="1"/>
        <v>2.1800000000000002</v>
      </c>
      <c r="M20" s="19">
        <f>DM_stat!F20</f>
        <v>74</v>
      </c>
      <c r="N20" s="23">
        <f>DM_ZUKA!M20</f>
        <v>2217521</v>
      </c>
      <c r="O20" s="23">
        <f>DM_ZUKA!U20</f>
        <v>570637</v>
      </c>
      <c r="P20" s="57">
        <f t="shared" si="9"/>
        <v>739174</v>
      </c>
      <c r="Q20" s="57">
        <f t="shared" si="10"/>
        <v>190212</v>
      </c>
      <c r="R20" s="25">
        <f>DM_ZUKA!P20</f>
        <v>4.37</v>
      </c>
      <c r="S20" s="25">
        <f>DM_ZUKA!V20</f>
        <v>1.9900000000000002</v>
      </c>
      <c r="T20" s="54">
        <f t="shared" si="11"/>
        <v>2.12</v>
      </c>
      <c r="U20" s="23">
        <f t="shared" si="12"/>
        <v>-3968</v>
      </c>
      <c r="V20" s="23">
        <f t="shared" si="13"/>
        <v>16469</v>
      </c>
      <c r="W20" s="55">
        <f t="shared" si="14"/>
        <v>-6.0000000000000053E-2</v>
      </c>
      <c r="X20" s="25">
        <f t="shared" si="15"/>
        <v>-0.06</v>
      </c>
      <c r="Y20" s="25">
        <f t="shared" si="16"/>
        <v>0.01</v>
      </c>
      <c r="Z20" s="19"/>
      <c r="AA20" s="19"/>
      <c r="AB20" s="19"/>
      <c r="AC20" s="19"/>
      <c r="AD20" s="19"/>
      <c r="AE20" s="19">
        <f t="shared" si="17"/>
        <v>1</v>
      </c>
      <c r="AF20" s="108">
        <f t="shared" si="18"/>
        <v>-5.5511151231257827E-17</v>
      </c>
      <c r="AG20" s="91">
        <f t="shared" si="19"/>
        <v>12501</v>
      </c>
    </row>
    <row r="21" spans="1:33" ht="19.5" customHeight="1">
      <c r="A21" s="16">
        <f>DM_stat!A21</f>
        <v>1450</v>
      </c>
      <c r="B21" s="105" t="str">
        <f>DM_stat!B21</f>
        <v>Střední odborná škola, Liberec, Jablonecká 999</v>
      </c>
      <c r="C21" s="16">
        <f>DM_stat!C21</f>
        <v>3145</v>
      </c>
      <c r="D21" s="105" t="str">
        <f>DM_stat!D21</f>
        <v>SOŠ Liberec, Jablonecká 999 - SŠ</v>
      </c>
      <c r="E21" s="53">
        <v>38</v>
      </c>
      <c r="F21" s="23">
        <v>2374667</v>
      </c>
      <c r="G21" s="23">
        <v>940338</v>
      </c>
      <c r="H21" s="54">
        <f t="shared" ref="H21:I21" si="33">ROUND((F21/12)*4,0)</f>
        <v>791556</v>
      </c>
      <c r="I21" s="54">
        <f t="shared" si="33"/>
        <v>313446</v>
      </c>
      <c r="J21" s="25">
        <v>5.07</v>
      </c>
      <c r="K21" s="55">
        <v>3.3200000000000003</v>
      </c>
      <c r="L21" s="54">
        <f t="shared" si="1"/>
        <v>2.8</v>
      </c>
      <c r="M21" s="19">
        <f>DM_stat!F21</f>
        <v>41</v>
      </c>
      <c r="N21" s="23">
        <f>DM_ZUKA!M21</f>
        <v>2469653</v>
      </c>
      <c r="O21" s="23">
        <f>DM_ZUKA!U21</f>
        <v>1045008</v>
      </c>
      <c r="P21" s="57">
        <f t="shared" si="9"/>
        <v>823218</v>
      </c>
      <c r="Q21" s="57">
        <f t="shared" si="10"/>
        <v>348336</v>
      </c>
      <c r="R21" s="25">
        <f>DM_ZUKA!P21</f>
        <v>5.07</v>
      </c>
      <c r="S21" s="25">
        <f>DM_ZUKA!V21</f>
        <v>3.42</v>
      </c>
      <c r="T21" s="54">
        <f t="shared" si="11"/>
        <v>2.83</v>
      </c>
      <c r="U21" s="23">
        <f t="shared" si="12"/>
        <v>31662</v>
      </c>
      <c r="V21" s="23">
        <f t="shared" si="13"/>
        <v>34890</v>
      </c>
      <c r="W21" s="55">
        <f t="shared" si="14"/>
        <v>3.0000000000000249E-2</v>
      </c>
      <c r="X21" s="25">
        <f t="shared" si="15"/>
        <v>0</v>
      </c>
      <c r="Y21" s="25">
        <f t="shared" si="16"/>
        <v>0.03</v>
      </c>
      <c r="Z21" s="19"/>
      <c r="AA21" s="19"/>
      <c r="AB21" s="19"/>
      <c r="AC21" s="19"/>
      <c r="AD21" s="19"/>
      <c r="AE21" s="19">
        <f t="shared" si="17"/>
        <v>3</v>
      </c>
      <c r="AF21" s="108">
        <f t="shared" si="18"/>
        <v>3.0000000000000249E-2</v>
      </c>
      <c r="AG21" s="91">
        <f t="shared" si="19"/>
        <v>66552</v>
      </c>
    </row>
    <row r="22" spans="1:33" ht="19.5" customHeight="1">
      <c r="A22" s="16">
        <f>DM_stat!A22</f>
        <v>1452</v>
      </c>
      <c r="B22" s="105" t="str">
        <f>DM_stat!B22</f>
        <v>Obchodní akademie, Hotelová škola a Střední odborná škola, Turnov, Zborovská 519</v>
      </c>
      <c r="C22" s="16">
        <f>DM_stat!C22</f>
        <v>3147</v>
      </c>
      <c r="D22" s="105" t="str">
        <f>DM_stat!D22</f>
        <v>OA a HŠ Turnov, 28. října 584</v>
      </c>
      <c r="E22" s="53">
        <v>61</v>
      </c>
      <c r="F22" s="23">
        <v>1978582</v>
      </c>
      <c r="G22" s="23">
        <v>435547</v>
      </c>
      <c r="H22" s="54">
        <f t="shared" ref="H22:I22" si="34">ROUND((F22/12)*4,0)</f>
        <v>659527</v>
      </c>
      <c r="I22" s="54">
        <f t="shared" si="34"/>
        <v>145182</v>
      </c>
      <c r="J22" s="25">
        <v>4.05</v>
      </c>
      <c r="K22" s="55">
        <v>1.6400000000000006</v>
      </c>
      <c r="L22" s="54">
        <f t="shared" si="1"/>
        <v>1.9</v>
      </c>
      <c r="M22" s="19">
        <f>DM_stat!F22</f>
        <v>68</v>
      </c>
      <c r="N22" s="23">
        <f>DM_ZUKA!M22</f>
        <v>2099328</v>
      </c>
      <c r="O22" s="23">
        <f>DM_ZUKA!U22</f>
        <v>524370</v>
      </c>
      <c r="P22" s="57">
        <f t="shared" si="9"/>
        <v>699776</v>
      </c>
      <c r="Q22" s="57">
        <f t="shared" si="10"/>
        <v>174790</v>
      </c>
      <c r="R22" s="25">
        <f>DM_ZUKA!P22</f>
        <v>4.13</v>
      </c>
      <c r="S22" s="25">
        <f>DM_ZUKA!V22</f>
        <v>1.83</v>
      </c>
      <c r="T22" s="54">
        <f t="shared" si="11"/>
        <v>1.99</v>
      </c>
      <c r="U22" s="23">
        <f t="shared" si="12"/>
        <v>40249</v>
      </c>
      <c r="V22" s="23">
        <f t="shared" si="13"/>
        <v>29608</v>
      </c>
      <c r="W22" s="55">
        <f t="shared" si="14"/>
        <v>9.000000000000008E-2</v>
      </c>
      <c r="X22" s="25">
        <f t="shared" si="15"/>
        <v>0.03</v>
      </c>
      <c r="Y22" s="25">
        <f t="shared" si="16"/>
        <v>0.06</v>
      </c>
      <c r="Z22" s="19"/>
      <c r="AA22" s="19"/>
      <c r="AB22" s="19"/>
      <c r="AC22" s="19"/>
      <c r="AD22" s="19"/>
      <c r="AE22" s="19">
        <f t="shared" si="17"/>
        <v>7</v>
      </c>
      <c r="AF22" s="108">
        <f t="shared" si="18"/>
        <v>6.0000000000000081E-2</v>
      </c>
      <c r="AG22" s="91">
        <f t="shared" si="19"/>
        <v>69857</v>
      </c>
    </row>
    <row r="23" spans="1:33" ht="19.5" customHeight="1">
      <c r="A23" s="16">
        <f>DM_stat!A23</f>
        <v>1455</v>
      </c>
      <c r="B23" s="105" t="str">
        <f>DM_stat!B23</f>
        <v>ZŠ a MŠ logopedická, Liberec, E. Krásnohorské 921</v>
      </c>
      <c r="C23" s="16">
        <f>DM_stat!C23</f>
        <v>3145</v>
      </c>
      <c r="D23" s="105" t="str">
        <f>DM_stat!D23</f>
        <v>ZŠ a MŠ logo, Liberec, E. Krásnohorské 921 - MŠ a ZŠ</v>
      </c>
      <c r="E23" s="53">
        <v>42</v>
      </c>
      <c r="F23" s="23">
        <v>2624632</v>
      </c>
      <c r="G23" s="23">
        <v>1039321</v>
      </c>
      <c r="H23" s="54">
        <f t="shared" ref="H23:I23" si="35">ROUND((F23/12)*4,0)</f>
        <v>874877</v>
      </c>
      <c r="I23" s="54">
        <f t="shared" si="35"/>
        <v>346440</v>
      </c>
      <c r="J23" s="25">
        <v>5.61</v>
      </c>
      <c r="K23" s="55">
        <v>3.669999999999999</v>
      </c>
      <c r="L23" s="54">
        <f t="shared" si="1"/>
        <v>3.09</v>
      </c>
      <c r="M23" s="19">
        <f>DM_stat!F23</f>
        <v>44</v>
      </c>
      <c r="N23" s="23">
        <f>DM_ZUKA!M23</f>
        <v>2650360</v>
      </c>
      <c r="O23" s="23">
        <f>DM_ZUKA!U23</f>
        <v>1121471</v>
      </c>
      <c r="P23" s="57">
        <f t="shared" si="9"/>
        <v>883453</v>
      </c>
      <c r="Q23" s="57">
        <f t="shared" si="10"/>
        <v>373824</v>
      </c>
      <c r="R23" s="25">
        <f>DM_ZUKA!P23</f>
        <v>5.45</v>
      </c>
      <c r="S23" s="25">
        <f>DM_ZUKA!V23</f>
        <v>3.6599999999999993</v>
      </c>
      <c r="T23" s="54">
        <f t="shared" si="11"/>
        <v>3.04</v>
      </c>
      <c r="U23" s="23">
        <f t="shared" si="12"/>
        <v>8576</v>
      </c>
      <c r="V23" s="23">
        <f t="shared" si="13"/>
        <v>27384</v>
      </c>
      <c r="W23" s="55">
        <f t="shared" si="14"/>
        <v>-4.9999999999999822E-2</v>
      </c>
      <c r="X23" s="25">
        <f t="shared" si="15"/>
        <v>-0.05</v>
      </c>
      <c r="Y23" s="25">
        <f t="shared" si="16"/>
        <v>0</v>
      </c>
      <c r="Z23" s="19"/>
      <c r="AA23" s="19"/>
      <c r="AB23" s="19"/>
      <c r="AC23" s="19"/>
      <c r="AD23" s="19"/>
      <c r="AE23" s="19">
        <f t="shared" si="17"/>
        <v>2</v>
      </c>
      <c r="AF23" s="108">
        <f t="shared" si="18"/>
        <v>1.8041124150158794E-16</v>
      </c>
      <c r="AG23" s="91">
        <f t="shared" si="19"/>
        <v>35960</v>
      </c>
    </row>
    <row r="24" spans="1:33" ht="19.5" customHeight="1">
      <c r="A24" s="39"/>
      <c r="B24" s="39" t="s">
        <v>41</v>
      </c>
      <c r="C24" s="40" t="s">
        <v>42</v>
      </c>
      <c r="D24" s="39"/>
      <c r="E24" s="86">
        <f>SUM(E6:E23)</f>
        <v>1597</v>
      </c>
      <c r="F24" s="86">
        <f t="shared" ref="F24:AE24" si="36">SUM(F6:F23)</f>
        <v>47127330</v>
      </c>
      <c r="G24" s="86">
        <f t="shared" si="36"/>
        <v>12811207</v>
      </c>
      <c r="H24" s="86">
        <f t="shared" si="36"/>
        <v>15709109</v>
      </c>
      <c r="I24" s="86">
        <f t="shared" si="36"/>
        <v>4270400</v>
      </c>
      <c r="J24" s="87">
        <f t="shared" si="36"/>
        <v>96.94</v>
      </c>
      <c r="K24" s="87">
        <f t="shared" si="36"/>
        <v>47.81</v>
      </c>
      <c r="L24" s="87">
        <f t="shared" si="36"/>
        <v>48.259999999999991</v>
      </c>
      <c r="M24" s="86">
        <f t="shared" si="36"/>
        <v>1635</v>
      </c>
      <c r="N24" s="86">
        <f t="shared" si="36"/>
        <v>47493827</v>
      </c>
      <c r="O24" s="86">
        <f t="shared" si="36"/>
        <v>14119024</v>
      </c>
      <c r="P24" s="86">
        <f t="shared" si="36"/>
        <v>15831276</v>
      </c>
      <c r="Q24" s="86">
        <f t="shared" si="36"/>
        <v>4706342</v>
      </c>
      <c r="R24" s="86">
        <f t="shared" si="36"/>
        <v>93.939999999999984</v>
      </c>
      <c r="S24" s="86">
        <f t="shared" si="36"/>
        <v>48.819999999999993</v>
      </c>
      <c r="T24" s="86">
        <f t="shared" si="36"/>
        <v>47.6</v>
      </c>
      <c r="U24" s="86">
        <f t="shared" si="36"/>
        <v>122167</v>
      </c>
      <c r="V24" s="86">
        <f t="shared" si="36"/>
        <v>435942</v>
      </c>
      <c r="W24" s="86">
        <f t="shared" si="36"/>
        <v>-0.65999999999999837</v>
      </c>
      <c r="X24" s="86">
        <f t="shared" si="36"/>
        <v>-1</v>
      </c>
      <c r="Y24" s="86">
        <f t="shared" si="36"/>
        <v>0.33</v>
      </c>
      <c r="Z24" s="86">
        <f t="shared" si="36"/>
        <v>0</v>
      </c>
      <c r="AA24" s="86">
        <f t="shared" si="36"/>
        <v>0</v>
      </c>
      <c r="AB24" s="86">
        <f t="shared" si="36"/>
        <v>0</v>
      </c>
      <c r="AC24" s="86">
        <f t="shared" si="36"/>
        <v>0</v>
      </c>
      <c r="AD24" s="86">
        <f t="shared" si="36"/>
        <v>0</v>
      </c>
      <c r="AE24" s="86">
        <f t="shared" si="36"/>
        <v>38</v>
      </c>
      <c r="AF24" s="109">
        <f>SUM(AF6:AF23)</f>
        <v>0.34000000000000169</v>
      </c>
      <c r="AG24" s="109">
        <f>SUM(AG6:AG23)</f>
        <v>558109</v>
      </c>
    </row>
    <row r="25" spans="1:33" ht="12.75" customHeight="1">
      <c r="B25" s="3"/>
      <c r="C25" s="1"/>
      <c r="D25" s="42"/>
      <c r="V25" s="91">
        <f>SUM(U6:V23)</f>
        <v>558109</v>
      </c>
    </row>
    <row r="26" spans="1:33" ht="12.75" customHeight="1">
      <c r="B26" s="3"/>
      <c r="C26" s="1"/>
      <c r="D26" s="42"/>
    </row>
    <row r="27" spans="1:33" ht="12.75" customHeight="1">
      <c r="B27" s="3"/>
      <c r="C27" s="3"/>
      <c r="D27" s="4"/>
    </row>
    <row r="28" spans="1:33" ht="12.75" customHeight="1">
      <c r="B28" s="3"/>
      <c r="C28" s="3"/>
      <c r="D28" s="3"/>
    </row>
    <row r="29" spans="1:33" ht="12.75" customHeight="1">
      <c r="B29" s="3"/>
      <c r="C29" s="3"/>
      <c r="D29" s="3"/>
    </row>
    <row r="30" spans="1:33" ht="12.75" customHeight="1">
      <c r="B30" s="3"/>
      <c r="C30" s="3"/>
      <c r="D30" s="3"/>
    </row>
    <row r="31" spans="1:33" ht="12.75" customHeight="1">
      <c r="B31" s="3"/>
      <c r="C31" s="3"/>
      <c r="D31" s="3"/>
    </row>
    <row r="32" spans="1:33" ht="12.75" customHeight="1">
      <c r="B32" s="3"/>
      <c r="C32" s="3"/>
      <c r="D32" s="3"/>
    </row>
    <row r="33" spans="2:4" ht="12.75" customHeight="1">
      <c r="B33" s="3"/>
      <c r="C33" s="3"/>
      <c r="D33" s="3"/>
    </row>
    <row r="34" spans="2:4" ht="12.75" customHeight="1">
      <c r="B34" s="3"/>
      <c r="C34" s="3"/>
      <c r="D34" s="3"/>
    </row>
    <row r="35" spans="2:4" ht="12.75" customHeight="1">
      <c r="B35" s="3"/>
      <c r="C35" s="3"/>
      <c r="D35" s="3"/>
    </row>
    <row r="36" spans="2:4" ht="12.75" customHeight="1">
      <c r="B36" s="3"/>
      <c r="C36" s="3"/>
      <c r="D36" s="3"/>
    </row>
    <row r="37" spans="2:4" ht="12.75" customHeight="1">
      <c r="B37" s="3"/>
      <c r="C37" s="3"/>
      <c r="D37" s="3"/>
    </row>
    <row r="38" spans="2:4" ht="12.75" customHeight="1">
      <c r="B38" s="3"/>
      <c r="C38" s="3"/>
      <c r="D38" s="3"/>
    </row>
    <row r="39" spans="2:4" ht="12.75" customHeight="1">
      <c r="B39" s="3"/>
      <c r="C39" s="3"/>
      <c r="D39" s="3"/>
    </row>
    <row r="40" spans="2:4" ht="12.75" customHeight="1">
      <c r="B40" s="3"/>
      <c r="C40" s="3"/>
      <c r="D40" s="3"/>
    </row>
    <row r="41" spans="2:4" ht="12.75" customHeight="1">
      <c r="B41" s="3"/>
      <c r="C41" s="3"/>
      <c r="D41" s="3"/>
    </row>
    <row r="42" spans="2:4" ht="12.75" customHeight="1">
      <c r="B42" s="3"/>
      <c r="C42" s="3"/>
      <c r="D42" s="3"/>
    </row>
    <row r="43" spans="2:4" ht="12.75" customHeight="1">
      <c r="B43" s="3"/>
      <c r="C43" s="3"/>
      <c r="D43" s="3"/>
    </row>
    <row r="44" spans="2:4" ht="12.75" customHeight="1">
      <c r="B44" s="3"/>
      <c r="C44" s="3"/>
      <c r="D44" s="3"/>
    </row>
    <row r="45" spans="2:4" ht="12.75" customHeight="1">
      <c r="B45" s="3"/>
      <c r="C45" s="3"/>
      <c r="D45" s="3"/>
    </row>
    <row r="46" spans="2:4" ht="12.75" customHeight="1">
      <c r="B46" s="3"/>
      <c r="C46" s="3"/>
      <c r="D46" s="3"/>
    </row>
    <row r="47" spans="2:4" ht="12.75" customHeight="1">
      <c r="B47" s="3"/>
      <c r="C47" s="3"/>
      <c r="D47" s="3"/>
    </row>
    <row r="48" spans="2:4" ht="12.75" customHeight="1">
      <c r="B48" s="3"/>
      <c r="C48" s="3"/>
      <c r="D48" s="3"/>
    </row>
    <row r="49" spans="2:4" ht="12.75" customHeight="1">
      <c r="B49" s="3"/>
      <c r="C49" s="3"/>
      <c r="D49" s="3"/>
    </row>
    <row r="50" spans="2:4" ht="12.75" customHeight="1">
      <c r="B50" s="3"/>
      <c r="C50" s="3"/>
      <c r="D50" s="3"/>
    </row>
    <row r="51" spans="2:4" ht="12.75" customHeight="1">
      <c r="B51" s="3"/>
      <c r="C51" s="3"/>
      <c r="D51" s="3"/>
    </row>
    <row r="52" spans="2:4" ht="12.75" customHeight="1">
      <c r="B52" s="3"/>
      <c r="C52" s="3"/>
      <c r="D52" s="3"/>
    </row>
    <row r="53" spans="2:4" ht="12.75" customHeight="1">
      <c r="B53" s="3"/>
      <c r="C53" s="3"/>
      <c r="D53" s="3"/>
    </row>
    <row r="54" spans="2:4" ht="12.75" customHeight="1">
      <c r="B54" s="3"/>
      <c r="C54" s="3"/>
      <c r="D54" s="3"/>
    </row>
    <row r="55" spans="2:4" ht="12.75" customHeight="1">
      <c r="B55" s="3"/>
      <c r="C55" s="3"/>
      <c r="D55" s="3"/>
    </row>
    <row r="56" spans="2:4" ht="12.75" customHeight="1">
      <c r="B56" s="3"/>
      <c r="C56" s="3"/>
      <c r="D56" s="3"/>
    </row>
    <row r="57" spans="2:4" ht="12.75" customHeight="1">
      <c r="B57" s="3"/>
      <c r="C57" s="3"/>
      <c r="D57" s="3"/>
    </row>
    <row r="58" spans="2:4" ht="12.75" customHeight="1">
      <c r="B58" s="3"/>
      <c r="C58" s="3"/>
      <c r="D58" s="3"/>
    </row>
    <row r="59" spans="2:4" ht="12.75" customHeight="1">
      <c r="B59" s="3"/>
      <c r="C59" s="3"/>
      <c r="D59" s="3"/>
    </row>
    <row r="60" spans="2:4" ht="12.75" customHeight="1">
      <c r="B60" s="3"/>
      <c r="C60" s="3"/>
      <c r="D60" s="3"/>
    </row>
    <row r="61" spans="2:4" ht="12.75" customHeight="1">
      <c r="B61" s="3"/>
      <c r="C61" s="3"/>
      <c r="D61" s="3"/>
    </row>
    <row r="62" spans="2:4" ht="12.75" customHeight="1">
      <c r="B62" s="3"/>
      <c r="C62" s="3"/>
      <c r="D62" s="3"/>
    </row>
    <row r="63" spans="2:4" ht="12.75" customHeight="1">
      <c r="B63" s="3"/>
      <c r="C63" s="3"/>
      <c r="D63" s="3"/>
    </row>
    <row r="64" spans="2:4" ht="12.75" customHeight="1">
      <c r="B64" s="3"/>
      <c r="C64" s="3"/>
      <c r="D64" s="3"/>
    </row>
    <row r="65" spans="2:4" ht="12.75" customHeight="1">
      <c r="B65" s="3"/>
      <c r="C65" s="3"/>
      <c r="D65" s="3"/>
    </row>
    <row r="66" spans="2:4" ht="12.75" customHeight="1">
      <c r="B66" s="3"/>
      <c r="C66" s="3"/>
      <c r="D66" s="3"/>
    </row>
    <row r="67" spans="2:4" ht="12.75" customHeight="1">
      <c r="B67" s="3"/>
      <c r="C67" s="3"/>
      <c r="D67" s="3"/>
    </row>
    <row r="68" spans="2:4" ht="12.75" customHeight="1">
      <c r="B68" s="3"/>
      <c r="C68" s="3"/>
      <c r="D68" s="3"/>
    </row>
    <row r="69" spans="2:4" ht="12.75" customHeight="1">
      <c r="B69" s="3"/>
      <c r="C69" s="3"/>
      <c r="D69" s="3"/>
    </row>
    <row r="70" spans="2:4" ht="12.75" customHeight="1">
      <c r="B70" s="3"/>
      <c r="C70" s="3"/>
      <c r="D70" s="3"/>
    </row>
    <row r="71" spans="2:4" ht="12.75" customHeight="1">
      <c r="B71" s="3"/>
      <c r="C71" s="3"/>
      <c r="D71" s="3"/>
    </row>
    <row r="72" spans="2:4" ht="12.75" customHeight="1">
      <c r="B72" s="3"/>
      <c r="C72" s="3"/>
      <c r="D72" s="3"/>
    </row>
    <row r="73" spans="2:4" ht="12.75" customHeight="1">
      <c r="B73" s="3"/>
      <c r="C73" s="3"/>
      <c r="D73" s="3"/>
    </row>
    <row r="74" spans="2:4" ht="12.75" customHeight="1">
      <c r="B74" s="3"/>
      <c r="C74" s="3"/>
      <c r="D74" s="3"/>
    </row>
    <row r="75" spans="2:4" ht="12.75" customHeight="1">
      <c r="B75" s="3"/>
      <c r="C75" s="3"/>
      <c r="D75" s="3"/>
    </row>
    <row r="76" spans="2:4" ht="12.75" customHeight="1">
      <c r="B76" s="3"/>
      <c r="C76" s="3"/>
      <c r="D76" s="3"/>
    </row>
    <row r="77" spans="2:4" ht="12.75" customHeight="1">
      <c r="B77" s="3"/>
      <c r="C77" s="3"/>
      <c r="D77" s="3"/>
    </row>
    <row r="78" spans="2:4" ht="12.75" customHeight="1">
      <c r="B78" s="3"/>
      <c r="C78" s="3"/>
      <c r="D78" s="3"/>
    </row>
    <row r="79" spans="2:4" ht="12.75" customHeight="1">
      <c r="B79" s="3"/>
      <c r="C79" s="3"/>
      <c r="D79" s="3"/>
    </row>
    <row r="80" spans="2:4" ht="12.75" customHeight="1">
      <c r="B80" s="3"/>
      <c r="C80" s="3"/>
      <c r="D80" s="3"/>
    </row>
    <row r="81" spans="2:4" ht="12.75" customHeight="1">
      <c r="B81" s="3"/>
      <c r="C81" s="3"/>
      <c r="D81" s="3"/>
    </row>
    <row r="82" spans="2:4" ht="12.75" customHeight="1">
      <c r="B82" s="3"/>
      <c r="C82" s="3"/>
      <c r="D82" s="3"/>
    </row>
    <row r="83" spans="2:4" ht="12.75" customHeight="1">
      <c r="B83" s="3"/>
      <c r="C83" s="3"/>
      <c r="D83" s="3"/>
    </row>
    <row r="84" spans="2:4" ht="12.75" customHeight="1">
      <c r="B84" s="3"/>
      <c r="C84" s="3"/>
      <c r="D84" s="3"/>
    </row>
    <row r="85" spans="2:4" ht="12.75" customHeight="1">
      <c r="B85" s="3"/>
      <c r="C85" s="3"/>
      <c r="D85" s="3"/>
    </row>
    <row r="86" spans="2:4" ht="12.75" customHeight="1">
      <c r="B86" s="3"/>
      <c r="C86" s="3"/>
      <c r="D86" s="3"/>
    </row>
    <row r="87" spans="2:4" ht="12.75" customHeight="1">
      <c r="B87" s="3"/>
      <c r="C87" s="3"/>
      <c r="D87" s="3"/>
    </row>
    <row r="88" spans="2:4" ht="12.75" customHeight="1">
      <c r="B88" s="3"/>
      <c r="C88" s="3"/>
      <c r="D88" s="3"/>
    </row>
    <row r="89" spans="2:4" ht="12.75" customHeight="1">
      <c r="B89" s="3"/>
      <c r="C89" s="3"/>
      <c r="D89" s="3"/>
    </row>
    <row r="90" spans="2:4" ht="12.75" customHeight="1">
      <c r="B90" s="3"/>
      <c r="C90" s="3"/>
      <c r="D90" s="3"/>
    </row>
    <row r="91" spans="2:4" ht="12.75" customHeight="1">
      <c r="B91" s="3"/>
      <c r="C91" s="3"/>
      <c r="D91" s="3"/>
    </row>
    <row r="92" spans="2:4" ht="12.75" customHeight="1">
      <c r="B92" s="3"/>
      <c r="C92" s="3"/>
      <c r="D92" s="3"/>
    </row>
    <row r="93" spans="2:4" ht="12.75" customHeight="1">
      <c r="B93" s="3"/>
      <c r="C93" s="3"/>
      <c r="D93" s="3"/>
    </row>
    <row r="94" spans="2:4" ht="12.75" customHeight="1">
      <c r="B94" s="3"/>
      <c r="C94" s="3"/>
      <c r="D94" s="3"/>
    </row>
    <row r="95" spans="2:4" ht="12.75" customHeight="1">
      <c r="B95" s="3"/>
      <c r="C95" s="3"/>
      <c r="D95" s="3"/>
    </row>
    <row r="96" spans="2:4" ht="12.75" customHeight="1">
      <c r="B96" s="3"/>
      <c r="C96" s="3"/>
      <c r="D96" s="3"/>
    </row>
    <row r="97" spans="2:4" ht="12.75" customHeight="1">
      <c r="B97" s="3"/>
      <c r="C97" s="3"/>
      <c r="D97" s="3"/>
    </row>
    <row r="98" spans="2:4" ht="12.75" customHeight="1">
      <c r="B98" s="3"/>
      <c r="C98" s="3"/>
      <c r="D98" s="3"/>
    </row>
    <row r="99" spans="2:4" ht="12.75" customHeight="1">
      <c r="B99" s="3"/>
      <c r="C99" s="3"/>
      <c r="D99" s="3"/>
    </row>
    <row r="100" spans="2:4" ht="12.75" customHeight="1">
      <c r="B100" s="3"/>
      <c r="C100" s="3"/>
      <c r="D100" s="3"/>
    </row>
    <row r="101" spans="2:4" ht="12.75" customHeight="1">
      <c r="B101" s="3"/>
      <c r="C101" s="3"/>
      <c r="D101" s="3"/>
    </row>
    <row r="102" spans="2:4" ht="12.75" customHeight="1">
      <c r="B102" s="3"/>
      <c r="C102" s="3"/>
      <c r="D102" s="3"/>
    </row>
    <row r="103" spans="2:4" ht="12.75" customHeight="1">
      <c r="B103" s="3"/>
      <c r="C103" s="3"/>
      <c r="D103" s="3"/>
    </row>
    <row r="104" spans="2:4" ht="12.75" customHeight="1">
      <c r="B104" s="3"/>
      <c r="C104" s="3"/>
      <c r="D104" s="3"/>
    </row>
    <row r="105" spans="2:4" ht="12.75" customHeight="1">
      <c r="B105" s="3"/>
      <c r="C105" s="3"/>
      <c r="D105" s="3"/>
    </row>
    <row r="106" spans="2:4" ht="12.75" customHeight="1">
      <c r="B106" s="3"/>
      <c r="C106" s="3"/>
      <c r="D106" s="3"/>
    </row>
    <row r="107" spans="2:4" ht="12.75" customHeight="1">
      <c r="B107" s="3"/>
      <c r="C107" s="3"/>
      <c r="D107" s="3"/>
    </row>
    <row r="108" spans="2:4" ht="12.75" customHeight="1">
      <c r="B108" s="3"/>
      <c r="C108" s="3"/>
      <c r="D108" s="3"/>
    </row>
    <row r="109" spans="2:4" ht="12.75" customHeight="1">
      <c r="B109" s="3"/>
      <c r="C109" s="3"/>
      <c r="D109" s="3"/>
    </row>
    <row r="110" spans="2:4" ht="12.75" customHeight="1">
      <c r="B110" s="3"/>
      <c r="C110" s="3"/>
      <c r="D110" s="3"/>
    </row>
    <row r="111" spans="2:4" ht="12.75" customHeight="1">
      <c r="B111" s="3"/>
      <c r="C111" s="3"/>
      <c r="D111" s="3"/>
    </row>
    <row r="112" spans="2:4" ht="12.75" customHeight="1">
      <c r="B112" s="3"/>
      <c r="C112" s="3"/>
      <c r="D112" s="3"/>
    </row>
    <row r="113" spans="2:4" ht="12.75" customHeight="1">
      <c r="B113" s="3"/>
      <c r="C113" s="3"/>
      <c r="D113" s="3"/>
    </row>
    <row r="114" spans="2:4" ht="12.75" customHeight="1">
      <c r="B114" s="3"/>
      <c r="C114" s="3"/>
      <c r="D114" s="3"/>
    </row>
    <row r="115" spans="2:4" ht="12.75" customHeight="1">
      <c r="B115" s="3"/>
      <c r="C115" s="3"/>
      <c r="D115" s="3"/>
    </row>
    <row r="116" spans="2:4" ht="12.75" customHeight="1">
      <c r="B116" s="3"/>
      <c r="C116" s="3"/>
      <c r="D116" s="3"/>
    </row>
    <row r="117" spans="2:4" ht="12.75" customHeight="1">
      <c r="B117" s="3"/>
      <c r="C117" s="3"/>
      <c r="D117" s="3"/>
    </row>
    <row r="118" spans="2:4" ht="12.75" customHeight="1">
      <c r="B118" s="3"/>
      <c r="C118" s="3"/>
      <c r="D118" s="3"/>
    </row>
    <row r="119" spans="2:4" ht="12.75" customHeight="1">
      <c r="B119" s="3"/>
      <c r="C119" s="3"/>
      <c r="D119" s="3"/>
    </row>
    <row r="120" spans="2:4" ht="12.75" customHeight="1">
      <c r="B120" s="3"/>
      <c r="C120" s="3"/>
      <c r="D120" s="3"/>
    </row>
    <row r="121" spans="2:4" ht="12.75" customHeight="1">
      <c r="B121" s="3"/>
      <c r="C121" s="3"/>
      <c r="D121" s="3"/>
    </row>
    <row r="122" spans="2:4" ht="12.75" customHeight="1">
      <c r="B122" s="3"/>
      <c r="C122" s="3"/>
      <c r="D122" s="3"/>
    </row>
    <row r="123" spans="2:4" ht="12.75" customHeight="1">
      <c r="B123" s="3"/>
      <c r="C123" s="3"/>
      <c r="D123" s="3"/>
    </row>
    <row r="124" spans="2:4" ht="12.75" customHeight="1">
      <c r="B124" s="3"/>
      <c r="C124" s="3"/>
      <c r="D124" s="3"/>
    </row>
    <row r="125" spans="2:4" ht="12.75" customHeight="1">
      <c r="B125" s="3"/>
      <c r="C125" s="3"/>
      <c r="D125" s="3"/>
    </row>
    <row r="126" spans="2:4" ht="12.75" customHeight="1">
      <c r="B126" s="3"/>
      <c r="C126" s="3"/>
      <c r="D126" s="3"/>
    </row>
    <row r="127" spans="2:4" ht="12.75" customHeight="1">
      <c r="B127" s="3"/>
      <c r="C127" s="3"/>
      <c r="D127" s="3"/>
    </row>
    <row r="128" spans="2:4" ht="12.75" customHeight="1">
      <c r="B128" s="3"/>
      <c r="C128" s="3"/>
      <c r="D128" s="3"/>
    </row>
    <row r="129" spans="2:4" ht="12.75" customHeight="1">
      <c r="B129" s="3"/>
      <c r="C129" s="3"/>
      <c r="D129" s="3"/>
    </row>
    <row r="130" spans="2:4" ht="12.75" customHeight="1">
      <c r="B130" s="3"/>
      <c r="C130" s="3"/>
      <c r="D130" s="3"/>
    </row>
    <row r="131" spans="2:4" ht="12.75" customHeight="1">
      <c r="B131" s="3"/>
      <c r="C131" s="3"/>
      <c r="D131" s="3"/>
    </row>
    <row r="132" spans="2:4" ht="12.75" customHeight="1">
      <c r="B132" s="3"/>
      <c r="C132" s="3"/>
      <c r="D132" s="3"/>
    </row>
    <row r="133" spans="2:4" ht="12.75" customHeight="1">
      <c r="B133" s="3"/>
      <c r="C133" s="3"/>
      <c r="D133" s="3"/>
    </row>
    <row r="134" spans="2:4" ht="12.75" customHeight="1">
      <c r="B134" s="3"/>
      <c r="C134" s="3"/>
      <c r="D134" s="3"/>
    </row>
    <row r="135" spans="2:4" ht="12.75" customHeight="1">
      <c r="B135" s="3"/>
      <c r="C135" s="3"/>
      <c r="D135" s="3"/>
    </row>
    <row r="136" spans="2:4" ht="12.75" customHeight="1">
      <c r="B136" s="3"/>
      <c r="C136" s="3"/>
      <c r="D136" s="3"/>
    </row>
    <row r="137" spans="2:4" ht="12.75" customHeight="1">
      <c r="B137" s="3"/>
      <c r="C137" s="3"/>
      <c r="D137" s="3"/>
    </row>
    <row r="138" spans="2:4" ht="12.75" customHeight="1">
      <c r="B138" s="3"/>
      <c r="C138" s="3"/>
      <c r="D138" s="3"/>
    </row>
    <row r="139" spans="2:4" ht="12.75" customHeight="1">
      <c r="B139" s="3"/>
      <c r="C139" s="3"/>
      <c r="D139" s="3"/>
    </row>
    <row r="140" spans="2:4" ht="12.75" customHeight="1">
      <c r="B140" s="3"/>
      <c r="C140" s="3"/>
      <c r="D140" s="3"/>
    </row>
    <row r="141" spans="2:4" ht="12.75" customHeight="1">
      <c r="B141" s="3"/>
      <c r="C141" s="3"/>
      <c r="D141" s="3"/>
    </row>
    <row r="142" spans="2:4" ht="12.75" customHeight="1">
      <c r="B142" s="3"/>
      <c r="C142" s="3"/>
      <c r="D142" s="3"/>
    </row>
    <row r="143" spans="2:4" ht="12.75" customHeight="1">
      <c r="B143" s="3"/>
      <c r="C143" s="3"/>
      <c r="D143" s="3"/>
    </row>
    <row r="144" spans="2:4" ht="12.75" customHeight="1">
      <c r="B144" s="3"/>
      <c r="C144" s="3"/>
      <c r="D144" s="3"/>
    </row>
    <row r="145" spans="2:4" ht="12.75" customHeight="1">
      <c r="B145" s="3"/>
      <c r="C145" s="3"/>
      <c r="D145" s="3"/>
    </row>
    <row r="146" spans="2:4" ht="12.75" customHeight="1">
      <c r="B146" s="3"/>
      <c r="C146" s="3"/>
      <c r="D146" s="3"/>
    </row>
    <row r="147" spans="2:4" ht="12.75" customHeight="1">
      <c r="B147" s="3"/>
      <c r="C147" s="3"/>
      <c r="D147" s="3"/>
    </row>
    <row r="148" spans="2:4" ht="12.75" customHeight="1">
      <c r="B148" s="3"/>
      <c r="C148" s="3"/>
      <c r="D148" s="3"/>
    </row>
    <row r="149" spans="2:4" ht="12.75" customHeight="1">
      <c r="B149" s="3"/>
      <c r="C149" s="3"/>
      <c r="D149" s="3"/>
    </row>
    <row r="150" spans="2:4" ht="12.75" customHeight="1">
      <c r="B150" s="3"/>
      <c r="C150" s="3"/>
      <c r="D150" s="3"/>
    </row>
    <row r="151" spans="2:4" ht="12.75" customHeight="1">
      <c r="B151" s="3"/>
      <c r="C151" s="3"/>
      <c r="D151" s="3"/>
    </row>
    <row r="152" spans="2:4" ht="12.75" customHeight="1">
      <c r="B152" s="3"/>
      <c r="C152" s="3"/>
      <c r="D152" s="3"/>
    </row>
    <row r="153" spans="2:4" ht="12.75" customHeight="1">
      <c r="B153" s="3"/>
      <c r="C153" s="3"/>
      <c r="D153" s="3"/>
    </row>
    <row r="154" spans="2:4" ht="12.75" customHeight="1">
      <c r="B154" s="3"/>
      <c r="C154" s="3"/>
      <c r="D154" s="3"/>
    </row>
    <row r="155" spans="2:4" ht="12.75" customHeight="1">
      <c r="B155" s="3"/>
      <c r="C155" s="3"/>
      <c r="D155" s="3"/>
    </row>
    <row r="156" spans="2:4" ht="12.75" customHeight="1">
      <c r="B156" s="3"/>
      <c r="C156" s="3"/>
      <c r="D156" s="3"/>
    </row>
    <row r="157" spans="2:4" ht="12.75" customHeight="1">
      <c r="B157" s="3"/>
      <c r="C157" s="3"/>
      <c r="D157" s="3"/>
    </row>
    <row r="158" spans="2:4" ht="12.75" customHeight="1">
      <c r="B158" s="3"/>
      <c r="C158" s="3"/>
      <c r="D158" s="3"/>
    </row>
    <row r="159" spans="2:4" ht="12.75" customHeight="1">
      <c r="B159" s="3"/>
      <c r="C159" s="3"/>
      <c r="D159" s="3"/>
    </row>
    <row r="160" spans="2:4" ht="12.75" customHeight="1">
      <c r="B160" s="3"/>
      <c r="C160" s="3"/>
      <c r="D160" s="3"/>
    </row>
    <row r="161" spans="2:4" ht="12.75" customHeight="1">
      <c r="B161" s="3"/>
      <c r="C161" s="3"/>
      <c r="D161" s="3"/>
    </row>
    <row r="162" spans="2:4" ht="12.75" customHeight="1">
      <c r="B162" s="3"/>
      <c r="C162" s="3"/>
      <c r="D162" s="3"/>
    </row>
    <row r="163" spans="2:4" ht="12.75" customHeight="1">
      <c r="B163" s="3"/>
      <c r="C163" s="3"/>
      <c r="D163" s="3"/>
    </row>
    <row r="164" spans="2:4" ht="12.75" customHeight="1">
      <c r="B164" s="3"/>
      <c r="C164" s="3"/>
      <c r="D164" s="3"/>
    </row>
    <row r="165" spans="2:4" ht="12.75" customHeight="1">
      <c r="B165" s="3"/>
      <c r="C165" s="3"/>
      <c r="D165" s="3"/>
    </row>
    <row r="166" spans="2:4" ht="12.75" customHeight="1">
      <c r="B166" s="3"/>
      <c r="C166" s="3"/>
      <c r="D166" s="3"/>
    </row>
    <row r="167" spans="2:4" ht="12.75" customHeight="1">
      <c r="B167" s="3"/>
      <c r="C167" s="3"/>
      <c r="D167" s="3"/>
    </row>
    <row r="168" spans="2:4" ht="12.75" customHeight="1">
      <c r="B168" s="3"/>
      <c r="C168" s="3"/>
      <c r="D168" s="3"/>
    </row>
    <row r="169" spans="2:4" ht="12.75" customHeight="1">
      <c r="B169" s="3"/>
      <c r="C169" s="3"/>
      <c r="D169" s="3"/>
    </row>
    <row r="170" spans="2:4" ht="12.75" customHeight="1">
      <c r="B170" s="3"/>
      <c r="C170" s="3"/>
      <c r="D170" s="3"/>
    </row>
    <row r="171" spans="2:4" ht="12.75" customHeight="1">
      <c r="B171" s="3"/>
      <c r="C171" s="3"/>
      <c r="D171" s="3"/>
    </row>
    <row r="172" spans="2:4" ht="12.75" customHeight="1">
      <c r="B172" s="3"/>
      <c r="C172" s="3"/>
      <c r="D172" s="3"/>
    </row>
    <row r="173" spans="2:4" ht="12.75" customHeight="1">
      <c r="B173" s="3"/>
      <c r="C173" s="3"/>
      <c r="D173" s="3"/>
    </row>
    <row r="174" spans="2:4" ht="12.75" customHeight="1">
      <c r="B174" s="3"/>
      <c r="C174" s="3"/>
      <c r="D174" s="3"/>
    </row>
    <row r="175" spans="2:4" ht="12.75" customHeight="1">
      <c r="B175" s="3"/>
      <c r="C175" s="3"/>
      <c r="D175" s="3"/>
    </row>
    <row r="176" spans="2:4" ht="12.75" customHeight="1">
      <c r="B176" s="3"/>
      <c r="C176" s="3"/>
      <c r="D176" s="3"/>
    </row>
    <row r="177" spans="2:4" ht="12.75" customHeight="1">
      <c r="B177" s="3"/>
      <c r="C177" s="3"/>
      <c r="D177" s="3"/>
    </row>
    <row r="178" spans="2:4" ht="12.75" customHeight="1">
      <c r="B178" s="3"/>
      <c r="C178" s="3"/>
      <c r="D178" s="3"/>
    </row>
    <row r="179" spans="2:4" ht="12.75" customHeight="1">
      <c r="B179" s="3"/>
      <c r="C179" s="3"/>
      <c r="D179" s="3"/>
    </row>
    <row r="180" spans="2:4" ht="12.75" customHeight="1">
      <c r="B180" s="3"/>
      <c r="C180" s="3"/>
      <c r="D180" s="3"/>
    </row>
    <row r="181" spans="2:4" ht="12.75" customHeight="1">
      <c r="B181" s="3"/>
      <c r="C181" s="3"/>
      <c r="D181" s="3"/>
    </row>
    <row r="182" spans="2:4" ht="12.75" customHeight="1">
      <c r="B182" s="3"/>
      <c r="C182" s="3"/>
      <c r="D182" s="3"/>
    </row>
    <row r="183" spans="2:4" ht="12.75" customHeight="1">
      <c r="B183" s="3"/>
      <c r="C183" s="3"/>
      <c r="D183" s="3"/>
    </row>
    <row r="184" spans="2:4" ht="12.75" customHeight="1">
      <c r="B184" s="3"/>
      <c r="C184" s="3"/>
      <c r="D184" s="3"/>
    </row>
    <row r="185" spans="2:4" ht="12.75" customHeight="1">
      <c r="B185" s="3"/>
      <c r="C185" s="3"/>
      <c r="D185" s="3"/>
    </row>
    <row r="186" spans="2:4" ht="12.75" customHeight="1">
      <c r="B186" s="3"/>
      <c r="C186" s="3"/>
      <c r="D186" s="3"/>
    </row>
    <row r="187" spans="2:4" ht="12.75" customHeight="1">
      <c r="B187" s="3"/>
      <c r="C187" s="3"/>
      <c r="D187" s="3"/>
    </row>
    <row r="188" spans="2:4" ht="12.75" customHeight="1">
      <c r="B188" s="3"/>
      <c r="C188" s="3"/>
      <c r="D188" s="3"/>
    </row>
    <row r="189" spans="2:4" ht="12.75" customHeight="1">
      <c r="B189" s="3"/>
      <c r="C189" s="3"/>
      <c r="D189" s="3"/>
    </row>
    <row r="190" spans="2:4" ht="12.75" customHeight="1">
      <c r="B190" s="3"/>
      <c r="C190" s="3"/>
      <c r="D190" s="3"/>
    </row>
    <row r="191" spans="2:4" ht="12.75" customHeight="1">
      <c r="B191" s="3"/>
      <c r="C191" s="3"/>
      <c r="D191" s="3"/>
    </row>
    <row r="192" spans="2:4" ht="12.75" customHeight="1">
      <c r="B192" s="3"/>
      <c r="C192" s="3"/>
      <c r="D192" s="3"/>
    </row>
    <row r="193" spans="2:4" ht="12.75" customHeight="1">
      <c r="B193" s="3"/>
      <c r="C193" s="3"/>
      <c r="D193" s="3"/>
    </row>
    <row r="194" spans="2:4" ht="12.75" customHeight="1">
      <c r="B194" s="3"/>
      <c r="C194" s="3"/>
      <c r="D194" s="3"/>
    </row>
    <row r="195" spans="2:4" ht="12.75" customHeight="1">
      <c r="B195" s="3"/>
      <c r="C195" s="3"/>
      <c r="D195" s="3"/>
    </row>
    <row r="196" spans="2:4" ht="12.75" customHeight="1">
      <c r="B196" s="3"/>
      <c r="C196" s="3"/>
      <c r="D196" s="3"/>
    </row>
    <row r="197" spans="2:4" ht="12.75" customHeight="1">
      <c r="B197" s="3"/>
      <c r="C197" s="3"/>
      <c r="D197" s="3"/>
    </row>
    <row r="198" spans="2:4" ht="12.75" customHeight="1">
      <c r="B198" s="3"/>
      <c r="C198" s="3"/>
      <c r="D198" s="3"/>
    </row>
    <row r="199" spans="2:4" ht="12.75" customHeight="1">
      <c r="B199" s="3"/>
      <c r="C199" s="3"/>
      <c r="D199" s="3"/>
    </row>
    <row r="200" spans="2:4" ht="12.75" customHeight="1">
      <c r="B200" s="3"/>
      <c r="C200" s="3"/>
      <c r="D200" s="3"/>
    </row>
    <row r="201" spans="2:4" ht="12.75" customHeight="1">
      <c r="B201" s="3"/>
      <c r="C201" s="3"/>
      <c r="D201" s="3"/>
    </row>
    <row r="202" spans="2:4" ht="12.75" customHeight="1">
      <c r="B202" s="3"/>
      <c r="C202" s="3"/>
      <c r="D202" s="3"/>
    </row>
    <row r="203" spans="2:4" ht="12.75" customHeight="1">
      <c r="B203" s="3"/>
      <c r="C203" s="3"/>
      <c r="D203" s="3"/>
    </row>
    <row r="204" spans="2:4" ht="12.75" customHeight="1">
      <c r="B204" s="3"/>
      <c r="C204" s="3"/>
      <c r="D204" s="3"/>
    </row>
    <row r="205" spans="2:4" ht="12.75" customHeight="1">
      <c r="B205" s="3"/>
      <c r="C205" s="3"/>
      <c r="D205" s="3"/>
    </row>
    <row r="206" spans="2:4" ht="12.75" customHeight="1">
      <c r="B206" s="3"/>
      <c r="C206" s="3"/>
      <c r="D206" s="3"/>
    </row>
    <row r="207" spans="2:4" ht="12.75" customHeight="1">
      <c r="B207" s="3"/>
      <c r="C207" s="3"/>
      <c r="D207" s="3"/>
    </row>
    <row r="208" spans="2:4" ht="12.75" customHeight="1">
      <c r="B208" s="3"/>
      <c r="C208" s="3"/>
      <c r="D208" s="3"/>
    </row>
    <row r="209" spans="2:4" ht="12.75" customHeight="1">
      <c r="B209" s="3"/>
      <c r="C209" s="3"/>
      <c r="D209" s="3"/>
    </row>
    <row r="210" spans="2:4" ht="12.75" customHeight="1">
      <c r="B210" s="3"/>
      <c r="C210" s="3"/>
      <c r="D210" s="3"/>
    </row>
    <row r="211" spans="2:4" ht="12.75" customHeight="1">
      <c r="B211" s="3"/>
      <c r="C211" s="3"/>
      <c r="D211" s="3"/>
    </row>
    <row r="212" spans="2:4" ht="12.75" customHeight="1">
      <c r="B212" s="3"/>
      <c r="C212" s="3"/>
      <c r="D212" s="3"/>
    </row>
    <row r="213" spans="2:4" ht="12.75" customHeight="1">
      <c r="B213" s="3"/>
      <c r="C213" s="3"/>
      <c r="D213" s="3"/>
    </row>
    <row r="214" spans="2:4" ht="12.75" customHeight="1">
      <c r="B214" s="3"/>
      <c r="C214" s="3"/>
      <c r="D214" s="3"/>
    </row>
    <row r="215" spans="2:4" ht="12.75" customHeight="1">
      <c r="B215" s="3"/>
      <c r="C215" s="3"/>
      <c r="D215" s="3"/>
    </row>
    <row r="216" spans="2:4" ht="12.75" customHeight="1">
      <c r="B216" s="3"/>
      <c r="C216" s="3"/>
      <c r="D216" s="3"/>
    </row>
    <row r="217" spans="2:4" ht="12.75" customHeight="1">
      <c r="B217" s="3"/>
      <c r="C217" s="3"/>
      <c r="D217" s="3"/>
    </row>
    <row r="218" spans="2:4" ht="12.75" customHeight="1">
      <c r="B218" s="3"/>
      <c r="C218" s="3"/>
      <c r="D218" s="3"/>
    </row>
    <row r="219" spans="2:4" ht="12.75" customHeight="1">
      <c r="B219" s="3"/>
      <c r="C219" s="3"/>
      <c r="D219" s="3"/>
    </row>
    <row r="220" spans="2:4" ht="12.75" customHeight="1">
      <c r="B220" s="3"/>
      <c r="C220" s="3"/>
      <c r="D220" s="3"/>
    </row>
    <row r="221" spans="2:4" ht="12.75" customHeight="1">
      <c r="B221" s="3"/>
      <c r="C221" s="3"/>
      <c r="D221" s="3"/>
    </row>
    <row r="222" spans="2:4" ht="12.75" customHeight="1">
      <c r="B222" s="3"/>
      <c r="C222" s="3"/>
      <c r="D222" s="3"/>
    </row>
    <row r="223" spans="2:4" ht="12.75" customHeight="1">
      <c r="B223" s="3"/>
      <c r="C223" s="3"/>
      <c r="D223" s="3"/>
    </row>
    <row r="224" spans="2:4" ht="12.75" customHeight="1">
      <c r="B224" s="3"/>
      <c r="C224" s="3"/>
      <c r="D224" s="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5:AE25" xr:uid="{00000000-0001-0000-0300-000000000000}"/>
  <mergeCells count="9">
    <mergeCell ref="E3:L3"/>
    <mergeCell ref="M3:T3"/>
    <mergeCell ref="U3:Y3"/>
    <mergeCell ref="Z3:AE3"/>
    <mergeCell ref="F4:G4"/>
    <mergeCell ref="H4:I4"/>
    <mergeCell ref="P4:Q4"/>
    <mergeCell ref="N4:O4"/>
    <mergeCell ref="U4:V4"/>
  </mergeCells>
  <conditionalFormatting sqref="E6:E23">
    <cfRule type="cellIs" dxfId="0" priority="1" operator="greaterThan">
      <formula>D6</formula>
    </cfRule>
  </conditionalFormatting>
  <pageMargins left="0.70866141732283472" right="0.70866141732283472" top="0.74803149606299213" bottom="0.74803149606299213" header="0" footer="0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Z1000"/>
  <sheetViews>
    <sheetView showGridLines="0" workbookViewId="0">
      <selection activeCell="E39" sqref="E39"/>
    </sheetView>
  </sheetViews>
  <sheetFormatPr defaultColWidth="14.42578125" defaultRowHeight="15" customHeight="1"/>
  <cols>
    <col min="1" max="2" width="8" customWidth="1"/>
    <col min="3" max="3" width="10.140625" customWidth="1"/>
    <col min="4" max="4" width="6.5703125" customWidth="1"/>
    <col min="5" max="5" width="62.42578125" customWidth="1"/>
    <col min="6" max="7" width="11.7109375" customWidth="1"/>
    <col min="8" max="26" width="8" customWidth="1"/>
  </cols>
  <sheetData>
    <row r="1" spans="1:26" ht="20.25" customHeight="1">
      <c r="A1" s="2" t="s">
        <v>106</v>
      </c>
      <c r="D1" s="31">
        <v>2023</v>
      </c>
      <c r="E1" s="3"/>
      <c r="F1" s="3"/>
      <c r="G1" s="6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2" t="s">
        <v>77</v>
      </c>
      <c r="B2" s="97" t="s">
        <v>9</v>
      </c>
      <c r="C2" s="97" t="s">
        <v>10</v>
      </c>
      <c r="D2" s="3"/>
      <c r="E2" s="63"/>
      <c r="F2" s="62" t="s">
        <v>123</v>
      </c>
      <c r="G2" s="62" t="s">
        <v>124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15">
        <v>1</v>
      </c>
      <c r="B3" s="116">
        <v>9.2537313432835813</v>
      </c>
      <c r="C3" s="116">
        <v>37.142280000000007</v>
      </c>
      <c r="D3" s="3"/>
      <c r="E3" s="95" t="s">
        <v>107</v>
      </c>
      <c r="F3" s="118">
        <v>5.0987124463519313</v>
      </c>
      <c r="G3" s="119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15">
        <v>2</v>
      </c>
      <c r="B4" s="116">
        <v>9.2537313432835813</v>
      </c>
      <c r="C4" s="116">
        <v>37.142280000000007</v>
      </c>
      <c r="D4" s="3"/>
      <c r="E4" s="95" t="s">
        <v>108</v>
      </c>
      <c r="F4" s="118">
        <v>8.0802919708029197</v>
      </c>
      <c r="G4" s="119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15">
        <v>3</v>
      </c>
      <c r="B5" s="116">
        <v>9.2537313432835813</v>
      </c>
      <c r="C5" s="116">
        <v>37.142280000000007</v>
      </c>
      <c r="D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15">
        <v>4</v>
      </c>
      <c r="B6" s="116">
        <v>9.2537313432835813</v>
      </c>
      <c r="C6" s="116">
        <v>37.142280000000007</v>
      </c>
      <c r="D6" s="3"/>
      <c r="E6" s="67"/>
      <c r="F6" s="67"/>
      <c r="G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15">
        <v>5</v>
      </c>
      <c r="B7" s="116">
        <v>9.2537313432835813</v>
      </c>
      <c r="C7" s="116">
        <v>37.142280000000007</v>
      </c>
      <c r="D7" s="3"/>
      <c r="E7" s="3"/>
      <c r="F7" s="3"/>
      <c r="G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5">
        <v>6</v>
      </c>
      <c r="B8" s="117">
        <v>9.2537313432835813</v>
      </c>
      <c r="C8" s="116">
        <v>37.142280000000007</v>
      </c>
      <c r="D8" s="3"/>
      <c r="E8" s="3"/>
      <c r="F8" s="68"/>
      <c r="G8" s="31">
        <v>2023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15">
        <v>7</v>
      </c>
      <c r="B9" s="116">
        <v>9.2537313432835813</v>
      </c>
      <c r="C9" s="116">
        <v>37.142280000000007</v>
      </c>
      <c r="D9" s="3"/>
      <c r="E9" s="3"/>
      <c r="F9" s="70" t="s">
        <v>109</v>
      </c>
      <c r="G9" s="70" t="s">
        <v>110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15">
        <v>8</v>
      </c>
      <c r="B10" s="116">
        <v>9.2537313432835813</v>
      </c>
      <c r="C10" s="116">
        <v>37.142280000000007</v>
      </c>
      <c r="D10" s="3"/>
      <c r="E10" s="72" t="s">
        <v>111</v>
      </c>
      <c r="F10" s="104">
        <v>42328</v>
      </c>
      <c r="G10" s="104">
        <v>40560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15">
        <v>9</v>
      </c>
      <c r="B11" s="116">
        <v>9.2537313432835813</v>
      </c>
      <c r="C11" s="116">
        <v>37.142280000000007</v>
      </c>
      <c r="D11" s="3"/>
      <c r="E11" s="74" t="s">
        <v>112</v>
      </c>
      <c r="F11" s="98">
        <v>0</v>
      </c>
      <c r="G11" s="98"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15">
        <v>10</v>
      </c>
      <c r="B12" s="116">
        <v>9.2537313432835813</v>
      </c>
      <c r="C12" s="116">
        <v>37.142280000000007</v>
      </c>
      <c r="D12" s="3"/>
      <c r="E12" s="74" t="s">
        <v>113</v>
      </c>
      <c r="F12" s="104">
        <v>23868</v>
      </c>
      <c r="G12" s="104">
        <v>25488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15">
        <v>11</v>
      </c>
      <c r="B13" s="116">
        <v>9.2537313432835813</v>
      </c>
      <c r="C13" s="116">
        <v>37.142280000000007</v>
      </c>
      <c r="D13" s="3"/>
      <c r="E13" s="3"/>
      <c r="F13" s="99"/>
      <c r="G13" s="9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15">
        <v>12</v>
      </c>
      <c r="B14" s="116">
        <v>9.2537313432835813</v>
      </c>
      <c r="C14" s="116">
        <v>37.142280000000007</v>
      </c>
      <c r="D14" s="3"/>
      <c r="E14" s="74" t="s">
        <v>114</v>
      </c>
      <c r="F14" s="104">
        <v>319</v>
      </c>
      <c r="G14" s="10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15">
        <v>13</v>
      </c>
      <c r="B15" s="116">
        <v>9.2537313432835813</v>
      </c>
      <c r="C15" s="116">
        <v>37.142280000000007</v>
      </c>
      <c r="D15" s="3"/>
      <c r="E15" s="74" t="s">
        <v>115</v>
      </c>
      <c r="F15" s="101"/>
      <c r="G15" s="104">
        <v>1034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15">
        <v>14</v>
      </c>
      <c r="B16" s="116">
        <v>9.2537313432835813</v>
      </c>
      <c r="C16" s="116">
        <v>37.142280000000007</v>
      </c>
      <c r="D16" s="3"/>
      <c r="E16" s="78"/>
      <c r="F16" s="102"/>
      <c r="G16" s="10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15">
        <v>15</v>
      </c>
      <c r="B17" s="116">
        <v>9.2537313432835813</v>
      </c>
      <c r="C17" s="116">
        <v>37.142280000000007</v>
      </c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15">
        <v>16</v>
      </c>
      <c r="B18" s="116">
        <v>9.2537313432835813</v>
      </c>
      <c r="C18" s="116">
        <v>37.142280000000007</v>
      </c>
      <c r="D18" s="3"/>
      <c r="E18" s="3"/>
      <c r="F18" s="3"/>
      <c r="G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5">
        <v>17</v>
      </c>
      <c r="B19" s="116">
        <v>9.2537313432835813</v>
      </c>
      <c r="C19" s="116">
        <v>37.142280000000007</v>
      </c>
      <c r="D19" s="3"/>
      <c r="E19" s="3"/>
      <c r="F19" s="3"/>
      <c r="G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5">
        <v>18</v>
      </c>
      <c r="B20" s="116">
        <v>9.2537313432835813</v>
      </c>
      <c r="C20" s="116">
        <v>37.142280000000007</v>
      </c>
      <c r="D20" s="3"/>
      <c r="E20" s="3"/>
      <c r="F20" s="3"/>
      <c r="G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5">
        <v>19</v>
      </c>
      <c r="B21" s="116">
        <v>9.2537313432835813</v>
      </c>
      <c r="C21" s="116">
        <v>37.142280000000007</v>
      </c>
      <c r="D21" s="3"/>
      <c r="E21" s="3"/>
      <c r="F21" s="3"/>
      <c r="G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15">
        <v>20</v>
      </c>
      <c r="B22" s="116">
        <v>9.2537313432835813</v>
      </c>
      <c r="C22" s="116">
        <v>37.142280000000007</v>
      </c>
      <c r="D22" s="3"/>
      <c r="E22" s="3"/>
      <c r="F22" s="3"/>
      <c r="G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15">
        <v>21</v>
      </c>
      <c r="B23" s="116">
        <v>9.5407443872911184</v>
      </c>
      <c r="C23" s="116">
        <v>37.142280000000007</v>
      </c>
      <c r="D23" s="3"/>
      <c r="E23" s="3"/>
      <c r="F23" s="3"/>
      <c r="G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5">
        <v>22</v>
      </c>
      <c r="B24" s="116">
        <v>9.8144030547110273</v>
      </c>
      <c r="C24" s="116">
        <v>37.142280000000007</v>
      </c>
      <c r="D24" s="3"/>
      <c r="E24" s="3"/>
      <c r="F24" s="3"/>
      <c r="G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5">
        <v>23</v>
      </c>
      <c r="B25" s="116">
        <v>10.0758950156139</v>
      </c>
      <c r="C25" s="116">
        <v>37.142280000000007</v>
      </c>
      <c r="D25" s="3"/>
      <c r="E25" s="3"/>
      <c r="F25" s="3"/>
      <c r="G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5">
        <v>24</v>
      </c>
      <c r="B26" s="116">
        <v>10.326256224843958</v>
      </c>
      <c r="C26" s="116">
        <v>37.142280000000007</v>
      </c>
      <c r="D26" s="3"/>
      <c r="E26" s="3"/>
      <c r="F26" s="3"/>
      <c r="G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5">
        <v>25</v>
      </c>
      <c r="B27" s="116">
        <v>10.566395710383093</v>
      </c>
      <c r="C27" s="116">
        <v>37.142280000000007</v>
      </c>
      <c r="D27" s="3"/>
      <c r="E27" s="3"/>
      <c r="F27" s="3"/>
      <c r="G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5">
        <v>26</v>
      </c>
      <c r="B28" s="116">
        <v>10.797115497345827</v>
      </c>
      <c r="C28" s="116">
        <v>37.142280000000007</v>
      </c>
      <c r="D28" s="3"/>
      <c r="E28" s="3"/>
      <c r="F28" s="3"/>
      <c r="G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5">
        <v>27</v>
      </c>
      <c r="B29" s="116">
        <v>11.019126769758847</v>
      </c>
      <c r="C29" s="116">
        <v>37.142280000000007</v>
      </c>
      <c r="D29" s="3"/>
      <c r="E29" s="3"/>
      <c r="F29" s="3"/>
      <c r="G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5">
        <v>28</v>
      </c>
      <c r="B30" s="116">
        <v>11.233063091687727</v>
      </c>
      <c r="C30" s="116">
        <v>37.14228</v>
      </c>
      <c r="D30" s="3"/>
      <c r="E30" s="3"/>
      <c r="F30" s="3"/>
      <c r="G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5">
        <v>29</v>
      </c>
      <c r="B31" s="116">
        <v>11.439491307295532</v>
      </c>
      <c r="C31" s="116">
        <v>37.14228</v>
      </c>
      <c r="D31" s="3"/>
      <c r="E31" s="3"/>
      <c r="F31" s="3"/>
      <c r="G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5">
        <v>30</v>
      </c>
      <c r="B32" s="116">
        <v>11.638920592269274</v>
      </c>
      <c r="C32" s="116">
        <v>37.14228</v>
      </c>
      <c r="D32" s="3"/>
      <c r="E32" s="3"/>
      <c r="F32" s="3"/>
      <c r="G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5">
        <v>31</v>
      </c>
      <c r="B33" s="116">
        <v>11.831810020533871</v>
      </c>
      <c r="C33" s="116">
        <v>37.14228</v>
      </c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5">
        <v>32</v>
      </c>
      <c r="B34" s="116">
        <v>12.018574929240566</v>
      </c>
      <c r="C34" s="116">
        <v>37.14228</v>
      </c>
      <c r="D34" s="3"/>
      <c r="E34" s="3"/>
      <c r="F34" s="3"/>
      <c r="G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5">
        <v>33</v>
      </c>
      <c r="B35" s="116">
        <v>12.199592304022529</v>
      </c>
      <c r="C35" s="116">
        <v>37.14228</v>
      </c>
      <c r="D35" s="3"/>
      <c r="E35" s="3"/>
      <c r="F35" s="3"/>
      <c r="G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5">
        <v>34</v>
      </c>
      <c r="B36" s="116">
        <v>12.375205360092737</v>
      </c>
      <c r="C36" s="116">
        <v>37.14228</v>
      </c>
      <c r="D36" s="3"/>
      <c r="E36" s="3"/>
      <c r="F36" s="3"/>
      <c r="G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5">
        <v>35</v>
      </c>
      <c r="B37" s="116">
        <v>12.545727459113047</v>
      </c>
      <c r="C37" s="116">
        <v>37.14228</v>
      </c>
      <c r="D37" s="3"/>
      <c r="E37" s="3"/>
      <c r="F37" s="3"/>
      <c r="G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5">
        <v>36</v>
      </c>
      <c r="B38" s="116">
        <v>12.711445474155456</v>
      </c>
      <c r="C38" s="116">
        <v>37.14228</v>
      </c>
      <c r="D38" s="3"/>
      <c r="E38" s="3"/>
      <c r="F38" s="3"/>
      <c r="G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5">
        <v>37</v>
      </c>
      <c r="B39" s="116">
        <v>12.872622693523541</v>
      </c>
      <c r="C39" s="116">
        <v>37.14228</v>
      </c>
      <c r="D39" s="3"/>
      <c r="E39" s="3"/>
      <c r="F39" s="3"/>
      <c r="G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5">
        <v>38</v>
      </c>
      <c r="B40" s="116">
        <v>13.02950133724986</v>
      </c>
      <c r="C40" s="116">
        <v>37.14228</v>
      </c>
      <c r="D40" s="3"/>
      <c r="E40" s="3"/>
      <c r="F40" s="3"/>
      <c r="G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5">
        <v>39</v>
      </c>
      <c r="B41" s="116">
        <v>13.182304746657328</v>
      </c>
      <c r="C41" s="116">
        <v>37.14228</v>
      </c>
      <c r="D41" s="3"/>
      <c r="E41" s="3"/>
      <c r="F41" s="3"/>
      <c r="G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5">
        <v>40</v>
      </c>
      <c r="B42" s="116">
        <v>13.331239296665887</v>
      </c>
      <c r="C42" s="116">
        <v>37.14228</v>
      </c>
      <c r="D42" s="3"/>
      <c r="E42" s="3"/>
      <c r="F42" s="3"/>
      <c r="G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5">
        <v>41</v>
      </c>
      <c r="B43" s="116">
        <v>13.476496071935083</v>
      </c>
      <c r="C43" s="116">
        <v>37.14228</v>
      </c>
      <c r="D43" s="3"/>
      <c r="E43" s="3"/>
      <c r="F43" s="3"/>
      <c r="G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5">
        <v>42</v>
      </c>
      <c r="B44" s="116">
        <v>13.618252340999229</v>
      </c>
      <c r="C44" s="116">
        <v>37.14228</v>
      </c>
      <c r="D44" s="3"/>
      <c r="E44" s="3"/>
      <c r="F44" s="3"/>
      <c r="G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5">
        <v>43</v>
      </c>
      <c r="B45" s="116">
        <v>13.756672856923808</v>
      </c>
      <c r="C45" s="116">
        <v>37.14228</v>
      </c>
      <c r="D45" s="3"/>
      <c r="E45" s="3"/>
      <c r="F45" s="3"/>
      <c r="G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5">
        <v>44</v>
      </c>
      <c r="B46" s="116">
        <v>13.891911008419138</v>
      </c>
      <c r="C46" s="116">
        <v>37.14228</v>
      </c>
      <c r="D46" s="3"/>
      <c r="E46" s="3"/>
      <c r="F46" s="3"/>
      <c r="G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5">
        <v>45</v>
      </c>
      <c r="B47" s="116">
        <v>14.024109841580776</v>
      </c>
      <c r="C47" s="116">
        <v>37.14228</v>
      </c>
      <c r="D47" s="3"/>
      <c r="E47" s="3"/>
      <c r="F47" s="3"/>
      <c r="G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5">
        <v>46</v>
      </c>
      <c r="B48" s="116">
        <v>14.153402969322014</v>
      </c>
      <c r="C48" s="116">
        <v>37.14228</v>
      </c>
      <c r="D48" s="3"/>
      <c r="E48" s="85"/>
      <c r="F48" s="3"/>
      <c r="G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5">
        <v>47</v>
      </c>
      <c r="B49" s="116">
        <v>14.279915382993982</v>
      </c>
      <c r="C49" s="116">
        <v>37.14228</v>
      </c>
      <c r="D49" s="3"/>
      <c r="E49" s="3"/>
      <c r="F49" s="3"/>
      <c r="G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5">
        <v>48</v>
      </c>
      <c r="B50" s="116">
        <v>14.403764178552068</v>
      </c>
      <c r="C50" s="116">
        <v>37.14228</v>
      </c>
      <c r="D50" s="3"/>
      <c r="E50" s="3"/>
      <c r="F50" s="3"/>
      <c r="G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5">
        <v>49</v>
      </c>
      <c r="B51" s="116">
        <v>14.525059207843002</v>
      </c>
      <c r="C51" s="116">
        <v>37.14228</v>
      </c>
      <c r="D51" s="3"/>
      <c r="E51" s="3"/>
      <c r="F51" s="3"/>
      <c r="G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5">
        <v>50</v>
      </c>
      <c r="B52" s="116">
        <v>14.643903664091207</v>
      </c>
      <c r="C52" s="116">
        <v>37.14228</v>
      </c>
      <c r="D52" s="3"/>
      <c r="E52" s="3"/>
      <c r="F52" s="3"/>
      <c r="G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5">
        <v>51</v>
      </c>
      <c r="B53" s="116">
        <v>14.760394609404239</v>
      </c>
      <c r="C53" s="116">
        <v>37.14228</v>
      </c>
      <c r="D53" s="3"/>
      <c r="E53" s="3"/>
      <c r="F53" s="3"/>
      <c r="G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5">
        <v>52</v>
      </c>
      <c r="B54" s="116">
        <v>14.874623451053941</v>
      </c>
      <c r="C54" s="116">
        <v>37.14228</v>
      </c>
      <c r="D54" s="3"/>
      <c r="E54" s="3"/>
      <c r="F54" s="3"/>
      <c r="G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5">
        <v>53</v>
      </c>
      <c r="B55" s="116">
        <v>14.986676372388837</v>
      </c>
      <c r="C55" s="116">
        <v>37.14228</v>
      </c>
      <c r="D55" s="3"/>
      <c r="E55" s="3"/>
      <c r="F55" s="3"/>
      <c r="G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5">
        <v>54</v>
      </c>
      <c r="B56" s="116">
        <v>15.096634723466961</v>
      </c>
      <c r="C56" s="116">
        <v>37.14228</v>
      </c>
      <c r="D56" s="3"/>
      <c r="E56" s="3"/>
      <c r="F56" s="3"/>
      <c r="G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5">
        <v>55</v>
      </c>
      <c r="B57" s="116">
        <v>15.204575375844462</v>
      </c>
      <c r="C57" s="116">
        <v>37.14228</v>
      </c>
      <c r="D57" s="3"/>
      <c r="E57" s="3"/>
      <c r="F57" s="3"/>
      <c r="G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5">
        <v>56</v>
      </c>
      <c r="B58" s="116">
        <v>15.310571045395845</v>
      </c>
      <c r="C58" s="116">
        <v>37.14228</v>
      </c>
      <c r="D58" s="3"/>
      <c r="E58" s="85"/>
      <c r="F58" s="3"/>
      <c r="G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5">
        <v>57</v>
      </c>
      <c r="B59" s="116">
        <v>15.414690586561365</v>
      </c>
      <c r="C59" s="116">
        <v>37.14228</v>
      </c>
      <c r="D59" s="3"/>
      <c r="E59" s="85"/>
      <c r="F59" s="4"/>
      <c r="G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5">
        <v>58</v>
      </c>
      <c r="B60" s="116">
        <v>15.516999261003642</v>
      </c>
      <c r="C60" s="116">
        <v>37.14228</v>
      </c>
      <c r="D60" s="3"/>
      <c r="E60" s="85"/>
      <c r="F60" s="3"/>
      <c r="G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5">
        <v>59</v>
      </c>
      <c r="B61" s="116">
        <v>15.617558983298659</v>
      </c>
      <c r="C61" s="116">
        <v>37.14228</v>
      </c>
      <c r="D61" s="3"/>
      <c r="E61" s="85"/>
      <c r="F61" s="3"/>
      <c r="G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5">
        <v>60</v>
      </c>
      <c r="B62" s="116">
        <v>15.716428545977388</v>
      </c>
      <c r="C62" s="116">
        <v>37.14228</v>
      </c>
      <c r="D62" s="3"/>
      <c r="E62" s="85"/>
      <c r="F62" s="3"/>
      <c r="G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5">
        <v>61</v>
      </c>
      <c r="B63" s="116">
        <v>15.81366382596635</v>
      </c>
      <c r="C63" s="116">
        <v>37.14228</v>
      </c>
      <c r="D63" s="3"/>
      <c r="E63" s="85"/>
      <c r="F63" s="3"/>
      <c r="G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5">
        <v>62</v>
      </c>
      <c r="B64" s="116">
        <v>15.909317974241985</v>
      </c>
      <c r="C64" s="116">
        <v>37.14228</v>
      </c>
      <c r="D64" s="3"/>
      <c r="E64" s="85"/>
      <c r="F64" s="3"/>
      <c r="G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5">
        <v>63</v>
      </c>
      <c r="B65" s="116">
        <v>16.003441590310729</v>
      </c>
      <c r="C65" s="116">
        <v>37.14228</v>
      </c>
      <c r="D65" s="3"/>
      <c r="E65" s="85"/>
      <c r="F65" s="3"/>
      <c r="G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5">
        <v>64</v>
      </c>
      <c r="B66" s="116">
        <v>16.096082882948679</v>
      </c>
      <c r="C66" s="116">
        <v>37.14228</v>
      </c>
      <c r="D66" s="3"/>
      <c r="E66" s="85"/>
      <c r="F66" s="3"/>
      <c r="G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5">
        <v>65</v>
      </c>
      <c r="B67" s="116">
        <v>16.187287818479255</v>
      </c>
      <c r="C67" s="116">
        <v>37.14228</v>
      </c>
      <c r="D67" s="3"/>
      <c r="E67" s="85"/>
      <c r="F67" s="3"/>
      <c r="G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5">
        <v>66</v>
      </c>
      <c r="B68" s="116">
        <v>16.277100257730638</v>
      </c>
      <c r="C68" s="116">
        <v>37.14228</v>
      </c>
      <c r="D68" s="3"/>
      <c r="E68" s="85"/>
      <c r="F68" s="3"/>
      <c r="G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5">
        <v>67</v>
      </c>
      <c r="B69" s="116">
        <v>16.365562082694375</v>
      </c>
      <c r="C69" s="116">
        <v>37.14228</v>
      </c>
      <c r="D69" s="3"/>
      <c r="E69" s="85"/>
      <c r="F69" s="3"/>
      <c r="G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5">
        <v>68</v>
      </c>
      <c r="B70" s="116">
        <v>16.452713313800849</v>
      </c>
      <c r="C70" s="116">
        <v>37.14228</v>
      </c>
      <c r="D70" s="3"/>
      <c r="E70" s="85"/>
      <c r="F70" s="3"/>
      <c r="G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5">
        <v>69</v>
      </c>
      <c r="B71" s="116">
        <v>16.538592218633518</v>
      </c>
      <c r="C71" s="116">
        <v>37.14228</v>
      </c>
      <c r="D71" s="3"/>
      <c r="E71" s="85"/>
      <c r="F71" s="3"/>
      <c r="G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5">
        <v>70</v>
      </c>
      <c r="B72" s="116">
        <v>16.62323541282116</v>
      </c>
      <c r="C72" s="116">
        <v>37.14228</v>
      </c>
      <c r="D72" s="3"/>
      <c r="E72" s="85"/>
      <c r="F72" s="3"/>
      <c r="G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5">
        <v>71</v>
      </c>
      <c r="B73" s="116">
        <v>16.706677953773898</v>
      </c>
      <c r="C73" s="116">
        <v>37.14228</v>
      </c>
      <c r="D73" s="3"/>
      <c r="E73" s="85"/>
      <c r="F73" s="3"/>
      <c r="G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5">
        <v>72</v>
      </c>
      <c r="B74" s="116">
        <v>16.788953427863568</v>
      </c>
      <c r="C74" s="116">
        <v>37.14228</v>
      </c>
      <c r="D74" s="3"/>
      <c r="E74" s="85"/>
      <c r="F74" s="3"/>
      <c r="G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5">
        <v>73</v>
      </c>
      <c r="B75" s="116">
        <v>16.87009403159108</v>
      </c>
      <c r="C75" s="116">
        <v>37.14228</v>
      </c>
      <c r="D75" s="3"/>
      <c r="E75" s="85"/>
      <c r="F75" s="3"/>
      <c r="G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5">
        <v>74</v>
      </c>
      <c r="B76" s="116">
        <v>16.95013064723166</v>
      </c>
      <c r="C76" s="116">
        <v>37.14228</v>
      </c>
      <c r="D76" s="3"/>
      <c r="E76" s="85"/>
      <c r="F76" s="3"/>
      <c r="G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5">
        <v>75</v>
      </c>
      <c r="B77" s="116">
        <v>17.029092913402707</v>
      </c>
      <c r="C77" s="116">
        <v>37.14228</v>
      </c>
      <c r="D77" s="3"/>
      <c r="E77" s="85"/>
      <c r="F77" s="3"/>
      <c r="G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5">
        <v>76</v>
      </c>
      <c r="B78" s="116">
        <v>17.107009290957976</v>
      </c>
      <c r="C78" s="116">
        <v>37.14228</v>
      </c>
      <c r="D78" s="3"/>
      <c r="E78" s="85"/>
      <c r="F78" s="3"/>
      <c r="G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5">
        <v>77</v>
      </c>
      <c r="B79" s="116">
        <v>17.183907124574418</v>
      </c>
      <c r="C79" s="116">
        <v>37.14228</v>
      </c>
      <c r="D79" s="3"/>
      <c r="E79" s="85"/>
      <c r="F79" s="3"/>
      <c r="G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5">
        <v>78</v>
      </c>
      <c r="B80" s="116">
        <v>17.259812700365444</v>
      </c>
      <c r="C80" s="116">
        <v>37.14228</v>
      </c>
      <c r="D80" s="3"/>
      <c r="E80" s="85"/>
      <c r="F80" s="3"/>
      <c r="G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5">
        <v>79</v>
      </c>
      <c r="B81" s="116">
        <v>17.334751299824219</v>
      </c>
      <c r="C81" s="116">
        <v>37.14228</v>
      </c>
      <c r="D81" s="3"/>
      <c r="E81" s="85"/>
      <c r="F81" s="3"/>
      <c r="G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5">
        <v>80</v>
      </c>
      <c r="B82" s="116">
        <v>17.408747250373999</v>
      </c>
      <c r="C82" s="116">
        <v>37.14228</v>
      </c>
      <c r="D82" s="3"/>
      <c r="E82" s="85"/>
      <c r="F82" s="3"/>
      <c r="G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5">
        <v>81</v>
      </c>
      <c r="B83" s="116">
        <v>17.481823972778464</v>
      </c>
      <c r="C83" s="116">
        <v>37.14228</v>
      </c>
      <c r="D83" s="3"/>
      <c r="E83" s="85"/>
      <c r="F83" s="3"/>
      <c r="G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5">
        <v>82</v>
      </c>
      <c r="B84" s="116">
        <v>17.554004025643195</v>
      </c>
      <c r="C84" s="116">
        <v>37.14228</v>
      </c>
      <c r="D84" s="3"/>
      <c r="E84" s="85"/>
      <c r="F84" s="3"/>
      <c r="G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5">
        <v>83</v>
      </c>
      <c r="B85" s="116">
        <v>17.625309147219937</v>
      </c>
      <c r="C85" s="116">
        <v>37.14228</v>
      </c>
      <c r="D85" s="3"/>
      <c r="E85" s="85"/>
      <c r="F85" s="3"/>
      <c r="G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5">
        <v>84</v>
      </c>
      <c r="B86" s="116">
        <v>17.695760294707341</v>
      </c>
      <c r="C86" s="116">
        <v>37.14228</v>
      </c>
      <c r="D86" s="3"/>
      <c r="E86" s="85"/>
      <c r="F86" s="3"/>
      <c r="G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5">
        <v>85</v>
      </c>
      <c r="B87" s="116">
        <v>17.76537768122617</v>
      </c>
      <c r="C87" s="116">
        <v>37.14228</v>
      </c>
      <c r="D87" s="3"/>
      <c r="E87" s="85"/>
      <c r="F87" s="3"/>
      <c r="G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5">
        <v>86</v>
      </c>
      <c r="B88" s="116">
        <v>17.834180810631921</v>
      </c>
      <c r="C88" s="116">
        <v>37.14228</v>
      </c>
      <c r="D88" s="3"/>
      <c r="E88" s="85"/>
      <c r="F88" s="3"/>
      <c r="G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5">
        <v>87</v>
      </c>
      <c r="B89" s="116">
        <v>17.902188510315149</v>
      </c>
      <c r="C89" s="116">
        <v>37.14228</v>
      </c>
      <c r="D89" s="3"/>
      <c r="E89" s="85"/>
      <c r="F89" s="3"/>
      <c r="G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5">
        <v>88</v>
      </c>
      <c r="B90" s="116">
        <v>17.969418962127257</v>
      </c>
      <c r="C90" s="116">
        <v>37.14228</v>
      </c>
      <c r="D90" s="3"/>
      <c r="E90" s="85"/>
      <c r="F90" s="3"/>
      <c r="G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5">
        <v>89</v>
      </c>
      <c r="B91" s="116">
        <v>18.035889731559017</v>
      </c>
      <c r="C91" s="116">
        <v>37.14228</v>
      </c>
      <c r="D91" s="3"/>
      <c r="E91" s="85"/>
      <c r="F91" s="3"/>
      <c r="G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5">
        <v>90</v>
      </c>
      <c r="B92" s="116">
        <v>18.101617795288888</v>
      </c>
      <c r="C92" s="116">
        <v>37.14228</v>
      </c>
      <c r="D92" s="3"/>
      <c r="E92" s="88"/>
      <c r="F92" s="3"/>
      <c r="G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5">
        <v>91</v>
      </c>
      <c r="B93" s="116">
        <v>18.157208661413822</v>
      </c>
      <c r="C93" s="116">
        <v>37.14228</v>
      </c>
      <c r="D93" s="3"/>
      <c r="E93" s="85"/>
      <c r="F93" s="3"/>
      <c r="G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5">
        <v>92</v>
      </c>
      <c r="B94" s="116">
        <v>18.212191964523846</v>
      </c>
      <c r="C94" s="116">
        <v>37.14228</v>
      </c>
      <c r="D94" s="3"/>
      <c r="E94" s="85"/>
      <c r="F94" s="3"/>
      <c r="G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5">
        <v>93</v>
      </c>
      <c r="B95" s="116">
        <v>18.266580841904066</v>
      </c>
      <c r="C95" s="116">
        <v>37.14228</v>
      </c>
      <c r="D95" s="3"/>
      <c r="E95" s="88"/>
      <c r="F95" s="3"/>
      <c r="G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5">
        <v>94</v>
      </c>
      <c r="B96" s="116">
        <v>18.320388008910935</v>
      </c>
      <c r="C96" s="116">
        <v>37.14228</v>
      </c>
      <c r="D96" s="3"/>
      <c r="E96" s="85"/>
      <c r="F96" s="3"/>
      <c r="G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5">
        <v>95</v>
      </c>
      <c r="B97" s="116">
        <v>18.373625777223488</v>
      </c>
      <c r="C97" s="116">
        <v>37.14228</v>
      </c>
      <c r="D97" s="3"/>
      <c r="E97" s="85"/>
      <c r="F97" s="3"/>
      <c r="G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5">
        <v>96</v>
      </c>
      <c r="B98" s="116">
        <v>18.426306071752069</v>
      </c>
      <c r="C98" s="116">
        <v>37.14228</v>
      </c>
      <c r="D98" s="31"/>
      <c r="E98" s="85"/>
      <c r="F98" s="3"/>
      <c r="G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5">
        <v>97</v>
      </c>
      <c r="B99" s="116">
        <v>18.478440446670945</v>
      </c>
      <c r="C99" s="116">
        <v>37.14228</v>
      </c>
      <c r="D99" s="3"/>
      <c r="E99" s="85"/>
      <c r="F99" s="3"/>
      <c r="G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5">
        <v>98</v>
      </c>
      <c r="B100" s="116">
        <v>18.530040100628664</v>
      </c>
      <c r="C100" s="116">
        <v>37.14228</v>
      </c>
      <c r="D100" s="3"/>
      <c r="E100" s="85"/>
      <c r="F100" s="3"/>
      <c r="G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5">
        <v>99</v>
      </c>
      <c r="B101" s="116">
        <v>18.581115891186283</v>
      </c>
      <c r="C101" s="116">
        <v>37.14228</v>
      </c>
      <c r="D101" s="3"/>
      <c r="E101" s="85"/>
      <c r="F101" s="3"/>
      <c r="G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5">
        <v>100</v>
      </c>
      <c r="B102" s="116">
        <v>18.631678348530023</v>
      </c>
      <c r="C102" s="116">
        <v>37.14228</v>
      </c>
      <c r="D102" s="3"/>
      <c r="E102" s="85"/>
      <c r="F102" s="3"/>
      <c r="G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5">
        <v>101</v>
      </c>
      <c r="B103" s="116">
        <v>18.681737688501642</v>
      </c>
      <c r="C103" s="116">
        <v>37.14228</v>
      </c>
      <c r="D103" s="3"/>
      <c r="E103" s="85"/>
      <c r="F103" s="3"/>
      <c r="G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5">
        <v>102</v>
      </c>
      <c r="B104" s="116">
        <v>18.731303824986927</v>
      </c>
      <c r="C104" s="116">
        <v>37.14228</v>
      </c>
      <c r="D104" s="3"/>
      <c r="E104" s="88"/>
      <c r="F104" s="3"/>
      <c r="G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5">
        <v>103</v>
      </c>
      <c r="B105" s="116">
        <v>18.780386381699817</v>
      </c>
      <c r="C105" s="116">
        <v>37.14228</v>
      </c>
      <c r="D105" s="3"/>
      <c r="E105" s="85"/>
      <c r="F105" s="3"/>
      <c r="G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5">
        <v>104</v>
      </c>
      <c r="B106" s="116">
        <v>18.828994703397193</v>
      </c>
      <c r="C106" s="116">
        <v>37.14228</v>
      </c>
      <c r="D106" s="3"/>
      <c r="E106" s="88"/>
      <c r="F106" s="3"/>
      <c r="G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5">
        <v>105</v>
      </c>
      <c r="B107" s="116">
        <v>18.87713786655711</v>
      </c>
      <c r="C107" s="116">
        <v>37.14228</v>
      </c>
      <c r="D107" s="3"/>
      <c r="E107" s="85"/>
      <c r="F107" s="3"/>
      <c r="G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5">
        <v>106</v>
      </c>
      <c r="B108" s="116">
        <v>18.924824689550878</v>
      </c>
      <c r="C108" s="116">
        <v>37.14228</v>
      </c>
      <c r="D108" s="3"/>
      <c r="E108" s="88"/>
      <c r="F108" s="3"/>
      <c r="G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5">
        <v>107</v>
      </c>
      <c r="B109" s="116">
        <v>18.972063742337564</v>
      </c>
      <c r="C109" s="116">
        <v>37.14228</v>
      </c>
      <c r="D109" s="3"/>
      <c r="E109" s="85"/>
      <c r="F109" s="3"/>
      <c r="G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5">
        <v>108</v>
      </c>
      <c r="B110" s="116">
        <v>19.018863355707609</v>
      </c>
      <c r="C110" s="116">
        <v>37.14228</v>
      </c>
      <c r="D110" s="31"/>
      <c r="E110" s="85"/>
      <c r="F110" s="3"/>
      <c r="G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5">
        <v>109</v>
      </c>
      <c r="B111" s="116">
        <v>19.065231630100378</v>
      </c>
      <c r="C111" s="116">
        <v>37.14228</v>
      </c>
      <c r="D111" s="3"/>
      <c r="E111" s="85"/>
      <c r="F111" s="3"/>
      <c r="G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5">
        <v>110</v>
      </c>
      <c r="B112" s="116">
        <v>19.111176444019158</v>
      </c>
      <c r="C112" s="116">
        <v>37.14228</v>
      </c>
      <c r="D112" s="31"/>
      <c r="E112" s="85"/>
      <c r="F112" s="3"/>
      <c r="G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5">
        <v>111</v>
      </c>
      <c r="B113" s="116">
        <v>19.156705462065283</v>
      </c>
      <c r="C113" s="116">
        <v>37.14228</v>
      </c>
      <c r="D113" s="3"/>
      <c r="E113" s="85"/>
      <c r="F113" s="3"/>
      <c r="G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5">
        <v>112</v>
      </c>
      <c r="B114" s="116">
        <v>19.201826142612031</v>
      </c>
      <c r="C114" s="116">
        <v>37.14228</v>
      </c>
      <c r="D114" s="31"/>
      <c r="E114" s="85"/>
      <c r="F114" s="3"/>
      <c r="G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5">
        <v>113</v>
      </c>
      <c r="B115" s="116">
        <v>19.246545745137421</v>
      </c>
      <c r="C115" s="116">
        <v>37.14228</v>
      </c>
      <c r="D115" s="3"/>
      <c r="E115" s="85"/>
      <c r="F115" s="3"/>
      <c r="G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5">
        <v>114</v>
      </c>
      <c r="B116" s="116">
        <v>19.290871337233948</v>
      </c>
      <c r="C116" s="116">
        <v>37.14228</v>
      </c>
      <c r="D116" s="3"/>
      <c r="E116" s="85"/>
      <c r="F116" s="3"/>
      <c r="G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5">
        <v>115</v>
      </c>
      <c r="B117" s="116">
        <v>19.334809801312257</v>
      </c>
      <c r="C117" s="116">
        <v>37.14228</v>
      </c>
      <c r="D117" s="3"/>
      <c r="E117" s="85"/>
      <c r="F117" s="3"/>
      <c r="G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5">
        <v>116</v>
      </c>
      <c r="B118" s="116">
        <v>19.378367841014541</v>
      </c>
      <c r="C118" s="116">
        <v>37.14228</v>
      </c>
      <c r="D118" s="3"/>
      <c r="E118" s="85"/>
      <c r="F118" s="3"/>
      <c r="G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5">
        <v>117</v>
      </c>
      <c r="B119" s="116">
        <v>19.421551987352732</v>
      </c>
      <c r="C119" s="116">
        <v>37.14228</v>
      </c>
      <c r="D119" s="3"/>
      <c r="E119" s="85"/>
      <c r="F119" s="3"/>
      <c r="G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5">
        <v>118</v>
      </c>
      <c r="B120" s="116">
        <v>19.464368604585431</v>
      </c>
      <c r="C120" s="116">
        <v>37.14228</v>
      </c>
      <c r="D120" s="3"/>
      <c r="E120" s="85"/>
      <c r="F120" s="3"/>
      <c r="G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5">
        <v>119</v>
      </c>
      <c r="B121" s="116">
        <v>19.506823895846892</v>
      </c>
      <c r="C121" s="116">
        <v>37.14228</v>
      </c>
      <c r="D121" s="3"/>
      <c r="E121" s="85"/>
      <c r="F121" s="3"/>
      <c r="G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5">
        <v>120</v>
      </c>
      <c r="B122" s="116">
        <v>19.54892390854048</v>
      </c>
      <c r="C122" s="116">
        <v>37.14228</v>
      </c>
      <c r="D122" s="3"/>
      <c r="E122" s="85"/>
      <c r="F122" s="3"/>
      <c r="G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5">
        <v>121</v>
      </c>
      <c r="B123" s="116">
        <v>19.590674539508292</v>
      </c>
      <c r="C123" s="116">
        <v>37.14228</v>
      </c>
      <c r="D123" s="3"/>
      <c r="E123" s="85"/>
      <c r="F123" s="3"/>
      <c r="G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5">
        <v>122</v>
      </c>
      <c r="B124" s="116">
        <v>19.632081539988057</v>
      </c>
      <c r="C124" s="116">
        <v>37.14228</v>
      </c>
      <c r="D124" s="3"/>
      <c r="E124" s="85"/>
      <c r="F124" s="3"/>
      <c r="G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5">
        <v>123</v>
      </c>
      <c r="B125" s="116">
        <v>19.673150520367695</v>
      </c>
      <c r="C125" s="116">
        <v>37.14228</v>
      </c>
      <c r="D125" s="3"/>
      <c r="E125" s="85"/>
      <c r="F125" s="3"/>
      <c r="G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5">
        <v>124</v>
      </c>
      <c r="B126" s="116">
        <v>19.713886954747398</v>
      </c>
      <c r="C126" s="116">
        <v>37.14228</v>
      </c>
      <c r="D126" s="3"/>
      <c r="E126" s="85"/>
      <c r="F126" s="3"/>
      <c r="G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5">
        <v>125</v>
      </c>
      <c r="B127" s="116">
        <v>19.754296185318434</v>
      </c>
      <c r="C127" s="116">
        <v>37.14228</v>
      </c>
      <c r="D127" s="3"/>
      <c r="E127" s="85"/>
      <c r="F127" s="3"/>
      <c r="G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5">
        <v>126</v>
      </c>
      <c r="B128" s="116">
        <v>19.79438342656757</v>
      </c>
      <c r="C128" s="116">
        <v>37.14228</v>
      </c>
      <c r="D128" s="3"/>
      <c r="E128" s="85"/>
      <c r="F128" s="3"/>
      <c r="G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5">
        <v>127</v>
      </c>
      <c r="B129" s="116">
        <v>19.834153769315247</v>
      </c>
      <c r="C129" s="116">
        <v>37.14228</v>
      </c>
      <c r="D129" s="3"/>
      <c r="E129" s="85"/>
      <c r="F129" s="3"/>
      <c r="G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5">
        <v>128</v>
      </c>
      <c r="B130" s="116">
        <v>19.873612184595398</v>
      </c>
      <c r="C130" s="116">
        <v>37.14228</v>
      </c>
      <c r="D130" s="3"/>
      <c r="E130" s="85"/>
      <c r="F130" s="3"/>
      <c r="G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5">
        <v>129</v>
      </c>
      <c r="B131" s="116">
        <v>19.912763527384335</v>
      </c>
      <c r="C131" s="116">
        <v>37.14228</v>
      </c>
      <c r="D131" s="3"/>
      <c r="E131" s="85"/>
      <c r="F131" s="3"/>
      <c r="G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5">
        <v>130</v>
      </c>
      <c r="B132" s="116">
        <v>19.951612540185604</v>
      </c>
      <c r="C132" s="116">
        <v>37.14228</v>
      </c>
      <c r="D132" s="3"/>
      <c r="E132" s="85"/>
      <c r="F132" s="3"/>
      <c r="G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5">
        <v>131</v>
      </c>
      <c r="B133" s="116">
        <v>19.990163856477519</v>
      </c>
      <c r="C133" s="116">
        <v>37.14228</v>
      </c>
      <c r="D133" s="3"/>
      <c r="E133" s="85"/>
      <c r="F133" s="3"/>
      <c r="G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5">
        <v>132</v>
      </c>
      <c r="B134" s="116">
        <v>20.028422004029615</v>
      </c>
      <c r="C134" s="116">
        <v>37.14228</v>
      </c>
      <c r="D134" s="3"/>
      <c r="E134" s="85"/>
      <c r="F134" s="3"/>
      <c r="G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5">
        <v>133</v>
      </c>
      <c r="B135" s="116">
        <v>20.06639140809391</v>
      </c>
      <c r="C135" s="116">
        <v>37.14228</v>
      </c>
      <c r="D135" s="3"/>
      <c r="E135" s="85"/>
      <c r="F135" s="3"/>
      <c r="G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5">
        <v>134</v>
      </c>
      <c r="B136" s="116">
        <v>20.104076394476678</v>
      </c>
      <c r="C136" s="116">
        <v>37.14228</v>
      </c>
      <c r="D136" s="3"/>
      <c r="E136" s="85"/>
      <c r="F136" s="3"/>
      <c r="G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5">
        <v>135</v>
      </c>
      <c r="B137" s="116">
        <v>20.14148119249602</v>
      </c>
      <c r="C137" s="116">
        <v>37.14228</v>
      </c>
      <c r="D137" s="3"/>
      <c r="E137" s="85"/>
      <c r="F137" s="3"/>
      <c r="G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5">
        <v>136</v>
      </c>
      <c r="B138" s="116">
        <v>20.178609937830263</v>
      </c>
      <c r="C138" s="116">
        <v>37.14228</v>
      </c>
      <c r="D138" s="3"/>
      <c r="E138" s="85"/>
      <c r="F138" s="3"/>
      <c r="G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5">
        <v>137</v>
      </c>
      <c r="B139" s="116">
        <v>20.215466675262064</v>
      </c>
      <c r="C139" s="116">
        <v>37.14228</v>
      </c>
      <c r="D139" s="3"/>
      <c r="E139" s="85"/>
      <c r="F139" s="3"/>
      <c r="G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5">
        <v>138</v>
      </c>
      <c r="B140" s="116">
        <v>20.252055361322714</v>
      </c>
      <c r="C140" s="116">
        <v>37.14228</v>
      </c>
      <c r="D140" s="3"/>
      <c r="E140" s="85"/>
      <c r="F140" s="3"/>
      <c r="G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5">
        <v>139</v>
      </c>
      <c r="B141" s="116">
        <v>20.288379866840948</v>
      </c>
      <c r="C141" s="116">
        <v>37.14228</v>
      </c>
      <c r="D141" s="3"/>
      <c r="E141" s="85"/>
      <c r="F141" s="3"/>
      <c r="G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5">
        <v>140</v>
      </c>
      <c r="B142" s="116">
        <v>20.324443979400442</v>
      </c>
      <c r="C142" s="116">
        <v>37.14228</v>
      </c>
      <c r="D142" s="3"/>
      <c r="E142" s="85"/>
      <c r="F142" s="3"/>
      <c r="G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5">
        <v>141</v>
      </c>
      <c r="B143" s="116">
        <v>20.360251405709807</v>
      </c>
      <c r="C143" s="116">
        <v>37.14228</v>
      </c>
      <c r="D143" s="3"/>
      <c r="E143" s="85"/>
      <c r="F143" s="3"/>
      <c r="G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5">
        <v>142</v>
      </c>
      <c r="B144" s="116">
        <v>20.395805773888874</v>
      </c>
      <c r="C144" s="116">
        <v>37.14228</v>
      </c>
      <c r="D144" s="3"/>
      <c r="E144" s="85"/>
      <c r="F144" s="3"/>
      <c r="G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5">
        <v>143</v>
      </c>
      <c r="B145" s="116">
        <v>20.431110635674738</v>
      </c>
      <c r="C145" s="116">
        <v>37.14228</v>
      </c>
      <c r="D145" s="3"/>
      <c r="E145" s="85"/>
      <c r="F145" s="3"/>
      <c r="G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5">
        <v>144</v>
      </c>
      <c r="B146" s="116">
        <v>20.466169468550937</v>
      </c>
      <c r="C146" s="116">
        <v>37.14228</v>
      </c>
      <c r="D146" s="3"/>
      <c r="E146" s="85"/>
      <c r="F146" s="3"/>
      <c r="G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5">
        <v>145</v>
      </c>
      <c r="B147" s="116">
        <v>20.500985677802952</v>
      </c>
      <c r="C147" s="116">
        <v>37.14228</v>
      </c>
      <c r="D147" s="3"/>
      <c r="E147" s="85"/>
      <c r="F147" s="3"/>
      <c r="G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5">
        <v>146</v>
      </c>
      <c r="B148" s="116">
        <v>20.535562598503077</v>
      </c>
      <c r="C148" s="116">
        <v>37.14228</v>
      </c>
      <c r="D148" s="3"/>
      <c r="E148" s="85"/>
      <c r="F148" s="3"/>
      <c r="G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5">
        <v>147</v>
      </c>
      <c r="B149" s="116">
        <v>20.569903497427532</v>
      </c>
      <c r="C149" s="116">
        <v>37.14228</v>
      </c>
      <c r="D149" s="3"/>
      <c r="E149" s="85"/>
      <c r="F149" s="3"/>
      <c r="G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5">
        <v>148</v>
      </c>
      <c r="B150" s="116">
        <v>20.604011574908611</v>
      </c>
      <c r="C150" s="116">
        <v>37.14228</v>
      </c>
      <c r="D150" s="3"/>
      <c r="E150" s="85"/>
      <c r="F150" s="3"/>
      <c r="G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5">
        <v>149</v>
      </c>
      <c r="B151" s="116">
        <v>20.637889966624442</v>
      </c>
      <c r="C151" s="116">
        <v>37.14228</v>
      </c>
      <c r="D151" s="3"/>
      <c r="E151" s="85"/>
      <c r="F151" s="3"/>
      <c r="G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5">
        <v>150</v>
      </c>
      <c r="B152" s="116">
        <v>20.671541745328891</v>
      </c>
      <c r="C152" s="116">
        <v>37.14228</v>
      </c>
      <c r="D152" s="3"/>
      <c r="E152" s="85"/>
      <c r="F152" s="3"/>
      <c r="G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5">
        <v>151</v>
      </c>
      <c r="B153" s="116">
        <v>20.704969922524011</v>
      </c>
      <c r="C153" s="116">
        <v>37.14228</v>
      </c>
      <c r="D153" s="3"/>
      <c r="E153" s="85"/>
      <c r="F153" s="3"/>
      <c r="G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5">
        <v>152</v>
      </c>
      <c r="B154" s="116">
        <v>20.738177450077277</v>
      </c>
      <c r="C154" s="116">
        <v>37.14228</v>
      </c>
      <c r="D154" s="3"/>
      <c r="E154" s="85"/>
      <c r="F154" s="3"/>
      <c r="G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5">
        <v>153</v>
      </c>
      <c r="B155" s="116">
        <v>20.771167221785799</v>
      </c>
      <c r="C155" s="116">
        <v>37.14228</v>
      </c>
      <c r="D155" s="3"/>
      <c r="E155" s="85"/>
      <c r="F155" s="3"/>
      <c r="G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5">
        <v>154</v>
      </c>
      <c r="B156" s="116">
        <v>20.80394207488958</v>
      </c>
      <c r="C156" s="116">
        <v>37.14228</v>
      </c>
      <c r="D156" s="3"/>
      <c r="E156" s="85"/>
      <c r="F156" s="3"/>
      <c r="G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5">
        <v>155</v>
      </c>
      <c r="B157" s="116">
        <v>20.836504791535809</v>
      </c>
      <c r="C157" s="116">
        <v>37.14228</v>
      </c>
      <c r="D157" s="3"/>
      <c r="E157" s="85"/>
      <c r="F157" s="3"/>
      <c r="G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5">
        <v>156</v>
      </c>
      <c r="B158" s="116">
        <v>20.868858100196064</v>
      </c>
      <c r="C158" s="116">
        <v>37.14228</v>
      </c>
      <c r="D158" s="3"/>
      <c r="E158" s="85"/>
      <c r="F158" s="3"/>
      <c r="G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5">
        <v>157</v>
      </c>
      <c r="B159" s="116">
        <v>20.90100467703823</v>
      </c>
      <c r="C159" s="116">
        <v>37.14228</v>
      </c>
      <c r="D159" s="3"/>
      <c r="E159" s="85"/>
      <c r="F159" s="3"/>
      <c r="G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5">
        <v>158</v>
      </c>
      <c r="B160" s="116">
        <v>20.93294714725489</v>
      </c>
      <c r="C160" s="116">
        <v>37.14228</v>
      </c>
      <c r="D160" s="3"/>
      <c r="E160" s="85"/>
      <c r="F160" s="3"/>
      <c r="G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5">
        <v>159</v>
      </c>
      <c r="B161" s="116">
        <v>20.964688086349749</v>
      </c>
      <c r="C161" s="116">
        <v>37.14228</v>
      </c>
      <c r="D161" s="3"/>
      <c r="E161" s="85"/>
      <c r="F161" s="3"/>
      <c r="G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5">
        <v>160</v>
      </c>
      <c r="B162" s="116">
        <v>20.996230021383809</v>
      </c>
      <c r="C162" s="116">
        <v>37.14228</v>
      </c>
      <c r="D162" s="3"/>
      <c r="E162" s="85"/>
      <c r="F162" s="3"/>
      <c r="G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5">
        <v>161</v>
      </c>
      <c r="B163" s="116">
        <v>21.027575432182676</v>
      </c>
      <c r="C163" s="116">
        <v>37.14228</v>
      </c>
      <c r="D163" s="3"/>
      <c r="E163" s="85"/>
      <c r="F163" s="3"/>
      <c r="G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5">
        <v>162</v>
      </c>
      <c r="B164" s="116">
        <v>21.058726752506473</v>
      </c>
      <c r="C164" s="116">
        <v>37.14228</v>
      </c>
      <c r="D164" s="3"/>
      <c r="E164" s="85"/>
      <c r="F164" s="3"/>
      <c r="G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5">
        <v>163</v>
      </c>
      <c r="B165" s="116">
        <v>21.089686371183817</v>
      </c>
      <c r="C165" s="116">
        <v>37.14228</v>
      </c>
      <c r="D165" s="3"/>
      <c r="E165" s="85"/>
      <c r="F165" s="3"/>
      <c r="G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5">
        <v>164</v>
      </c>
      <c r="B166" s="116">
        <v>21.120456633211031</v>
      </c>
      <c r="C166" s="116">
        <v>37.14228</v>
      </c>
      <c r="D166" s="3"/>
      <c r="E166" s="85"/>
      <c r="F166" s="3"/>
      <c r="G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5">
        <v>165</v>
      </c>
      <c r="B167" s="116">
        <v>21.151039840818026</v>
      </c>
      <c r="C167" s="116">
        <v>37.14228</v>
      </c>
      <c r="D167" s="3"/>
      <c r="E167" s="85"/>
      <c r="F167" s="3"/>
      <c r="G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5">
        <v>166</v>
      </c>
      <c r="B168" s="116">
        <v>21.181438254501948</v>
      </c>
      <c r="C168" s="116">
        <v>37.14228</v>
      </c>
      <c r="D168" s="3"/>
      <c r="E168" s="85"/>
      <c r="F168" s="3"/>
      <c r="G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5">
        <v>167</v>
      </c>
      <c r="B169" s="116">
        <v>21.21165409402975</v>
      </c>
      <c r="C169" s="116">
        <v>37.14228</v>
      </c>
      <c r="D169" s="3"/>
      <c r="E169" s="85"/>
      <c r="F169" s="3"/>
      <c r="G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5">
        <v>168</v>
      </c>
      <c r="B170" s="116">
        <v>21.241689539410899</v>
      </c>
      <c r="C170" s="116">
        <v>37.14228</v>
      </c>
      <c r="D170" s="3"/>
      <c r="E170" s="85"/>
      <c r="F170" s="3"/>
      <c r="G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5">
        <v>169</v>
      </c>
      <c r="B171" s="116">
        <v>21.271546731841187</v>
      </c>
      <c r="C171" s="116">
        <v>37.14228</v>
      </c>
      <c r="D171" s="3"/>
      <c r="E171" s="85"/>
      <c r="F171" s="3"/>
      <c r="G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5">
        <v>170</v>
      </c>
      <c r="B172" s="116">
        <v>21.30122777461867</v>
      </c>
      <c r="C172" s="116">
        <v>37.14228</v>
      </c>
      <c r="D172" s="3"/>
      <c r="E172" s="85"/>
      <c r="F172" s="3"/>
      <c r="G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5">
        <v>171</v>
      </c>
      <c r="B173" s="116">
        <v>21.33073473403282</v>
      </c>
      <c r="C173" s="116">
        <v>37.14228</v>
      </c>
      <c r="D173" s="3"/>
      <c r="E173" s="85"/>
      <c r="F173" s="3"/>
      <c r="G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5">
        <v>172</v>
      </c>
      <c r="B174" s="116">
        <v>21.360069640227668</v>
      </c>
      <c r="C174" s="116">
        <v>37.14228</v>
      </c>
      <c r="D174" s="3"/>
      <c r="E174" s="85"/>
      <c r="F174" s="3"/>
      <c r="G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5">
        <v>173</v>
      </c>
      <c r="B175" s="116">
        <v>21.389234488040017</v>
      </c>
      <c r="C175" s="116">
        <v>37.14228</v>
      </c>
      <c r="D175" s="3"/>
      <c r="E175" s="85"/>
      <c r="F175" s="3"/>
      <c r="G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5">
        <v>174</v>
      </c>
      <c r="B176" s="116">
        <v>21.418231237813412</v>
      </c>
      <c r="C176" s="116">
        <v>37.14228</v>
      </c>
      <c r="D176" s="3"/>
      <c r="E176" s="85"/>
      <c r="F176" s="3"/>
      <c r="G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5">
        <v>175</v>
      </c>
      <c r="B177" s="116">
        <v>21.447061816188857</v>
      </c>
      <c r="C177" s="116">
        <v>37.14228</v>
      </c>
      <c r="D177" s="3"/>
      <c r="E177" s="85"/>
      <c r="F177" s="3"/>
      <c r="G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5">
        <v>176</v>
      </c>
      <c r="B178" s="116">
        <v>21.475728116872943</v>
      </c>
      <c r="C178" s="116">
        <v>37.14228</v>
      </c>
      <c r="D178" s="3"/>
      <c r="E178" s="85"/>
      <c r="F178" s="3"/>
      <c r="G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5">
        <v>177</v>
      </c>
      <c r="B179" s="116">
        <v>21.504232001384295</v>
      </c>
      <c r="C179" s="116">
        <v>37.14228</v>
      </c>
      <c r="D179" s="3"/>
      <c r="E179" s="85"/>
      <c r="F179" s="3"/>
      <c r="G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5">
        <v>178</v>
      </c>
      <c r="B180" s="116">
        <v>21.532575299778895</v>
      </c>
      <c r="C180" s="116">
        <v>37.14228</v>
      </c>
      <c r="D180" s="3"/>
      <c r="E180" s="85"/>
      <c r="F180" s="3"/>
      <c r="G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5">
        <v>179</v>
      </c>
      <c r="B181" s="116">
        <v>21.560759811355158</v>
      </c>
      <c r="C181" s="116">
        <v>37.14228</v>
      </c>
      <c r="D181" s="3"/>
      <c r="E181" s="85"/>
      <c r="F181" s="3"/>
      <c r="G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5">
        <v>180</v>
      </c>
      <c r="B182" s="116">
        <v>21.588787305339348</v>
      </c>
      <c r="C182" s="116">
        <v>37.14228</v>
      </c>
      <c r="D182" s="3"/>
      <c r="E182" s="85"/>
      <c r="F182" s="3"/>
      <c r="G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5">
        <v>181</v>
      </c>
      <c r="B183" s="116">
        <v>21.616659521552013</v>
      </c>
      <c r="C183" s="116">
        <v>37.14228</v>
      </c>
      <c r="D183" s="3"/>
      <c r="E183" s="85"/>
      <c r="F183" s="3"/>
      <c r="G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5">
        <v>182</v>
      </c>
      <c r="B184" s="116">
        <v>21.644378171056022</v>
      </c>
      <c r="C184" s="116">
        <v>37.14228</v>
      </c>
      <c r="D184" s="3"/>
      <c r="E184" s="85"/>
      <c r="F184" s="3"/>
      <c r="G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5">
        <v>183</v>
      </c>
      <c r="B185" s="116">
        <v>21.671944936786929</v>
      </c>
      <c r="C185" s="116">
        <v>37.14228</v>
      </c>
      <c r="D185" s="3"/>
      <c r="E185" s="85"/>
      <c r="F185" s="3"/>
      <c r="G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5">
        <v>184</v>
      </c>
      <c r="B186" s="116">
        <v>21.699361474166047</v>
      </c>
      <c r="C186" s="116">
        <v>37.14228</v>
      </c>
      <c r="D186" s="3"/>
      <c r="E186" s="85"/>
      <c r="F186" s="3"/>
      <c r="G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5">
        <v>185</v>
      </c>
      <c r="B187" s="116">
        <v>21.726629411697022</v>
      </c>
      <c r="C187" s="116">
        <v>37.14228</v>
      </c>
      <c r="D187" s="3"/>
      <c r="E187" s="85"/>
      <c r="F187" s="3"/>
      <c r="G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5">
        <v>186</v>
      </c>
      <c r="B188" s="116">
        <v>21.753750351546266</v>
      </c>
      <c r="C188" s="116">
        <v>37.14228</v>
      </c>
      <c r="D188" s="3"/>
      <c r="E188" s="85"/>
      <c r="F188" s="3"/>
      <c r="G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5">
        <v>187</v>
      </c>
      <c r="B189" s="116">
        <v>21.780725870107808</v>
      </c>
      <c r="C189" s="116">
        <v>37.14228</v>
      </c>
      <c r="D189" s="3"/>
      <c r="E189" s="85"/>
      <c r="F189" s="3"/>
      <c r="G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5">
        <v>188</v>
      </c>
      <c r="B190" s="116">
        <v>21.807557518553139</v>
      </c>
      <c r="C190" s="116">
        <v>37.14228</v>
      </c>
      <c r="D190" s="3"/>
      <c r="E190" s="85"/>
      <c r="F190" s="3"/>
      <c r="G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5">
        <v>189</v>
      </c>
      <c r="B191" s="116">
        <v>21.834246823366442</v>
      </c>
      <c r="C191" s="116">
        <v>37.14228</v>
      </c>
      <c r="D191" s="3"/>
      <c r="E191" s="85"/>
      <c r="F191" s="3"/>
      <c r="G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5">
        <v>190</v>
      </c>
      <c r="B192" s="116">
        <v>21.860795286865688</v>
      </c>
      <c r="C192" s="116">
        <v>37.14228</v>
      </c>
      <c r="D192" s="3"/>
      <c r="E192" s="85"/>
      <c r="F192" s="3"/>
      <c r="G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5">
        <v>191</v>
      </c>
      <c r="B193" s="116">
        <v>21.887204387710092</v>
      </c>
      <c r="C193" s="116">
        <v>37.14228</v>
      </c>
      <c r="D193" s="3"/>
      <c r="E193" s="85"/>
      <c r="F193" s="3"/>
      <c r="G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5">
        <v>192</v>
      </c>
      <c r="B194" s="116">
        <v>21.91347558139427</v>
      </c>
      <c r="C194" s="116">
        <v>37.14228</v>
      </c>
      <c r="D194" s="3"/>
      <c r="E194" s="85"/>
      <c r="F194" s="3"/>
      <c r="G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5">
        <v>193</v>
      </c>
      <c r="B195" s="116">
        <v>21.939610300729601</v>
      </c>
      <c r="C195" s="116">
        <v>37.14228</v>
      </c>
      <c r="D195" s="3"/>
      <c r="E195" s="85"/>
      <c r="F195" s="3"/>
      <c r="G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5">
        <v>194</v>
      </c>
      <c r="B196" s="116">
        <v>21.965609956313145</v>
      </c>
      <c r="C196" s="116">
        <v>37.14228</v>
      </c>
      <c r="D196" s="3"/>
      <c r="E196" s="85"/>
      <c r="F196" s="3"/>
      <c r="G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5">
        <v>195</v>
      </c>
      <c r="B197" s="116">
        <v>21.991475936984472</v>
      </c>
      <c r="C197" s="116">
        <v>37.14228</v>
      </c>
      <c r="D197" s="3"/>
      <c r="E197" s="85"/>
      <c r="F197" s="3"/>
      <c r="G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5">
        <v>196</v>
      </c>
      <c r="B198" s="116">
        <v>22.017209610270861</v>
      </c>
      <c r="C198" s="116">
        <v>37.14228</v>
      </c>
      <c r="D198" s="3"/>
      <c r="E198" s="85"/>
      <c r="F198" s="3"/>
      <c r="G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5">
        <v>197</v>
      </c>
      <c r="B199" s="116">
        <v>22.042812322821131</v>
      </c>
      <c r="C199" s="116">
        <v>37.14228</v>
      </c>
      <c r="D199" s="3"/>
      <c r="E199" s="85"/>
      <c r="F199" s="3"/>
      <c r="G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5">
        <v>198</v>
      </c>
      <c r="B200" s="116">
        <v>22.068285400828483</v>
      </c>
      <c r="C200" s="116">
        <v>37.14228</v>
      </c>
      <c r="D200" s="3"/>
      <c r="E200" s="85"/>
      <c r="F200" s="3"/>
      <c r="G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5">
        <v>199</v>
      </c>
      <c r="B201" s="116">
        <v>22.093630150442745</v>
      </c>
      <c r="C201" s="116">
        <v>37.14228</v>
      </c>
      <c r="D201" s="3"/>
      <c r="E201" s="85"/>
      <c r="F201" s="3"/>
      <c r="G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5">
        <v>200</v>
      </c>
      <c r="B202" s="116">
        <v>22.11884785817222</v>
      </c>
      <c r="C202" s="116">
        <v>37.14228</v>
      </c>
      <c r="D202" s="3"/>
      <c r="E202" s="85"/>
      <c r="F202" s="3"/>
      <c r="G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5">
        <v>201</v>
      </c>
      <c r="B203" s="116">
        <v>22.14393979127555</v>
      </c>
      <c r="C203" s="116">
        <v>37.14228</v>
      </c>
      <c r="D203" s="3"/>
      <c r="E203" s="85"/>
      <c r="F203" s="3"/>
      <c r="G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5">
        <v>202</v>
      </c>
      <c r="B204" s="116">
        <v>22.168907198143842</v>
      </c>
      <c r="C204" s="116">
        <v>37.14228</v>
      </c>
      <c r="D204" s="3"/>
      <c r="E204" s="85"/>
      <c r="F204" s="3"/>
      <c r="G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5">
        <v>203</v>
      </c>
      <c r="B205" s="116">
        <v>22.193751308673374</v>
      </c>
      <c r="C205" s="116">
        <v>37.14228</v>
      </c>
      <c r="D205" s="3"/>
      <c r="E205" s="85"/>
      <c r="F205" s="3"/>
      <c r="G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5">
        <v>204</v>
      </c>
      <c r="B206" s="116">
        <v>22.218473334629127</v>
      </c>
      <c r="C206" s="116">
        <v>37.14228</v>
      </c>
      <c r="D206" s="3"/>
      <c r="E206" s="85"/>
      <c r="F206" s="3"/>
      <c r="G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5">
        <v>205</v>
      </c>
      <c r="B207" s="116">
        <v>22.243074469999442</v>
      </c>
      <c r="C207" s="116">
        <v>37.14228</v>
      </c>
      <c r="D207" s="3"/>
      <c r="E207" s="85"/>
      <c r="F207" s="3"/>
      <c r="G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5">
        <v>206</v>
      </c>
      <c r="B208" s="116">
        <v>22.267555891342017</v>
      </c>
      <c r="C208" s="116">
        <v>37.14228</v>
      </c>
      <c r="D208" s="3"/>
      <c r="E208" s="85"/>
      <c r="F208" s="3"/>
      <c r="G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5">
        <v>207</v>
      </c>
      <c r="B209" s="116">
        <v>22.291918758121582</v>
      </c>
      <c r="C209" s="116">
        <v>37.14228</v>
      </c>
      <c r="D209" s="3"/>
      <c r="E209" s="85"/>
      <c r="F209" s="3"/>
      <c r="G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5">
        <v>208</v>
      </c>
      <c r="B210" s="116">
        <v>22.316164213039393</v>
      </c>
      <c r="C210" s="116">
        <v>37.14228</v>
      </c>
      <c r="D210" s="3"/>
      <c r="E210" s="85"/>
      <c r="F210" s="3"/>
      <c r="G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5">
        <v>209</v>
      </c>
      <c r="B211" s="116">
        <v>22.340293382354822</v>
      </c>
      <c r="C211" s="116">
        <v>37.14228</v>
      </c>
      <c r="D211" s="3"/>
      <c r="E211" s="85"/>
      <c r="F211" s="3"/>
      <c r="G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5">
        <v>210</v>
      </c>
      <c r="B212" s="116">
        <v>22.36430737619931</v>
      </c>
      <c r="C212" s="116">
        <v>37.14228</v>
      </c>
      <c r="D212" s="3"/>
      <c r="E212" s="85"/>
      <c r="F212" s="3"/>
      <c r="G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5">
        <v>211</v>
      </c>
      <c r="B213" s="116">
        <v>22.388207288882825</v>
      </c>
      <c r="C213" s="116">
        <v>37.14228</v>
      </c>
      <c r="D213" s="3"/>
      <c r="E213" s="85"/>
      <c r="F213" s="3"/>
      <c r="G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5">
        <v>212</v>
      </c>
      <c r="B214" s="116">
        <v>22.411994199193078</v>
      </c>
      <c r="C214" s="116">
        <v>37.14228</v>
      </c>
      <c r="D214" s="3"/>
      <c r="E214" s="85"/>
      <c r="F214" s="3"/>
      <c r="G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5">
        <v>213</v>
      </c>
      <c r="B215" s="116">
        <v>22.435669170687746</v>
      </c>
      <c r="C215" s="116">
        <v>37.14228</v>
      </c>
      <c r="D215" s="3"/>
      <c r="E215" s="85"/>
      <c r="F215" s="3"/>
      <c r="G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5">
        <v>214</v>
      </c>
      <c r="B216" s="116">
        <v>22.459233251979764</v>
      </c>
      <c r="C216" s="116">
        <v>37.14228</v>
      </c>
      <c r="D216" s="3"/>
      <c r="E216" s="85"/>
      <c r="F216" s="3"/>
      <c r="G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5">
        <v>215</v>
      </c>
      <c r="B217" s="116">
        <v>22.482687477016075</v>
      </c>
      <c r="C217" s="116">
        <v>37.14228</v>
      </c>
      <c r="D217" s="3"/>
      <c r="E217" s="85"/>
      <c r="F217" s="3"/>
      <c r="G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5">
        <v>216</v>
      </c>
      <c r="B218" s="116">
        <v>22.506032865349809</v>
      </c>
      <c r="C218" s="116">
        <v>37.14228</v>
      </c>
      <c r="D218" s="3"/>
      <c r="E218" s="85"/>
      <c r="F218" s="3"/>
      <c r="G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5">
        <v>217</v>
      </c>
      <c r="B219" s="116">
        <v>22.529270422406228</v>
      </c>
      <c r="C219" s="116">
        <v>37.14228</v>
      </c>
      <c r="D219" s="3"/>
      <c r="E219" s="85"/>
      <c r="F219" s="3"/>
      <c r="G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5">
        <v>218</v>
      </c>
      <c r="B220" s="116">
        <v>22.552401139742578</v>
      </c>
      <c r="C220" s="116">
        <v>37.14228</v>
      </c>
      <c r="D220" s="3"/>
      <c r="E220" s="85"/>
      <c r="F220" s="3"/>
      <c r="G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5">
        <v>219</v>
      </c>
      <c r="B221" s="116">
        <v>22.575425995301945</v>
      </c>
      <c r="C221" s="116">
        <v>37.14228</v>
      </c>
      <c r="D221" s="3"/>
      <c r="E221" s="3"/>
      <c r="F221" s="3"/>
      <c r="G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5">
        <v>220</v>
      </c>
      <c r="B222" s="116">
        <v>22.598345953661358</v>
      </c>
      <c r="C222" s="116">
        <v>37.14228</v>
      </c>
      <c r="D222" s="3"/>
      <c r="E222" s="3"/>
      <c r="F222" s="3"/>
      <c r="G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5">
        <v>221</v>
      </c>
      <c r="B223" s="116">
        <v>22.621161966274251</v>
      </c>
      <c r="C223" s="116">
        <v>37.14228</v>
      </c>
      <c r="D223" s="3"/>
      <c r="E223" s="3"/>
      <c r="F223" s="3"/>
      <c r="G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5">
        <v>222</v>
      </c>
      <c r="B224" s="116">
        <v>22.643874971707483</v>
      </c>
      <c r="C224" s="116">
        <v>37.14228</v>
      </c>
      <c r="D224" s="3"/>
      <c r="E224" s="3"/>
      <c r="F224" s="3"/>
      <c r="G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5">
        <v>223</v>
      </c>
      <c r="B225" s="116">
        <v>22.666485895872977</v>
      </c>
      <c r="C225" s="116">
        <v>37.14228</v>
      </c>
      <c r="D225" s="3"/>
      <c r="E225" s="3"/>
      <c r="F225" s="3"/>
      <c r="G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5">
        <v>224</v>
      </c>
      <c r="B226" s="116">
        <v>22.688995652254231</v>
      </c>
      <c r="C226" s="116">
        <v>37.14228</v>
      </c>
      <c r="D226" s="3"/>
      <c r="E226" s="3"/>
      <c r="F226" s="3"/>
      <c r="G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5">
        <v>225</v>
      </c>
      <c r="B227" s="116">
        <v>22.711405142127759</v>
      </c>
      <c r="C227" s="116">
        <v>37.14228</v>
      </c>
      <c r="D227" s="85"/>
      <c r="E227" s="3"/>
      <c r="F227" s="3"/>
      <c r="G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5">
        <v>226</v>
      </c>
      <c r="B228" s="116">
        <v>22.733715254779622</v>
      </c>
      <c r="C228" s="116">
        <v>37.14228</v>
      </c>
      <c r="D228" s="3"/>
      <c r="E228" s="3"/>
      <c r="F228" s="3"/>
      <c r="G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5">
        <v>227</v>
      </c>
      <c r="B229" s="116">
        <v>22.755926867717164</v>
      </c>
      <c r="C229" s="116">
        <v>37.14228</v>
      </c>
      <c r="D229" s="3"/>
      <c r="E229" s="3"/>
      <c r="F229" s="3"/>
      <c r="G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5">
        <v>228</v>
      </c>
      <c r="B230" s="116">
        <v>22.778040846876149</v>
      </c>
      <c r="C230" s="116">
        <v>37.14228</v>
      </c>
      <c r="D230" s="3"/>
      <c r="E230" s="3"/>
      <c r="F230" s="3"/>
      <c r="G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5">
        <v>229</v>
      </c>
      <c r="B231" s="116">
        <v>22.800058046823299</v>
      </c>
      <c r="C231" s="116">
        <v>37.14228</v>
      </c>
      <c r="D231" s="3"/>
      <c r="E231" s="3"/>
      <c r="F231" s="3"/>
      <c r="G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5">
        <v>230</v>
      </c>
      <c r="B232" s="116">
        <v>22.821979310954458</v>
      </c>
      <c r="C232" s="116">
        <v>37.14228</v>
      </c>
      <c r="D232" s="3"/>
      <c r="E232" s="3"/>
      <c r="F232" s="3"/>
      <c r="G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5">
        <v>231</v>
      </c>
      <c r="B233" s="116">
        <v>22.843805471688444</v>
      </c>
      <c r="C233" s="116">
        <v>37.14228</v>
      </c>
      <c r="D233" s="3"/>
      <c r="E233" s="3"/>
      <c r="F233" s="3"/>
      <c r="G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5">
        <v>232</v>
      </c>
      <c r="B234" s="116">
        <v>22.865537350656741</v>
      </c>
      <c r="C234" s="116">
        <v>37.14228</v>
      </c>
      <c r="D234" s="3"/>
      <c r="E234" s="3"/>
      <c r="F234" s="3"/>
      <c r="G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5">
        <v>233</v>
      </c>
      <c r="B235" s="116">
        <v>22.887175758889047</v>
      </c>
      <c r="C235" s="116">
        <v>37.14228</v>
      </c>
      <c r="D235" s="3"/>
      <c r="E235" s="3"/>
      <c r="F235" s="3"/>
      <c r="G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5">
        <v>234</v>
      </c>
      <c r="B236" s="116">
        <v>22.908721496994932</v>
      </c>
      <c r="C236" s="116">
        <v>37.14228</v>
      </c>
      <c r="D236" s="3"/>
      <c r="E236" s="3"/>
      <c r="F236" s="3"/>
      <c r="G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5">
        <v>235</v>
      </c>
      <c r="B237" s="116">
        <v>22.930175355341547</v>
      </c>
      <c r="C237" s="116">
        <v>37.14228</v>
      </c>
      <c r="D237" s="3"/>
      <c r="E237" s="3"/>
      <c r="F237" s="3"/>
      <c r="G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5">
        <v>236</v>
      </c>
      <c r="B238" s="116">
        <v>22.951538114227631</v>
      </c>
      <c r="C238" s="116">
        <v>37.14228</v>
      </c>
      <c r="D238" s="3"/>
      <c r="E238" s="3"/>
      <c r="F238" s="3"/>
      <c r="G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5">
        <v>237</v>
      </c>
      <c r="B239" s="116">
        <v>22.972810544053761</v>
      </c>
      <c r="C239" s="116">
        <v>37.14228</v>
      </c>
      <c r="D239" s="3"/>
      <c r="E239" s="3"/>
      <c r="F239" s="3"/>
      <c r="G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5">
        <v>238</v>
      </c>
      <c r="B240" s="116">
        <v>22.993993405489093</v>
      </c>
      <c r="C240" s="116">
        <v>37.14228</v>
      </c>
      <c r="D240" s="3"/>
      <c r="E240" s="3"/>
      <c r="F240" s="3"/>
      <c r="G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5">
        <v>239</v>
      </c>
      <c r="B241" s="116">
        <v>23.015087449634564</v>
      </c>
      <c r="C241" s="116">
        <v>37.14228</v>
      </c>
      <c r="D241" s="3"/>
      <c r="E241" s="3"/>
      <c r="F241" s="3"/>
      <c r="G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5">
        <v>240</v>
      </c>
      <c r="B242" s="116">
        <v>23.036093418182681</v>
      </c>
      <c r="C242" s="116">
        <v>37.14228</v>
      </c>
      <c r="D242" s="3"/>
      <c r="E242" s="3"/>
      <c r="F242" s="3"/>
      <c r="G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5">
        <v>241</v>
      </c>
      <c r="B243" s="116">
        <v>23.043255355916482</v>
      </c>
      <c r="C243" s="116">
        <v>37.14228</v>
      </c>
      <c r="D243" s="3"/>
      <c r="E243" s="3"/>
      <c r="F243" s="3"/>
      <c r="G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5">
        <v>242</v>
      </c>
      <c r="B244" s="116">
        <v>23.050387637368274</v>
      </c>
      <c r="C244" s="116">
        <v>37.14228</v>
      </c>
      <c r="D244" s="3"/>
      <c r="E244" s="3"/>
      <c r="F244" s="3"/>
      <c r="G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5">
        <v>243</v>
      </c>
      <c r="B245" s="116">
        <v>23.057490507266628</v>
      </c>
      <c r="C245" s="116">
        <v>37.14228</v>
      </c>
      <c r="D245" s="3"/>
      <c r="E245" s="3"/>
      <c r="F245" s="3"/>
      <c r="G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5">
        <v>244</v>
      </c>
      <c r="B246" s="116">
        <v>23.06456420718591</v>
      </c>
      <c r="C246" s="116">
        <v>37.14228</v>
      </c>
      <c r="D246" s="3"/>
      <c r="E246" s="3"/>
      <c r="F246" s="3"/>
      <c r="G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5">
        <v>245</v>
      </c>
      <c r="B247" s="116">
        <v>23.07160897573635</v>
      </c>
      <c r="C247" s="116">
        <v>37.14228</v>
      </c>
      <c r="D247" s="3"/>
      <c r="E247" s="3"/>
      <c r="F247" s="3"/>
      <c r="G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5">
        <v>246</v>
      </c>
      <c r="B248" s="116">
        <v>23.078625048612366</v>
      </c>
      <c r="C248" s="116">
        <v>37.14228</v>
      </c>
      <c r="D248" s="3"/>
      <c r="E248" s="3"/>
      <c r="F248" s="3"/>
      <c r="G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5">
        <v>247</v>
      </c>
      <c r="B249" s="116">
        <v>23.08561265863986</v>
      </c>
      <c r="C249" s="116">
        <v>37.14228</v>
      </c>
      <c r="D249" s="3"/>
      <c r="E249" s="3"/>
      <c r="F249" s="3"/>
      <c r="G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5">
        <v>248</v>
      </c>
      <c r="B250" s="116">
        <v>23.092572035822599</v>
      </c>
      <c r="C250" s="116">
        <v>37.14228</v>
      </c>
      <c r="D250" s="3"/>
      <c r="E250" s="3"/>
      <c r="F250" s="3"/>
      <c r="G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5">
        <v>249</v>
      </c>
      <c r="B251" s="116">
        <v>23.099503407387608</v>
      </c>
      <c r="C251" s="116">
        <v>37.14228</v>
      </c>
      <c r="D251" s="3"/>
      <c r="E251" s="3"/>
      <c r="F251" s="3"/>
      <c r="G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5">
        <v>250</v>
      </c>
      <c r="B252" s="116">
        <v>23.106406997829737</v>
      </c>
      <c r="C252" s="116">
        <v>37.14228</v>
      </c>
      <c r="D252" s="3"/>
      <c r="E252" s="3"/>
      <c r="F252" s="3"/>
      <c r="G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5">
        <v>251</v>
      </c>
      <c r="B253" s="116">
        <v>23.113283028955237</v>
      </c>
      <c r="C253" s="116">
        <v>37.14228</v>
      </c>
      <c r="D253" s="3"/>
      <c r="E253" s="3"/>
      <c r="F253" s="3"/>
      <c r="G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5">
        <v>252</v>
      </c>
      <c r="B254" s="116">
        <v>23.120131719924558</v>
      </c>
      <c r="C254" s="116">
        <v>37.14228</v>
      </c>
      <c r="D254" s="3"/>
      <c r="E254" s="3"/>
      <c r="F254" s="3"/>
      <c r="G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5">
        <v>253</v>
      </c>
      <c r="B255" s="116">
        <v>23.126953287294242</v>
      </c>
      <c r="C255" s="116">
        <v>37.14228</v>
      </c>
      <c r="D255" s="3"/>
      <c r="E255" s="3"/>
      <c r="F255" s="3"/>
      <c r="G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5">
        <v>254</v>
      </c>
      <c r="B256" s="116">
        <v>23.133747945058019</v>
      </c>
      <c r="C256" s="116">
        <v>37.14228</v>
      </c>
      <c r="D256" s="3"/>
      <c r="E256" s="3"/>
      <c r="F256" s="3"/>
      <c r="G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5">
        <v>255</v>
      </c>
      <c r="B257" s="116">
        <v>23.140515904687092</v>
      </c>
      <c r="C257" s="116">
        <v>37.14228</v>
      </c>
      <c r="D257" s="3"/>
      <c r="E257" s="3"/>
      <c r="F257" s="3"/>
      <c r="G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5">
        <v>256</v>
      </c>
      <c r="B258" s="116">
        <v>23.14725737516962</v>
      </c>
      <c r="C258" s="116">
        <v>37.14228</v>
      </c>
      <c r="D258" s="3"/>
      <c r="E258" s="3"/>
      <c r="F258" s="3"/>
      <c r="G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5">
        <v>257</v>
      </c>
      <c r="B259" s="116">
        <v>23.153972563049443</v>
      </c>
      <c r="C259" s="116">
        <v>37.14228</v>
      </c>
      <c r="D259" s="3"/>
      <c r="E259" s="3"/>
      <c r="F259" s="3"/>
      <c r="G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5">
        <v>258</v>
      </c>
      <c r="B260" s="116">
        <v>23.160661672464052</v>
      </c>
      <c r="C260" s="116">
        <v>37.14228</v>
      </c>
      <c r="D260" s="3"/>
      <c r="E260" s="3"/>
      <c r="F260" s="3"/>
      <c r="G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5">
        <v>259</v>
      </c>
      <c r="B261" s="116">
        <v>23.167324905181836</v>
      </c>
      <c r="C261" s="116">
        <v>37.14228</v>
      </c>
      <c r="D261" s="3"/>
      <c r="E261" s="3"/>
      <c r="F261" s="3"/>
      <c r="G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5">
        <v>260</v>
      </c>
      <c r="B262" s="116">
        <v>23.17396246063857</v>
      </c>
      <c r="C262" s="116">
        <v>37.14228</v>
      </c>
      <c r="D262" s="3"/>
      <c r="E262" s="3"/>
      <c r="F262" s="3"/>
      <c r="G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5">
        <v>261</v>
      </c>
      <c r="B263" s="116">
        <v>23.180574535973271</v>
      </c>
      <c r="C263" s="116">
        <v>37.14228</v>
      </c>
      <c r="D263" s="3"/>
      <c r="E263" s="3"/>
      <c r="F263" s="3"/>
      <c r="G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5">
        <v>262</v>
      </c>
      <c r="B264" s="116">
        <v>23.187161326063297</v>
      </c>
      <c r="C264" s="116">
        <v>37.14228</v>
      </c>
      <c r="D264" s="3"/>
      <c r="E264" s="3"/>
      <c r="F264" s="3"/>
      <c r="G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5">
        <v>263</v>
      </c>
      <c r="B265" s="116">
        <v>23.193723023558846</v>
      </c>
      <c r="C265" s="116">
        <v>37.14228</v>
      </c>
      <c r="D265" s="3"/>
      <c r="E265" s="3"/>
      <c r="F265" s="3"/>
      <c r="G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5">
        <v>264</v>
      </c>
      <c r="B266" s="116">
        <v>23.20025981891672</v>
      </c>
      <c r="C266" s="116">
        <v>37.14228</v>
      </c>
      <c r="D266" s="3"/>
      <c r="E266" s="3"/>
      <c r="F266" s="3"/>
      <c r="G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5">
        <v>265</v>
      </c>
      <c r="B267" s="116">
        <v>23.20677190043353</v>
      </c>
      <c r="C267" s="116">
        <v>37.14228</v>
      </c>
      <c r="D267" s="3"/>
      <c r="E267" s="3"/>
      <c r="F267" s="3"/>
      <c r="G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5">
        <v>266</v>
      </c>
      <c r="B268" s="116">
        <v>23.213259454278244</v>
      </c>
      <c r="C268" s="116">
        <v>37.14228</v>
      </c>
      <c r="D268" s="3"/>
      <c r="E268" s="3"/>
      <c r="F268" s="3"/>
      <c r="G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5">
        <v>267</v>
      </c>
      <c r="B269" s="116">
        <v>23.219722664524092</v>
      </c>
      <c r="C269" s="116">
        <v>37.14228</v>
      </c>
      <c r="D269" s="3"/>
      <c r="E269" s="3"/>
      <c r="F269" s="3"/>
      <c r="G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5">
        <v>268</v>
      </c>
      <c r="B270" s="116">
        <v>23.226161713179927</v>
      </c>
      <c r="C270" s="116">
        <v>37.14228</v>
      </c>
      <c r="D270" s="3"/>
      <c r="E270" s="3"/>
      <c r="F270" s="3"/>
      <c r="G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5">
        <v>269</v>
      </c>
      <c r="B271" s="116">
        <v>23.232576780220981</v>
      </c>
      <c r="C271" s="116">
        <v>37.14228</v>
      </c>
      <c r="D271" s="3"/>
      <c r="E271" s="3"/>
      <c r="F271" s="3"/>
      <c r="G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5">
        <v>270</v>
      </c>
      <c r="B272" s="116">
        <v>23.238968043619025</v>
      </c>
      <c r="C272" s="116">
        <v>37.14228</v>
      </c>
      <c r="D272" s="3"/>
      <c r="E272" s="3"/>
      <c r="F272" s="3"/>
      <c r="G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5">
        <v>271</v>
      </c>
      <c r="B273" s="116">
        <v>23.245335679372033</v>
      </c>
      <c r="C273" s="116">
        <v>37.14228</v>
      </c>
      <c r="D273" s="3"/>
      <c r="E273" s="3"/>
      <c r="F273" s="3"/>
      <c r="G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5">
        <v>272</v>
      </c>
      <c r="B274" s="116">
        <v>23.25167986153323</v>
      </c>
      <c r="C274" s="116">
        <v>37.14228</v>
      </c>
      <c r="D274" s="3"/>
      <c r="E274" s="3"/>
      <c r="F274" s="3"/>
      <c r="G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5">
        <v>273</v>
      </c>
      <c r="B275" s="116">
        <v>23.258000762239647</v>
      </c>
      <c r="C275" s="116">
        <v>37.14228</v>
      </c>
      <c r="D275" s="3"/>
      <c r="E275" s="3"/>
      <c r="F275" s="3"/>
      <c r="G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5">
        <v>274</v>
      </c>
      <c r="B276" s="116">
        <v>23.264298551740158</v>
      </c>
      <c r="C276" s="116">
        <v>37.14228</v>
      </c>
      <c r="D276" s="3"/>
      <c r="E276" s="3"/>
      <c r="F276" s="3"/>
      <c r="G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5">
        <v>275</v>
      </c>
      <c r="B277" s="116">
        <v>23.270573398422975</v>
      </c>
      <c r="C277" s="116">
        <v>37.14228</v>
      </c>
      <c r="D277" s="3"/>
      <c r="E277" s="3"/>
      <c r="F277" s="3"/>
      <c r="G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5">
        <v>276</v>
      </c>
      <c r="B278" s="116">
        <v>23.276825468842688</v>
      </c>
      <c r="C278" s="116">
        <v>37.14228</v>
      </c>
      <c r="D278" s="3"/>
      <c r="E278" s="3"/>
      <c r="F278" s="3"/>
      <c r="G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5">
        <v>277</v>
      </c>
      <c r="B279" s="116">
        <v>23.283054927746758</v>
      </c>
      <c r="C279" s="116">
        <v>37.14228</v>
      </c>
      <c r="D279" s="3"/>
      <c r="E279" s="3"/>
      <c r="F279" s="3"/>
      <c r="G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5">
        <v>278</v>
      </c>
      <c r="B280" s="116">
        <v>23.2892619381016</v>
      </c>
      <c r="C280" s="116">
        <v>37.14228</v>
      </c>
      <c r="D280" s="3"/>
      <c r="E280" s="3"/>
      <c r="F280" s="3"/>
      <c r="G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5">
        <v>279</v>
      </c>
      <c r="B281" s="116">
        <v>23.295446661118142</v>
      </c>
      <c r="C281" s="116">
        <v>37.14228</v>
      </c>
      <c r="D281" s="3"/>
      <c r="E281" s="3"/>
      <c r="F281" s="3"/>
      <c r="G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5">
        <v>280</v>
      </c>
      <c r="B282" s="116">
        <v>23.301609256276954</v>
      </c>
      <c r="C282" s="116">
        <v>37.14228</v>
      </c>
      <c r="D282" s="3"/>
      <c r="E282" s="3"/>
      <c r="F282" s="3"/>
      <c r="G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5">
        <v>281</v>
      </c>
      <c r="B283" s="116">
        <v>23.30774988135293</v>
      </c>
      <c r="C283" s="116">
        <v>37.14228</v>
      </c>
      <c r="D283" s="3"/>
      <c r="E283" s="3"/>
      <c r="F283" s="3"/>
      <c r="G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5">
        <v>282</v>
      </c>
      <c r="B284" s="116">
        <v>23.313868692439513</v>
      </c>
      <c r="C284" s="116">
        <v>37.14228</v>
      </c>
      <c r="D284" s="3"/>
      <c r="E284" s="3"/>
      <c r="F284" s="3"/>
      <c r="G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5">
        <v>283</v>
      </c>
      <c r="B285" s="116">
        <v>23.319965843972504</v>
      </c>
      <c r="C285" s="116">
        <v>37.14228</v>
      </c>
      <c r="D285" s="3"/>
      <c r="E285" s="3"/>
      <c r="F285" s="3"/>
      <c r="G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5">
        <v>284</v>
      </c>
      <c r="B286" s="116">
        <v>23.326041488753475</v>
      </c>
      <c r="C286" s="116">
        <v>37.14228</v>
      </c>
      <c r="D286" s="3"/>
      <c r="E286" s="3"/>
      <c r="F286" s="3"/>
      <c r="G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5">
        <v>285</v>
      </c>
      <c r="B287" s="116">
        <v>23.332095777972711</v>
      </c>
      <c r="C287" s="116">
        <v>37.14228</v>
      </c>
      <c r="D287" s="3"/>
      <c r="E287" s="3"/>
      <c r="F287" s="3"/>
      <c r="G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5">
        <v>286</v>
      </c>
      <c r="B288" s="116">
        <v>23.338128861231809</v>
      </c>
      <c r="C288" s="116">
        <v>37.14228</v>
      </c>
      <c r="D288" s="3"/>
      <c r="E288" s="3"/>
      <c r="F288" s="3"/>
      <c r="G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5">
        <v>287</v>
      </c>
      <c r="B289" s="116">
        <v>23.344140886565839</v>
      </c>
      <c r="C289" s="116">
        <v>37.14228</v>
      </c>
      <c r="D289" s="3"/>
      <c r="E289" s="3"/>
      <c r="F289" s="3"/>
      <c r="G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5">
        <v>288</v>
      </c>
      <c r="B290" s="116">
        <v>23.350132000465166</v>
      </c>
      <c r="C290" s="116">
        <v>37.14228</v>
      </c>
      <c r="D290" s="3"/>
      <c r="E290" s="3"/>
      <c r="F290" s="3"/>
      <c r="G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5">
        <v>289</v>
      </c>
      <c r="B291" s="116">
        <v>23.35610234789684</v>
      </c>
      <c r="C291" s="116">
        <v>37.14228</v>
      </c>
      <c r="D291" s="3"/>
      <c r="E291" s="3"/>
      <c r="F291" s="3"/>
      <c r="G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5">
        <v>290</v>
      </c>
      <c r="B292" s="116">
        <v>23.362052072325667</v>
      </c>
      <c r="C292" s="116">
        <v>37.14228</v>
      </c>
      <c r="D292" s="3"/>
      <c r="E292" s="3"/>
      <c r="F292" s="3"/>
      <c r="G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5">
        <v>291</v>
      </c>
      <c r="B293" s="116">
        <v>23.367981315734873</v>
      </c>
      <c r="C293" s="116">
        <v>37.14228</v>
      </c>
      <c r="D293" s="3"/>
      <c r="E293" s="3"/>
      <c r="F293" s="3"/>
      <c r="G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5">
        <v>292</v>
      </c>
      <c r="B294" s="116">
        <v>23.373890218646448</v>
      </c>
      <c r="C294" s="116">
        <v>37.14228</v>
      </c>
      <c r="D294" s="3"/>
      <c r="E294" s="3"/>
      <c r="F294" s="3"/>
      <c r="G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5">
        <v>293</v>
      </c>
      <c r="B295" s="116">
        <v>23.379778920141128</v>
      </c>
      <c r="C295" s="116">
        <v>37.14228</v>
      </c>
      <c r="D295" s="3"/>
      <c r="E295" s="3"/>
      <c r="F295" s="3"/>
      <c r="G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5">
        <v>294</v>
      </c>
      <c r="B296" s="116">
        <v>23.385647557878031</v>
      </c>
      <c r="C296" s="116">
        <v>37.14228</v>
      </c>
      <c r="D296" s="3"/>
      <c r="E296" s="3"/>
      <c r="F296" s="3"/>
      <c r="G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5">
        <v>295</v>
      </c>
      <c r="B297" s="116">
        <v>23.391496268113976</v>
      </c>
      <c r="C297" s="116">
        <v>37.14228</v>
      </c>
      <c r="D297" s="3"/>
      <c r="E297" s="3"/>
      <c r="F297" s="3"/>
      <c r="G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5">
        <v>296</v>
      </c>
      <c r="B298" s="116">
        <v>23.397325185722437</v>
      </c>
      <c r="C298" s="116">
        <v>37.14228</v>
      </c>
      <c r="D298" s="3"/>
      <c r="E298" s="3"/>
      <c r="F298" s="3"/>
      <c r="G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5">
        <v>297</v>
      </c>
      <c r="B299" s="116">
        <v>23.403134444212263</v>
      </c>
      <c r="C299" s="116">
        <v>37.14228</v>
      </c>
      <c r="D299" s="3"/>
      <c r="E299" s="3"/>
      <c r="F299" s="3"/>
      <c r="G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5">
        <v>298</v>
      </c>
      <c r="B300" s="116">
        <v>23.408924175745959</v>
      </c>
      <c r="C300" s="116">
        <v>37.14228</v>
      </c>
      <c r="D300" s="3"/>
      <c r="E300" s="3"/>
      <c r="F300" s="3"/>
      <c r="G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5">
        <v>299</v>
      </c>
      <c r="B301" s="116">
        <v>23.414694511157776</v>
      </c>
      <c r="C301" s="116">
        <v>37.14228</v>
      </c>
      <c r="D301" s="3"/>
      <c r="E301" s="3"/>
      <c r="F301" s="3"/>
      <c r="G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5">
        <v>300</v>
      </c>
      <c r="B302" s="116">
        <v>23.420445579971421</v>
      </c>
      <c r="C302" s="116">
        <v>37.14228</v>
      </c>
      <c r="D302" s="3"/>
      <c r="E302" s="3"/>
      <c r="F302" s="3"/>
      <c r="G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5">
        <v>301</v>
      </c>
      <c r="B303" s="116">
        <v>23.426177510417528</v>
      </c>
      <c r="C303" s="116">
        <v>37.14228</v>
      </c>
      <c r="D303" s="3"/>
      <c r="E303" s="3"/>
      <c r="F303" s="3"/>
      <c r="G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5">
        <v>302</v>
      </c>
      <c r="B304" s="116">
        <v>23.431890429450789</v>
      </c>
      <c r="C304" s="116">
        <v>37.14228</v>
      </c>
      <c r="D304" s="3"/>
      <c r="E304" s="3"/>
      <c r="F304" s="3"/>
      <c r="G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5">
        <v>303</v>
      </c>
      <c r="B305" s="116">
        <v>23.437584462766836</v>
      </c>
      <c r="C305" s="116">
        <v>37.14228</v>
      </c>
      <c r="D305" s="3"/>
      <c r="E305" s="3"/>
      <c r="F305" s="3"/>
      <c r="G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5">
        <v>304</v>
      </c>
      <c r="B306" s="116">
        <v>23.443259734818852</v>
      </c>
      <c r="C306" s="116">
        <v>37.14228</v>
      </c>
      <c r="D306" s="3"/>
      <c r="E306" s="3"/>
      <c r="F306" s="3"/>
      <c r="G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5">
        <v>305</v>
      </c>
      <c r="B307" s="116">
        <v>23.448916368833849</v>
      </c>
      <c r="C307" s="116">
        <v>37.14228</v>
      </c>
      <c r="D307" s="3"/>
      <c r="E307" s="3"/>
      <c r="F307" s="3"/>
      <c r="G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5">
        <v>306</v>
      </c>
      <c r="B308" s="116">
        <v>23.454554486828776</v>
      </c>
      <c r="C308" s="116">
        <v>37.14228</v>
      </c>
      <c r="D308" s="3"/>
      <c r="E308" s="3"/>
      <c r="F308" s="3"/>
      <c r="G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5">
        <v>307</v>
      </c>
      <c r="B309" s="116">
        <v>23.46017420962626</v>
      </c>
      <c r="C309" s="116">
        <v>37.14228</v>
      </c>
      <c r="D309" s="3"/>
      <c r="E309" s="3"/>
      <c r="F309" s="3"/>
      <c r="G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5">
        <v>308</v>
      </c>
      <c r="B310" s="116">
        <v>23.465775656870193</v>
      </c>
      <c r="C310" s="116">
        <v>37.14228</v>
      </c>
      <c r="D310" s="3"/>
      <c r="E310" s="3"/>
      <c r="F310" s="3"/>
      <c r="G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5">
        <v>309</v>
      </c>
      <c r="B311" s="116">
        <v>23.471358947040965</v>
      </c>
      <c r="C311" s="116">
        <v>37.14228</v>
      </c>
      <c r="D311" s="3"/>
      <c r="E311" s="3"/>
      <c r="F311" s="3"/>
      <c r="G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5">
        <v>310</v>
      </c>
      <c r="B312" s="116">
        <v>23.476924197470538</v>
      </c>
      <c r="C312" s="116">
        <v>37.14228</v>
      </c>
      <c r="D312" s="3"/>
      <c r="E312" s="3"/>
      <c r="F312" s="3"/>
      <c r="G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5">
        <v>311</v>
      </c>
      <c r="B313" s="116">
        <v>23.482471524357223</v>
      </c>
      <c r="C313" s="116">
        <v>37.14228</v>
      </c>
      <c r="D313" s="3"/>
      <c r="E313" s="3"/>
      <c r="F313" s="3"/>
      <c r="G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5">
        <v>312</v>
      </c>
      <c r="B314" s="116">
        <v>23.488001042780255</v>
      </c>
      <c r="C314" s="116">
        <v>37.14228</v>
      </c>
      <c r="D314" s="3"/>
      <c r="E314" s="3"/>
      <c r="F314" s="3"/>
      <c r="G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5">
        <v>313</v>
      </c>
      <c r="B315" s="116">
        <v>23.493512866714077</v>
      </c>
      <c r="C315" s="116">
        <v>37.14228</v>
      </c>
      <c r="D315" s="3"/>
      <c r="E315" s="3"/>
      <c r="F315" s="3"/>
      <c r="G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5">
        <v>314</v>
      </c>
      <c r="B316" s="116">
        <v>23.499007109042495</v>
      </c>
      <c r="C316" s="116">
        <v>37.14228</v>
      </c>
      <c r="D316" s="3"/>
      <c r="E316" s="3"/>
      <c r="F316" s="3"/>
      <c r="G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5">
        <v>315</v>
      </c>
      <c r="B317" s="116">
        <v>23.504483881572497</v>
      </c>
      <c r="C317" s="116">
        <v>37.14228</v>
      </c>
      <c r="D317" s="3"/>
      <c r="E317" s="3"/>
      <c r="F317" s="3"/>
      <c r="G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5">
        <v>316</v>
      </c>
      <c r="B318" s="116">
        <v>23.50994329504794</v>
      </c>
      <c r="C318" s="116">
        <v>37.14228</v>
      </c>
      <c r="D318" s="3"/>
      <c r="E318" s="3"/>
      <c r="F318" s="3"/>
      <c r="G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5">
        <v>317</v>
      </c>
      <c r="B319" s="116">
        <v>23.515385459162957</v>
      </c>
      <c r="C319" s="116">
        <v>37.14228</v>
      </c>
      <c r="D319" s="3"/>
      <c r="E319" s="3"/>
      <c r="F319" s="3"/>
      <c r="G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5">
        <v>318</v>
      </c>
      <c r="B320" s="116">
        <v>23.520810482575214</v>
      </c>
      <c r="C320" s="116">
        <v>37.14228</v>
      </c>
      <c r="D320" s="3"/>
      <c r="E320" s="3"/>
      <c r="F320" s="3"/>
      <c r="G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5">
        <v>319</v>
      </c>
      <c r="B321" s="116">
        <v>23.526218472918902</v>
      </c>
      <c r="C321" s="116">
        <v>37.14228</v>
      </c>
      <c r="D321" s="3"/>
      <c r="E321" s="3"/>
      <c r="F321" s="3"/>
      <c r="G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5">
        <v>320</v>
      </c>
      <c r="B322" s="116">
        <v>23.531609536817559</v>
      </c>
      <c r="C322" s="116">
        <v>37.14228</v>
      </c>
      <c r="D322" s="3"/>
      <c r="E322" s="3"/>
      <c r="F322" s="3"/>
      <c r="G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5">
        <v>321</v>
      </c>
      <c r="B323" s="116">
        <v>23.536983779896687</v>
      </c>
      <c r="C323" s="116">
        <v>37.14228</v>
      </c>
      <c r="D323" s="3"/>
      <c r="E323" s="3"/>
      <c r="F323" s="3"/>
      <c r="G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5">
        <v>322</v>
      </c>
      <c r="B324" s="116">
        <v>23.54234130679616</v>
      </c>
      <c r="C324" s="116">
        <v>37.14228</v>
      </c>
      <c r="D324" s="3"/>
      <c r="E324" s="3"/>
      <c r="F324" s="3"/>
      <c r="G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5">
        <v>323</v>
      </c>
      <c r="B325" s="116">
        <v>23.547682221182463</v>
      </c>
      <c r="C325" s="116">
        <v>37.14228</v>
      </c>
      <c r="D325" s="3"/>
      <c r="E325" s="3"/>
      <c r="F325" s="3"/>
      <c r="G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5">
        <v>324</v>
      </c>
      <c r="B326" s="116">
        <v>23.553006625760709</v>
      </c>
      <c r="C326" s="116">
        <v>37.14228</v>
      </c>
      <c r="D326" s="3"/>
      <c r="E326" s="3"/>
      <c r="F326" s="3"/>
      <c r="G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5">
        <v>325</v>
      </c>
      <c r="B327" s="116">
        <v>23.55831462228651</v>
      </c>
      <c r="C327" s="116">
        <v>37.14228</v>
      </c>
      <c r="D327" s="3"/>
      <c r="E327" s="3"/>
      <c r="F327" s="3"/>
      <c r="G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5">
        <v>326</v>
      </c>
      <c r="B328" s="116">
        <v>23.563606311577633</v>
      </c>
      <c r="C328" s="116">
        <v>37.14228</v>
      </c>
      <c r="D328" s="3"/>
      <c r="E328" s="3"/>
      <c r="F328" s="3"/>
      <c r="G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5">
        <v>327</v>
      </c>
      <c r="B329" s="116">
        <v>23.568881793525485</v>
      </c>
      <c r="C329" s="116">
        <v>37.14228</v>
      </c>
      <c r="D329" s="3"/>
      <c r="E329" s="3"/>
      <c r="F329" s="3"/>
      <c r="G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5">
        <v>328</v>
      </c>
      <c r="B330" s="116">
        <v>23.574141167106443</v>
      </c>
      <c r="C330" s="116">
        <v>37.14228</v>
      </c>
      <c r="D330" s="3"/>
      <c r="E330" s="3"/>
      <c r="F330" s="3"/>
      <c r="G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5">
        <v>329</v>
      </c>
      <c r="B331" s="116">
        <v>23.579384530392986</v>
      </c>
      <c r="C331" s="116">
        <v>37.14228</v>
      </c>
      <c r="D331" s="3"/>
      <c r="E331" s="3"/>
      <c r="F331" s="3"/>
      <c r="G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5">
        <v>330</v>
      </c>
      <c r="B332" s="116">
        <v>23.584611980564659</v>
      </c>
      <c r="C332" s="116">
        <v>37.14228</v>
      </c>
      <c r="D332" s="3"/>
      <c r="E332" s="3"/>
      <c r="F332" s="3"/>
      <c r="G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5">
        <v>331</v>
      </c>
      <c r="B333" s="116">
        <v>23.589823613918909</v>
      </c>
      <c r="C333" s="116">
        <v>37.14228</v>
      </c>
      <c r="D333" s="3"/>
      <c r="E333" s="3"/>
      <c r="F333" s="3"/>
      <c r="G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5">
        <v>332</v>
      </c>
      <c r="B334" s="116">
        <v>23.595019525881689</v>
      </c>
      <c r="C334" s="116">
        <v>37.14228</v>
      </c>
      <c r="D334" s="3"/>
      <c r="E334" s="3"/>
      <c r="F334" s="3"/>
      <c r="G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5">
        <v>333</v>
      </c>
      <c r="B335" s="116">
        <v>23.600199811017987</v>
      </c>
      <c r="C335" s="116">
        <v>37.14228</v>
      </c>
      <c r="D335" s="3"/>
      <c r="E335" s="3"/>
      <c r="F335" s="3"/>
      <c r="G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5">
        <v>334</v>
      </c>
      <c r="B336" s="116">
        <v>23.605364563042102</v>
      </c>
      <c r="C336" s="116">
        <v>37.14228</v>
      </c>
      <c r="D336" s="3"/>
      <c r="E336" s="3"/>
      <c r="F336" s="3"/>
      <c r="G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5">
        <v>335</v>
      </c>
      <c r="B337" s="116">
        <v>23.610513874827866</v>
      </c>
      <c r="C337" s="116">
        <v>37.14228</v>
      </c>
      <c r="D337" s="3"/>
      <c r="E337" s="3"/>
      <c r="F337" s="3"/>
      <c r="G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5">
        <v>336</v>
      </c>
      <c r="B338" s="116">
        <v>23.615647838418639</v>
      </c>
      <c r="C338" s="116">
        <v>37.14228</v>
      </c>
      <c r="D338" s="3"/>
      <c r="E338" s="3"/>
      <c r="F338" s="3"/>
      <c r="G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5">
        <v>337</v>
      </c>
      <c r="B339" s="116">
        <v>23.620766545037164</v>
      </c>
      <c r="C339" s="116">
        <v>37.14228</v>
      </c>
      <c r="D339" s="3"/>
      <c r="E339" s="3"/>
      <c r="F339" s="3"/>
      <c r="G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5">
        <v>338</v>
      </c>
      <c r="B340" s="116">
        <v>23.625870085095343</v>
      </c>
      <c r="C340" s="116">
        <v>37.14228</v>
      </c>
      <c r="D340" s="3"/>
      <c r="E340" s="3"/>
      <c r="F340" s="3"/>
      <c r="G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5">
        <v>339</v>
      </c>
      <c r="B341" s="116">
        <v>23.630958548203758</v>
      </c>
      <c r="C341" s="116">
        <v>37.14228</v>
      </c>
      <c r="D341" s="3"/>
      <c r="E341" s="3"/>
      <c r="F341" s="3"/>
      <c r="G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5">
        <v>340</v>
      </c>
      <c r="B342" s="116">
        <v>23.636032023181173</v>
      </c>
      <c r="C342" s="116">
        <v>37.14228</v>
      </c>
      <c r="D342" s="3"/>
      <c r="E342" s="3"/>
      <c r="F342" s="3"/>
      <c r="G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5">
        <v>341</v>
      </c>
      <c r="B343" s="116">
        <v>23.641090598063776</v>
      </c>
      <c r="C343" s="116">
        <v>37.14228</v>
      </c>
      <c r="D343" s="3"/>
      <c r="E343" s="3"/>
      <c r="F343" s="3"/>
      <c r="G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5">
        <v>342</v>
      </c>
      <c r="B344" s="116">
        <v>23.646134360114395</v>
      </c>
      <c r="C344" s="116">
        <v>37.14228</v>
      </c>
      <c r="D344" s="3"/>
      <c r="E344" s="3"/>
      <c r="F344" s="3"/>
      <c r="G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5">
        <v>343</v>
      </c>
      <c r="B345" s="116">
        <v>23.651163395831503</v>
      </c>
      <c r="C345" s="116">
        <v>37.14228</v>
      </c>
      <c r="D345" s="3"/>
      <c r="E345" s="3"/>
      <c r="F345" s="3"/>
      <c r="G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5">
        <v>344</v>
      </c>
      <c r="B346" s="116">
        <v>23.656177790958132</v>
      </c>
      <c r="C346" s="116">
        <v>37.14228</v>
      </c>
      <c r="D346" s="3"/>
      <c r="E346" s="3"/>
      <c r="F346" s="3"/>
      <c r="G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5">
        <v>345</v>
      </c>
      <c r="B347" s="116">
        <v>23.661177630490627</v>
      </c>
      <c r="C347" s="116">
        <v>37.14228</v>
      </c>
      <c r="D347" s="3"/>
      <c r="E347" s="3"/>
      <c r="F347" s="3"/>
      <c r="G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5">
        <v>346</v>
      </c>
      <c r="B348" s="116">
        <v>23.666162998687309</v>
      </c>
      <c r="C348" s="116">
        <v>37.14228</v>
      </c>
      <c r="D348" s="3"/>
      <c r="E348" s="3"/>
      <c r="F348" s="3"/>
      <c r="G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5">
        <v>347</v>
      </c>
      <c r="B349" s="116">
        <v>23.671133979076984</v>
      </c>
      <c r="C349" s="116">
        <v>37.14228</v>
      </c>
      <c r="D349" s="3"/>
      <c r="E349" s="3"/>
      <c r="F349" s="3"/>
      <c r="G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5">
        <v>348</v>
      </c>
      <c r="B350" s="116">
        <v>23.676090654467348</v>
      </c>
      <c r="C350" s="116">
        <v>37.14228</v>
      </c>
      <c r="D350" s="3"/>
      <c r="E350" s="3"/>
      <c r="F350" s="3"/>
      <c r="G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5">
        <v>349</v>
      </c>
      <c r="B351" s="116">
        <v>23.681033106953258</v>
      </c>
      <c r="C351" s="116">
        <v>37.14228</v>
      </c>
      <c r="D351" s="3"/>
      <c r="E351" s="3"/>
      <c r="F351" s="3"/>
      <c r="G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5">
        <v>350</v>
      </c>
      <c r="B352" s="116">
        <v>23.685961417924894</v>
      </c>
      <c r="C352" s="116">
        <v>37.14228</v>
      </c>
      <c r="D352" s="3"/>
      <c r="E352" s="3"/>
      <c r="F352" s="3"/>
      <c r="G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5">
        <v>351</v>
      </c>
      <c r="B353" s="116">
        <v>23.690875668075797</v>
      </c>
      <c r="C353" s="116">
        <v>37.14228</v>
      </c>
      <c r="D353" s="3"/>
      <c r="E353" s="3"/>
      <c r="F353" s="3"/>
      <c r="G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5">
        <v>352</v>
      </c>
      <c r="B354" s="116">
        <v>23.695775937410797</v>
      </c>
      <c r="C354" s="116">
        <v>37.14228</v>
      </c>
      <c r="D354" s="3"/>
      <c r="E354" s="3"/>
      <c r="F354" s="3"/>
      <c r="G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5">
        <v>353</v>
      </c>
      <c r="B355" s="116">
        <v>23.700662305253836</v>
      </c>
      <c r="C355" s="116">
        <v>37.14228</v>
      </c>
      <c r="D355" s="3"/>
      <c r="E355" s="3"/>
      <c r="F355" s="3"/>
      <c r="G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5">
        <v>354</v>
      </c>
      <c r="B356" s="116">
        <v>23.705534850255653</v>
      </c>
      <c r="C356" s="116">
        <v>37.14228</v>
      </c>
      <c r="D356" s="3"/>
      <c r="E356" s="3"/>
      <c r="F356" s="3"/>
      <c r="G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5">
        <v>355</v>
      </c>
      <c r="B357" s="116">
        <v>23.710393650401418</v>
      </c>
      <c r="C357" s="116">
        <v>37.14228</v>
      </c>
      <c r="D357" s="3"/>
      <c r="E357" s="3"/>
      <c r="F357" s="3"/>
      <c r="G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5">
        <v>356</v>
      </c>
      <c r="B358" s="116">
        <v>23.715238783018172</v>
      </c>
      <c r="C358" s="116">
        <v>37.14228</v>
      </c>
      <c r="D358" s="3"/>
      <c r="E358" s="3"/>
      <c r="F358" s="3"/>
      <c r="G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5">
        <v>357</v>
      </c>
      <c r="B359" s="116">
        <v>23.720070324782249</v>
      </c>
      <c r="C359" s="116">
        <v>37.14228</v>
      </c>
      <c r="D359" s="3"/>
      <c r="E359" s="3"/>
      <c r="F359" s="3"/>
      <c r="G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5">
        <v>358</v>
      </c>
      <c r="B360" s="116">
        <v>23.724888351726538</v>
      </c>
      <c r="C360" s="116">
        <v>37.14228</v>
      </c>
      <c r="D360" s="3"/>
      <c r="E360" s="3"/>
      <c r="F360" s="3"/>
      <c r="G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5">
        <v>359</v>
      </c>
      <c r="B361" s="116">
        <v>23.729692939247673</v>
      </c>
      <c r="C361" s="116">
        <v>37.14228</v>
      </c>
      <c r="D361" s="3"/>
      <c r="E361" s="3"/>
      <c r="F361" s="3"/>
      <c r="G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5">
        <v>360</v>
      </c>
      <c r="B362" s="116">
        <v>23.734484162113105</v>
      </c>
      <c r="C362" s="116">
        <v>37.14228</v>
      </c>
      <c r="D362" s="3"/>
      <c r="E362" s="3"/>
      <c r="F362" s="3"/>
      <c r="G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5">
        <v>361</v>
      </c>
      <c r="B363" s="116">
        <v>23.739262094468081</v>
      </c>
      <c r="C363" s="116">
        <v>37.14228</v>
      </c>
      <c r="D363" s="3"/>
      <c r="E363" s="3"/>
      <c r="F363" s="3"/>
      <c r="G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5">
        <v>362</v>
      </c>
      <c r="B364" s="116">
        <v>23.744026809842545</v>
      </c>
      <c r="C364" s="116">
        <v>37.14228</v>
      </c>
      <c r="D364" s="3"/>
      <c r="E364" s="3"/>
      <c r="F364" s="3"/>
      <c r="G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5">
        <v>363</v>
      </c>
      <c r="B365" s="116">
        <v>23.748778381157898</v>
      </c>
      <c r="C365" s="116">
        <v>37.14228</v>
      </c>
      <c r="D365" s="3"/>
      <c r="E365" s="3"/>
      <c r="F365" s="3"/>
      <c r="G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5">
        <v>364</v>
      </c>
      <c r="B366" s="116">
        <v>23.753516880733727</v>
      </c>
      <c r="C366" s="116">
        <v>37.14228</v>
      </c>
      <c r="D366" s="3"/>
      <c r="E366" s="3"/>
      <c r="F366" s="3"/>
      <c r="G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5">
        <v>365</v>
      </c>
      <c r="B367" s="116">
        <v>23.758242380294391</v>
      </c>
      <c r="C367" s="116">
        <v>37.14228</v>
      </c>
      <c r="D367" s="3"/>
      <c r="E367" s="3"/>
      <c r="F367" s="3"/>
      <c r="G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5">
        <v>366</v>
      </c>
      <c r="B368" s="116">
        <v>23.762954950975534</v>
      </c>
      <c r="C368" s="116">
        <v>37.14228</v>
      </c>
      <c r="D368" s="3"/>
      <c r="E368" s="3"/>
      <c r="F368" s="3"/>
      <c r="G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5">
        <v>367</v>
      </c>
      <c r="B369" s="116">
        <v>23.767654663330521</v>
      </c>
      <c r="C369" s="116">
        <v>37.14228</v>
      </c>
      <c r="D369" s="3"/>
      <c r="E369" s="3"/>
      <c r="F369" s="3"/>
      <c r="G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5">
        <v>368</v>
      </c>
      <c r="B370" s="116">
        <v>23.772341587336765</v>
      </c>
      <c r="C370" s="116">
        <v>37.14228</v>
      </c>
      <c r="D370" s="3"/>
      <c r="E370" s="3"/>
      <c r="F370" s="3"/>
      <c r="G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5">
        <v>369</v>
      </c>
      <c r="B371" s="116">
        <v>23.77701579240199</v>
      </c>
      <c r="C371" s="116">
        <v>37.14228</v>
      </c>
      <c r="D371" s="3"/>
      <c r="E371" s="3"/>
      <c r="F371" s="3"/>
      <c r="G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5">
        <v>370</v>
      </c>
      <c r="B372" s="116">
        <v>23.78167734737038</v>
      </c>
      <c r="C372" s="116">
        <v>37.14228</v>
      </c>
      <c r="D372" s="3"/>
      <c r="E372" s="3"/>
      <c r="F372" s="3"/>
      <c r="G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5">
        <v>371</v>
      </c>
      <c r="B373" s="116">
        <v>23.786326320528687</v>
      </c>
      <c r="C373" s="116">
        <v>37.14228</v>
      </c>
      <c r="D373" s="3"/>
      <c r="E373" s="3"/>
      <c r="F373" s="3"/>
      <c r="G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5">
        <v>372</v>
      </c>
      <c r="B374" s="116">
        <v>23.790962779612222</v>
      </c>
      <c r="C374" s="116">
        <v>37.14228</v>
      </c>
      <c r="D374" s="3"/>
      <c r="E374" s="3"/>
      <c r="F374" s="3"/>
      <c r="G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5">
        <v>373</v>
      </c>
      <c r="B375" s="116">
        <v>23.795586791810756</v>
      </c>
      <c r="C375" s="116">
        <v>37.14228</v>
      </c>
      <c r="D375" s="3"/>
      <c r="E375" s="3"/>
      <c r="F375" s="3"/>
      <c r="G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5">
        <v>374</v>
      </c>
      <c r="B376" s="116">
        <v>23.800198423774408</v>
      </c>
      <c r="C376" s="116">
        <v>37.14228</v>
      </c>
      <c r="D376" s="3"/>
      <c r="E376" s="3"/>
      <c r="F376" s="3"/>
      <c r="G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5">
        <v>375</v>
      </c>
      <c r="B377" s="116">
        <v>23.80479774161936</v>
      </c>
      <c r="C377" s="116">
        <v>37.14228</v>
      </c>
      <c r="D377" s="3"/>
      <c r="E377" s="3"/>
      <c r="F377" s="3"/>
      <c r="G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5">
        <v>376</v>
      </c>
      <c r="B378" s="116">
        <v>23.809384810933587</v>
      </c>
      <c r="C378" s="116">
        <v>37.14228</v>
      </c>
      <c r="D378" s="3"/>
      <c r="E378" s="3"/>
      <c r="F378" s="3"/>
      <c r="G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5">
        <v>377</v>
      </c>
      <c r="B379" s="116">
        <v>23.813959696782437</v>
      </c>
      <c r="C379" s="116">
        <v>37.14228</v>
      </c>
      <c r="D379" s="3"/>
      <c r="E379" s="3"/>
      <c r="F379" s="3"/>
      <c r="G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5">
        <v>378</v>
      </c>
      <c r="B380" s="116">
        <v>23.818522463714181</v>
      </c>
      <c r="C380" s="116">
        <v>37.14228</v>
      </c>
      <c r="D380" s="3"/>
      <c r="E380" s="3"/>
      <c r="F380" s="3"/>
      <c r="G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5">
        <v>379</v>
      </c>
      <c r="B381" s="116">
        <v>23.823073175765487</v>
      </c>
      <c r="C381" s="116">
        <v>37.14228</v>
      </c>
      <c r="D381" s="3"/>
      <c r="E381" s="3"/>
      <c r="F381" s="3"/>
      <c r="G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5">
        <v>380</v>
      </c>
      <c r="B382" s="116">
        <v>23.827611896466792</v>
      </c>
      <c r="C382" s="116">
        <v>37.14228</v>
      </c>
      <c r="D382" s="3"/>
      <c r="E382" s="3"/>
      <c r="F382" s="3"/>
      <c r="G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5">
        <v>381</v>
      </c>
      <c r="B383" s="116">
        <v>23.832138688847643</v>
      </c>
      <c r="C383" s="116">
        <v>37.14228</v>
      </c>
      <c r="D383" s="3"/>
      <c r="E383" s="3"/>
      <c r="F383" s="3"/>
      <c r="G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5">
        <v>382</v>
      </c>
      <c r="B384" s="116">
        <v>23.836653615441936</v>
      </c>
      <c r="C384" s="116">
        <v>37.14228</v>
      </c>
      <c r="D384" s="3"/>
      <c r="E384" s="3"/>
      <c r="F384" s="3"/>
      <c r="G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5">
        <v>383</v>
      </c>
      <c r="B385" s="116">
        <v>23.841156738293108</v>
      </c>
      <c r="C385" s="116">
        <v>37.14228</v>
      </c>
      <c r="D385" s="3"/>
      <c r="E385" s="3"/>
      <c r="F385" s="3"/>
      <c r="G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5">
        <v>384</v>
      </c>
      <c r="B386" s="116">
        <v>23.845648118959243</v>
      </c>
      <c r="C386" s="116">
        <v>37.14228</v>
      </c>
      <c r="D386" s="3"/>
      <c r="E386" s="3"/>
      <c r="F386" s="3"/>
      <c r="G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5">
        <v>385</v>
      </c>
      <c r="B387" s="116">
        <v>23.850127818518132</v>
      </c>
      <c r="C387" s="116">
        <v>37.14228</v>
      </c>
      <c r="D387" s="3"/>
      <c r="E387" s="3"/>
      <c r="F387" s="3"/>
      <c r="G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5">
        <v>386</v>
      </c>
      <c r="B388" s="116">
        <v>23.854595897572253</v>
      </c>
      <c r="C388" s="116">
        <v>37.14228</v>
      </c>
      <c r="D388" s="3"/>
      <c r="E388" s="3"/>
      <c r="F388" s="3"/>
      <c r="G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5">
        <v>387</v>
      </c>
      <c r="B389" s="116">
        <v>23.859052416253679</v>
      </c>
      <c r="C389" s="116">
        <v>37.14228</v>
      </c>
      <c r="D389" s="3"/>
      <c r="E389" s="3"/>
      <c r="F389" s="3"/>
      <c r="G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5">
        <v>388</v>
      </c>
      <c r="B390" s="116">
        <v>23.86349743422895</v>
      </c>
      <c r="C390" s="116">
        <v>37.14228</v>
      </c>
      <c r="D390" s="3"/>
      <c r="E390" s="3"/>
      <c r="F390" s="3"/>
      <c r="G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5">
        <v>389</v>
      </c>
      <c r="B391" s="116">
        <v>23.867931010703863</v>
      </c>
      <c r="C391" s="116">
        <v>37.14228</v>
      </c>
      <c r="D391" s="3"/>
      <c r="E391" s="3"/>
      <c r="F391" s="3"/>
      <c r="G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5">
        <v>390</v>
      </c>
      <c r="B392" s="116">
        <v>23.872353204428194</v>
      </c>
      <c r="C392" s="116">
        <v>37.14228</v>
      </c>
      <c r="D392" s="3"/>
      <c r="E392" s="3"/>
      <c r="F392" s="3"/>
      <c r="G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5">
        <v>391</v>
      </c>
      <c r="B393" s="116">
        <v>23.876764073700375</v>
      </c>
      <c r="C393" s="116">
        <v>37.14228</v>
      </c>
      <c r="D393" s="3"/>
      <c r="E393" s="3"/>
      <c r="F393" s="3"/>
      <c r="G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5">
        <v>392</v>
      </c>
      <c r="B394" s="116">
        <v>23.881163676372111</v>
      </c>
      <c r="C394" s="116">
        <v>37.14228</v>
      </c>
      <c r="D394" s="3"/>
      <c r="E394" s="3"/>
      <c r="F394" s="3"/>
      <c r="G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5">
        <v>393</v>
      </c>
      <c r="B395" s="116">
        <v>23.885552069852924</v>
      </c>
      <c r="C395" s="116">
        <v>37.14228</v>
      </c>
      <c r="D395" s="3"/>
      <c r="E395" s="3"/>
      <c r="F395" s="3"/>
      <c r="G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5">
        <v>394</v>
      </c>
      <c r="B396" s="116">
        <v>23.889929311114649</v>
      </c>
      <c r="C396" s="116">
        <v>37.14228</v>
      </c>
      <c r="D396" s="3"/>
      <c r="E396" s="3"/>
      <c r="F396" s="3"/>
      <c r="G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5">
        <v>395</v>
      </c>
      <c r="B397" s="116">
        <v>23.894295456695879</v>
      </c>
      <c r="C397" s="116">
        <v>37.14228</v>
      </c>
      <c r="D397" s="3"/>
      <c r="E397" s="3"/>
      <c r="F397" s="3"/>
      <c r="G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5">
        <v>396</v>
      </c>
      <c r="B398" s="116">
        <v>23.898650562706344</v>
      </c>
      <c r="C398" s="116">
        <v>37.14228</v>
      </c>
      <c r="D398" s="3"/>
      <c r="E398" s="3"/>
      <c r="F398" s="3"/>
      <c r="G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5">
        <v>397</v>
      </c>
      <c r="B399" s="116">
        <v>23.902994684831221</v>
      </c>
      <c r="C399" s="116">
        <v>37.14228</v>
      </c>
      <c r="D399" s="3"/>
      <c r="E399" s="3"/>
      <c r="F399" s="3"/>
      <c r="G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5">
        <v>398</v>
      </c>
      <c r="B400" s="116">
        <v>23.90732787833544</v>
      </c>
      <c r="C400" s="116">
        <v>37.14228</v>
      </c>
      <c r="D400" s="3"/>
      <c r="E400" s="3"/>
      <c r="F400" s="3"/>
      <c r="G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5">
        <v>399</v>
      </c>
      <c r="B401" s="116">
        <v>23.911650198067868</v>
      </c>
      <c r="C401" s="116">
        <v>37.14228</v>
      </c>
      <c r="D401" s="3"/>
      <c r="E401" s="3"/>
      <c r="F401" s="3"/>
      <c r="G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5">
        <v>400</v>
      </c>
      <c r="B402" s="116">
        <v>23.915961698465502</v>
      </c>
      <c r="C402" s="116">
        <v>37.14228</v>
      </c>
      <c r="D402" s="3"/>
      <c r="E402" s="3"/>
      <c r="F402" s="3"/>
      <c r="G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5">
        <v>401</v>
      </c>
      <c r="B403" s="116">
        <v>23.920262433557557</v>
      </c>
      <c r="C403" s="116">
        <v>37.14228</v>
      </c>
      <c r="D403" s="3"/>
      <c r="E403" s="3"/>
      <c r="F403" s="3"/>
      <c r="G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5">
        <v>402</v>
      </c>
      <c r="B404" s="116">
        <v>23.92455245696955</v>
      </c>
      <c r="C404" s="116">
        <v>37.14228</v>
      </c>
      <c r="D404" s="3"/>
      <c r="E404" s="3"/>
      <c r="F404" s="3"/>
      <c r="G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5">
        <v>403</v>
      </c>
      <c r="B405" s="116">
        <v>23.928831821927311</v>
      </c>
      <c r="C405" s="116">
        <v>37.14228</v>
      </c>
      <c r="D405" s="3"/>
      <c r="E405" s="3"/>
      <c r="F405" s="3"/>
      <c r="G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5">
        <v>404</v>
      </c>
      <c r="B406" s="116">
        <v>23.933100581260916</v>
      </c>
      <c r="C406" s="116">
        <v>37.14228</v>
      </c>
      <c r="D406" s="3"/>
      <c r="E406" s="3"/>
      <c r="F406" s="3"/>
      <c r="G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5">
        <v>405</v>
      </c>
      <c r="B407" s="116">
        <v>23.937358787408648</v>
      </c>
      <c r="C407" s="116">
        <v>37.14228</v>
      </c>
      <c r="D407" s="3"/>
      <c r="E407" s="3"/>
      <c r="F407" s="3"/>
      <c r="G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5">
        <v>406</v>
      </c>
      <c r="B408" s="116">
        <v>23.941606492420824</v>
      </c>
      <c r="C408" s="116">
        <v>37.14228</v>
      </c>
      <c r="D408" s="3"/>
      <c r="E408" s="3"/>
      <c r="F408" s="3"/>
      <c r="G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5">
        <v>407</v>
      </c>
      <c r="B409" s="116">
        <v>23.945843747963615</v>
      </c>
      <c r="C409" s="116">
        <v>37.14228</v>
      </c>
      <c r="D409" s="3"/>
      <c r="E409" s="3"/>
      <c r="F409" s="3"/>
      <c r="G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5">
        <v>408</v>
      </c>
      <c r="B410" s="116">
        <v>23.950070605322853</v>
      </c>
      <c r="C410" s="116">
        <v>37.14228</v>
      </c>
      <c r="D410" s="3"/>
      <c r="E410" s="3"/>
      <c r="F410" s="3"/>
      <c r="G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5">
        <v>409</v>
      </c>
      <c r="B411" s="116">
        <v>23.954287115407702</v>
      </c>
      <c r="C411" s="116">
        <v>37.14228</v>
      </c>
      <c r="D411" s="3"/>
      <c r="E411" s="3"/>
      <c r="F411" s="3"/>
      <c r="G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5">
        <v>410</v>
      </c>
      <c r="B412" s="116">
        <v>23.958493328754386</v>
      </c>
      <c r="C412" s="116">
        <v>37.14228</v>
      </c>
      <c r="D412" s="3"/>
      <c r="E412" s="3"/>
      <c r="F412" s="3"/>
      <c r="G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5">
        <v>411</v>
      </c>
      <c r="B413" s="116">
        <v>23.962689295529778</v>
      </c>
      <c r="C413" s="116">
        <v>37.14228</v>
      </c>
      <c r="D413" s="3"/>
      <c r="E413" s="3"/>
      <c r="F413" s="3"/>
      <c r="G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5">
        <v>412</v>
      </c>
      <c r="B414" s="116">
        <v>23.966875065535042</v>
      </c>
      <c r="C414" s="116">
        <v>37.14228</v>
      </c>
      <c r="D414" s="3"/>
      <c r="E414" s="3"/>
      <c r="F414" s="3"/>
      <c r="G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5">
        <v>413</v>
      </c>
      <c r="B415" s="116">
        <v>23.971050688209132</v>
      </c>
      <c r="C415" s="116">
        <v>37.14228</v>
      </c>
      <c r="D415" s="3"/>
      <c r="E415" s="3"/>
      <c r="F415" s="3"/>
      <c r="G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5">
        <v>414</v>
      </c>
      <c r="B416" s="116">
        <v>23.975216212632311</v>
      </c>
      <c r="C416" s="116">
        <v>37.14228</v>
      </c>
      <c r="D416" s="3"/>
      <c r="E416" s="3"/>
      <c r="F416" s="3"/>
      <c r="G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5">
        <v>415</v>
      </c>
      <c r="B417" s="116">
        <v>23.979371687529628</v>
      </c>
      <c r="C417" s="116">
        <v>37.14228</v>
      </c>
      <c r="D417" s="3"/>
      <c r="E417" s="3"/>
      <c r="F417" s="3"/>
      <c r="G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5">
        <v>416</v>
      </c>
      <c r="B418" s="116">
        <v>23.983517161274332</v>
      </c>
      <c r="C418" s="116">
        <v>37.14228</v>
      </c>
      <c r="D418" s="3"/>
      <c r="E418" s="3"/>
      <c r="F418" s="3"/>
      <c r="G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5">
        <v>417</v>
      </c>
      <c r="B419" s="116">
        <v>23.987652681891223</v>
      </c>
      <c r="C419" s="116">
        <v>37.14228</v>
      </c>
      <c r="D419" s="3"/>
      <c r="E419" s="3"/>
      <c r="F419" s="3"/>
      <c r="G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5">
        <v>418</v>
      </c>
      <c r="B420" s="116">
        <v>23.99177829706003</v>
      </c>
      <c r="C420" s="116">
        <v>37.14228</v>
      </c>
      <c r="D420" s="3"/>
      <c r="E420" s="3"/>
      <c r="F420" s="3"/>
      <c r="G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5">
        <v>419</v>
      </c>
      <c r="B421" s="116">
        <v>23.995894054118679</v>
      </c>
      <c r="C421" s="116">
        <v>37.14228</v>
      </c>
      <c r="D421" s="3"/>
      <c r="E421" s="3"/>
      <c r="F421" s="3"/>
      <c r="G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5">
        <v>420</v>
      </c>
      <c r="B422" s="116">
        <v>24.000000000066578</v>
      </c>
      <c r="C422" s="116">
        <v>37.14228</v>
      </c>
      <c r="D422" s="3"/>
      <c r="E422" s="3"/>
      <c r="F422" s="3"/>
      <c r="G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B423" s="89"/>
      <c r="D423" s="3"/>
      <c r="E423" s="3"/>
      <c r="F423" s="3"/>
      <c r="G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D424" s="3"/>
      <c r="E424" s="3"/>
      <c r="F424" s="3"/>
      <c r="G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D425" s="3"/>
      <c r="E425" s="3"/>
      <c r="F425" s="3"/>
      <c r="G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D426" s="3"/>
      <c r="E426" s="3"/>
      <c r="F426" s="3"/>
      <c r="G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D427" s="3"/>
      <c r="E427" s="3"/>
      <c r="F427" s="3"/>
      <c r="G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D428" s="3"/>
      <c r="E428" s="3"/>
      <c r="F428" s="3"/>
      <c r="G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D429" s="3"/>
      <c r="E429" s="3"/>
      <c r="F429" s="3"/>
      <c r="G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D430" s="3"/>
      <c r="E430" s="3"/>
      <c r="F430" s="3"/>
      <c r="G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D431" s="3"/>
      <c r="E431" s="3"/>
      <c r="F431" s="3"/>
      <c r="G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D432" s="3"/>
      <c r="E432" s="3"/>
      <c r="F432" s="3"/>
      <c r="G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4:26" ht="12.75" customHeight="1">
      <c r="D433" s="3"/>
      <c r="E433" s="3"/>
      <c r="F433" s="3"/>
      <c r="G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4:26" ht="12.75" customHeight="1">
      <c r="D434" s="3"/>
      <c r="E434" s="3"/>
      <c r="F434" s="3"/>
      <c r="G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4:26" ht="12.75" customHeight="1">
      <c r="D435" s="3"/>
      <c r="E435" s="3"/>
      <c r="F435" s="3"/>
      <c r="G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4:26" ht="12.75" customHeight="1">
      <c r="D436" s="3"/>
      <c r="E436" s="3"/>
      <c r="F436" s="3"/>
      <c r="G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4:26" ht="12.75" customHeight="1">
      <c r="D437" s="3"/>
      <c r="E437" s="3"/>
      <c r="F437" s="3"/>
      <c r="G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4:26" ht="12.75" customHeight="1">
      <c r="D438" s="3"/>
      <c r="E438" s="3"/>
      <c r="F438" s="3"/>
      <c r="G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4:26" ht="12.75" customHeight="1">
      <c r="D439" s="3"/>
      <c r="E439" s="3"/>
      <c r="F439" s="3"/>
      <c r="G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4:26" ht="12.75" customHeight="1">
      <c r="D440" s="3"/>
      <c r="E440" s="3"/>
      <c r="F440" s="3"/>
      <c r="G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4:26" ht="12.75" customHeight="1">
      <c r="D441" s="3"/>
      <c r="E441" s="3"/>
      <c r="F441" s="3"/>
      <c r="G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4:26" ht="12.75" customHeight="1">
      <c r="D442" s="3"/>
      <c r="E442" s="3"/>
      <c r="F442" s="3"/>
      <c r="G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4:26" ht="12.75" customHeight="1">
      <c r="D443" s="3"/>
      <c r="E443" s="3"/>
      <c r="F443" s="3"/>
      <c r="G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4:26" ht="12.75" customHeight="1">
      <c r="D444" s="3"/>
      <c r="E444" s="3"/>
      <c r="F444" s="3"/>
      <c r="G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4:26" ht="12.75" customHeight="1">
      <c r="D445" s="3"/>
      <c r="E445" s="3"/>
      <c r="F445" s="3"/>
      <c r="G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4:26" ht="12.75" customHeight="1">
      <c r="D446" s="3"/>
      <c r="E446" s="3"/>
      <c r="F446" s="3"/>
      <c r="G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4:26" ht="12.75" customHeight="1">
      <c r="D447" s="3"/>
      <c r="E447" s="3"/>
      <c r="F447" s="3"/>
      <c r="G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4:26" ht="12.75" customHeight="1">
      <c r="D448" s="3"/>
      <c r="E448" s="3"/>
      <c r="F448" s="3"/>
      <c r="G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4:26" ht="12.75" customHeight="1">
      <c r="D449" s="3"/>
      <c r="E449" s="3"/>
      <c r="F449" s="3"/>
      <c r="G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4:26" ht="12.75" customHeight="1">
      <c r="D450" s="3"/>
      <c r="E450" s="3"/>
      <c r="F450" s="3"/>
      <c r="G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4:26" ht="12.75" customHeight="1">
      <c r="D451" s="3"/>
      <c r="E451" s="3"/>
      <c r="F451" s="3"/>
      <c r="G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4:26" ht="12.75" customHeight="1">
      <c r="D452" s="3"/>
      <c r="E452" s="3"/>
      <c r="F452" s="3"/>
      <c r="G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4:26" ht="12.75" customHeight="1">
      <c r="D453" s="3"/>
      <c r="E453" s="3"/>
      <c r="F453" s="3"/>
      <c r="G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4:26" ht="12.75" customHeight="1">
      <c r="D454" s="3"/>
      <c r="E454" s="3"/>
      <c r="F454" s="3"/>
      <c r="G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4:26" ht="12.75" customHeight="1">
      <c r="D455" s="3"/>
      <c r="E455" s="3"/>
      <c r="F455" s="3"/>
      <c r="G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4:26" ht="12.75" customHeight="1">
      <c r="D456" s="3"/>
      <c r="E456" s="3"/>
      <c r="F456" s="3"/>
      <c r="G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4:26" ht="12.75" customHeight="1">
      <c r="D457" s="3"/>
      <c r="E457" s="3"/>
      <c r="F457" s="3"/>
      <c r="G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4:26" ht="12.75" customHeight="1">
      <c r="D458" s="3"/>
      <c r="E458" s="3"/>
      <c r="F458" s="3"/>
      <c r="G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4:26" ht="12.75" customHeight="1">
      <c r="D459" s="3"/>
      <c r="E459" s="3"/>
      <c r="F459" s="3"/>
      <c r="G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4:26" ht="12.75" customHeight="1">
      <c r="D460" s="3"/>
      <c r="E460" s="3"/>
      <c r="F460" s="3"/>
      <c r="G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4:26" ht="12.75" customHeight="1">
      <c r="D461" s="3"/>
      <c r="E461" s="3"/>
      <c r="F461" s="3"/>
      <c r="G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4:26" ht="12.75" customHeight="1">
      <c r="D462" s="3"/>
      <c r="E462" s="3"/>
      <c r="F462" s="3"/>
      <c r="G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4:26" ht="12.75" customHeight="1">
      <c r="D463" s="3"/>
      <c r="E463" s="3"/>
      <c r="F463" s="3"/>
      <c r="G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4:26" ht="12.75" customHeight="1">
      <c r="D464" s="3"/>
      <c r="E464" s="3"/>
      <c r="F464" s="3"/>
      <c r="G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4:26" ht="12.75" customHeight="1">
      <c r="D465" s="3"/>
      <c r="E465" s="3"/>
      <c r="F465" s="3"/>
      <c r="G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4:26" ht="12.75" customHeight="1">
      <c r="D466" s="3"/>
      <c r="E466" s="3"/>
      <c r="F466" s="3"/>
      <c r="G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4:26" ht="12.75" customHeight="1">
      <c r="D467" s="3"/>
      <c r="E467" s="3"/>
      <c r="F467" s="3"/>
      <c r="G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4:26" ht="12.75" customHeight="1">
      <c r="D468" s="3"/>
      <c r="E468" s="3"/>
      <c r="F468" s="3"/>
      <c r="G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4:26" ht="12.75" customHeight="1">
      <c r="D469" s="3"/>
      <c r="E469" s="3"/>
      <c r="F469" s="3"/>
      <c r="G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4:26" ht="12.75" customHeight="1">
      <c r="D470" s="3"/>
      <c r="E470" s="3"/>
      <c r="F470" s="3"/>
      <c r="G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4:26" ht="12.75" customHeight="1">
      <c r="D471" s="3"/>
      <c r="E471" s="3"/>
      <c r="F471" s="3"/>
      <c r="G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4:26" ht="12.75" customHeight="1">
      <c r="D472" s="3"/>
      <c r="E472" s="3"/>
      <c r="F472" s="3"/>
      <c r="G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4:26" ht="12.75" customHeight="1">
      <c r="D473" s="3"/>
      <c r="E473" s="3"/>
      <c r="F473" s="3"/>
      <c r="G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4:26" ht="12.75" customHeight="1">
      <c r="D474" s="3"/>
      <c r="E474" s="3"/>
      <c r="F474" s="3"/>
      <c r="G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4:26" ht="12.75" customHeight="1">
      <c r="D475" s="3"/>
      <c r="E475" s="3"/>
      <c r="F475" s="3"/>
      <c r="G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4:26" ht="12.75" customHeight="1">
      <c r="D476" s="3"/>
      <c r="E476" s="3"/>
      <c r="F476" s="3"/>
      <c r="G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4:26" ht="12.75" customHeight="1">
      <c r="D477" s="3"/>
      <c r="E477" s="3"/>
      <c r="F477" s="3"/>
      <c r="G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4:26" ht="12.75" customHeight="1">
      <c r="D478" s="3"/>
      <c r="E478" s="3"/>
      <c r="F478" s="3"/>
      <c r="G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4:26" ht="12.75" customHeight="1">
      <c r="D479" s="3"/>
      <c r="E479" s="3"/>
      <c r="F479" s="3"/>
      <c r="G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4:26" ht="12.75" customHeight="1">
      <c r="D480" s="3"/>
      <c r="E480" s="3"/>
      <c r="F480" s="3"/>
      <c r="G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4:26" ht="12.75" customHeight="1">
      <c r="D481" s="3"/>
      <c r="E481" s="3"/>
      <c r="F481" s="3"/>
      <c r="G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4:26" ht="12.75" customHeight="1">
      <c r="D482" s="3"/>
      <c r="E482" s="3"/>
      <c r="F482" s="3"/>
      <c r="G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4:26" ht="12.75" customHeight="1">
      <c r="D483" s="3"/>
      <c r="E483" s="3"/>
      <c r="F483" s="3"/>
      <c r="G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4:26" ht="12.75" customHeight="1">
      <c r="D484" s="3"/>
      <c r="E484" s="3"/>
      <c r="F484" s="3"/>
      <c r="G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4:26" ht="12.75" customHeight="1">
      <c r="D485" s="3"/>
      <c r="E485" s="3"/>
      <c r="F485" s="3"/>
      <c r="G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4:26" ht="12.75" customHeight="1">
      <c r="D486" s="3"/>
      <c r="E486" s="3"/>
      <c r="F486" s="3"/>
      <c r="G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4:26" ht="12.75" customHeight="1">
      <c r="D487" s="3"/>
      <c r="E487" s="3"/>
      <c r="F487" s="3"/>
      <c r="G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4:26" ht="12.75" customHeight="1">
      <c r="D488" s="3"/>
      <c r="E488" s="3"/>
      <c r="F488" s="3"/>
      <c r="G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4:26" ht="12.75" customHeight="1">
      <c r="D489" s="3"/>
      <c r="E489" s="3"/>
      <c r="F489" s="3"/>
      <c r="G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4:26" ht="12.75" customHeight="1">
      <c r="D490" s="3"/>
      <c r="E490" s="3"/>
      <c r="F490" s="3"/>
      <c r="G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4:26" ht="12.75" customHeight="1">
      <c r="D491" s="3"/>
      <c r="E491" s="3"/>
      <c r="F491" s="3"/>
      <c r="G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4:26" ht="12.75" customHeight="1">
      <c r="D492" s="3"/>
      <c r="E492" s="3"/>
      <c r="F492" s="3"/>
      <c r="G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4:26" ht="12.75" customHeight="1">
      <c r="D493" s="3"/>
      <c r="E493" s="3"/>
      <c r="F493" s="3"/>
      <c r="G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4:26" ht="12.75" customHeight="1">
      <c r="D494" s="3"/>
      <c r="E494" s="3"/>
      <c r="F494" s="3"/>
      <c r="G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4:26" ht="12.75" customHeight="1">
      <c r="D495" s="3"/>
      <c r="E495" s="3"/>
      <c r="F495" s="3"/>
      <c r="G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4:26" ht="12.75" customHeight="1">
      <c r="D496" s="3"/>
      <c r="E496" s="3"/>
      <c r="F496" s="3"/>
      <c r="G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4:26" ht="12.75" customHeight="1">
      <c r="D497" s="3"/>
      <c r="E497" s="3"/>
      <c r="F497" s="3"/>
      <c r="G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4:26" ht="12.75" customHeight="1">
      <c r="D498" s="3"/>
      <c r="E498" s="3"/>
      <c r="F498" s="3"/>
      <c r="G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4:26" ht="12.75" customHeight="1">
      <c r="D499" s="3"/>
      <c r="E499" s="3"/>
      <c r="F499" s="3"/>
      <c r="G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4:26" ht="12.75" customHeight="1">
      <c r="D500" s="3"/>
      <c r="E500" s="3"/>
      <c r="F500" s="3"/>
      <c r="G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4:26" ht="12.75" customHeight="1">
      <c r="D501" s="3"/>
      <c r="E501" s="3"/>
      <c r="F501" s="3"/>
      <c r="G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4:26" ht="12.75" customHeight="1">
      <c r="D502" s="3"/>
      <c r="E502" s="3"/>
      <c r="F502" s="3"/>
      <c r="G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4:26" ht="12.75" customHeight="1">
      <c r="D503" s="3"/>
      <c r="E503" s="3"/>
      <c r="F503" s="3"/>
      <c r="G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4:26" ht="12.75" customHeight="1">
      <c r="D504" s="3"/>
      <c r="E504" s="3"/>
      <c r="F504" s="3"/>
      <c r="G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4:26" ht="12.75" customHeight="1">
      <c r="D505" s="3"/>
      <c r="E505" s="3"/>
      <c r="F505" s="3"/>
      <c r="G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4:26" ht="12.75" customHeight="1">
      <c r="D506" s="3"/>
      <c r="E506" s="3"/>
      <c r="F506" s="3"/>
      <c r="G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4:26" ht="12.75" customHeight="1">
      <c r="D507" s="3"/>
      <c r="E507" s="3"/>
      <c r="F507" s="3"/>
      <c r="G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4:26" ht="12.75" customHeight="1">
      <c r="D508" s="3"/>
      <c r="E508" s="3"/>
      <c r="F508" s="3"/>
      <c r="G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4:26" ht="12.75" customHeight="1">
      <c r="D509" s="3"/>
      <c r="E509" s="3"/>
      <c r="F509" s="3"/>
      <c r="G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4:26" ht="12.75" customHeight="1">
      <c r="D510" s="3"/>
      <c r="E510" s="3"/>
      <c r="F510" s="3"/>
      <c r="G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4:26" ht="12.75" customHeight="1">
      <c r="D511" s="3"/>
      <c r="E511" s="3"/>
      <c r="F511" s="3"/>
      <c r="G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4:26" ht="12.75" customHeight="1">
      <c r="D512" s="3"/>
      <c r="E512" s="3"/>
      <c r="F512" s="3"/>
      <c r="G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4:26" ht="12.75" customHeight="1">
      <c r="D513" s="3"/>
      <c r="E513" s="3"/>
      <c r="F513" s="3"/>
      <c r="G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4:26" ht="12.75" customHeight="1">
      <c r="D514" s="3"/>
      <c r="E514" s="3"/>
      <c r="F514" s="3"/>
      <c r="G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4:26" ht="12.75" customHeight="1">
      <c r="D515" s="3"/>
      <c r="E515" s="3"/>
      <c r="F515" s="3"/>
      <c r="G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4:26" ht="12.75" customHeight="1">
      <c r="D516" s="3"/>
      <c r="E516" s="3"/>
      <c r="F516" s="3"/>
      <c r="G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4:26" ht="12.75" customHeight="1">
      <c r="D517" s="3"/>
      <c r="E517" s="3"/>
      <c r="F517" s="3"/>
      <c r="G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4:26" ht="12.75" customHeight="1">
      <c r="D518" s="3"/>
      <c r="E518" s="3"/>
      <c r="F518" s="3"/>
      <c r="G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4:26" ht="12.75" customHeight="1">
      <c r="D519" s="3"/>
      <c r="E519" s="3"/>
      <c r="F519" s="3"/>
      <c r="G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4:26" ht="12.75" customHeight="1">
      <c r="D520" s="3"/>
      <c r="E520" s="3"/>
      <c r="F520" s="3"/>
      <c r="G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4:26" ht="12.75" customHeight="1">
      <c r="D521" s="3"/>
      <c r="E521" s="3"/>
      <c r="F521" s="3"/>
      <c r="G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4:26" ht="12.75" customHeight="1">
      <c r="D522" s="3"/>
      <c r="E522" s="3"/>
      <c r="F522" s="3"/>
      <c r="G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4:26" ht="12.75" customHeight="1">
      <c r="D523" s="3"/>
      <c r="E523" s="3"/>
      <c r="F523" s="3"/>
      <c r="G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4:26" ht="12.75" customHeight="1">
      <c r="D524" s="3"/>
      <c r="E524" s="3"/>
      <c r="F524" s="3"/>
      <c r="G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4:26" ht="12.75" customHeight="1">
      <c r="D525" s="3"/>
      <c r="E525" s="3"/>
      <c r="F525" s="3"/>
      <c r="G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4:26" ht="12.75" customHeight="1">
      <c r="D526" s="3"/>
      <c r="E526" s="3"/>
      <c r="F526" s="3"/>
      <c r="G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4:26" ht="12.75" customHeight="1">
      <c r="D527" s="3"/>
      <c r="E527" s="3"/>
      <c r="F527" s="3"/>
      <c r="G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4:26" ht="12.75" customHeight="1">
      <c r="D528" s="3"/>
      <c r="E528" s="3"/>
      <c r="F528" s="3"/>
      <c r="G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4:26" ht="12.75" customHeight="1">
      <c r="D529" s="3"/>
      <c r="E529" s="3"/>
      <c r="F529" s="3"/>
      <c r="G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4:26" ht="12.75" customHeight="1">
      <c r="D530" s="3"/>
      <c r="E530" s="3"/>
      <c r="F530" s="3"/>
      <c r="G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4:26" ht="12.75" customHeight="1">
      <c r="D531" s="3"/>
      <c r="E531" s="3"/>
      <c r="F531" s="3"/>
      <c r="G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4:26" ht="12.75" customHeight="1">
      <c r="D532" s="3"/>
      <c r="E532" s="3"/>
      <c r="F532" s="3"/>
      <c r="G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4:26" ht="12.75" customHeight="1">
      <c r="D533" s="3"/>
      <c r="E533" s="3"/>
      <c r="F533" s="3"/>
      <c r="G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4:26" ht="12.75" customHeight="1">
      <c r="D534" s="3"/>
      <c r="E534" s="3"/>
      <c r="F534" s="3"/>
      <c r="G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4:26" ht="12.75" customHeight="1">
      <c r="D535" s="3"/>
      <c r="E535" s="3"/>
      <c r="F535" s="3"/>
      <c r="G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4:26" ht="12.75" customHeight="1">
      <c r="D536" s="3"/>
      <c r="E536" s="3"/>
      <c r="F536" s="3"/>
      <c r="G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4:26" ht="12.75" customHeight="1">
      <c r="D537" s="3"/>
      <c r="E537" s="3"/>
      <c r="F537" s="3"/>
      <c r="G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4:26" ht="12.75" customHeight="1">
      <c r="D538" s="3"/>
      <c r="E538" s="3"/>
      <c r="F538" s="3"/>
      <c r="G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4:26" ht="12.75" customHeight="1">
      <c r="D539" s="3"/>
      <c r="E539" s="3"/>
      <c r="F539" s="3"/>
      <c r="G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4:26" ht="12.75" customHeight="1">
      <c r="D540" s="3"/>
      <c r="E540" s="3"/>
      <c r="F540" s="3"/>
      <c r="G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4:26" ht="12.75" customHeight="1">
      <c r="D541" s="3"/>
      <c r="E541" s="3"/>
      <c r="F541" s="3"/>
      <c r="G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4:26" ht="12.75" customHeight="1">
      <c r="D542" s="3"/>
      <c r="E542" s="3"/>
      <c r="F542" s="3"/>
      <c r="G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4:26" ht="12.75" customHeight="1">
      <c r="D543" s="3"/>
      <c r="E543" s="3"/>
      <c r="F543" s="3"/>
      <c r="G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4:26" ht="12.75" customHeight="1">
      <c r="D544" s="3"/>
      <c r="E544" s="3"/>
      <c r="F544" s="3"/>
      <c r="G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4:26" ht="12.75" customHeight="1">
      <c r="D545" s="3"/>
      <c r="E545" s="3"/>
      <c r="F545" s="3"/>
      <c r="G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4:26" ht="12.75" customHeight="1">
      <c r="D546" s="3"/>
      <c r="E546" s="3"/>
      <c r="F546" s="3"/>
      <c r="G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4:26" ht="12.75" customHeight="1">
      <c r="D547" s="3"/>
      <c r="E547" s="3"/>
      <c r="F547" s="3"/>
      <c r="G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4:26" ht="12.75" customHeight="1">
      <c r="D548" s="3"/>
      <c r="E548" s="3"/>
      <c r="F548" s="3"/>
      <c r="G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4:26" ht="12.75" customHeight="1">
      <c r="D549" s="3"/>
      <c r="E549" s="3"/>
      <c r="F549" s="3"/>
      <c r="G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4:26" ht="12.75" customHeight="1">
      <c r="D550" s="3"/>
      <c r="E550" s="3"/>
      <c r="F550" s="3"/>
      <c r="G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4:26" ht="12.75" customHeight="1">
      <c r="D551" s="3"/>
      <c r="E551" s="3"/>
      <c r="F551" s="3"/>
      <c r="G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4:26" ht="12.75" customHeight="1">
      <c r="D552" s="3"/>
      <c r="E552" s="3"/>
      <c r="F552" s="3"/>
      <c r="G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4:26" ht="12.75" customHeight="1">
      <c r="D553" s="3"/>
      <c r="E553" s="3"/>
      <c r="F553" s="3"/>
      <c r="G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4:26" ht="12.75" customHeight="1">
      <c r="D554" s="3"/>
      <c r="E554" s="3"/>
      <c r="F554" s="3"/>
      <c r="G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4:26" ht="12.75" customHeight="1">
      <c r="D555" s="3"/>
      <c r="E555" s="3"/>
      <c r="F555" s="3"/>
      <c r="G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4:26" ht="12.75" customHeight="1">
      <c r="D556" s="3"/>
      <c r="E556" s="3"/>
      <c r="F556" s="3"/>
      <c r="G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4:26" ht="12.75" customHeight="1">
      <c r="D557" s="3"/>
      <c r="E557" s="3"/>
      <c r="F557" s="3"/>
      <c r="G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4:26" ht="12.75" customHeight="1">
      <c r="D558" s="3"/>
      <c r="E558" s="3"/>
      <c r="F558" s="3"/>
      <c r="G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4:26" ht="12.75" customHeight="1">
      <c r="D559" s="3"/>
      <c r="E559" s="3"/>
      <c r="F559" s="3"/>
      <c r="G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4:26" ht="12.75" customHeight="1">
      <c r="D560" s="3"/>
      <c r="E560" s="3"/>
      <c r="F560" s="3"/>
      <c r="G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4:26" ht="12.75" customHeight="1">
      <c r="D561" s="3"/>
      <c r="E561" s="3"/>
      <c r="F561" s="3"/>
      <c r="G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4:26" ht="12.75" customHeight="1">
      <c r="D562" s="3"/>
      <c r="E562" s="3"/>
      <c r="F562" s="3"/>
      <c r="G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4:26" ht="12.75" customHeight="1">
      <c r="D563" s="3"/>
      <c r="E563" s="3"/>
      <c r="F563" s="3"/>
      <c r="G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4:26" ht="12.75" customHeight="1">
      <c r="D564" s="3"/>
      <c r="E564" s="3"/>
      <c r="F564" s="3"/>
      <c r="G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4:26" ht="12.75" customHeight="1">
      <c r="D565" s="3"/>
      <c r="E565" s="3"/>
      <c r="F565" s="3"/>
      <c r="G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4:26" ht="12.75" customHeight="1">
      <c r="D566" s="3"/>
      <c r="E566" s="3"/>
      <c r="F566" s="3"/>
      <c r="G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4:26" ht="12.75" customHeight="1">
      <c r="D567" s="3"/>
      <c r="E567" s="3"/>
      <c r="F567" s="3"/>
      <c r="G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4:26" ht="12.75" customHeight="1">
      <c r="D568" s="3"/>
      <c r="E568" s="3"/>
      <c r="F568" s="3"/>
      <c r="G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4:26" ht="12.75" customHeight="1">
      <c r="D569" s="3"/>
      <c r="E569" s="3"/>
      <c r="F569" s="3"/>
      <c r="G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4:26" ht="12.75" customHeight="1">
      <c r="D570" s="3"/>
      <c r="E570" s="3"/>
      <c r="F570" s="3"/>
      <c r="G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4:26" ht="12.75" customHeight="1">
      <c r="D571" s="3"/>
      <c r="E571" s="3"/>
      <c r="F571" s="3"/>
      <c r="G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4:26" ht="12.75" customHeight="1">
      <c r="D572" s="3"/>
      <c r="E572" s="3"/>
      <c r="F572" s="3"/>
      <c r="G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4:26" ht="12.75" customHeight="1">
      <c r="D573" s="3"/>
      <c r="E573" s="3"/>
      <c r="F573" s="3"/>
      <c r="G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4:26" ht="12.75" customHeight="1">
      <c r="D574" s="3"/>
      <c r="E574" s="3"/>
      <c r="F574" s="3"/>
      <c r="G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4:26" ht="12.75" customHeight="1">
      <c r="D575" s="3"/>
      <c r="E575" s="3"/>
      <c r="F575" s="3"/>
      <c r="G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4:26" ht="12.75" customHeight="1">
      <c r="D576" s="3"/>
      <c r="E576" s="3"/>
      <c r="F576" s="3"/>
      <c r="G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4:26" ht="12.75" customHeight="1">
      <c r="D577" s="3"/>
      <c r="E577" s="3"/>
      <c r="F577" s="3"/>
      <c r="G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4:26" ht="12.75" customHeight="1">
      <c r="D578" s="3"/>
      <c r="E578" s="3"/>
      <c r="F578" s="3"/>
      <c r="G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4:26" ht="12.75" customHeight="1">
      <c r="D579" s="3"/>
      <c r="E579" s="3"/>
      <c r="F579" s="3"/>
      <c r="G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4:26" ht="12.75" customHeight="1">
      <c r="D580" s="3"/>
      <c r="E580" s="3"/>
      <c r="F580" s="3"/>
      <c r="G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4:26" ht="12.75" customHeight="1">
      <c r="D581" s="3"/>
      <c r="E581" s="3"/>
      <c r="F581" s="3"/>
      <c r="G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4:26" ht="12.75" customHeight="1">
      <c r="D582" s="3"/>
      <c r="E582" s="3"/>
      <c r="F582" s="3"/>
      <c r="G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4:26" ht="12.75" customHeight="1">
      <c r="D583" s="3"/>
      <c r="E583" s="3"/>
      <c r="F583" s="3"/>
      <c r="G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4:26" ht="12.75" customHeight="1">
      <c r="D584" s="3"/>
      <c r="E584" s="3"/>
      <c r="F584" s="3"/>
      <c r="G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4:26" ht="12.75" customHeight="1">
      <c r="D585" s="3"/>
      <c r="E585" s="3"/>
      <c r="F585" s="3"/>
      <c r="G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4:26" ht="12.75" customHeight="1">
      <c r="D586" s="3"/>
      <c r="E586" s="3"/>
      <c r="F586" s="3"/>
      <c r="G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4:26" ht="12.75" customHeight="1">
      <c r="D587" s="3"/>
      <c r="E587" s="3"/>
      <c r="F587" s="3"/>
      <c r="G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4:26" ht="12.75" customHeight="1">
      <c r="D588" s="3"/>
      <c r="E588" s="3"/>
      <c r="F588" s="3"/>
      <c r="G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4:26" ht="12.75" customHeight="1">
      <c r="D589" s="3"/>
      <c r="E589" s="3"/>
      <c r="F589" s="3"/>
      <c r="G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4:26" ht="12.75" customHeight="1">
      <c r="D590" s="3"/>
      <c r="E590" s="3"/>
      <c r="F590" s="3"/>
      <c r="G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4:26" ht="12.75" customHeight="1">
      <c r="D591" s="3"/>
      <c r="E591" s="3"/>
      <c r="F591" s="3"/>
      <c r="G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4:26" ht="12.75" customHeight="1">
      <c r="D592" s="3"/>
      <c r="E592" s="3"/>
      <c r="F592" s="3"/>
      <c r="G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4:26" ht="12.75" customHeight="1">
      <c r="D593" s="3"/>
      <c r="E593" s="3"/>
      <c r="F593" s="3"/>
      <c r="G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4:26" ht="12.75" customHeight="1">
      <c r="D594" s="3"/>
      <c r="E594" s="3"/>
      <c r="F594" s="3"/>
      <c r="G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4:26" ht="12.75" customHeight="1">
      <c r="D595" s="3"/>
      <c r="E595" s="3"/>
      <c r="F595" s="3"/>
      <c r="G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4:26" ht="12.75" customHeight="1">
      <c r="D596" s="3"/>
      <c r="E596" s="3"/>
      <c r="F596" s="3"/>
      <c r="G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4:26" ht="12.75" customHeight="1">
      <c r="D597" s="3"/>
      <c r="E597" s="3"/>
      <c r="F597" s="3"/>
      <c r="G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4:26" ht="12.75" customHeight="1">
      <c r="D598" s="3"/>
      <c r="E598" s="3"/>
      <c r="F598" s="3"/>
      <c r="G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4:26" ht="12.75" customHeight="1">
      <c r="D599" s="3"/>
      <c r="E599" s="3"/>
      <c r="F599" s="3"/>
      <c r="G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4:26" ht="12.75" customHeight="1">
      <c r="D600" s="3"/>
      <c r="E600" s="3"/>
      <c r="F600" s="3"/>
      <c r="G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4:26" ht="12.75" customHeight="1">
      <c r="D601" s="3"/>
      <c r="E601" s="3"/>
      <c r="F601" s="3"/>
      <c r="G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4:26" ht="12.75" customHeight="1">
      <c r="D602" s="3"/>
      <c r="E602" s="3"/>
      <c r="F602" s="3"/>
      <c r="G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4:26" ht="12.75" customHeight="1">
      <c r="D603" s="3"/>
      <c r="E603" s="3"/>
      <c r="F603" s="3"/>
      <c r="G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4:26" ht="12.75" customHeight="1">
      <c r="D604" s="3"/>
      <c r="E604" s="3"/>
      <c r="F604" s="3"/>
      <c r="G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4:26" ht="12.75" customHeight="1">
      <c r="D605" s="3"/>
      <c r="E605" s="3"/>
      <c r="F605" s="3"/>
      <c r="G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4:26" ht="12.75" customHeight="1">
      <c r="D606" s="3"/>
      <c r="E606" s="3"/>
      <c r="F606" s="3"/>
      <c r="G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4:26" ht="12.75" customHeight="1">
      <c r="D607" s="3"/>
      <c r="E607" s="3"/>
      <c r="F607" s="3"/>
      <c r="G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4:26" ht="12.75" customHeight="1">
      <c r="D608" s="3"/>
      <c r="E608" s="3"/>
      <c r="F608" s="3"/>
      <c r="G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4:26" ht="12.75" customHeight="1">
      <c r="D609" s="3"/>
      <c r="E609" s="3"/>
      <c r="F609" s="3"/>
      <c r="G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4:26" ht="12.75" customHeight="1">
      <c r="D610" s="3"/>
      <c r="E610" s="3"/>
      <c r="F610" s="3"/>
      <c r="G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4:26" ht="12.75" customHeight="1">
      <c r="D611" s="3"/>
      <c r="E611" s="3"/>
      <c r="F611" s="3"/>
      <c r="G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4:26" ht="12.75" customHeight="1">
      <c r="D612" s="3"/>
      <c r="E612" s="3"/>
      <c r="F612" s="3"/>
      <c r="G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4:26" ht="12.75" customHeight="1">
      <c r="D613" s="3"/>
      <c r="E613" s="3"/>
      <c r="F613" s="3"/>
      <c r="G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4:26" ht="12.75" customHeight="1">
      <c r="D614" s="3"/>
      <c r="E614" s="3"/>
      <c r="F614" s="3"/>
      <c r="G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4:26" ht="12.75" customHeight="1">
      <c r="D615" s="3"/>
      <c r="E615" s="3"/>
      <c r="F615" s="3"/>
      <c r="G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4:26" ht="12.75" customHeight="1">
      <c r="D616" s="3"/>
      <c r="E616" s="3"/>
      <c r="F616" s="3"/>
      <c r="G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4:26" ht="12.75" customHeight="1">
      <c r="D617" s="3"/>
      <c r="E617" s="3"/>
      <c r="F617" s="3"/>
      <c r="G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4:26" ht="12.75" customHeight="1">
      <c r="D618" s="3"/>
      <c r="E618" s="3"/>
      <c r="F618" s="3"/>
      <c r="G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4:26" ht="12.75" customHeight="1">
      <c r="D619" s="3"/>
      <c r="E619" s="3"/>
      <c r="F619" s="3"/>
      <c r="G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4:26" ht="12.75" customHeight="1">
      <c r="D620" s="3"/>
      <c r="E620" s="3"/>
      <c r="F620" s="3"/>
      <c r="G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4:26" ht="12.75" customHeight="1">
      <c r="D621" s="3"/>
      <c r="E621" s="3"/>
      <c r="F621" s="3"/>
      <c r="G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4:26" ht="12.75" customHeight="1">
      <c r="D622" s="3"/>
      <c r="E622" s="3"/>
      <c r="F622" s="3"/>
      <c r="G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4:26" ht="15.75" customHeight="1"/>
    <row r="624" spans="4:26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DM_stat</vt:lpstr>
      <vt:lpstr>DM_rozp</vt:lpstr>
      <vt:lpstr>DM_ZUKA</vt:lpstr>
      <vt:lpstr>ÚPRAVA</vt:lpstr>
      <vt:lpstr>Normativy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2022-10-12T06:29:07Z</cp:lastPrinted>
  <dcterms:created xsi:type="dcterms:W3CDTF">2019-09-12T07:06:32Z</dcterms:created>
  <dcterms:modified xsi:type="dcterms:W3CDTF">2023-02-20T10:22:06Z</dcterms:modified>
  <cp:category/>
  <cp:contentStatus/>
</cp:coreProperties>
</file>